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bojnakova\Desktop\"/>
    </mc:Choice>
  </mc:AlternateContent>
  <xr:revisionPtr revIDLastSave="2" documentId="13_ncr:1_{873E2D27-CB7A-4919-8130-DFDB366AE3C7}" xr6:coauthVersionLast="47" xr6:coauthVersionMax="47" xr10:uidLastSave="{D5677F7E-0210-49A1-BB1E-06E15E99D903}"/>
  <bookViews>
    <workbookView xWindow="-120" yWindow="-120" windowWidth="38640" windowHeight="21240" xr2:uid="{00000000-000D-0000-FFFF-FFFF00000000}"/>
  </bookViews>
  <sheets>
    <sheet name="Rekapitulácia stavby" sheetId="1" r:id="rId1"/>
    <sheet name="2023-03-01-01 - Búracie p..." sheetId="2" r:id="rId2"/>
    <sheet name="2023-03-01-02 - Dostavova..." sheetId="3" r:id="rId3"/>
    <sheet name="2023-03-03-01 - Búracie p..." sheetId="6" r:id="rId4"/>
    <sheet name="2023-03-03-02 - DOstavova..." sheetId="7" r:id="rId5"/>
    <sheet name="2023-03-04 - Bleskozvod " sheetId="8" r:id="rId6"/>
  </sheets>
  <definedNames>
    <definedName name="_xlnm.Print_Titles" localSheetId="1">'2023-03-01-01 - Búracie p...'!$118:$118</definedName>
    <definedName name="_xlnm.Print_Titles" localSheetId="2">'2023-03-01-02 - Dostavova...'!$126:$126</definedName>
    <definedName name="_xlnm.Print_Titles" localSheetId="3">'2023-03-03-01 - Búracie p...'!$114:$114</definedName>
    <definedName name="_xlnm.Print_Titles" localSheetId="4">'2023-03-03-02 - DOstavova...'!$114:$114</definedName>
    <definedName name="_xlnm.Print_Titles" localSheetId="5">'2023-03-04 - Bleskozvod '!$112:$112</definedName>
    <definedName name="_xlnm.Print_Titles" localSheetId="0">'Rekapitulácia stavby'!$85:$85</definedName>
    <definedName name="_xlnm.Print_Area" localSheetId="1">'2023-03-01-01 - Búracie p...'!$C$4:$Q$70,'2023-03-01-01 - Búracie p...'!$C$76:$Q$101,'2023-03-01-01 - Búracie p...'!$C$107:$Q$148</definedName>
    <definedName name="_xlnm.Print_Area" localSheetId="2">'2023-03-01-02 - Dostavova...'!$C$4:$Q$70,'2023-03-01-02 - Dostavova...'!$C$76:$Q$109,'2023-03-01-02 - Dostavova...'!$C$115:$Q$198</definedName>
    <definedName name="_xlnm.Print_Area" localSheetId="3">'2023-03-03-01 - Búracie p...'!$C$4:$Q$70,'2023-03-03-01 - Búracie p...'!$C$76:$Q$97,'2023-03-03-01 - Búracie p...'!$C$103:$Q$126</definedName>
    <definedName name="_xlnm.Print_Area" localSheetId="4">'2023-03-03-02 - DOstavova...'!$C$4:$Q$70,'2023-03-03-02 - DOstavova...'!$C$76:$Q$97,'2023-03-03-02 - DOstavova...'!$C$103:$Q$127</definedName>
    <definedName name="_xlnm.Print_Area" localSheetId="5">'2023-03-04 - Bleskozvod '!$C$4:$Q$70,'2023-03-04 - Bleskozvod '!$C$76:$Q$96,'2023-03-04 - Bleskozvod '!$C$102:$Q$125</definedName>
    <definedName name="_xlnm.Print_Area" localSheetId="0">'Rekapitulácia stavby'!$C$4:$AP$70,'Rekapitulácia stavby'!$C$76:$AP$98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7" i="1" l="1"/>
  <c r="AU87" i="1"/>
  <c r="AY94" i="1"/>
  <c r="AX94" i="1"/>
  <c r="BI125" i="8"/>
  <c r="BH125" i="8"/>
  <c r="BG125" i="8"/>
  <c r="BE125" i="8"/>
  <c r="AA125" i="8"/>
  <c r="Y125" i="8"/>
  <c r="W125" i="8"/>
  <c r="BK125" i="8"/>
  <c r="N125" i="8"/>
  <c r="BF125" i="8" s="1"/>
  <c r="BI124" i="8"/>
  <c r="BH124" i="8"/>
  <c r="BG124" i="8"/>
  <c r="BE124" i="8"/>
  <c r="AA124" i="8"/>
  <c r="Y124" i="8"/>
  <c r="W124" i="8"/>
  <c r="BK124" i="8"/>
  <c r="N124" i="8"/>
  <c r="BF124" i="8" s="1"/>
  <c r="BI123" i="8"/>
  <c r="BH123" i="8"/>
  <c r="BG123" i="8"/>
  <c r="BE123" i="8"/>
  <c r="AA123" i="8"/>
  <c r="Y123" i="8"/>
  <c r="Y122" i="8" s="1"/>
  <c r="Y121" i="8" s="1"/>
  <c r="W123" i="8"/>
  <c r="W122" i="8" s="1"/>
  <c r="W121" i="8" s="1"/>
  <c r="BK123" i="8"/>
  <c r="N123" i="8"/>
  <c r="BF123" i="8" s="1"/>
  <c r="BI120" i="8"/>
  <c r="BH120" i="8"/>
  <c r="BG120" i="8"/>
  <c r="BE120" i="8"/>
  <c r="AA120" i="8"/>
  <c r="Y120" i="8"/>
  <c r="W120" i="8"/>
  <c r="BK120" i="8"/>
  <c r="N120" i="8"/>
  <c r="BF120" i="8" s="1"/>
  <c r="BI119" i="8"/>
  <c r="BH119" i="8"/>
  <c r="BG119" i="8"/>
  <c r="BE119" i="8"/>
  <c r="AA119" i="8"/>
  <c r="Y119" i="8"/>
  <c r="W119" i="8"/>
  <c r="BK119" i="8"/>
  <c r="N119" i="8"/>
  <c r="BF119" i="8" s="1"/>
  <c r="BI118" i="8"/>
  <c r="BH118" i="8"/>
  <c r="BG118" i="8"/>
  <c r="BF118" i="8"/>
  <c r="BE118" i="8"/>
  <c r="AA118" i="8"/>
  <c r="Y118" i="8"/>
  <c r="W118" i="8"/>
  <c r="BK118" i="8"/>
  <c r="N118" i="8"/>
  <c r="BI117" i="8"/>
  <c r="BH117" i="8"/>
  <c r="BG117" i="8"/>
  <c r="BE117" i="8"/>
  <c r="AA117" i="8"/>
  <c r="Y117" i="8"/>
  <c r="W117" i="8"/>
  <c r="BK117" i="8"/>
  <c r="N117" i="8"/>
  <c r="BF117" i="8" s="1"/>
  <c r="BI116" i="8"/>
  <c r="BH116" i="8"/>
  <c r="BG116" i="8"/>
  <c r="BF116" i="8"/>
  <c r="BE116" i="8"/>
  <c r="AA116" i="8"/>
  <c r="Y116" i="8"/>
  <c r="W116" i="8"/>
  <c r="BK116" i="8"/>
  <c r="N116" i="8"/>
  <c r="F107" i="8"/>
  <c r="F105" i="8"/>
  <c r="M28" i="8"/>
  <c r="AS94" i="1" s="1"/>
  <c r="F81" i="8"/>
  <c r="F79" i="8"/>
  <c r="O21" i="8"/>
  <c r="E21" i="8"/>
  <c r="M84" i="8" s="1"/>
  <c r="O20" i="8"/>
  <c r="O18" i="8"/>
  <c r="E18" i="8"/>
  <c r="M83" i="8" s="1"/>
  <c r="O17" i="8"/>
  <c r="O15" i="8"/>
  <c r="E15" i="8"/>
  <c r="F110" i="8" s="1"/>
  <c r="O14" i="8"/>
  <c r="O12" i="8"/>
  <c r="E12" i="8"/>
  <c r="F109" i="8" s="1"/>
  <c r="O11" i="8"/>
  <c r="O9" i="8"/>
  <c r="M81" i="8" s="1"/>
  <c r="F6" i="8"/>
  <c r="F78" i="8" s="1"/>
  <c r="AY93" i="1"/>
  <c r="AX93" i="1"/>
  <c r="BI127" i="7"/>
  <c r="BH127" i="7"/>
  <c r="BG127" i="7"/>
  <c r="BE127" i="7"/>
  <c r="AA127" i="7"/>
  <c r="AA126" i="7" s="1"/>
  <c r="Y127" i="7"/>
  <c r="Y126" i="7" s="1"/>
  <c r="W127" i="7"/>
  <c r="W126" i="7" s="1"/>
  <c r="BK127" i="7"/>
  <c r="BK126" i="7" s="1"/>
  <c r="N126" i="7" s="1"/>
  <c r="N93" i="7" s="1"/>
  <c r="N127" i="7"/>
  <c r="BF127" i="7" s="1"/>
  <c r="BI125" i="7"/>
  <c r="BH125" i="7"/>
  <c r="BG125" i="7"/>
  <c r="BE125" i="7"/>
  <c r="AA125" i="7"/>
  <c r="Y125" i="7"/>
  <c r="W125" i="7"/>
  <c r="BK125" i="7"/>
  <c r="N125" i="7"/>
  <c r="BF125" i="7" s="1"/>
  <c r="BI124" i="7"/>
  <c r="BH124" i="7"/>
  <c r="BG124" i="7"/>
  <c r="BE124" i="7"/>
  <c r="AA124" i="7"/>
  <c r="Y124" i="7"/>
  <c r="W124" i="7"/>
  <c r="BK124" i="7"/>
  <c r="N124" i="7"/>
  <c r="BF124" i="7" s="1"/>
  <c r="BI123" i="7"/>
  <c r="BH123" i="7"/>
  <c r="BG123" i="7"/>
  <c r="BE123" i="7"/>
  <c r="AA123" i="7"/>
  <c r="Y123" i="7"/>
  <c r="W123" i="7"/>
  <c r="BK123" i="7"/>
  <c r="N123" i="7"/>
  <c r="BF123" i="7" s="1"/>
  <c r="BI122" i="7"/>
  <c r="BH122" i="7"/>
  <c r="BG122" i="7"/>
  <c r="BE122" i="7"/>
  <c r="AA122" i="7"/>
  <c r="Y122" i="7"/>
  <c r="W122" i="7"/>
  <c r="BK122" i="7"/>
  <c r="N122" i="7"/>
  <c r="BF122" i="7" s="1"/>
  <c r="BI121" i="7"/>
  <c r="BH121" i="7"/>
  <c r="BG121" i="7"/>
  <c r="BE121" i="7"/>
  <c r="AA121" i="7"/>
  <c r="Y121" i="7"/>
  <c r="W121" i="7"/>
  <c r="BK121" i="7"/>
  <c r="N121" i="7"/>
  <c r="BF121" i="7" s="1"/>
  <c r="BI119" i="7"/>
  <c r="BH119" i="7"/>
  <c r="BG119" i="7"/>
  <c r="BE119" i="7"/>
  <c r="AA119" i="7"/>
  <c r="Y119" i="7"/>
  <c r="W119" i="7"/>
  <c r="BK119" i="7"/>
  <c r="N119" i="7"/>
  <c r="BF119" i="7" s="1"/>
  <c r="BI118" i="7"/>
  <c r="BH118" i="7"/>
  <c r="BG118" i="7"/>
  <c r="BE118" i="7"/>
  <c r="M33" i="7" s="1"/>
  <c r="AV93" i="1" s="1"/>
  <c r="AA118" i="7"/>
  <c r="AA117" i="7" s="1"/>
  <c r="Y118" i="7"/>
  <c r="Y117" i="7" s="1"/>
  <c r="W118" i="7"/>
  <c r="W117" i="7" s="1"/>
  <c r="BK118" i="7"/>
  <c r="N118" i="7"/>
  <c r="BF118" i="7" s="1"/>
  <c r="M111" i="7"/>
  <c r="F109" i="7"/>
  <c r="F107" i="7"/>
  <c r="M29" i="7"/>
  <c r="AS93" i="1" s="1"/>
  <c r="F82" i="7"/>
  <c r="F80" i="7"/>
  <c r="O22" i="7"/>
  <c r="E22" i="7"/>
  <c r="M85" i="7" s="1"/>
  <c r="O21" i="7"/>
  <c r="O19" i="7"/>
  <c r="E19" i="7"/>
  <c r="M84" i="7" s="1"/>
  <c r="O18" i="7"/>
  <c r="O16" i="7"/>
  <c r="E16" i="7"/>
  <c r="F85" i="7" s="1"/>
  <c r="O15" i="7"/>
  <c r="O13" i="7"/>
  <c r="E13" i="7"/>
  <c r="F111" i="7" s="1"/>
  <c r="O12" i="7"/>
  <c r="O10" i="7"/>
  <c r="M82" i="7" s="1"/>
  <c r="F6" i="7"/>
  <c r="F105" i="7" s="1"/>
  <c r="AY92" i="1"/>
  <c r="AX92" i="1"/>
  <c r="BI126" i="6"/>
  <c r="BH126" i="6"/>
  <c r="BG126" i="6"/>
  <c r="BE126" i="6"/>
  <c r="AA126" i="6"/>
  <c r="AA125" i="6" s="1"/>
  <c r="Y126" i="6"/>
  <c r="Y125" i="6" s="1"/>
  <c r="W126" i="6"/>
  <c r="W125" i="6" s="1"/>
  <c r="BK126" i="6"/>
  <c r="BK125" i="6" s="1"/>
  <c r="N125" i="6" s="1"/>
  <c r="N93" i="6" s="1"/>
  <c r="N126" i="6"/>
  <c r="BF126" i="6" s="1"/>
  <c r="BI124" i="6"/>
  <c r="BH124" i="6"/>
  <c r="BG124" i="6"/>
  <c r="BE124" i="6"/>
  <c r="AA124" i="6"/>
  <c r="Y124" i="6"/>
  <c r="W124" i="6"/>
  <c r="BK124" i="6"/>
  <c r="N124" i="6"/>
  <c r="BF124" i="6" s="1"/>
  <c r="BI123" i="6"/>
  <c r="BH123" i="6"/>
  <c r="BG123" i="6"/>
  <c r="BE123" i="6"/>
  <c r="AA123" i="6"/>
  <c r="Y123" i="6"/>
  <c r="W123" i="6"/>
  <c r="BK123" i="6"/>
  <c r="N123" i="6"/>
  <c r="BF123" i="6" s="1"/>
  <c r="BI122" i="6"/>
  <c r="BH122" i="6"/>
  <c r="BG122" i="6"/>
  <c r="BE122" i="6"/>
  <c r="AA122" i="6"/>
  <c r="Y122" i="6"/>
  <c r="W122" i="6"/>
  <c r="BK122" i="6"/>
  <c r="N122" i="6"/>
  <c r="BF122" i="6" s="1"/>
  <c r="BI121" i="6"/>
  <c r="BH121" i="6"/>
  <c r="BG121" i="6"/>
  <c r="BE121" i="6"/>
  <c r="AA121" i="6"/>
  <c r="Y121" i="6"/>
  <c r="W121" i="6"/>
  <c r="BK121" i="6"/>
  <c r="N121" i="6"/>
  <c r="BF121" i="6" s="1"/>
  <c r="BI120" i="6"/>
  <c r="BH120" i="6"/>
  <c r="BG120" i="6"/>
  <c r="BE120" i="6"/>
  <c r="AA120" i="6"/>
  <c r="Y120" i="6"/>
  <c r="W120" i="6"/>
  <c r="BK120" i="6"/>
  <c r="N120" i="6"/>
  <c r="BF120" i="6" s="1"/>
  <c r="BI118" i="6"/>
  <c r="BH118" i="6"/>
  <c r="BG118" i="6"/>
  <c r="BE118" i="6"/>
  <c r="AA118" i="6"/>
  <c r="AA117" i="6" s="1"/>
  <c r="Y118" i="6"/>
  <c r="Y117" i="6" s="1"/>
  <c r="W118" i="6"/>
  <c r="W117" i="6" s="1"/>
  <c r="BK118" i="6"/>
  <c r="BK117" i="6" s="1"/>
  <c r="N118" i="6"/>
  <c r="BF118" i="6" s="1"/>
  <c r="F109" i="6"/>
  <c r="F107" i="6"/>
  <c r="M29" i="6"/>
  <c r="AS92" i="1" s="1"/>
  <c r="AS91" i="1" s="1"/>
  <c r="F82" i="6"/>
  <c r="F80" i="6"/>
  <c r="O22" i="6"/>
  <c r="E22" i="6"/>
  <c r="M85" i="6" s="1"/>
  <c r="O21" i="6"/>
  <c r="O19" i="6"/>
  <c r="E19" i="6"/>
  <c r="M84" i="6" s="1"/>
  <c r="O18" i="6"/>
  <c r="O16" i="6"/>
  <c r="E16" i="6"/>
  <c r="F85" i="6" s="1"/>
  <c r="O15" i="6"/>
  <c r="O13" i="6"/>
  <c r="E13" i="6"/>
  <c r="F111" i="6" s="1"/>
  <c r="O12" i="6"/>
  <c r="O10" i="6"/>
  <c r="M82" i="6" s="1"/>
  <c r="F6" i="6"/>
  <c r="F105" i="6" s="1"/>
  <c r="Y159" i="3"/>
  <c r="AA156" i="3"/>
  <c r="AY90" i="1"/>
  <c r="AX90" i="1"/>
  <c r="BI198" i="3"/>
  <c r="BH198" i="3"/>
  <c r="BG198" i="3"/>
  <c r="BE198" i="3"/>
  <c r="AA198" i="3"/>
  <c r="Y198" i="3"/>
  <c r="W198" i="3"/>
  <c r="BK198" i="3"/>
  <c r="N198" i="3"/>
  <c r="BF198" i="3" s="1"/>
  <c r="BI197" i="3"/>
  <c r="BH197" i="3"/>
  <c r="BG197" i="3"/>
  <c r="BE197" i="3"/>
  <c r="AA197" i="3"/>
  <c r="Y197" i="3"/>
  <c r="Y195" i="3" s="1"/>
  <c r="Y194" i="3" s="1"/>
  <c r="W197" i="3"/>
  <c r="BK197" i="3"/>
  <c r="N197" i="3"/>
  <c r="BF197" i="3" s="1"/>
  <c r="BI196" i="3"/>
  <c r="BH196" i="3"/>
  <c r="BG196" i="3"/>
  <c r="BE196" i="3"/>
  <c r="AA196" i="3"/>
  <c r="AA195" i="3" s="1"/>
  <c r="AA194" i="3" s="1"/>
  <c r="Y196" i="3"/>
  <c r="W196" i="3"/>
  <c r="BK196" i="3"/>
  <c r="N196" i="3"/>
  <c r="BF196" i="3" s="1"/>
  <c r="BI193" i="3"/>
  <c r="BH193" i="3"/>
  <c r="BG193" i="3"/>
  <c r="BE193" i="3"/>
  <c r="AA193" i="3"/>
  <c r="Y193" i="3"/>
  <c r="W193" i="3"/>
  <c r="BK193" i="3"/>
  <c r="N193" i="3"/>
  <c r="BF193" i="3" s="1"/>
  <c r="BI192" i="3"/>
  <c r="BH192" i="3"/>
  <c r="BG192" i="3"/>
  <c r="BE192" i="3"/>
  <c r="AA192" i="3"/>
  <c r="AA191" i="3" s="1"/>
  <c r="Y192" i="3"/>
  <c r="Y191" i="3" s="1"/>
  <c r="W192" i="3"/>
  <c r="W191" i="3" s="1"/>
  <c r="BK192" i="3"/>
  <c r="N192" i="3"/>
  <c r="BF192" i="3" s="1"/>
  <c r="BI190" i="3"/>
  <c r="BH190" i="3"/>
  <c r="BG190" i="3"/>
  <c r="BE190" i="3"/>
  <c r="AA190" i="3"/>
  <c r="Y190" i="3"/>
  <c r="W190" i="3"/>
  <c r="BK190" i="3"/>
  <c r="N190" i="3"/>
  <c r="BF190" i="3" s="1"/>
  <c r="BI189" i="3"/>
  <c r="BH189" i="3"/>
  <c r="BG189" i="3"/>
  <c r="BE189" i="3"/>
  <c r="AA189" i="3"/>
  <c r="Y189" i="3"/>
  <c r="Y188" i="3" s="1"/>
  <c r="W189" i="3"/>
  <c r="W188" i="3" s="1"/>
  <c r="BK189" i="3"/>
  <c r="N189" i="3"/>
  <c r="BF189" i="3" s="1"/>
  <c r="BI187" i="3"/>
  <c r="BH187" i="3"/>
  <c r="BG187" i="3"/>
  <c r="BE187" i="3"/>
  <c r="AA187" i="3"/>
  <c r="Y187" i="3"/>
  <c r="W187" i="3"/>
  <c r="BK187" i="3"/>
  <c r="N187" i="3"/>
  <c r="BF187" i="3" s="1"/>
  <c r="BI186" i="3"/>
  <c r="BH186" i="3"/>
  <c r="BG186" i="3"/>
  <c r="BF186" i="3"/>
  <c r="BE186" i="3"/>
  <c r="AA186" i="3"/>
  <c r="Y186" i="3"/>
  <c r="W186" i="3"/>
  <c r="BK186" i="3"/>
  <c r="N186" i="3"/>
  <c r="BI185" i="3"/>
  <c r="BH185" i="3"/>
  <c r="BG185" i="3"/>
  <c r="BE185" i="3"/>
  <c r="AA185" i="3"/>
  <c r="AA184" i="3" s="1"/>
  <c r="Y185" i="3"/>
  <c r="Y184" i="3" s="1"/>
  <c r="W185" i="3"/>
  <c r="W184" i="3" s="1"/>
  <c r="BK185" i="3"/>
  <c r="N185" i="3"/>
  <c r="BF185" i="3" s="1"/>
  <c r="BI183" i="3"/>
  <c r="BH183" i="3"/>
  <c r="BG183" i="3"/>
  <c r="BE183" i="3"/>
  <c r="AA183" i="3"/>
  <c r="Y183" i="3"/>
  <c r="W183" i="3"/>
  <c r="BK183" i="3"/>
  <c r="N183" i="3"/>
  <c r="BF183" i="3" s="1"/>
  <c r="BI182" i="3"/>
  <c r="BH182" i="3"/>
  <c r="BG182" i="3"/>
  <c r="BE182" i="3"/>
  <c r="AA182" i="3"/>
  <c r="Y182" i="3"/>
  <c r="W182" i="3"/>
  <c r="BK182" i="3"/>
  <c r="N182" i="3"/>
  <c r="BF182" i="3" s="1"/>
  <c r="BI181" i="3"/>
  <c r="BH181" i="3"/>
  <c r="BG181" i="3"/>
  <c r="BE181" i="3"/>
  <c r="AA181" i="3"/>
  <c r="Y181" i="3"/>
  <c r="W181" i="3"/>
  <c r="BK181" i="3"/>
  <c r="N181" i="3"/>
  <c r="BF181" i="3" s="1"/>
  <c r="BI180" i="3"/>
  <c r="BH180" i="3"/>
  <c r="BG180" i="3"/>
  <c r="BF180" i="3"/>
  <c r="BE180" i="3"/>
  <c r="AA180" i="3"/>
  <c r="Y180" i="3"/>
  <c r="W180" i="3"/>
  <c r="BK180" i="3"/>
  <c r="N180" i="3"/>
  <c r="BI179" i="3"/>
  <c r="BH179" i="3"/>
  <c r="BG179" i="3"/>
  <c r="BF179" i="3"/>
  <c r="BE179" i="3"/>
  <c r="AA179" i="3"/>
  <c r="AA178" i="3" s="1"/>
  <c r="Y179" i="3"/>
  <c r="Y178" i="3" s="1"/>
  <c r="W179" i="3"/>
  <c r="BK179" i="3"/>
  <c r="N179" i="3"/>
  <c r="BI177" i="3"/>
  <c r="BH177" i="3"/>
  <c r="BG177" i="3"/>
  <c r="BE177" i="3"/>
  <c r="AA177" i="3"/>
  <c r="Y177" i="3"/>
  <c r="Y173" i="3" s="1"/>
  <c r="W177" i="3"/>
  <c r="BK177" i="3"/>
  <c r="N177" i="3"/>
  <c r="BF177" i="3" s="1"/>
  <c r="BI176" i="3"/>
  <c r="BH176" i="3"/>
  <c r="BG176" i="3"/>
  <c r="BE176" i="3"/>
  <c r="AA176" i="3"/>
  <c r="Y176" i="3"/>
  <c r="W176" i="3"/>
  <c r="BK176" i="3"/>
  <c r="N176" i="3"/>
  <c r="BF176" i="3" s="1"/>
  <c r="BI175" i="3"/>
  <c r="BH175" i="3"/>
  <c r="BG175" i="3"/>
  <c r="BE175" i="3"/>
  <c r="AA175" i="3"/>
  <c r="Y175" i="3"/>
  <c r="W175" i="3"/>
  <c r="BK175" i="3"/>
  <c r="N175" i="3"/>
  <c r="BF175" i="3" s="1"/>
  <c r="BI174" i="3"/>
  <c r="BH174" i="3"/>
  <c r="BG174" i="3"/>
  <c r="BE174" i="3"/>
  <c r="AA174" i="3"/>
  <c r="Y174" i="3"/>
  <c r="W174" i="3"/>
  <c r="BK174" i="3"/>
  <c r="N174" i="3"/>
  <c r="BF174" i="3" s="1"/>
  <c r="BI172" i="3"/>
  <c r="BH172" i="3"/>
  <c r="BG172" i="3"/>
  <c r="BF172" i="3"/>
  <c r="BE172" i="3"/>
  <c r="AA172" i="3"/>
  <c r="Y172" i="3"/>
  <c r="W172" i="3"/>
  <c r="BK172" i="3"/>
  <c r="N172" i="3"/>
  <c r="BI171" i="3"/>
  <c r="BH171" i="3"/>
  <c r="BG171" i="3"/>
  <c r="BE171" i="3"/>
  <c r="AA171" i="3"/>
  <c r="Y171" i="3"/>
  <c r="W171" i="3"/>
  <c r="BK171" i="3"/>
  <c r="N171" i="3"/>
  <c r="BF171" i="3" s="1"/>
  <c r="BI170" i="3"/>
  <c r="BH170" i="3"/>
  <c r="BG170" i="3"/>
  <c r="BE170" i="3"/>
  <c r="AA170" i="3"/>
  <c r="Y170" i="3"/>
  <c r="W170" i="3"/>
  <c r="BK170" i="3"/>
  <c r="N170" i="3"/>
  <c r="BF170" i="3" s="1"/>
  <c r="BI169" i="3"/>
  <c r="BH169" i="3"/>
  <c r="BG169" i="3"/>
  <c r="BE169" i="3"/>
  <c r="AA169" i="3"/>
  <c r="Y169" i="3"/>
  <c r="W169" i="3"/>
  <c r="BK169" i="3"/>
  <c r="N169" i="3"/>
  <c r="BF169" i="3" s="1"/>
  <c r="BI168" i="3"/>
  <c r="BH168" i="3"/>
  <c r="BG168" i="3"/>
  <c r="BE168" i="3"/>
  <c r="AA168" i="3"/>
  <c r="Y168" i="3"/>
  <c r="W168" i="3"/>
  <c r="BK168" i="3"/>
  <c r="N168" i="3"/>
  <c r="BF168" i="3" s="1"/>
  <c r="BI167" i="3"/>
  <c r="BH167" i="3"/>
  <c r="BG167" i="3"/>
  <c r="BE167" i="3"/>
  <c r="AA167" i="3"/>
  <c r="Y167" i="3"/>
  <c r="W167" i="3"/>
  <c r="BK167" i="3"/>
  <c r="N167" i="3"/>
  <c r="BF167" i="3" s="1"/>
  <c r="BI166" i="3"/>
  <c r="BH166" i="3"/>
  <c r="BG166" i="3"/>
  <c r="BE166" i="3"/>
  <c r="AA166" i="3"/>
  <c r="Y166" i="3"/>
  <c r="W166" i="3"/>
  <c r="BK166" i="3"/>
  <c r="N166" i="3"/>
  <c r="BF166" i="3" s="1"/>
  <c r="BI165" i="3"/>
  <c r="BH165" i="3"/>
  <c r="BG165" i="3"/>
  <c r="BE165" i="3"/>
  <c r="AA165" i="3"/>
  <c r="Y165" i="3"/>
  <c r="W165" i="3"/>
  <c r="BK165" i="3"/>
  <c r="N165" i="3"/>
  <c r="BF165" i="3" s="1"/>
  <c r="BI164" i="3"/>
  <c r="BH164" i="3"/>
  <c r="BG164" i="3"/>
  <c r="BE164" i="3"/>
  <c r="AA164" i="3"/>
  <c r="Y164" i="3"/>
  <c r="W164" i="3"/>
  <c r="BK164" i="3"/>
  <c r="N164" i="3"/>
  <c r="BF164" i="3" s="1"/>
  <c r="BI163" i="3"/>
  <c r="BH163" i="3"/>
  <c r="BG163" i="3"/>
  <c r="BE163" i="3"/>
  <c r="AA163" i="3"/>
  <c r="Y163" i="3"/>
  <c r="W163" i="3"/>
  <c r="BK163" i="3"/>
  <c r="N163" i="3"/>
  <c r="BF163" i="3" s="1"/>
  <c r="BI162" i="3"/>
  <c r="BH162" i="3"/>
  <c r="BG162" i="3"/>
  <c r="BE162" i="3"/>
  <c r="AA162" i="3"/>
  <c r="Y162" i="3"/>
  <c r="Y161" i="3" s="1"/>
  <c r="W162" i="3"/>
  <c r="BK162" i="3"/>
  <c r="N162" i="3"/>
  <c r="BF162" i="3" s="1"/>
  <c r="BI160" i="3"/>
  <c r="BH160" i="3"/>
  <c r="BG160" i="3"/>
  <c r="BE160" i="3"/>
  <c r="AA160" i="3"/>
  <c r="AA159" i="3" s="1"/>
  <c r="Y160" i="3"/>
  <c r="W160" i="3"/>
  <c r="W159" i="3" s="1"/>
  <c r="BK160" i="3"/>
  <c r="BK159" i="3" s="1"/>
  <c r="N160" i="3"/>
  <c r="BF160" i="3" s="1"/>
  <c r="BI157" i="3"/>
  <c r="BH157" i="3"/>
  <c r="BG157" i="3"/>
  <c r="BE157" i="3"/>
  <c r="AA157" i="3"/>
  <c r="Y157" i="3"/>
  <c r="Y156" i="3" s="1"/>
  <c r="W157" i="3"/>
  <c r="W156" i="3" s="1"/>
  <c r="BK157" i="3"/>
  <c r="BK156" i="3" s="1"/>
  <c r="N156" i="3" s="1"/>
  <c r="N95" i="3" s="1"/>
  <c r="N157" i="3"/>
  <c r="BF157" i="3" s="1"/>
  <c r="BI155" i="3"/>
  <c r="BH155" i="3"/>
  <c r="BG155" i="3"/>
  <c r="BF155" i="3"/>
  <c r="BE155" i="3"/>
  <c r="AA155" i="3"/>
  <c r="Y155" i="3"/>
  <c r="W155" i="3"/>
  <c r="BK155" i="3"/>
  <c r="N155" i="3"/>
  <c r="BI154" i="3"/>
  <c r="BH154" i="3"/>
  <c r="BG154" i="3"/>
  <c r="BE154" i="3"/>
  <c r="AA154" i="3"/>
  <c r="Y154" i="3"/>
  <c r="W154" i="3"/>
  <c r="BK154" i="3"/>
  <c r="N154" i="3"/>
  <c r="BF154" i="3" s="1"/>
  <c r="BI153" i="3"/>
  <c r="BH153" i="3"/>
  <c r="BG153" i="3"/>
  <c r="BE153" i="3"/>
  <c r="AA153" i="3"/>
  <c r="AA152" i="3" s="1"/>
  <c r="Y153" i="3"/>
  <c r="Y152" i="3" s="1"/>
  <c r="W153" i="3"/>
  <c r="W152" i="3" s="1"/>
  <c r="BK153" i="3"/>
  <c r="N153" i="3"/>
  <c r="BF153" i="3" s="1"/>
  <c r="BI151" i="3"/>
  <c r="BH151" i="3"/>
  <c r="BG151" i="3"/>
  <c r="BE151" i="3"/>
  <c r="AA151" i="3"/>
  <c r="Y151" i="3"/>
  <c r="W151" i="3"/>
  <c r="BK151" i="3"/>
  <c r="N151" i="3"/>
  <c r="BF151" i="3" s="1"/>
  <c r="BI150" i="3"/>
  <c r="BH150" i="3"/>
  <c r="BG150" i="3"/>
  <c r="BE150" i="3"/>
  <c r="AA150" i="3"/>
  <c r="Y150" i="3"/>
  <c r="W150" i="3"/>
  <c r="BK150" i="3"/>
  <c r="N150" i="3"/>
  <c r="BF150" i="3" s="1"/>
  <c r="BI149" i="3"/>
  <c r="BH149" i="3"/>
  <c r="BG149" i="3"/>
  <c r="BE149" i="3"/>
  <c r="AA149" i="3"/>
  <c r="Y149" i="3"/>
  <c r="W149" i="3"/>
  <c r="BK149" i="3"/>
  <c r="N149" i="3"/>
  <c r="BF149" i="3" s="1"/>
  <c r="BI148" i="3"/>
  <c r="BH148" i="3"/>
  <c r="BG148" i="3"/>
  <c r="BE148" i="3"/>
  <c r="AA148" i="3"/>
  <c r="Y148" i="3"/>
  <c r="W148" i="3"/>
  <c r="BK148" i="3"/>
  <c r="N148" i="3"/>
  <c r="BF148" i="3" s="1"/>
  <c r="BI147" i="3"/>
  <c r="BH147" i="3"/>
  <c r="BG147" i="3"/>
  <c r="BE147" i="3"/>
  <c r="AA147" i="3"/>
  <c r="Y147" i="3"/>
  <c r="W147" i="3"/>
  <c r="BK147" i="3"/>
  <c r="N147" i="3"/>
  <c r="BF147" i="3" s="1"/>
  <c r="BI146" i="3"/>
  <c r="BH146" i="3"/>
  <c r="BG146" i="3"/>
  <c r="BE146" i="3"/>
  <c r="AA146" i="3"/>
  <c r="Y146" i="3"/>
  <c r="W146" i="3"/>
  <c r="BK146" i="3"/>
  <c r="N146" i="3"/>
  <c r="BF146" i="3" s="1"/>
  <c r="BI145" i="3"/>
  <c r="BH145" i="3"/>
  <c r="BG145" i="3"/>
  <c r="BE145" i="3"/>
  <c r="AA145" i="3"/>
  <c r="Y145" i="3"/>
  <c r="W145" i="3"/>
  <c r="BK145" i="3"/>
  <c r="N145" i="3"/>
  <c r="BF145" i="3" s="1"/>
  <c r="BI144" i="3"/>
  <c r="BH144" i="3"/>
  <c r="BG144" i="3"/>
  <c r="BE144" i="3"/>
  <c r="AA144" i="3"/>
  <c r="Y144" i="3"/>
  <c r="W144" i="3"/>
  <c r="BK144" i="3"/>
  <c r="N144" i="3"/>
  <c r="BF144" i="3" s="1"/>
  <c r="BI143" i="3"/>
  <c r="BH143" i="3"/>
  <c r="BG143" i="3"/>
  <c r="BF143" i="3"/>
  <c r="BE143" i="3"/>
  <c r="AA143" i="3"/>
  <c r="Y143" i="3"/>
  <c r="W143" i="3"/>
  <c r="BK143" i="3"/>
  <c r="N143" i="3"/>
  <c r="BI142" i="3"/>
  <c r="BH142" i="3"/>
  <c r="BG142" i="3"/>
  <c r="BE142" i="3"/>
  <c r="AA142" i="3"/>
  <c r="Y142" i="3"/>
  <c r="W142" i="3"/>
  <c r="BK142" i="3"/>
  <c r="N142" i="3"/>
  <c r="BF142" i="3" s="1"/>
  <c r="BI141" i="3"/>
  <c r="BH141" i="3"/>
  <c r="BG141" i="3"/>
  <c r="BF141" i="3"/>
  <c r="BE141" i="3"/>
  <c r="AA141" i="3"/>
  <c r="Y141" i="3"/>
  <c r="W141" i="3"/>
  <c r="BK141" i="3"/>
  <c r="N141" i="3"/>
  <c r="BI140" i="3"/>
  <c r="BH140" i="3"/>
  <c r="BG140" i="3"/>
  <c r="BE140" i="3"/>
  <c r="AA140" i="3"/>
  <c r="Y140" i="3"/>
  <c r="W140" i="3"/>
  <c r="BK140" i="3"/>
  <c r="N140" i="3"/>
  <c r="BF140" i="3" s="1"/>
  <c r="BI139" i="3"/>
  <c r="BH139" i="3"/>
  <c r="BG139" i="3"/>
  <c r="BE139" i="3"/>
  <c r="AA139" i="3"/>
  <c r="Y139" i="3"/>
  <c r="W139" i="3"/>
  <c r="BK139" i="3"/>
  <c r="N139" i="3"/>
  <c r="BF139" i="3" s="1"/>
  <c r="BI138" i="3"/>
  <c r="BH138" i="3"/>
  <c r="BG138" i="3"/>
  <c r="BE138" i="3"/>
  <c r="AA138" i="3"/>
  <c r="Y138" i="3"/>
  <c r="W138" i="3"/>
  <c r="BK138" i="3"/>
  <c r="N138" i="3"/>
  <c r="BF138" i="3" s="1"/>
  <c r="BI136" i="3"/>
  <c r="BH136" i="3"/>
  <c r="BG136" i="3"/>
  <c r="BE136" i="3"/>
  <c r="AA136" i="3"/>
  <c r="Y136" i="3"/>
  <c r="W136" i="3"/>
  <c r="BK136" i="3"/>
  <c r="N136" i="3"/>
  <c r="BF136" i="3" s="1"/>
  <c r="BI135" i="3"/>
  <c r="BH135" i="3"/>
  <c r="BG135" i="3"/>
  <c r="BE135" i="3"/>
  <c r="AA135" i="3"/>
  <c r="Y135" i="3"/>
  <c r="W135" i="3"/>
  <c r="W132" i="3" s="1"/>
  <c r="BK135" i="3"/>
  <c r="N135" i="3"/>
  <c r="BF135" i="3" s="1"/>
  <c r="BI134" i="3"/>
  <c r="BH134" i="3"/>
  <c r="BG134" i="3"/>
  <c r="BE134" i="3"/>
  <c r="AA134" i="3"/>
  <c r="Y134" i="3"/>
  <c r="W134" i="3"/>
  <c r="BK134" i="3"/>
  <c r="N134" i="3"/>
  <c r="BF134" i="3" s="1"/>
  <c r="BI133" i="3"/>
  <c r="BH133" i="3"/>
  <c r="BG133" i="3"/>
  <c r="BE133" i="3"/>
  <c r="AA133" i="3"/>
  <c r="Y133" i="3"/>
  <c r="W133" i="3"/>
  <c r="BK133" i="3"/>
  <c r="N133" i="3"/>
  <c r="BF133" i="3" s="1"/>
  <c r="BI131" i="3"/>
  <c r="BH131" i="3"/>
  <c r="BG131" i="3"/>
  <c r="BE131" i="3"/>
  <c r="AA131" i="3"/>
  <c r="Y131" i="3"/>
  <c r="W131" i="3"/>
  <c r="BK131" i="3"/>
  <c r="N131" i="3"/>
  <c r="BF131" i="3" s="1"/>
  <c r="BI130" i="3"/>
  <c r="BH130" i="3"/>
  <c r="BG130" i="3"/>
  <c r="BE130" i="3"/>
  <c r="AA130" i="3"/>
  <c r="AA129" i="3" s="1"/>
  <c r="Y130" i="3"/>
  <c r="Y129" i="3" s="1"/>
  <c r="W130" i="3"/>
  <c r="W129" i="3" s="1"/>
  <c r="BK130" i="3"/>
  <c r="BK129" i="3" s="1"/>
  <c r="N130" i="3"/>
  <c r="BF130" i="3" s="1"/>
  <c r="F121" i="3"/>
  <c r="F119" i="3"/>
  <c r="M29" i="3"/>
  <c r="AS90" i="1" s="1"/>
  <c r="F84" i="3"/>
  <c r="F82" i="3"/>
  <c r="F80" i="3"/>
  <c r="O22" i="3"/>
  <c r="E22" i="3"/>
  <c r="M85" i="3" s="1"/>
  <c r="O21" i="3"/>
  <c r="O19" i="3"/>
  <c r="E19" i="3"/>
  <c r="M84" i="3" s="1"/>
  <c r="O18" i="3"/>
  <c r="O16" i="3"/>
  <c r="E16" i="3"/>
  <c r="F85" i="3" s="1"/>
  <c r="O15" i="3"/>
  <c r="O13" i="3"/>
  <c r="E13" i="3"/>
  <c r="F123" i="3" s="1"/>
  <c r="O12" i="3"/>
  <c r="O10" i="3"/>
  <c r="M121" i="3" s="1"/>
  <c r="F6" i="3"/>
  <c r="F117" i="3" s="1"/>
  <c r="AY89" i="1"/>
  <c r="AX89" i="1"/>
  <c r="BI148" i="2"/>
  <c r="BH148" i="2"/>
  <c r="BG148" i="2"/>
  <c r="BE148" i="2"/>
  <c r="AA148" i="2"/>
  <c r="AA147" i="2" s="1"/>
  <c r="AA146" i="2" s="1"/>
  <c r="Y148" i="2"/>
  <c r="Y147" i="2" s="1"/>
  <c r="Y146" i="2" s="1"/>
  <c r="W148" i="2"/>
  <c r="W147" i="2" s="1"/>
  <c r="W146" i="2" s="1"/>
  <c r="BK148" i="2"/>
  <c r="BK147" i="2" s="1"/>
  <c r="N147" i="2" s="1"/>
  <c r="N97" i="2" s="1"/>
  <c r="N148" i="2"/>
  <c r="BF148" i="2" s="1"/>
  <c r="BI145" i="2"/>
  <c r="BH145" i="2"/>
  <c r="BG145" i="2"/>
  <c r="BE145" i="2"/>
  <c r="AA145" i="2"/>
  <c r="Y145" i="2"/>
  <c r="W145" i="2"/>
  <c r="BK145" i="2"/>
  <c r="N145" i="2"/>
  <c r="BF145" i="2" s="1"/>
  <c r="BI144" i="2"/>
  <c r="BH144" i="2"/>
  <c r="BG144" i="2"/>
  <c r="BE144" i="2"/>
  <c r="AA144" i="2"/>
  <c r="Y144" i="2"/>
  <c r="Y143" i="2" s="1"/>
  <c r="W144" i="2"/>
  <c r="W143" i="2" s="1"/>
  <c r="BK144" i="2"/>
  <c r="N144" i="2"/>
  <c r="BF144" i="2" s="1"/>
  <c r="BI142" i="2"/>
  <c r="BH142" i="2"/>
  <c r="BG142" i="2"/>
  <c r="BE142" i="2"/>
  <c r="AA142" i="2"/>
  <c r="AA141" i="2" s="1"/>
  <c r="Y142" i="2"/>
  <c r="Y141" i="2" s="1"/>
  <c r="W142" i="2"/>
  <c r="W141" i="2" s="1"/>
  <c r="BK142" i="2"/>
  <c r="BK141" i="2" s="1"/>
  <c r="N142" i="2"/>
  <c r="BF142" i="2" s="1"/>
  <c r="BI139" i="2"/>
  <c r="BH139" i="2"/>
  <c r="BG139" i="2"/>
  <c r="BE139" i="2"/>
  <c r="AA139" i="2"/>
  <c r="AA138" i="2" s="1"/>
  <c r="Y139" i="2"/>
  <c r="Y138" i="2" s="1"/>
  <c r="W139" i="2"/>
  <c r="W138" i="2" s="1"/>
  <c r="BK139" i="2"/>
  <c r="BK138" i="2" s="1"/>
  <c r="N138" i="2" s="1"/>
  <c r="N92" i="2" s="1"/>
  <c r="N139" i="2"/>
  <c r="BF139" i="2" s="1"/>
  <c r="BI137" i="2"/>
  <c r="BH137" i="2"/>
  <c r="BG137" i="2"/>
  <c r="BE137" i="2"/>
  <c r="AA137" i="2"/>
  <c r="Y137" i="2"/>
  <c r="W137" i="2"/>
  <c r="BK137" i="2"/>
  <c r="N137" i="2"/>
  <c r="BF137" i="2" s="1"/>
  <c r="BI136" i="2"/>
  <c r="BH136" i="2"/>
  <c r="BG136" i="2"/>
  <c r="BF136" i="2"/>
  <c r="BE136" i="2"/>
  <c r="AA136" i="2"/>
  <c r="Y136" i="2"/>
  <c r="W136" i="2"/>
  <c r="BK136" i="2"/>
  <c r="N136" i="2"/>
  <c r="BI135" i="2"/>
  <c r="BH135" i="2"/>
  <c r="BG135" i="2"/>
  <c r="BE135" i="2"/>
  <c r="AA135" i="2"/>
  <c r="Y135" i="2"/>
  <c r="W135" i="2"/>
  <c r="BK135" i="2"/>
  <c r="N135" i="2"/>
  <c r="BF135" i="2" s="1"/>
  <c r="BI134" i="2"/>
  <c r="BH134" i="2"/>
  <c r="BG134" i="2"/>
  <c r="BE134" i="2"/>
  <c r="AA134" i="2"/>
  <c r="Y134" i="2"/>
  <c r="W134" i="2"/>
  <c r="BK134" i="2"/>
  <c r="N134" i="2"/>
  <c r="BF134" i="2" s="1"/>
  <c r="BI133" i="2"/>
  <c r="BH133" i="2"/>
  <c r="BG133" i="2"/>
  <c r="BE133" i="2"/>
  <c r="AA133" i="2"/>
  <c r="Y133" i="2"/>
  <c r="W133" i="2"/>
  <c r="BK133" i="2"/>
  <c r="N133" i="2"/>
  <c r="BF133" i="2" s="1"/>
  <c r="BI132" i="2"/>
  <c r="BH132" i="2"/>
  <c r="BG132" i="2"/>
  <c r="BE132" i="2"/>
  <c r="AA132" i="2"/>
  <c r="Y132" i="2"/>
  <c r="W132" i="2"/>
  <c r="BK132" i="2"/>
  <c r="N132" i="2"/>
  <c r="BF132" i="2" s="1"/>
  <c r="BI131" i="2"/>
  <c r="BH131" i="2"/>
  <c r="BG131" i="2"/>
  <c r="BE131" i="2"/>
  <c r="AA131" i="2"/>
  <c r="Y131" i="2"/>
  <c r="W131" i="2"/>
  <c r="BK131" i="2"/>
  <c r="N131" i="2"/>
  <c r="BF131" i="2" s="1"/>
  <c r="BI130" i="2"/>
  <c r="BH130" i="2"/>
  <c r="BG130" i="2"/>
  <c r="BF130" i="2"/>
  <c r="BE130" i="2"/>
  <c r="AA130" i="2"/>
  <c r="Y130" i="2"/>
  <c r="W130" i="2"/>
  <c r="BK130" i="2"/>
  <c r="N130" i="2"/>
  <c r="BI129" i="2"/>
  <c r="BH129" i="2"/>
  <c r="BG129" i="2"/>
  <c r="BE129" i="2"/>
  <c r="AA129" i="2"/>
  <c r="Y129" i="2"/>
  <c r="W129" i="2"/>
  <c r="BK129" i="2"/>
  <c r="N129" i="2"/>
  <c r="BF129" i="2" s="1"/>
  <c r="BI128" i="2"/>
  <c r="BH128" i="2"/>
  <c r="BG128" i="2"/>
  <c r="BE128" i="2"/>
  <c r="AA128" i="2"/>
  <c r="Y128" i="2"/>
  <c r="W128" i="2"/>
  <c r="BK128" i="2"/>
  <c r="N128" i="2"/>
  <c r="BF128" i="2" s="1"/>
  <c r="BI127" i="2"/>
  <c r="BH127" i="2"/>
  <c r="BG127" i="2"/>
  <c r="BE127" i="2"/>
  <c r="AA127" i="2"/>
  <c r="Y127" i="2"/>
  <c r="W127" i="2"/>
  <c r="BK127" i="2"/>
  <c r="N127" i="2"/>
  <c r="BF127" i="2" s="1"/>
  <c r="BI126" i="2"/>
  <c r="BH126" i="2"/>
  <c r="BG126" i="2"/>
  <c r="BE126" i="2"/>
  <c r="AA126" i="2"/>
  <c r="Y126" i="2"/>
  <c r="W126" i="2"/>
  <c r="BK126" i="2"/>
  <c r="N126" i="2"/>
  <c r="BF126" i="2" s="1"/>
  <c r="BI125" i="2"/>
  <c r="BH125" i="2"/>
  <c r="BG125" i="2"/>
  <c r="BF125" i="2"/>
  <c r="BE125" i="2"/>
  <c r="AA125" i="2"/>
  <c r="Y125" i="2"/>
  <c r="W125" i="2"/>
  <c r="BK125" i="2"/>
  <c r="N125" i="2"/>
  <c r="BI124" i="2"/>
  <c r="BH124" i="2"/>
  <c r="BG124" i="2"/>
  <c r="BE124" i="2"/>
  <c r="AA124" i="2"/>
  <c r="Y124" i="2"/>
  <c r="Y121" i="2" s="1"/>
  <c r="Y120" i="2" s="1"/>
  <c r="W124" i="2"/>
  <c r="BK124" i="2"/>
  <c r="N124" i="2"/>
  <c r="BF124" i="2" s="1"/>
  <c r="BI123" i="2"/>
  <c r="BH123" i="2"/>
  <c r="BG123" i="2"/>
  <c r="BE123" i="2"/>
  <c r="AA123" i="2"/>
  <c r="Y123" i="2"/>
  <c r="W123" i="2"/>
  <c r="BK123" i="2"/>
  <c r="N123" i="2"/>
  <c r="BF123" i="2" s="1"/>
  <c r="BI122" i="2"/>
  <c r="BH122" i="2"/>
  <c r="BG122" i="2"/>
  <c r="BE122" i="2"/>
  <c r="AA122" i="2"/>
  <c r="Y122" i="2"/>
  <c r="W122" i="2"/>
  <c r="BK122" i="2"/>
  <c r="N122" i="2"/>
  <c r="BF122" i="2" s="1"/>
  <c r="F113" i="2"/>
  <c r="F111" i="2"/>
  <c r="M29" i="2"/>
  <c r="AS89" i="1" s="1"/>
  <c r="AS88" i="1" s="1"/>
  <c r="F82" i="2"/>
  <c r="F80" i="2"/>
  <c r="O22" i="2"/>
  <c r="E22" i="2"/>
  <c r="O21" i="2"/>
  <c r="O19" i="2"/>
  <c r="E19" i="2"/>
  <c r="M84" i="2" s="1"/>
  <c r="O18" i="2"/>
  <c r="O16" i="2"/>
  <c r="E16" i="2"/>
  <c r="F116" i="2" s="1"/>
  <c r="O15" i="2"/>
  <c r="O13" i="2"/>
  <c r="E13" i="2"/>
  <c r="F84" i="2" s="1"/>
  <c r="O12" i="2"/>
  <c r="O10" i="2"/>
  <c r="M82" i="2" s="1"/>
  <c r="F6" i="2"/>
  <c r="AK27" i="1"/>
  <c r="AM83" i="1"/>
  <c r="L83" i="1"/>
  <c r="AM82" i="1"/>
  <c r="L82" i="1"/>
  <c r="AM80" i="1"/>
  <c r="L80" i="1"/>
  <c r="L78" i="1"/>
  <c r="L77" i="1"/>
  <c r="H36" i="6" l="1"/>
  <c r="BC92" i="1" s="1"/>
  <c r="F84" i="7"/>
  <c r="M82" i="3"/>
  <c r="F115" i="2"/>
  <c r="M109" i="8"/>
  <c r="M110" i="8"/>
  <c r="BK143" i="2"/>
  <c r="N143" i="2" s="1"/>
  <c r="N95" i="2" s="1"/>
  <c r="H33" i="2"/>
  <c r="AZ89" i="1" s="1"/>
  <c r="BK184" i="3"/>
  <c r="N184" i="3" s="1"/>
  <c r="N101" i="3" s="1"/>
  <c r="BK188" i="3"/>
  <c r="N188" i="3" s="1"/>
  <c r="N102" i="3" s="1"/>
  <c r="BK178" i="3"/>
  <c r="N178" i="3" s="1"/>
  <c r="N100" i="3" s="1"/>
  <c r="BK152" i="3"/>
  <c r="N152" i="3" s="1"/>
  <c r="N94" i="3" s="1"/>
  <c r="H36" i="3"/>
  <c r="BC90" i="1" s="1"/>
  <c r="BK132" i="3"/>
  <c r="N132" i="3" s="1"/>
  <c r="N92" i="3" s="1"/>
  <c r="BK119" i="6"/>
  <c r="N119" i="6" s="1"/>
  <c r="N92" i="6" s="1"/>
  <c r="H33" i="6"/>
  <c r="AZ92" i="1" s="1"/>
  <c r="BK120" i="7"/>
  <c r="N120" i="7" s="1"/>
  <c r="N92" i="7" s="1"/>
  <c r="AA121" i="2"/>
  <c r="AA120" i="2" s="1"/>
  <c r="AA119" i="2" s="1"/>
  <c r="M123" i="3"/>
  <c r="AA132" i="3"/>
  <c r="W137" i="3"/>
  <c r="W173" i="3"/>
  <c r="M111" i="6"/>
  <c r="M112" i="7"/>
  <c r="AA120" i="7"/>
  <c r="F83" i="8"/>
  <c r="H32" i="8"/>
  <c r="AZ94" i="1" s="1"/>
  <c r="Y137" i="3"/>
  <c r="BK191" i="3"/>
  <c r="N191" i="3" s="1"/>
  <c r="N103" i="3" s="1"/>
  <c r="W119" i="6"/>
  <c r="F84" i="8"/>
  <c r="H36" i="2"/>
  <c r="BC89" i="1" s="1"/>
  <c r="F85" i="2"/>
  <c r="H35" i="2"/>
  <c r="BB89" i="1" s="1"/>
  <c r="AA143" i="2"/>
  <c r="AA140" i="2" s="1"/>
  <c r="F78" i="3"/>
  <c r="AA137" i="3"/>
  <c r="AA173" i="3"/>
  <c r="W178" i="3"/>
  <c r="Y119" i="6"/>
  <c r="Y116" i="6" s="1"/>
  <c r="Y115" i="6" s="1"/>
  <c r="BK117" i="7"/>
  <c r="BK116" i="7" s="1"/>
  <c r="H34" i="8"/>
  <c r="BB94" i="1" s="1"/>
  <c r="Y140" i="2"/>
  <c r="Y119" i="2" s="1"/>
  <c r="BK161" i="3"/>
  <c r="N161" i="3" s="1"/>
  <c r="N98" i="3" s="1"/>
  <c r="AA119" i="6"/>
  <c r="F78" i="7"/>
  <c r="H35" i="8"/>
  <c r="BC94" i="1" s="1"/>
  <c r="H37" i="2"/>
  <c r="BD89" i="1" s="1"/>
  <c r="W161" i="3"/>
  <c r="W158" i="3" s="1"/>
  <c r="F78" i="6"/>
  <c r="H36" i="7"/>
  <c r="BC93" i="1" s="1"/>
  <c r="H36" i="8"/>
  <c r="BD94" i="1" s="1"/>
  <c r="Y115" i="8"/>
  <c r="Y114" i="8" s="1"/>
  <c r="Y113" i="8" s="1"/>
  <c r="H33" i="3"/>
  <c r="AZ90" i="1" s="1"/>
  <c r="AA161" i="3"/>
  <c r="AA158" i="3" s="1"/>
  <c r="M115" i="2"/>
  <c r="H37" i="3"/>
  <c r="BD90" i="1" s="1"/>
  <c r="F84" i="6"/>
  <c r="H35" i="7"/>
  <c r="BB93" i="1" s="1"/>
  <c r="H35" i="3"/>
  <c r="BB90" i="1" s="1"/>
  <c r="W195" i="3"/>
  <c r="W194" i="3" s="1"/>
  <c r="H35" i="6"/>
  <c r="BB92" i="1" s="1"/>
  <c r="M33" i="6"/>
  <c r="AV92" i="1" s="1"/>
  <c r="BK115" i="8"/>
  <c r="BK114" i="8" s="1"/>
  <c r="BK122" i="8"/>
  <c r="BK121" i="8" s="1"/>
  <c r="N121" i="8" s="1"/>
  <c r="N91" i="8" s="1"/>
  <c r="H37" i="7"/>
  <c r="BD93" i="1" s="1"/>
  <c r="W115" i="8"/>
  <c r="W114" i="8" s="1"/>
  <c r="W113" i="8" s="1"/>
  <c r="AU94" i="1" s="1"/>
  <c r="W121" i="2"/>
  <c r="BK146" i="2"/>
  <c r="N146" i="2" s="1"/>
  <c r="N96" i="2" s="1"/>
  <c r="BK195" i="3"/>
  <c r="BK194" i="3" s="1"/>
  <c r="N194" i="3" s="1"/>
  <c r="N104" i="3" s="1"/>
  <c r="H37" i="6"/>
  <c r="BD92" i="1" s="1"/>
  <c r="M109" i="7"/>
  <c r="W120" i="7"/>
  <c r="W116" i="7" s="1"/>
  <c r="W115" i="7" s="1"/>
  <c r="AU93" i="1" s="1"/>
  <c r="M32" i="8"/>
  <c r="AV94" i="1" s="1"/>
  <c r="Y132" i="3"/>
  <c r="Y128" i="3" s="1"/>
  <c r="BK137" i="3"/>
  <c r="N137" i="3" s="1"/>
  <c r="N93" i="3" s="1"/>
  <c r="BK173" i="3"/>
  <c r="N173" i="3" s="1"/>
  <c r="N99" i="3" s="1"/>
  <c r="AA188" i="3"/>
  <c r="M109" i="6"/>
  <c r="Y120" i="7"/>
  <c r="Y116" i="7" s="1"/>
  <c r="Y115" i="7" s="1"/>
  <c r="AA115" i="8"/>
  <c r="AA114" i="8" s="1"/>
  <c r="AA113" i="8" s="1"/>
  <c r="AA122" i="8"/>
  <c r="AA121" i="8" s="1"/>
  <c r="M34" i="7"/>
  <c r="AW93" i="1" s="1"/>
  <c r="AT93" i="1" s="1"/>
  <c r="H34" i="7"/>
  <c r="BA93" i="1" s="1"/>
  <c r="N129" i="3"/>
  <c r="N91" i="3" s="1"/>
  <c r="N117" i="6"/>
  <c r="N91" i="6" s="1"/>
  <c r="BK116" i="6"/>
  <c r="W128" i="3"/>
  <c r="W116" i="6"/>
  <c r="W115" i="6" s="1"/>
  <c r="AU92" i="1" s="1"/>
  <c r="M33" i="8"/>
  <c r="AW94" i="1" s="1"/>
  <c r="AA116" i="6"/>
  <c r="AA115" i="6" s="1"/>
  <c r="AA116" i="7"/>
  <c r="AA115" i="7" s="1"/>
  <c r="N159" i="3"/>
  <c r="N97" i="3" s="1"/>
  <c r="Y158" i="3"/>
  <c r="M85" i="2"/>
  <c r="M116" i="2"/>
  <c r="M33" i="2"/>
  <c r="AV89" i="1" s="1"/>
  <c r="BK140" i="2"/>
  <c r="N140" i="2" s="1"/>
  <c r="N93" i="2" s="1"/>
  <c r="M34" i="3"/>
  <c r="AW90" i="1" s="1"/>
  <c r="H34" i="6"/>
  <c r="BA92" i="1" s="1"/>
  <c r="W140" i="2"/>
  <c r="N122" i="8"/>
  <c r="N92" i="8" s="1"/>
  <c r="M34" i="2"/>
  <c r="AW89" i="1" s="1"/>
  <c r="H34" i="2"/>
  <c r="BA89" i="1" s="1"/>
  <c r="BK121" i="2"/>
  <c r="AA128" i="3"/>
  <c r="F78" i="2"/>
  <c r="F109" i="2"/>
  <c r="W120" i="2"/>
  <c r="M34" i="6"/>
  <c r="AW92" i="1" s="1"/>
  <c r="M33" i="3"/>
  <c r="AV90" i="1" s="1"/>
  <c r="H34" i="3"/>
  <c r="BA90" i="1" s="1"/>
  <c r="N141" i="2"/>
  <c r="N94" i="2" s="1"/>
  <c r="F112" i="7"/>
  <c r="H33" i="8"/>
  <c r="BA94" i="1" s="1"/>
  <c r="F124" i="3"/>
  <c r="F112" i="6"/>
  <c r="H33" i="7"/>
  <c r="AZ93" i="1" s="1"/>
  <c r="F104" i="8"/>
  <c r="M124" i="3"/>
  <c r="M112" i="6"/>
  <c r="M107" i="8"/>
  <c r="M113" i="2"/>
  <c r="N115" i="8" l="1"/>
  <c r="N90" i="8" s="1"/>
  <c r="BC91" i="1"/>
  <c r="AY91" i="1" s="1"/>
  <c r="AZ91" i="1"/>
  <c r="AV91" i="1" s="1"/>
  <c r="BA91" i="1"/>
  <c r="AW91" i="1" s="1"/>
  <c r="AT92" i="1"/>
  <c r="AZ88" i="1"/>
  <c r="BC88" i="1"/>
  <c r="BK158" i="3"/>
  <c r="N158" i="3" s="1"/>
  <c r="N96" i="3" s="1"/>
  <c r="N195" i="3"/>
  <c r="N105" i="3" s="1"/>
  <c r="BB88" i="1"/>
  <c r="BA88" i="1"/>
  <c r="N117" i="7"/>
  <c r="N91" i="7" s="1"/>
  <c r="BD88" i="1"/>
  <c r="AA127" i="3"/>
  <c r="BD91" i="1"/>
  <c r="BB91" i="1"/>
  <c r="AX91" i="1" s="1"/>
  <c r="BK128" i="3"/>
  <c r="BK127" i="3" s="1"/>
  <c r="N127" i="3" s="1"/>
  <c r="N89" i="3" s="1"/>
  <c r="AT94" i="1"/>
  <c r="AU91" i="1"/>
  <c r="BK120" i="2"/>
  <c r="N121" i="2"/>
  <c r="N91" i="2" s="1"/>
  <c r="BK115" i="6"/>
  <c r="N115" i="6" s="1"/>
  <c r="N89" i="6" s="1"/>
  <c r="N116" i="6"/>
  <c r="N90" i="6" s="1"/>
  <c r="Y127" i="3"/>
  <c r="BK113" i="8"/>
  <c r="N113" i="8" s="1"/>
  <c r="N88" i="8" s="1"/>
  <c r="N114" i="8"/>
  <c r="N89" i="8" s="1"/>
  <c r="AT89" i="1"/>
  <c r="AT90" i="1"/>
  <c r="W127" i="3"/>
  <c r="AU90" i="1" s="1"/>
  <c r="W119" i="2"/>
  <c r="AU89" i="1" s="1"/>
  <c r="AU88" i="1" s="1"/>
  <c r="N116" i="7"/>
  <c r="N90" i="7" s="1"/>
  <c r="BK115" i="7"/>
  <c r="N115" i="7" s="1"/>
  <c r="N89" i="7" s="1"/>
  <c r="BD87" i="1" l="1"/>
  <c r="W35" i="1" s="1"/>
  <c r="BC87" i="1"/>
  <c r="AY87" i="1" s="1"/>
  <c r="AT91" i="1"/>
  <c r="AX88" i="1"/>
  <c r="BB87" i="1"/>
  <c r="AW88" i="1"/>
  <c r="BA87" i="1"/>
  <c r="AV88" i="1"/>
  <c r="AT88" i="1" s="1"/>
  <c r="AZ87" i="1"/>
  <c r="AV87" i="1" s="1"/>
  <c r="AK31" i="1" s="1"/>
  <c r="AY88" i="1"/>
  <c r="N128" i="3"/>
  <c r="N90" i="3" s="1"/>
  <c r="L96" i="8"/>
  <c r="M27" i="8"/>
  <c r="M30" i="8" s="1"/>
  <c r="M28" i="6"/>
  <c r="M31" i="6" s="1"/>
  <c r="L97" i="6"/>
  <c r="M28" i="3"/>
  <c r="M31" i="3" s="1"/>
  <c r="L109" i="3"/>
  <c r="L97" i="7"/>
  <c r="M28" i="7"/>
  <c r="M31" i="7" s="1"/>
  <c r="N120" i="2"/>
  <c r="N90" i="2" s="1"/>
  <c r="BK119" i="2"/>
  <c r="N119" i="2" s="1"/>
  <c r="N89" i="2" s="1"/>
  <c r="W34" i="1" l="1"/>
  <c r="W31" i="1"/>
  <c r="AX87" i="1"/>
  <c r="W33" i="1"/>
  <c r="W32" i="1"/>
  <c r="AW87" i="1"/>
  <c r="AG90" i="1"/>
  <c r="AN90" i="1" s="1"/>
  <c r="L39" i="3"/>
  <c r="L101" i="2"/>
  <c r="M28" i="2"/>
  <c r="M31" i="2" s="1"/>
  <c r="AG92" i="1"/>
  <c r="L39" i="6"/>
  <c r="L38" i="8"/>
  <c r="AG94" i="1"/>
  <c r="AN94" i="1" s="1"/>
  <c r="L39" i="7"/>
  <c r="AG93" i="1"/>
  <c r="AN93" i="1" s="1"/>
  <c r="AK32" i="1" l="1"/>
  <c r="AT87" i="1"/>
  <c r="L39" i="2"/>
  <c r="AG89" i="1"/>
  <c r="AN92" i="1"/>
  <c r="AG91" i="1"/>
  <c r="AN91" i="1" s="1"/>
  <c r="AN89" i="1" l="1"/>
  <c r="AG88" i="1"/>
  <c r="AG87" i="1" s="1"/>
  <c r="AN88" i="1" l="1"/>
  <c r="AK26" i="1" l="1"/>
  <c r="AK29" i="1" s="1"/>
  <c r="AK37" i="1" s="1"/>
  <c r="AN87" i="1"/>
  <c r="AN98" i="1" s="1"/>
  <c r="AG98" i="1"/>
</calcChain>
</file>

<file path=xl/sharedStrings.xml><?xml version="1.0" encoding="utf-8"?>
<sst xmlns="http://schemas.openxmlformats.org/spreadsheetml/2006/main" count="2327" uniqueCount="493">
  <si>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</si>
  <si>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</si>
  <si>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</si>
  <si>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</si>
  <si>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</si>
  <si>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</si>
  <si>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</si>
  <si>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2023-03</t>
  </si>
  <si>
    <t>Stavba:</t>
  </si>
  <si>
    <t>Univerzita Komenského</t>
  </si>
  <si>
    <t>JKSO:</t>
  </si>
  <si>
    <t/>
  </si>
  <si>
    <t>KS:</t>
  </si>
  <si>
    <t>Miesto:</t>
  </si>
  <si>
    <t xml:space="preserve"> </t>
  </si>
  <si>
    <t>Dátum:</t>
  </si>
  <si>
    <t>11. 8. 2023</t>
  </si>
  <si>
    <t>Objednávateľ:</t>
  </si>
  <si>
    <t>IČO:</t>
  </si>
  <si>
    <t>IČO DPH:</t>
  </si>
  <si>
    <t>Zhotoviteľ:</t>
  </si>
  <si>
    <t>False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</si>
  <si>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</si>
  <si>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</si>
  <si>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</si>
  <si>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</si>
  <si>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</si>
  <si>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</si>
  <si>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</si>
  <si>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</si>
  <si>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</si>
  <si>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</si>
  <si>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</si>
  <si>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</si>
  <si>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</si>
  <si>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</si>
  <si>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</si>
  <si>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</si>
  <si>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</si>
  <si>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</si>
  <si>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</si>
  <si>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</si>
  <si>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</si>
  <si>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</si>
  <si>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</si>
  <si>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</si>
  <si>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</si>
  <si>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</si>
  <si>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</si>
  <si>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</si>
  <si>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</si>
  <si>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</si>
  <si>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</si>
  <si>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</si>
  <si>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</si>
  <si>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</si>
  <si>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</si>
  <si>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</si>
  <si>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</si>
  <si>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</si>
  <si>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</si>
  <si>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</si>
  <si>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</si>
  <si>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</si>
  <si>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</si>
  <si>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</si>
  <si>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</si>
  <si>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</si>
  <si>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</si>
  <si>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{ac5ea4a1-3f31-4204-a3dd-a26b30828796}</t>
  </si>
  <si>
    <t>{00000000-0000-0000-0000-000000000000}</t>
  </si>
  <si>
    <t>2023-03-01</t>
  </si>
  <si>
    <t>Copilitové steny</t>
  </si>
  <si>
    <t>1</t>
  </si>
  <si>
    <t>{27bfe846-0110-4fd4-bd75-6a3458654479}</t>
  </si>
  <si>
    <t>/</t>
  </si>
  <si>
    <t>2023-03-01-01</t>
  </si>
  <si>
    <t xml:space="preserve">Búracie práce </t>
  </si>
  <si>
    <t>2</t>
  </si>
  <si>
    <t>{1517d923-6f77-4696-bc44-1f1ee5fc1c3d}</t>
  </si>
  <si>
    <t>2023-03-01-02</t>
  </si>
  <si>
    <t>Dostavovacie práce</t>
  </si>
  <si>
    <t>{25915540-54c3-45e4-ac1b-89fea6ffc3fa}</t>
  </si>
  <si>
    <t>2023-03-03</t>
  </si>
  <si>
    <t xml:space="preserve">Chodník </t>
  </si>
  <si>
    <t>{c301d3bc-3fec-4ae5-8a4a-61155a490edc}</t>
  </si>
  <si>
    <t>2023-03-03-01</t>
  </si>
  <si>
    <t>{3286cd9a-0df3-430a-be59-d13ad237cd87}</t>
  </si>
  <si>
    <t>2023-03-03-02</t>
  </si>
  <si>
    <t xml:space="preserve">DOstavovacie práce </t>
  </si>
  <si>
    <t>{559530a6-6ff1-40b8-bdb0-dbab64bc8ff2}</t>
  </si>
  <si>
    <t>2023-03-04</t>
  </si>
  <si>
    <t xml:space="preserve">Bleskozvod </t>
  </si>
  <si>
    <t>{010a475e-2553-4e7f-8b5c-e2e757ec288e}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</si>
  <si>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</si>
  <si>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</si>
  <si>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</si>
  <si>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</si>
  <si>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</si>
  <si>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</si>
  <si>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2023-03-01 - Copilitové steny</t>
  </si>
  <si>
    <t>Časť:</t>
  </si>
  <si>
    <t xml:space="preserve">2023-03-01-01 - Búracie práce 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</si>
  <si>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</si>
  <si>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</si>
  <si>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</si>
  <si>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</si>
  <si>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</si>
  <si>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</si>
  <si>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</si>
  <si>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</si>
  <si>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</si>
  <si>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</si>
  <si>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</si>
  <si>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</si>
  <si>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</si>
  <si>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>M - Práce a dodávky M</t>
  </si>
  <si>
    <t xml:space="preserve">    22-M - Montáže oznam. a zabezp. zariadení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</si>
  <si>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</si>
  <si>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</si>
  <si>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</si>
  <si>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</si>
  <si>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</si>
  <si>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</si>
  <si>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</si>
  <si>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</si>
  <si>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</si>
  <si>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</si>
  <si>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</si>
  <si>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</si>
  <si>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</si>
  <si>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</si>
  <si>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</si>
  <si>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</si>
  <si>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24</t>
  </si>
  <si>
    <t>K</t>
  </si>
  <si>
    <t>944944803-R1</t>
  </si>
  <si>
    <t xml:space="preserve">Demontáž ochrannej siete </t>
  </si>
  <si>
    <t>m2</t>
  </si>
  <si>
    <t>4</t>
  </si>
  <si>
    <t>-1385715985</t>
  </si>
  <si>
    <t>3</t>
  </si>
  <si>
    <t>968071112</t>
  </si>
  <si>
    <t>Vyvesenie kovového okenného krídla do suti plochy do 1, 5 m2</t>
  </si>
  <si>
    <t>ks</t>
  </si>
  <si>
    <t>89354830</t>
  </si>
  <si>
    <t>968071115</t>
  </si>
  <si>
    <t>Demontáž okien kovových, 1 bm obvodu - 0,005t</t>
  </si>
  <si>
    <t>m</t>
  </si>
  <si>
    <t>-491915017</t>
  </si>
  <si>
    <t>76712Rpol</t>
  </si>
  <si>
    <t>Demontáž, likvidácia, odvoz COPILITOVÝCH STIEN</t>
  </si>
  <si>
    <t>512</t>
  </si>
  <si>
    <t>-1650414764</t>
  </si>
  <si>
    <t>968072875-R</t>
  </si>
  <si>
    <t>Vybúranie a vybratie kovových mreží  plochy nad  2 m2,  -0,00300t</t>
  </si>
  <si>
    <t>-271226087</t>
  </si>
  <si>
    <t>27</t>
  </si>
  <si>
    <t>968072875-R1</t>
  </si>
  <si>
    <t xml:space="preserve">Demontáž zábradlia exteriérového </t>
  </si>
  <si>
    <t>1858089235</t>
  </si>
  <si>
    <t>28</t>
  </si>
  <si>
    <t>968072875-R2</t>
  </si>
  <si>
    <t xml:space="preserve">Demontáž exteriérového rebríka s ochranným košom </t>
  </si>
  <si>
    <t>729311342</t>
  </si>
  <si>
    <t>26</t>
  </si>
  <si>
    <t>978013161</t>
  </si>
  <si>
    <t>Otlčenie omietok stien vnútorných vápenných alebo vápennocementových v rozsahu do 50 %,  -0,02000t</t>
  </si>
  <si>
    <t>1424114105</t>
  </si>
  <si>
    <t>21</t>
  </si>
  <si>
    <t>978015221</t>
  </si>
  <si>
    <t>Otlčenie omietok vonkajších priečelí jednoduchých, s vyškriabaním škár, očistením muriva, v rozsahu do 10 %,  -0,00500t</t>
  </si>
  <si>
    <t>1798218687</t>
  </si>
  <si>
    <t>22</t>
  </si>
  <si>
    <t>978059631</t>
  </si>
  <si>
    <t>Odsekanie a odobratie stien z obkladačiek vonkajších nad 2 m2,  -0,08900t</t>
  </si>
  <si>
    <t>1917336730</t>
  </si>
  <si>
    <t>13</t>
  </si>
  <si>
    <t>979011111</t>
  </si>
  <si>
    <t>Zvislá doprava sutiny a vybúraných hmôt za prvé podlažie nad alebo pod základným podlažím</t>
  </si>
  <si>
    <t>t</t>
  </si>
  <si>
    <t>872808284</t>
  </si>
  <si>
    <t>14</t>
  </si>
  <si>
    <t>979081111</t>
  </si>
  <si>
    <t>Odvoz sutiny a vybúraných hmôt na skládku do 1 km</t>
  </si>
  <si>
    <t>-1581028181</t>
  </si>
  <si>
    <t>15</t>
  </si>
  <si>
    <t>979081121</t>
  </si>
  <si>
    <t>Odvoz sutiny a vybúraných hmôt na skládku za každý ďalší 1 km</t>
  </si>
  <si>
    <t>1918259167</t>
  </si>
  <si>
    <t>16</t>
  </si>
  <si>
    <t>979089012</t>
  </si>
  <si>
    <t>Poplatok za skladovanie - betón, tehly, dlaždice (17 01 ), ostatné</t>
  </si>
  <si>
    <t>-1009539904</t>
  </si>
  <si>
    <t>17</t>
  </si>
  <si>
    <t>979089112</t>
  </si>
  <si>
    <t>Poplatok za skladovanie - drevo, sklo, plasty (17 02 ), ostatné</t>
  </si>
  <si>
    <t>-314672934</t>
  </si>
  <si>
    <t>18</t>
  </si>
  <si>
    <t>979089312</t>
  </si>
  <si>
    <t>Poplatok za skladovanie - kovy (meď, bronz, mosadz atď.) (17 04 ), ostatné</t>
  </si>
  <si>
    <t>-2051983541</t>
  </si>
  <si>
    <t>998011005</t>
  </si>
  <si>
    <t>Presun hmôt pre budovy (801, 803, 812), zvislá konštr. z tehál, tvárnic, z kovu výšky do 45 m</t>
  </si>
  <si>
    <t>-1534151847</t>
  </si>
  <si>
    <t>25</t>
  </si>
  <si>
    <t>764321820</t>
  </si>
  <si>
    <t>Demontáž oplechovania ríms pod nadrímsovým žľabom vrátane podkladového plechu, do 30° rš 500 mm,   -0,00420t</t>
  </si>
  <si>
    <t>1416316420</t>
  </si>
  <si>
    <t>7</t>
  </si>
  <si>
    <t>766694988</t>
  </si>
  <si>
    <t>Demontáž parapetnej dosky plastovej šírky nad 300 mm, dĺžky nad 1600 mm, -0,008t</t>
  </si>
  <si>
    <t>1091565690</t>
  </si>
  <si>
    <t>8</t>
  </si>
  <si>
    <t>998766201</t>
  </si>
  <si>
    <t>Presun hmot pre konštrukcie stolárske v objektoch výšky do 6 m</t>
  </si>
  <si>
    <t>%</t>
  </si>
  <si>
    <t>646327296</t>
  </si>
  <si>
    <t>23</t>
  </si>
  <si>
    <t>229731021</t>
  </si>
  <si>
    <t>Demontáž kamery pevnej bez krytu, odpojenie objektívu</t>
  </si>
  <si>
    <t>64</t>
  </si>
  <si>
    <t>-435409789</t>
  </si>
  <si>
    <t>2023-03-01-02 - Dostavovacie práce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</si>
  <si>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</si>
  <si>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</si>
  <si>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</si>
  <si>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</si>
  <si>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</si>
  <si>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</si>
  <si>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767 - Konštrukcie doplnkové kovové</t>
  </si>
  <si>
    <t xml:space="preserve">    784 - Dokončovacie práce - maľby</t>
  </si>
  <si>
    <t xml:space="preserve">    21-M - Elektromontáže</t>
  </si>
  <si>
    <t>311272124</t>
  </si>
  <si>
    <t>Murivo nosné (m3) z tvárnic YTONG hr. 300 mm P6-650 hladkých, na MVC a maltu YTONG (300x249x499)</t>
  </si>
  <si>
    <t>m3</t>
  </si>
  <si>
    <t>-1504174312</t>
  </si>
  <si>
    <t>30</t>
  </si>
  <si>
    <t>348942111</t>
  </si>
  <si>
    <t>Zábradlie oceľové osadené do bloku z betónu prostého z dvoch vodorov.rúrok</t>
  </si>
  <si>
    <t>1444469242</t>
  </si>
  <si>
    <t>19</t>
  </si>
  <si>
    <t>417321515</t>
  </si>
  <si>
    <t>Betón stužujúcich pásov a vencov železový tr. C 25/30</t>
  </si>
  <si>
    <t>309646929</t>
  </si>
  <si>
    <t>417351115</t>
  </si>
  <si>
    <t>Debnenie bočníc stužujúcich pásov a vencov vrátane vzpier zhotovenie</t>
  </si>
  <si>
    <t>1055006609</t>
  </si>
  <si>
    <t>417351116</t>
  </si>
  <si>
    <t>Debnenie bočníc stužujúcich pásov a vencov vrátane vzpier odstránenie</t>
  </si>
  <si>
    <t>-867450697</t>
  </si>
  <si>
    <t>417361821</t>
  </si>
  <si>
    <t>Výstuž stužujúcich pásov a vencov z betonárskej ocele 10505</t>
  </si>
  <si>
    <t>670799715</t>
  </si>
  <si>
    <t>34</t>
  </si>
  <si>
    <t>612465131</t>
  </si>
  <si>
    <t>Vnútorná omietka stien BAUMIT, vápennocementová, strojné nanášanie, Baumit MVS 25 (Baumit MPI 25) hr. 10 mm</t>
  </si>
  <si>
    <t>-1745509696</t>
  </si>
  <si>
    <t>612467502</t>
  </si>
  <si>
    <t xml:space="preserve">Príprava vnútorného podkladu stien, kontaktný mostík </t>
  </si>
  <si>
    <t>989274681</t>
  </si>
  <si>
    <t>612481119</t>
  </si>
  <si>
    <t>Potiahnutie vnútorných stien sklotextílnou mriežkou s celoplošným prilepením</t>
  </si>
  <si>
    <t>1845149167</t>
  </si>
  <si>
    <t>63</t>
  </si>
  <si>
    <t>622451071-R1</t>
  </si>
  <si>
    <t>Vyspravenie povrchu stien vonkajších reprofilizačnou maltou 50%</t>
  </si>
  <si>
    <t>-232671911</t>
  </si>
  <si>
    <t>622464232</t>
  </si>
  <si>
    <t xml:space="preserve">Vonkajšia omietka stien tenkovrstvová, silikónová, škrabaná, hr. 2 mm </t>
  </si>
  <si>
    <t>733757429</t>
  </si>
  <si>
    <t>55</t>
  </si>
  <si>
    <t>622464310</t>
  </si>
  <si>
    <t>Vonkajšia omietka stien mozaiková BAUMIT, ručné miešanie a nanášanie, Baumit Mozaiková omietka (Baumit MosaikTop)</t>
  </si>
  <si>
    <t>-1029225577</t>
  </si>
  <si>
    <t>53</t>
  </si>
  <si>
    <t>622465706</t>
  </si>
  <si>
    <t>Príprava vonkajšieho podkladu stien PROFI, penetračný náter Silikát-Tiefengrund</t>
  </si>
  <si>
    <t>-349910580</t>
  </si>
  <si>
    <t>622466116</t>
  </si>
  <si>
    <t xml:space="preserve">Príprava vonkajšieho podkladu stien </t>
  </si>
  <si>
    <t>2011644977</t>
  </si>
  <si>
    <t>5</t>
  </si>
  <si>
    <t>622481119</t>
  </si>
  <si>
    <t>Potiahnutie vonkajších stien sklotextílnou mriežkou s celoplošným prilepením</t>
  </si>
  <si>
    <t>349576869</t>
  </si>
  <si>
    <t>59</t>
  </si>
  <si>
    <t>625250155</t>
  </si>
  <si>
    <t>Doteplenie konštrukcie hr. 80 mm, systém XPS STYRODUR 2800 C - PCI, lepený rámovo s prikotvením</t>
  </si>
  <si>
    <t>1944264254</t>
  </si>
  <si>
    <t>56</t>
  </si>
  <si>
    <t>625250157</t>
  </si>
  <si>
    <t>Doteplenie konštrukcie hr. 120 mm, systém XPS STYRODUR 2800 C - PCI, lepený rámovo s prikotvením</t>
  </si>
  <si>
    <t>1194160260</t>
  </si>
  <si>
    <t>61</t>
  </si>
  <si>
    <t>625252321</t>
  </si>
  <si>
    <t>Kontaktný zatepľovací systém hr. 30 mm weber.therm exclusive (minerálna vlna), zatĺkacie kotvy</t>
  </si>
  <si>
    <t>818139455</t>
  </si>
  <si>
    <t>58</t>
  </si>
  <si>
    <t>625252327</t>
  </si>
  <si>
    <t>Kontaktný zatepľovací systém hr. 100 mm weber.therm exclusive (minerálna vlna), zatĺkacie kotvy</t>
  </si>
  <si>
    <t>818631968</t>
  </si>
  <si>
    <t>54</t>
  </si>
  <si>
    <t>625252331</t>
  </si>
  <si>
    <t>Kontaktný zatepľovací systém hr. 200 mm weber.therm exclusive (minerálna vlna), zatĺkacie kotvy</t>
  </si>
  <si>
    <t>1640723445</t>
  </si>
  <si>
    <t>35</t>
  </si>
  <si>
    <t>944944103</t>
  </si>
  <si>
    <t>Ochranná ochranných sietí vrátane materiálu</t>
  </si>
  <si>
    <t>1375058339</t>
  </si>
  <si>
    <t>953997767</t>
  </si>
  <si>
    <t xml:space="preserve">Špaletový L profil 6 mm (plastový), so sklovlaknitou mriežkou </t>
  </si>
  <si>
    <t>1328496955</t>
  </si>
  <si>
    <t>62</t>
  </si>
  <si>
    <t>953997767-R1</t>
  </si>
  <si>
    <t xml:space="preserve">Ukončovací U profil 6 mm (plastový), so sklovlaknitou mriežkou </t>
  </si>
  <si>
    <t>1453159732</t>
  </si>
  <si>
    <t>-1838865794</t>
  </si>
  <si>
    <t>57</t>
  </si>
  <si>
    <t>711212551</t>
  </si>
  <si>
    <t>Jednozlož. silikátová hydroizolačná hmota CEMIX, stierka vonkajšia, ozn. I05 zvislá</t>
  </si>
  <si>
    <t>1133521140</t>
  </si>
  <si>
    <t>36</t>
  </si>
  <si>
    <t>712370050</t>
  </si>
  <si>
    <t>Zhotovenie povlakovej krytiny striech plochých do 10°PVC-P fóliou položenou voľne so zvarením spoju</t>
  </si>
  <si>
    <t>208233223</t>
  </si>
  <si>
    <t>37</t>
  </si>
  <si>
    <t>M</t>
  </si>
  <si>
    <t>2214311000</t>
  </si>
  <si>
    <t>Toluén pre nitráciu</t>
  </si>
  <si>
    <t>32</t>
  </si>
  <si>
    <t>942465034</t>
  </si>
  <si>
    <t>38</t>
  </si>
  <si>
    <t>245920000900-R</t>
  </si>
  <si>
    <t>Zálievka FATRAFOL Z 01,strešný doplnok, 2,5 kg. FATRA IZOLFA</t>
  </si>
  <si>
    <t>kg</t>
  </si>
  <si>
    <t>-103935453</t>
  </si>
  <si>
    <t>39</t>
  </si>
  <si>
    <t>283220002000</t>
  </si>
  <si>
    <t xml:space="preserve">Hydroizolačná fólia PVC-P FATRAFOL 810 hr. 1,5 mm, š.1,3 m, izolácia plochých striech, farba sivá, FATRA IZOLFA </t>
  </si>
  <si>
    <t>1390001098</t>
  </si>
  <si>
    <t>40</t>
  </si>
  <si>
    <t>712973620-R</t>
  </si>
  <si>
    <t>Príplatok za detaily k termoplastom, plechy prestupy, systémové prvky</t>
  </si>
  <si>
    <t>-988899809</t>
  </si>
  <si>
    <t>41</t>
  </si>
  <si>
    <t>712990040</t>
  </si>
  <si>
    <t xml:space="preserve">Položenie geotextílie vodorovne alebo zvislo na strechy ploché do 10° </t>
  </si>
  <si>
    <t>232199002</t>
  </si>
  <si>
    <t>42</t>
  </si>
  <si>
    <t>6936651300</t>
  </si>
  <si>
    <t>Geotextília netkaná polypropylénová Tatratex PP 300</t>
  </si>
  <si>
    <t>-352463299</t>
  </si>
  <si>
    <t>43</t>
  </si>
  <si>
    <t>712991030</t>
  </si>
  <si>
    <t>Montáž podkladnej konštrukcie z OSB dosiek na atike šírky 311 - 410 mm pod klampiarske konštrukcie</t>
  </si>
  <si>
    <t>-1242643007</t>
  </si>
  <si>
    <t>44</t>
  </si>
  <si>
    <t>2832990600</t>
  </si>
  <si>
    <t>Kotviaca technika - rozperný nit do betónu</t>
  </si>
  <si>
    <t>-2004490467</t>
  </si>
  <si>
    <t>45</t>
  </si>
  <si>
    <t>6072624200</t>
  </si>
  <si>
    <t>Doska OSB 3 Superfinish ECO nebrúsené hr. 18 mm, 2500x1250 mm</t>
  </si>
  <si>
    <t>-876483584</t>
  </si>
  <si>
    <t>46</t>
  </si>
  <si>
    <t>998712102</t>
  </si>
  <si>
    <t>Presun hmôt pre izoláciu povlakovej krytiny v objektoch výšky nad 6 do 12 m</t>
  </si>
  <si>
    <t>-1851803637</t>
  </si>
  <si>
    <t>47</t>
  </si>
  <si>
    <t>713144090</t>
  </si>
  <si>
    <t>Montáž tepelnej izolácie na atiku z XPS prikotvením</t>
  </si>
  <si>
    <t>1990815818</t>
  </si>
  <si>
    <t>48</t>
  </si>
  <si>
    <t>2837650240</t>
  </si>
  <si>
    <t>Styrodur 3035 CS extrudovaný polystyrén - XPS hrúbka 50 mm</t>
  </si>
  <si>
    <t>582232700</t>
  </si>
  <si>
    <t>60</t>
  </si>
  <si>
    <t>2837650220</t>
  </si>
  <si>
    <t>Styrodur 3035 CS extrudovaný polystyrén - XPS hrúbka 30mm</t>
  </si>
  <si>
    <t>93020922</t>
  </si>
  <si>
    <t>50</t>
  </si>
  <si>
    <t>998713202</t>
  </si>
  <si>
    <t>Presun hmôt pre izolácie tepelné v objektoch výšky nad 6 m do 12 m</t>
  </si>
  <si>
    <t>1822340459</t>
  </si>
  <si>
    <t>764410271</t>
  </si>
  <si>
    <t>Montáž oplechovania parapetov z pozinkovaného PZ plechu, vrátane rohov r.š. 450 mm</t>
  </si>
  <si>
    <t>1900188745</t>
  </si>
  <si>
    <t>1381403002</t>
  </si>
  <si>
    <t>Plech hladký pozinkovaný, hr. 0,6 mm</t>
  </si>
  <si>
    <t>-1758017321</t>
  </si>
  <si>
    <t>51</t>
  </si>
  <si>
    <t>764731117-R</t>
  </si>
  <si>
    <t>Oplechovanie atiky</t>
  </si>
  <si>
    <t>-911756280</t>
  </si>
  <si>
    <t>998764201</t>
  </si>
  <si>
    <t>Presun hmôt pre konštrukcie klampiarske v objektoch výšky do 6 m</t>
  </si>
  <si>
    <t>603287571</t>
  </si>
  <si>
    <t>52</t>
  </si>
  <si>
    <t>998764202</t>
  </si>
  <si>
    <t>Presun hmôt pre konštrukcie klampiarske v objektoch výšky nad 6 do 12 m</t>
  </si>
  <si>
    <t>1809181584</t>
  </si>
  <si>
    <t>9</t>
  </si>
  <si>
    <t>766621400</t>
  </si>
  <si>
    <t>Montáž hliníková stĺpikovo-priečniková fasáda</t>
  </si>
  <si>
    <t>sub</t>
  </si>
  <si>
    <t>-783477961</t>
  </si>
  <si>
    <t>10</t>
  </si>
  <si>
    <t>6114123300-R</t>
  </si>
  <si>
    <t>ZS1,ZS2 Hliníková stĺpikovo-priečniková fasáda</t>
  </si>
  <si>
    <t>-1042337004</t>
  </si>
  <si>
    <t>2029944741</t>
  </si>
  <si>
    <t>767832100</t>
  </si>
  <si>
    <t>Montáž rebríkov do muriva s vodovodnou ochrannou rúrkou</t>
  </si>
  <si>
    <t>49149843</t>
  </si>
  <si>
    <t>767834101</t>
  </si>
  <si>
    <t>Montáž ochranného koša skrutkovaním</t>
  </si>
  <si>
    <t>68012013</t>
  </si>
  <si>
    <t>31</t>
  </si>
  <si>
    <t>784452261</t>
  </si>
  <si>
    <t xml:space="preserve">Maľby z maliarskych zmesí, ručne nanášané jednonásobné základné na podklad jemnozrnný  výšky do 3,80 m   </t>
  </si>
  <si>
    <t>-1665888592</t>
  </si>
  <si>
    <t>784481010</t>
  </si>
  <si>
    <t xml:space="preserve">Stierka stien na podklad jemnozrnný výšky do 3,80 m   </t>
  </si>
  <si>
    <t>-1138152115</t>
  </si>
  <si>
    <t>210411141</t>
  </si>
  <si>
    <t>Montáž kamery a príslušenstva</t>
  </si>
  <si>
    <t>1386359279</t>
  </si>
  <si>
    <t>3850005780</t>
  </si>
  <si>
    <t>INELS smart home solutions - inteligentná elektroinštalácia kamera GSM EYE-02</t>
  </si>
  <si>
    <t>128</t>
  </si>
  <si>
    <t>-901240244</t>
  </si>
  <si>
    <t>29</t>
  </si>
  <si>
    <t>3850005790</t>
  </si>
  <si>
    <t>INELS smart home solutions - inteligentná elektroinštalácia kryt kamery GSM KAC-EYE</t>
  </si>
  <si>
    <t>-441695355</t>
  </si>
  <si>
    <t xml:space="preserve">2023-03-03 - Chodník </t>
  </si>
  <si>
    <t xml:space="preserve">2023-03-03-01 - Búracie práce </t>
  </si>
  <si>
    <t xml:space="preserve">    1 - Zemné práce</t>
  </si>
  <si>
    <t>113307122</t>
  </si>
  <si>
    <t>Odstránenie podkladu v ploche do 200 m2 z kameniva hrubého drveného, hr.100 do 200 mm,  -0,23500t</t>
  </si>
  <si>
    <t>-1374184736</t>
  </si>
  <si>
    <t>962048115</t>
  </si>
  <si>
    <t>Búranie konštr. nad 2m2 z betónu železového</t>
  </si>
  <si>
    <t>-560043438</t>
  </si>
  <si>
    <t>1095885012</t>
  </si>
  <si>
    <t>6</t>
  </si>
  <si>
    <t>1840385220</t>
  </si>
  <si>
    <t>144295714</t>
  </si>
  <si>
    <t>1100957754</t>
  </si>
  <si>
    <t>998011001</t>
  </si>
  <si>
    <t>Presun hmôt pre budovy  (801, 803, 812), zvislá konštr. z tehál, tvárnic, z kovu výšky do 6 m</t>
  </si>
  <si>
    <t>-417387295</t>
  </si>
  <si>
    <t xml:space="preserve">2023-03-03-02 - DOstavovacie práce </t>
  </si>
  <si>
    <t xml:space="preserve">    2 - Zakladanie</t>
  </si>
  <si>
    <t>212532111</t>
  </si>
  <si>
    <t>Lôžko z kameniva hrubého drveného frakcie 16-32 mm</t>
  </si>
  <si>
    <t>429783167</t>
  </si>
  <si>
    <t>215901101</t>
  </si>
  <si>
    <t>Zhutnenie podložia z rastlej horniny 1 až 4 pod násypy, z hornina súdržných do 92 % PS a nesúdržných</t>
  </si>
  <si>
    <t>1054034204</t>
  </si>
  <si>
    <t>631315711-R1</t>
  </si>
  <si>
    <t>Betónová doska z CB III spádovaná</t>
  </si>
  <si>
    <t>933918863</t>
  </si>
  <si>
    <t>631316241</t>
  </si>
  <si>
    <t>Povtchová úprava poterovou zmesou pre metičkové podlahy, cementom, strojne hladená, stredne ťažká prevádzka, hr. poteru 4mm</t>
  </si>
  <si>
    <t>758704463</t>
  </si>
  <si>
    <t xml:space="preserve">631319165 </t>
  </si>
  <si>
    <t>Príplatok za prehlad. betónovej mazaniny min. tr.C 25/30 oceľ. hlad. hr. 120-240 mm (10kg/m3)</t>
  </si>
  <si>
    <t>2018026138</t>
  </si>
  <si>
    <t xml:space="preserve">631319175 </t>
  </si>
  <si>
    <t>Príplatok za strhnutie povrchu mazaniny latou pre hr. obidvoch vrstiev mazaniny nad 120 do 240 mm</t>
  </si>
  <si>
    <t>-874333574</t>
  </si>
  <si>
    <t>631362421</t>
  </si>
  <si>
    <t>Výstuž mazanín z betónov (z kameniva) a z ľahkých betónov zo sietí KARI, priemer drôtu 6/6 mm, veľkosť oka 150x150 mm</t>
  </si>
  <si>
    <t>2008282170</t>
  </si>
  <si>
    <t>941074365</t>
  </si>
  <si>
    <t xml:space="preserve">2023-03-04 - Bleskozvod </t>
  </si>
  <si>
    <t>-1261899659</t>
  </si>
  <si>
    <t>979011121</t>
  </si>
  <si>
    <t>Zvislá doprava sutiny a vybúraných hmôt za každé ďalšie podlažie</t>
  </si>
  <si>
    <t>-1556224528</t>
  </si>
  <si>
    <t>886427690</t>
  </si>
  <si>
    <t>-510129320</t>
  </si>
  <si>
    <t>-2124710988</t>
  </si>
  <si>
    <t>764348813-R1</t>
  </si>
  <si>
    <t>Montáž  bleskozvodu</t>
  </si>
  <si>
    <t>1960280620</t>
  </si>
  <si>
    <t>764348813-R2</t>
  </si>
  <si>
    <t>Demontáž  bleskozvodu</t>
  </si>
  <si>
    <t>-2100578058</t>
  </si>
  <si>
    <t>998764102</t>
  </si>
  <si>
    <t>-1412812085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</si>
</sst>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9" xfId="0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2" fillId="0" borderId="12" xfId="0" applyNumberFormat="1" applyFont="1" applyBorder="1"/>
    <xf numFmtId="166" fontId="32" fillId="0" borderId="13" xfId="0" applyNumberFormat="1" applyFont="1" applyBorder="1"/>
    <xf numFmtId="167" fontId="33" fillId="0" borderId="0" xfId="0" applyNumberFormat="1" applyFont="1" applyAlignment="1">
      <alignment vertical="center"/>
    </xf>
    <xf numFmtId="0" fontId="8" fillId="0" borderId="4" xfId="0" applyFont="1" applyBorder="1"/>
    <xf numFmtId="0" fontId="6" fillId="0" borderId="0" xfId="0" applyFont="1" applyAlignment="1">
      <alignment horizontal="left"/>
    </xf>
    <xf numFmtId="0" fontId="8" fillId="0" borderId="5" xfId="0" applyFont="1" applyBorder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1" applyFont="1" applyFill="1" applyAlignment="1" applyProtection="1">
      <alignment vertical="center"/>
    </xf>
    <xf numFmtId="0" fontId="0" fillId="0" borderId="25" xfId="0" applyBorder="1" applyAlignment="1">
      <alignment horizontal="center" vertical="center"/>
    </xf>
    <xf numFmtId="49" fontId="0" fillId="0" borderId="25" xfId="0" applyNumberForma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7" fontId="0" fillId="0" borderId="25" xfId="0" applyNumberFormat="1" applyBorder="1" applyAlignment="1">
      <alignment vertical="center"/>
    </xf>
    <xf numFmtId="0" fontId="34" fillId="0" borderId="25" xfId="0" applyFont="1" applyBorder="1" applyAlignment="1">
      <alignment horizontal="center" vertical="center"/>
    </xf>
    <xf numFmtId="49" fontId="34" fillId="0" borderId="25" xfId="0" applyNumberFormat="1" applyFont="1" applyBorder="1" applyAlignment="1">
      <alignment horizontal="left" vertical="center" wrapText="1"/>
    </xf>
    <xf numFmtId="0" fontId="34" fillId="0" borderId="25" xfId="0" applyFont="1" applyBorder="1" applyAlignment="1">
      <alignment horizontal="center" vertical="center" wrapText="1"/>
    </xf>
    <xf numFmtId="167" fontId="34" fillId="0" borderId="25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4" fontId="3" fillId="3" borderId="9" xfId="0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2" fillId="4" borderId="0" xfId="0" applyNumberFormat="1" applyFont="1" applyFill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4" fontId="3" fillId="4" borderId="10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2" fillId="4" borderId="23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167" fontId="0" fillId="0" borderId="25" xfId="0" applyNumberFormat="1" applyBorder="1" applyAlignment="1" applyProtection="1">
      <alignment vertical="center"/>
      <protection locked="0"/>
    </xf>
    <xf numFmtId="0" fontId="11" fillId="0" borderId="0" xfId="1" applyFont="1" applyFill="1" applyAlignment="1" applyProtection="1">
      <alignment horizontal="center" vertical="center"/>
    </xf>
    <xf numFmtId="167" fontId="3" fillId="0" borderId="12" xfId="0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167" fontId="7" fillId="0" borderId="17" xfId="0" applyNumberFormat="1" applyFont="1" applyBorder="1" applyAlignment="1">
      <alignment vertical="center"/>
    </xf>
    <xf numFmtId="167" fontId="7" fillId="0" borderId="23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0" fontId="34" fillId="0" borderId="25" xfId="0" applyFont="1" applyBorder="1" applyAlignment="1">
      <alignment horizontal="left" vertical="center" wrapText="1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0" fillId="0" borderId="0" xfId="0" applyAlignment="1"/>
    <xf numFmtId="4" fontId="29" fillId="0" borderId="0" xfId="0" applyNumberFormat="1" applyFont="1" applyAlignment="1">
      <alignment vertical="center"/>
    </xf>
    <xf numFmtId="167" fontId="22" fillId="0" borderId="12" xfId="0" applyNumberFormat="1" applyFont="1" applyBorder="1" applyAlignment="1"/>
    <xf numFmtId="167" fontId="6" fillId="0" borderId="0" xfId="0" applyNumberFormat="1" applyFont="1" applyAlignment="1"/>
    <xf numFmtId="167" fontId="7" fillId="0" borderId="17" xfId="0" applyNumberFormat="1" applyFont="1" applyBorder="1" applyAlignment="1"/>
    <xf numFmtId="167" fontId="7" fillId="0" borderId="23" xfId="0" applyNumberFormat="1" applyFont="1" applyBorder="1" applyAlignment="1"/>
    <xf numFmtId="167" fontId="6" fillId="0" borderId="12" xfId="0" applyNumberFormat="1" applyFont="1" applyBorder="1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9"/>
  <sheetViews>
    <sheetView showGridLines="0" workbookViewId="0">
      <pane ySplit="1" topLeftCell="A2" activePane="bottomLeft" state="frozen"/>
      <selection pane="bottomLeft" activeCell="BE88" sqref="BE8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7"/>
      <c r="B1" s="6"/>
      <c r="C1" s="6"/>
      <c r="D1" s="137"/>
      <c r="E1" s="6"/>
      <c r="F1" s="6"/>
      <c r="G1" s="6"/>
      <c r="H1" s="6"/>
      <c r="I1" s="6"/>
      <c r="J1" s="6"/>
      <c r="K1" s="138"/>
      <c r="L1" s="138"/>
      <c r="M1" s="138"/>
      <c r="N1" s="138"/>
      <c r="O1" s="138"/>
      <c r="P1" s="138"/>
      <c r="Q1" s="138"/>
      <c r="R1" s="138"/>
      <c r="S1" s="138"/>
      <c r="T1" s="6"/>
      <c r="U1" s="6"/>
      <c r="V1" s="6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6"/>
      <c r="AH1" s="6"/>
      <c r="BA1" s="147"/>
      <c r="BB1" s="147"/>
      <c r="BT1" s="147"/>
      <c r="BU1" s="147"/>
    </row>
    <row r="2" spans="1:73" ht="36.950000000000003" customHeight="1">
      <c r="C2" s="148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R2" s="179" t="s">
        <v>1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1" t="s">
        <v>2</v>
      </c>
      <c r="BT2" s="11" t="s">
        <v>3</v>
      </c>
    </row>
    <row r="3" spans="1:73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4"/>
      <c r="BS3" s="11" t="s">
        <v>2</v>
      </c>
      <c r="BT3" s="11" t="s">
        <v>3</v>
      </c>
    </row>
    <row r="4" spans="1:73" ht="36.950000000000003" customHeight="1">
      <c r="B4" s="15"/>
      <c r="C4" s="150" t="s">
        <v>4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6"/>
      <c r="AS4" s="17" t="s">
        <v>5</v>
      </c>
      <c r="BS4" s="11" t="s">
        <v>2</v>
      </c>
    </row>
    <row r="5" spans="1:73" ht="14.45" customHeight="1">
      <c r="B5" s="15"/>
      <c r="D5" s="18" t="s">
        <v>6</v>
      </c>
      <c r="K5" s="152" t="s">
        <v>7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Q5" s="16"/>
      <c r="BS5" s="11" t="s">
        <v>2</v>
      </c>
    </row>
    <row r="6" spans="1:73" ht="36.950000000000003" customHeight="1">
      <c r="B6" s="15"/>
      <c r="D6" s="20" t="s">
        <v>8</v>
      </c>
      <c r="K6" s="153" t="s">
        <v>9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Q6" s="16"/>
      <c r="BS6" s="11" t="s">
        <v>2</v>
      </c>
    </row>
    <row r="7" spans="1:73" ht="14.45" customHeight="1">
      <c r="B7" s="15"/>
      <c r="D7" s="21" t="s">
        <v>10</v>
      </c>
      <c r="K7" s="19" t="s">
        <v>11</v>
      </c>
      <c r="AK7" s="21" t="s">
        <v>12</v>
      </c>
      <c r="AN7" s="19" t="s">
        <v>11</v>
      </c>
      <c r="AQ7" s="16"/>
      <c r="BS7" s="11" t="s">
        <v>2</v>
      </c>
    </row>
    <row r="8" spans="1:73" ht="14.45" customHeight="1">
      <c r="B8" s="15"/>
      <c r="D8" s="21" t="s">
        <v>13</v>
      </c>
      <c r="K8" s="19" t="s">
        <v>14</v>
      </c>
      <c r="AK8" s="21" t="s">
        <v>15</v>
      </c>
      <c r="AN8" s="19" t="s">
        <v>16</v>
      </c>
      <c r="AQ8" s="16"/>
      <c r="BS8" s="11" t="s">
        <v>2</v>
      </c>
    </row>
    <row r="9" spans="1:73" ht="14.45" customHeight="1">
      <c r="B9" s="15"/>
      <c r="AQ9" s="16"/>
      <c r="BS9" s="11" t="s">
        <v>2</v>
      </c>
    </row>
    <row r="10" spans="1:73" ht="14.45" customHeight="1">
      <c r="B10" s="15"/>
      <c r="D10" s="21" t="s">
        <v>17</v>
      </c>
      <c r="AK10" s="21" t="s">
        <v>18</v>
      </c>
      <c r="AN10" s="19" t="s">
        <v>11</v>
      </c>
      <c r="AQ10" s="16"/>
      <c r="BS10" s="11" t="s">
        <v>2</v>
      </c>
    </row>
    <row r="11" spans="1:73" ht="18.399999999999999" customHeight="1">
      <c r="B11" s="15"/>
      <c r="E11" s="19" t="s">
        <v>14</v>
      </c>
      <c r="AK11" s="21" t="s">
        <v>19</v>
      </c>
      <c r="AN11" s="19" t="s">
        <v>11</v>
      </c>
      <c r="AQ11" s="16"/>
      <c r="BS11" s="11" t="s">
        <v>2</v>
      </c>
    </row>
    <row r="12" spans="1:73" ht="6.95" customHeight="1">
      <c r="B12" s="15"/>
      <c r="AQ12" s="16"/>
      <c r="BS12" s="11" t="s">
        <v>2</v>
      </c>
    </row>
    <row r="13" spans="1:73" ht="14.45" customHeight="1">
      <c r="B13" s="15"/>
      <c r="D13" s="21" t="s">
        <v>20</v>
      </c>
      <c r="AK13" s="21" t="s">
        <v>18</v>
      </c>
      <c r="AN13" s="19" t="s">
        <v>11</v>
      </c>
      <c r="AQ13" s="16"/>
      <c r="BS13" s="11" t="s">
        <v>2</v>
      </c>
    </row>
    <row r="14" spans="1:73" ht="15">
      <c r="B14" s="15"/>
      <c r="E14" s="19" t="s">
        <v>14</v>
      </c>
      <c r="AK14" s="21" t="s">
        <v>19</v>
      </c>
      <c r="AN14" s="19" t="s">
        <v>11</v>
      </c>
      <c r="AQ14" s="16"/>
      <c r="BS14" s="11" t="s">
        <v>2</v>
      </c>
    </row>
    <row r="15" spans="1:73" ht="6.95" customHeight="1">
      <c r="B15" s="15"/>
      <c r="AQ15" s="16"/>
      <c r="BS15" s="11" t="s">
        <v>21</v>
      </c>
    </row>
    <row r="16" spans="1:73" ht="14.45" customHeight="1">
      <c r="B16" s="15"/>
      <c r="D16" s="21" t="s">
        <v>22</v>
      </c>
      <c r="AK16" s="21" t="s">
        <v>18</v>
      </c>
      <c r="AN16" s="19" t="s">
        <v>11</v>
      </c>
      <c r="AQ16" s="16"/>
      <c r="BS16" s="11" t="s">
        <v>21</v>
      </c>
    </row>
    <row r="17" spans="2:71" ht="18.399999999999999" customHeight="1">
      <c r="B17" s="15"/>
      <c r="E17" s="19" t="s">
        <v>14</v>
      </c>
      <c r="AK17" s="21" t="s">
        <v>19</v>
      </c>
      <c r="AN17" s="19" t="s">
        <v>11</v>
      </c>
      <c r="AQ17" s="16"/>
      <c r="BS17" s="11" t="s">
        <v>23</v>
      </c>
    </row>
    <row r="18" spans="2:71" ht="6.95" customHeight="1">
      <c r="B18" s="15"/>
      <c r="AQ18" s="16"/>
      <c r="BS18" s="11" t="s">
        <v>24</v>
      </c>
    </row>
    <row r="19" spans="2:71" ht="14.45" customHeight="1">
      <c r="B19" s="15"/>
      <c r="D19" s="21" t="s">
        <v>25</v>
      </c>
      <c r="AK19" s="21" t="s">
        <v>18</v>
      </c>
      <c r="AN19" s="19" t="s">
        <v>11</v>
      </c>
      <c r="AQ19" s="16"/>
      <c r="BS19" s="11" t="s">
        <v>24</v>
      </c>
    </row>
    <row r="20" spans="2:71" ht="18.399999999999999" customHeight="1">
      <c r="B20" s="15"/>
      <c r="E20" s="19" t="s">
        <v>14</v>
      </c>
      <c r="AK20" s="21" t="s">
        <v>19</v>
      </c>
      <c r="AN20" s="19" t="s">
        <v>11</v>
      </c>
      <c r="AQ20" s="16"/>
    </row>
    <row r="21" spans="2:71" ht="6.95" customHeight="1">
      <c r="B21" s="15"/>
      <c r="AQ21" s="16"/>
    </row>
    <row r="22" spans="2:71" ht="15">
      <c r="B22" s="15"/>
      <c r="D22" s="21" t="s">
        <v>26</v>
      </c>
      <c r="AQ22" s="16"/>
    </row>
    <row r="23" spans="2:71" ht="22.5" customHeight="1">
      <c r="B23" s="15"/>
      <c r="E23" s="154" t="s">
        <v>11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Q23" s="16"/>
    </row>
    <row r="24" spans="2:71" ht="6.95" customHeight="1">
      <c r="B24" s="15"/>
      <c r="AQ24" s="16"/>
    </row>
    <row r="25" spans="2:71" ht="6.95" customHeight="1">
      <c r="B25" s="15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Q25" s="16"/>
    </row>
    <row r="26" spans="2:71" ht="14.45" customHeight="1">
      <c r="B26" s="15"/>
      <c r="D26" s="23" t="s">
        <v>27</v>
      </c>
      <c r="AK26" s="155">
        <f>ROUND(AG87,2)</f>
        <v>0</v>
      </c>
      <c r="AL26" s="213"/>
      <c r="AM26" s="213"/>
      <c r="AN26" s="213"/>
      <c r="AO26" s="213"/>
      <c r="AQ26" s="16"/>
    </row>
    <row r="27" spans="2:71" ht="14.45" customHeight="1">
      <c r="B27" s="15"/>
      <c r="D27" s="23" t="s">
        <v>28</v>
      </c>
      <c r="AK27" s="155">
        <f>ROUND(AG96,2)</f>
        <v>0</v>
      </c>
      <c r="AL27" s="155"/>
      <c r="AM27" s="155"/>
      <c r="AN27" s="155"/>
      <c r="AO27" s="155"/>
      <c r="AQ27" s="16"/>
    </row>
    <row r="28" spans="2:71" s="1" customFormat="1" ht="6.95" customHeight="1">
      <c r="B28" s="24"/>
      <c r="AQ28" s="25"/>
    </row>
    <row r="29" spans="2:71" s="1" customFormat="1" ht="25.9" customHeight="1">
      <c r="B29" s="24"/>
      <c r="D29" s="26" t="s">
        <v>29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156">
        <f>ROUND(AK26+AK27,2)</f>
        <v>0</v>
      </c>
      <c r="AL29" s="157"/>
      <c r="AM29" s="157"/>
      <c r="AN29" s="157"/>
      <c r="AO29" s="157"/>
      <c r="AQ29" s="25"/>
    </row>
    <row r="30" spans="2:71" s="1" customFormat="1" ht="6.95" customHeight="1">
      <c r="B30" s="24"/>
      <c r="AQ30" s="25"/>
    </row>
    <row r="31" spans="2:71" s="2" customFormat="1" ht="14.45" customHeight="1">
      <c r="B31" s="28"/>
      <c r="D31" s="29" t="s">
        <v>30</v>
      </c>
      <c r="F31" s="29" t="s">
        <v>31</v>
      </c>
      <c r="L31" s="158">
        <v>0.2</v>
      </c>
      <c r="M31" s="159"/>
      <c r="N31" s="159"/>
      <c r="O31" s="159"/>
      <c r="T31" s="31" t="s">
        <v>32</v>
      </c>
      <c r="W31" s="160">
        <f>ROUND(AZ87+SUM(CD97),2)</f>
        <v>0</v>
      </c>
      <c r="X31" s="159"/>
      <c r="Y31" s="159"/>
      <c r="Z31" s="159"/>
      <c r="AA31" s="159"/>
      <c r="AB31" s="159"/>
      <c r="AC31" s="159"/>
      <c r="AD31" s="159"/>
      <c r="AE31" s="159"/>
      <c r="AK31" s="160">
        <f>ROUND(AV87+SUM(BY97),2)</f>
        <v>0</v>
      </c>
      <c r="AL31" s="159"/>
      <c r="AM31" s="159"/>
      <c r="AN31" s="159"/>
      <c r="AO31" s="159"/>
      <c r="AQ31" s="32"/>
    </row>
    <row r="32" spans="2:71" s="2" customFormat="1" ht="14.45" customHeight="1">
      <c r="B32" s="28"/>
      <c r="F32" s="29" t="s">
        <v>33</v>
      </c>
      <c r="L32" s="158">
        <v>0.2</v>
      </c>
      <c r="M32" s="159"/>
      <c r="N32" s="159"/>
      <c r="O32" s="159"/>
      <c r="T32" s="31" t="s">
        <v>32</v>
      </c>
      <c r="W32" s="160">
        <f>ROUND(BA87+SUM(CE97),2)</f>
        <v>0</v>
      </c>
      <c r="X32" s="159"/>
      <c r="Y32" s="159"/>
      <c r="Z32" s="159"/>
      <c r="AA32" s="159"/>
      <c r="AB32" s="159"/>
      <c r="AC32" s="159"/>
      <c r="AD32" s="159"/>
      <c r="AE32" s="159"/>
      <c r="AK32" s="160">
        <f>ROUND(AW87+SUM(BZ97),2)</f>
        <v>0</v>
      </c>
      <c r="AL32" s="159"/>
      <c r="AM32" s="159"/>
      <c r="AN32" s="159"/>
      <c r="AO32" s="159"/>
      <c r="AQ32" s="32"/>
    </row>
    <row r="33" spans="2:43" s="2" customFormat="1" ht="14.45" hidden="1" customHeight="1">
      <c r="B33" s="28"/>
      <c r="F33" s="29" t="s">
        <v>34</v>
      </c>
      <c r="L33" s="158">
        <v>0.2</v>
      </c>
      <c r="M33" s="159"/>
      <c r="N33" s="159"/>
      <c r="O33" s="159"/>
      <c r="T33" s="31" t="s">
        <v>32</v>
      </c>
      <c r="W33" s="160">
        <f>ROUND(BB87+SUM(CF97),2)</f>
        <v>0</v>
      </c>
      <c r="X33" s="159"/>
      <c r="Y33" s="159"/>
      <c r="Z33" s="159"/>
      <c r="AA33" s="159"/>
      <c r="AB33" s="159"/>
      <c r="AC33" s="159"/>
      <c r="AD33" s="159"/>
      <c r="AE33" s="159"/>
      <c r="AK33" s="160">
        <v>0</v>
      </c>
      <c r="AL33" s="159"/>
      <c r="AM33" s="159"/>
      <c r="AN33" s="159"/>
      <c r="AO33" s="159"/>
      <c r="AQ33" s="32"/>
    </row>
    <row r="34" spans="2:43" s="2" customFormat="1" ht="14.45" hidden="1" customHeight="1">
      <c r="B34" s="28"/>
      <c r="F34" s="29" t="s">
        <v>35</v>
      </c>
      <c r="L34" s="158">
        <v>0.2</v>
      </c>
      <c r="M34" s="159"/>
      <c r="N34" s="159"/>
      <c r="O34" s="159"/>
      <c r="T34" s="31" t="s">
        <v>32</v>
      </c>
      <c r="W34" s="160">
        <f>ROUND(BC87+SUM(CG97),2)</f>
        <v>0</v>
      </c>
      <c r="X34" s="159"/>
      <c r="Y34" s="159"/>
      <c r="Z34" s="159"/>
      <c r="AA34" s="159"/>
      <c r="AB34" s="159"/>
      <c r="AC34" s="159"/>
      <c r="AD34" s="159"/>
      <c r="AE34" s="159"/>
      <c r="AK34" s="160">
        <v>0</v>
      </c>
      <c r="AL34" s="159"/>
      <c r="AM34" s="159"/>
      <c r="AN34" s="159"/>
      <c r="AO34" s="159"/>
      <c r="AQ34" s="32"/>
    </row>
    <row r="35" spans="2:43" s="2" customFormat="1" ht="14.45" hidden="1" customHeight="1">
      <c r="B35" s="28"/>
      <c r="F35" s="29" t="s">
        <v>36</v>
      </c>
      <c r="L35" s="158">
        <v>0</v>
      </c>
      <c r="M35" s="159"/>
      <c r="N35" s="159"/>
      <c r="O35" s="159"/>
      <c r="T35" s="31" t="s">
        <v>32</v>
      </c>
      <c r="W35" s="160">
        <f>ROUND(BD87+SUM(CH97),2)</f>
        <v>0</v>
      </c>
      <c r="X35" s="159"/>
      <c r="Y35" s="159"/>
      <c r="Z35" s="159"/>
      <c r="AA35" s="159"/>
      <c r="AB35" s="159"/>
      <c r="AC35" s="159"/>
      <c r="AD35" s="159"/>
      <c r="AE35" s="159"/>
      <c r="AK35" s="160">
        <v>0</v>
      </c>
      <c r="AL35" s="159"/>
      <c r="AM35" s="159"/>
      <c r="AN35" s="159"/>
      <c r="AO35" s="159"/>
      <c r="AQ35" s="32"/>
    </row>
    <row r="36" spans="2:43" s="1" customFormat="1" ht="6.95" customHeight="1">
      <c r="B36" s="24"/>
      <c r="AQ36" s="25"/>
    </row>
    <row r="37" spans="2:43" s="1" customFormat="1" ht="25.9" customHeight="1">
      <c r="B37" s="24"/>
      <c r="C37" s="33"/>
      <c r="D37" s="34" t="s">
        <v>37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 t="s">
        <v>38</v>
      </c>
      <c r="U37" s="35"/>
      <c r="V37" s="35"/>
      <c r="W37" s="35"/>
      <c r="X37" s="165" t="s">
        <v>39</v>
      </c>
      <c r="Y37" s="166"/>
      <c r="Z37" s="166"/>
      <c r="AA37" s="166"/>
      <c r="AB37" s="166"/>
      <c r="AC37" s="35"/>
      <c r="AD37" s="35"/>
      <c r="AE37" s="35"/>
      <c r="AF37" s="35"/>
      <c r="AG37" s="35"/>
      <c r="AH37" s="35"/>
      <c r="AI37" s="35"/>
      <c r="AJ37" s="35"/>
      <c r="AK37" s="167">
        <f>SUM(AK29:AK35)</f>
        <v>0</v>
      </c>
      <c r="AL37" s="166"/>
      <c r="AM37" s="166"/>
      <c r="AN37" s="166"/>
      <c r="AO37" s="168"/>
      <c r="AP37" s="33"/>
      <c r="AQ37" s="25"/>
    </row>
    <row r="38" spans="2:43" s="1" customFormat="1" ht="14.45" customHeight="1">
      <c r="B38" s="24"/>
      <c r="AQ38" s="25"/>
    </row>
    <row r="39" spans="2:43">
      <c r="B39" s="15"/>
      <c r="AQ39" s="16"/>
    </row>
    <row r="40" spans="2:43">
      <c r="B40" s="15"/>
      <c r="AQ40" s="16"/>
    </row>
    <row r="41" spans="2:43">
      <c r="B41" s="15"/>
      <c r="AQ41" s="16"/>
    </row>
    <row r="42" spans="2:43">
      <c r="B42" s="15"/>
      <c r="AQ42" s="16"/>
    </row>
    <row r="43" spans="2:43">
      <c r="B43" s="15"/>
      <c r="AQ43" s="16"/>
    </row>
    <row r="44" spans="2:43">
      <c r="B44" s="15"/>
      <c r="AQ44" s="16"/>
    </row>
    <row r="45" spans="2:43">
      <c r="B45" s="15"/>
      <c r="AQ45" s="16"/>
    </row>
    <row r="46" spans="2:43">
      <c r="B46" s="15"/>
      <c r="AQ46" s="16"/>
    </row>
    <row r="47" spans="2:43">
      <c r="B47" s="15"/>
      <c r="AQ47" s="16"/>
    </row>
    <row r="48" spans="2:43">
      <c r="B48" s="15"/>
      <c r="AQ48" s="16"/>
    </row>
    <row r="49" spans="2:43" s="1" customFormat="1" ht="15">
      <c r="B49" s="24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9"/>
      <c r="AC49" s="37" t="s">
        <v>41</v>
      </c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9"/>
      <c r="AQ49" s="25"/>
    </row>
    <row r="50" spans="2:43">
      <c r="B50" s="15"/>
      <c r="D50" s="40"/>
      <c r="Z50" s="41"/>
      <c r="AC50" s="40"/>
      <c r="AO50" s="41"/>
      <c r="AQ50" s="16"/>
    </row>
    <row r="51" spans="2:43">
      <c r="B51" s="15"/>
      <c r="D51" s="40"/>
      <c r="Z51" s="41"/>
      <c r="AC51" s="40"/>
      <c r="AO51" s="41"/>
      <c r="AQ51" s="16"/>
    </row>
    <row r="52" spans="2:43">
      <c r="B52" s="15"/>
      <c r="D52" s="40"/>
      <c r="Z52" s="41"/>
      <c r="AC52" s="40"/>
      <c r="AO52" s="41"/>
      <c r="AQ52" s="16"/>
    </row>
    <row r="53" spans="2:43">
      <c r="B53" s="15"/>
      <c r="D53" s="40"/>
      <c r="Z53" s="41"/>
      <c r="AC53" s="40"/>
      <c r="AO53" s="41"/>
      <c r="AQ53" s="16"/>
    </row>
    <row r="54" spans="2:43">
      <c r="B54" s="15"/>
      <c r="D54" s="40"/>
      <c r="Z54" s="41"/>
      <c r="AC54" s="40"/>
      <c r="AO54" s="41"/>
      <c r="AQ54" s="16"/>
    </row>
    <row r="55" spans="2:43">
      <c r="B55" s="15"/>
      <c r="D55" s="40"/>
      <c r="Z55" s="41"/>
      <c r="AC55" s="40"/>
      <c r="AO55" s="41"/>
      <c r="AQ55" s="16"/>
    </row>
    <row r="56" spans="2:43">
      <c r="B56" s="15"/>
      <c r="D56" s="40"/>
      <c r="Z56" s="41"/>
      <c r="AC56" s="40"/>
      <c r="AO56" s="41"/>
      <c r="AQ56" s="16"/>
    </row>
    <row r="57" spans="2:43">
      <c r="B57" s="15"/>
      <c r="D57" s="40"/>
      <c r="Z57" s="41"/>
      <c r="AC57" s="40"/>
      <c r="AO57" s="41"/>
      <c r="AQ57" s="16"/>
    </row>
    <row r="58" spans="2:43" s="1" customFormat="1" ht="15">
      <c r="B58" s="24"/>
      <c r="D58" s="42" t="s">
        <v>42</v>
      </c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4" t="s">
        <v>43</v>
      </c>
      <c r="S58" s="43"/>
      <c r="T58" s="43"/>
      <c r="U58" s="43"/>
      <c r="V58" s="43"/>
      <c r="W58" s="43"/>
      <c r="X58" s="43"/>
      <c r="Y58" s="43"/>
      <c r="Z58" s="45"/>
      <c r="AC58" s="42" t="s">
        <v>42</v>
      </c>
      <c r="AD58" s="43"/>
      <c r="AE58" s="43"/>
      <c r="AF58" s="43"/>
      <c r="AG58" s="43"/>
      <c r="AH58" s="43"/>
      <c r="AI58" s="43"/>
      <c r="AJ58" s="43"/>
      <c r="AK58" s="43"/>
      <c r="AL58" s="43"/>
      <c r="AM58" s="44" t="s">
        <v>43</v>
      </c>
      <c r="AN58" s="43"/>
      <c r="AO58" s="45"/>
      <c r="AQ58" s="25"/>
    </row>
    <row r="59" spans="2:43">
      <c r="B59" s="15"/>
      <c r="AQ59" s="16"/>
    </row>
    <row r="60" spans="2:43" s="1" customFormat="1" ht="15">
      <c r="B60" s="24"/>
      <c r="D60" s="37" t="s">
        <v>44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9"/>
      <c r="AC60" s="37" t="s">
        <v>45</v>
      </c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9"/>
      <c r="AQ60" s="25"/>
    </row>
    <row r="61" spans="2:43">
      <c r="B61" s="15"/>
      <c r="D61" s="40"/>
      <c r="Z61" s="41"/>
      <c r="AC61" s="40"/>
      <c r="AO61" s="41"/>
      <c r="AQ61" s="16"/>
    </row>
    <row r="62" spans="2:43">
      <c r="B62" s="15"/>
      <c r="D62" s="40"/>
      <c r="Z62" s="41"/>
      <c r="AC62" s="40"/>
      <c r="AO62" s="41"/>
      <c r="AQ62" s="16"/>
    </row>
    <row r="63" spans="2:43">
      <c r="B63" s="15"/>
      <c r="D63" s="40"/>
      <c r="Z63" s="41"/>
      <c r="AC63" s="40"/>
      <c r="AO63" s="41"/>
      <c r="AQ63" s="16"/>
    </row>
    <row r="64" spans="2:43">
      <c r="B64" s="15"/>
      <c r="D64" s="40"/>
      <c r="Z64" s="41"/>
      <c r="AC64" s="40"/>
      <c r="AO64" s="41"/>
      <c r="AQ64" s="16"/>
    </row>
    <row r="65" spans="2:43">
      <c r="B65" s="15"/>
      <c r="D65" s="40"/>
      <c r="Z65" s="41"/>
      <c r="AC65" s="40"/>
      <c r="AO65" s="41"/>
      <c r="AQ65" s="16"/>
    </row>
    <row r="66" spans="2:43">
      <c r="B66" s="15"/>
      <c r="D66" s="40"/>
      <c r="Z66" s="41"/>
      <c r="AC66" s="40"/>
      <c r="AO66" s="41"/>
      <c r="AQ66" s="16"/>
    </row>
    <row r="67" spans="2:43">
      <c r="B67" s="15"/>
      <c r="D67" s="40"/>
      <c r="Z67" s="41"/>
      <c r="AC67" s="40"/>
      <c r="AO67" s="41"/>
      <c r="AQ67" s="16"/>
    </row>
    <row r="68" spans="2:43">
      <c r="B68" s="15"/>
      <c r="D68" s="40"/>
      <c r="Z68" s="41"/>
      <c r="AC68" s="40"/>
      <c r="AO68" s="41"/>
      <c r="AQ68" s="16"/>
    </row>
    <row r="69" spans="2:43" s="1" customFormat="1" ht="15">
      <c r="B69" s="24"/>
      <c r="D69" s="42" t="s">
        <v>42</v>
      </c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4" t="s">
        <v>43</v>
      </c>
      <c r="S69" s="43"/>
      <c r="T69" s="43"/>
      <c r="U69" s="43"/>
      <c r="V69" s="43"/>
      <c r="W69" s="43"/>
      <c r="X69" s="43"/>
      <c r="Y69" s="43"/>
      <c r="Z69" s="45"/>
      <c r="AC69" s="42" t="s">
        <v>42</v>
      </c>
      <c r="AD69" s="43"/>
      <c r="AE69" s="43"/>
      <c r="AF69" s="43"/>
      <c r="AG69" s="43"/>
      <c r="AH69" s="43"/>
      <c r="AI69" s="43"/>
      <c r="AJ69" s="43"/>
      <c r="AK69" s="43"/>
      <c r="AL69" s="43"/>
      <c r="AM69" s="44" t="s">
        <v>43</v>
      </c>
      <c r="AN69" s="43"/>
      <c r="AO69" s="45"/>
      <c r="AQ69" s="25"/>
    </row>
    <row r="70" spans="2:43" s="1" customFormat="1" ht="6.95" customHeight="1">
      <c r="B70" s="24"/>
      <c r="AQ70" s="25"/>
    </row>
    <row r="71" spans="2:43" s="1" customFormat="1" ht="6.95" customHeight="1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8"/>
    </row>
    <row r="75" spans="2:43" s="1" customFormat="1" ht="6.95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1"/>
    </row>
    <row r="76" spans="2:43" s="1" customFormat="1" ht="36.950000000000003" customHeight="1">
      <c r="B76" s="24"/>
      <c r="C76" s="150" t="s">
        <v>46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25"/>
    </row>
    <row r="77" spans="2:43" s="3" customFormat="1" ht="14.45" customHeight="1">
      <c r="B77" s="52"/>
      <c r="C77" s="21" t="s">
        <v>6</v>
      </c>
      <c r="L77" s="3" t="str">
        <f>K5</f>
        <v>2023-03</v>
      </c>
      <c r="AQ77" s="53"/>
    </row>
    <row r="78" spans="2:43" s="4" customFormat="1" ht="36.950000000000003" customHeight="1">
      <c r="B78" s="54"/>
      <c r="C78" s="55" t="s">
        <v>8</v>
      </c>
      <c r="L78" s="169" t="str">
        <f>K6</f>
        <v>Univerzita Komenského</v>
      </c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Q78" s="56"/>
    </row>
    <row r="79" spans="2:43" s="1" customFormat="1" ht="6.95" customHeight="1">
      <c r="B79" s="24"/>
      <c r="AQ79" s="25"/>
    </row>
    <row r="80" spans="2:43" s="1" customFormat="1" ht="15">
      <c r="B80" s="24"/>
      <c r="C80" s="21" t="s">
        <v>13</v>
      </c>
      <c r="L80" s="57" t="str">
        <f>IF(K8="","",K8)</f>
        <v xml:space="preserve"> </v>
      </c>
      <c r="AI80" s="21" t="s">
        <v>15</v>
      </c>
      <c r="AM80" s="58" t="str">
        <f>IF(AN8= "","",AN8)</f>
        <v>11. 8. 2023</v>
      </c>
      <c r="AQ80" s="25"/>
    </row>
    <row r="81" spans="1:76" s="1" customFormat="1" ht="6.95" customHeight="1">
      <c r="B81" s="24"/>
      <c r="AQ81" s="25"/>
    </row>
    <row r="82" spans="1:76" s="1" customFormat="1" ht="15">
      <c r="B82" s="24"/>
      <c r="C82" s="21" t="s">
        <v>17</v>
      </c>
      <c r="L82" s="3" t="str">
        <f>IF(E11= "","",E11)</f>
        <v xml:space="preserve"> </v>
      </c>
      <c r="AI82" s="21" t="s">
        <v>22</v>
      </c>
      <c r="AM82" s="171" t="str">
        <f>IF(E17="","",E17)</f>
        <v xml:space="preserve"> </v>
      </c>
      <c r="AN82" s="171"/>
      <c r="AO82" s="171"/>
      <c r="AP82" s="171"/>
      <c r="AQ82" s="25"/>
      <c r="AS82" s="183" t="s">
        <v>47</v>
      </c>
      <c r="AT82" s="184"/>
      <c r="AU82" s="38"/>
      <c r="AV82" s="38"/>
      <c r="AW82" s="38"/>
      <c r="AX82" s="38"/>
      <c r="AY82" s="38"/>
      <c r="AZ82" s="38"/>
      <c r="BA82" s="38"/>
      <c r="BB82" s="38"/>
      <c r="BC82" s="38"/>
      <c r="BD82" s="39"/>
    </row>
    <row r="83" spans="1:76" s="1" customFormat="1" ht="15">
      <c r="B83" s="24"/>
      <c r="C83" s="21" t="s">
        <v>20</v>
      </c>
      <c r="L83" s="3" t="str">
        <f>IF(E14="","",E14)</f>
        <v xml:space="preserve"> </v>
      </c>
      <c r="AI83" s="21" t="s">
        <v>25</v>
      </c>
      <c r="AM83" s="171" t="str">
        <f>IF(E20="","",E20)</f>
        <v xml:space="preserve"> </v>
      </c>
      <c r="AN83" s="171"/>
      <c r="AO83" s="171"/>
      <c r="AP83" s="171"/>
      <c r="AQ83" s="25"/>
      <c r="AS83" s="185"/>
      <c r="AT83" s="186"/>
      <c r="BD83" s="59"/>
    </row>
    <row r="84" spans="1:76" s="1" customFormat="1" ht="10.9" customHeight="1">
      <c r="B84" s="24"/>
      <c r="AQ84" s="25"/>
      <c r="AS84" s="185"/>
      <c r="AT84" s="186"/>
      <c r="BD84" s="59"/>
    </row>
    <row r="85" spans="1:76" s="1" customFormat="1" ht="29.25" customHeight="1">
      <c r="B85" s="24"/>
      <c r="C85" s="161" t="s">
        <v>48</v>
      </c>
      <c r="D85" s="162"/>
      <c r="E85" s="162"/>
      <c r="F85" s="162"/>
      <c r="G85" s="162"/>
      <c r="H85" s="60"/>
      <c r="I85" s="163" t="s">
        <v>49</v>
      </c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3" t="s">
        <v>50</v>
      </c>
      <c r="AH85" s="162"/>
      <c r="AI85" s="162"/>
      <c r="AJ85" s="162"/>
      <c r="AK85" s="162"/>
      <c r="AL85" s="162"/>
      <c r="AM85" s="162"/>
      <c r="AN85" s="163" t="s">
        <v>51</v>
      </c>
      <c r="AO85" s="162"/>
      <c r="AP85" s="164"/>
      <c r="AQ85" s="25"/>
      <c r="AS85" s="61" t="s">
        <v>52</v>
      </c>
      <c r="AT85" s="62" t="s">
        <v>53</v>
      </c>
      <c r="AU85" s="62" t="s">
        <v>54</v>
      </c>
      <c r="AV85" s="62" t="s">
        <v>55</v>
      </c>
      <c r="AW85" s="62" t="s">
        <v>56</v>
      </c>
      <c r="AX85" s="62" t="s">
        <v>57</v>
      </c>
      <c r="AY85" s="62" t="s">
        <v>58</v>
      </c>
      <c r="AZ85" s="62" t="s">
        <v>59</v>
      </c>
      <c r="BA85" s="62" t="s">
        <v>60</v>
      </c>
      <c r="BB85" s="62" t="s">
        <v>61</v>
      </c>
      <c r="BC85" s="62" t="s">
        <v>62</v>
      </c>
      <c r="BD85" s="63" t="s">
        <v>63</v>
      </c>
    </row>
    <row r="86" spans="1:76" s="1" customFormat="1" ht="10.9" customHeight="1">
      <c r="B86" s="24"/>
      <c r="AQ86" s="25"/>
      <c r="AS86" s="6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9"/>
    </row>
    <row r="87" spans="1:76" s="4" customFormat="1" ht="32.450000000000003" customHeight="1">
      <c r="B87" s="54"/>
      <c r="C87" s="65" t="s">
        <v>64</v>
      </c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180">
        <f>ROUND(AG88+AG91+AG94,2)</f>
        <v>0</v>
      </c>
      <c r="AH87" s="180"/>
      <c r="AI87" s="180"/>
      <c r="AJ87" s="180"/>
      <c r="AK87" s="180"/>
      <c r="AL87" s="180"/>
      <c r="AM87" s="180"/>
      <c r="AN87" s="181">
        <f t="shared" ref="AN87:AN94" si="0">SUM(AG87,AT87)</f>
        <v>0</v>
      </c>
      <c r="AO87" s="181"/>
      <c r="AP87" s="181"/>
      <c r="AQ87" s="56"/>
      <c r="AS87" s="67">
        <f>ROUND(AS88+AS91+AS94,2)</f>
        <v>0</v>
      </c>
      <c r="AT87" s="68">
        <f t="shared" ref="AT87:AT94" si="1">ROUND(SUM(AV87:AW87),2)</f>
        <v>0</v>
      </c>
      <c r="AU87" s="69">
        <f>ROUND(AU88+AU91+AU94,5)</f>
        <v>2227.6730899999998</v>
      </c>
      <c r="AV87" s="68">
        <f>ROUND(AZ87*L31,2)</f>
        <v>0</v>
      </c>
      <c r="AW87" s="68">
        <f>ROUND(BA87*L32,2)</f>
        <v>0</v>
      </c>
      <c r="AX87" s="68">
        <f>ROUND(BB87*L31,2)</f>
        <v>0</v>
      </c>
      <c r="AY87" s="68">
        <f>ROUND(BC87*L32,2)</f>
        <v>0</v>
      </c>
      <c r="AZ87" s="68">
        <f>ROUND(AZ88+AZ91+AZ94,2)</f>
        <v>0</v>
      </c>
      <c r="BA87" s="68">
        <f>ROUND(BA88+BA91+BA94,2)</f>
        <v>0</v>
      </c>
      <c r="BB87" s="68">
        <f>ROUND(BB88+BB91+BB94,2)</f>
        <v>0</v>
      </c>
      <c r="BC87" s="68">
        <f>ROUND(BC88+BC91+BC94,2)</f>
        <v>0</v>
      </c>
      <c r="BD87" s="70">
        <f>ROUND(BD88+BD91+BD94,2)</f>
        <v>0</v>
      </c>
      <c r="BS87" s="55" t="s">
        <v>65</v>
      </c>
      <c r="BT87" s="55" t="s">
        <v>66</v>
      </c>
      <c r="BU87" s="71" t="s">
        <v>67</v>
      </c>
      <c r="BV87" s="55" t="s">
        <v>68</v>
      </c>
      <c r="BW87" s="55" t="s">
        <v>69</v>
      </c>
      <c r="BX87" s="55" t="s">
        <v>70</v>
      </c>
    </row>
    <row r="88" spans="1:76" s="5" customFormat="1" ht="37.5" customHeight="1">
      <c r="B88" s="72"/>
      <c r="C88" s="73"/>
      <c r="D88" s="172" t="s">
        <v>71</v>
      </c>
      <c r="E88" s="172"/>
      <c r="F88" s="172"/>
      <c r="G88" s="172"/>
      <c r="H88" s="172"/>
      <c r="I88" s="74"/>
      <c r="J88" s="172" t="s">
        <v>72</v>
      </c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82">
        <f>ROUND(SUM(AG89:AG90),2)</f>
        <v>0</v>
      </c>
      <c r="AH88" s="178"/>
      <c r="AI88" s="178"/>
      <c r="AJ88" s="178"/>
      <c r="AK88" s="178"/>
      <c r="AL88" s="178"/>
      <c r="AM88" s="178"/>
      <c r="AN88" s="177">
        <f t="shared" si="0"/>
        <v>0</v>
      </c>
      <c r="AO88" s="178"/>
      <c r="AP88" s="178"/>
      <c r="AQ88" s="75"/>
      <c r="AS88" s="76">
        <f>ROUND(SUM(AS89:AS90),2)</f>
        <v>0</v>
      </c>
      <c r="AT88" s="77">
        <f t="shared" si="1"/>
        <v>0</v>
      </c>
      <c r="AU88" s="78">
        <f>ROUND(SUM(AU89:AU90),5)</f>
        <v>1815.77487</v>
      </c>
      <c r="AV88" s="77">
        <f>ROUND(AZ88*L31,2)</f>
        <v>0</v>
      </c>
      <c r="AW88" s="77">
        <f>ROUND(BA88*L32,2)</f>
        <v>0</v>
      </c>
      <c r="AX88" s="77">
        <f>ROUND(BB88*L31,2)</f>
        <v>0</v>
      </c>
      <c r="AY88" s="77">
        <f>ROUND(BC88*L32,2)</f>
        <v>0</v>
      </c>
      <c r="AZ88" s="77">
        <f>ROUND(SUM(AZ89:AZ90),2)</f>
        <v>0</v>
      </c>
      <c r="BA88" s="77">
        <f>ROUND(SUM(BA89:BA90),2)</f>
        <v>0</v>
      </c>
      <c r="BB88" s="77">
        <f>ROUND(SUM(BB89:BB90),2)</f>
        <v>0</v>
      </c>
      <c r="BC88" s="77">
        <f>ROUND(SUM(BC89:BC90),2)</f>
        <v>0</v>
      </c>
      <c r="BD88" s="79">
        <f>ROUND(SUM(BD89:BD90),2)</f>
        <v>0</v>
      </c>
      <c r="BS88" s="80" t="s">
        <v>65</v>
      </c>
      <c r="BT88" s="80" t="s">
        <v>73</v>
      </c>
      <c r="BU88" s="80" t="s">
        <v>67</v>
      </c>
      <c r="BV88" s="80" t="s">
        <v>68</v>
      </c>
      <c r="BW88" s="80" t="s">
        <v>74</v>
      </c>
      <c r="BX88" s="80" t="s">
        <v>69</v>
      </c>
    </row>
    <row r="89" spans="1:76" s="6" customFormat="1" ht="34.5" customHeight="1">
      <c r="A89" s="81" t="s">
        <v>75</v>
      </c>
      <c r="B89" s="82"/>
      <c r="C89" s="8"/>
      <c r="D89" s="8"/>
      <c r="E89" s="175" t="s">
        <v>76</v>
      </c>
      <c r="F89" s="175"/>
      <c r="G89" s="175"/>
      <c r="H89" s="175"/>
      <c r="I89" s="175"/>
      <c r="J89" s="8"/>
      <c r="K89" s="175" t="s">
        <v>77</v>
      </c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3">
        <f>'2023-03-01-01 - Búracie p...'!M31</f>
        <v>0</v>
      </c>
      <c r="AH89" s="174"/>
      <c r="AI89" s="174"/>
      <c r="AJ89" s="174"/>
      <c r="AK89" s="174"/>
      <c r="AL89" s="174"/>
      <c r="AM89" s="174"/>
      <c r="AN89" s="173">
        <f t="shared" si="0"/>
        <v>0</v>
      </c>
      <c r="AO89" s="174"/>
      <c r="AP89" s="174"/>
      <c r="AQ89" s="83"/>
      <c r="AS89" s="84">
        <f>'2023-03-01-01 - Búracie p...'!M29</f>
        <v>0</v>
      </c>
      <c r="AT89" s="85">
        <f t="shared" si="1"/>
        <v>0</v>
      </c>
      <c r="AU89" s="86">
        <f>'2023-03-01-01 - Búracie p...'!W119</f>
        <v>158.53078799999997</v>
      </c>
      <c r="AV89" s="85">
        <f>'2023-03-01-01 - Búracie p...'!M33</f>
        <v>0</v>
      </c>
      <c r="AW89" s="85">
        <f>'2023-03-01-01 - Búracie p...'!M34</f>
        <v>0</v>
      </c>
      <c r="AX89" s="85">
        <f>'2023-03-01-01 - Búracie p...'!M35</f>
        <v>0</v>
      </c>
      <c r="AY89" s="85">
        <f>'2023-03-01-01 - Búracie p...'!M36</f>
        <v>0</v>
      </c>
      <c r="AZ89" s="85">
        <f>'2023-03-01-01 - Búracie p...'!H33</f>
        <v>0</v>
      </c>
      <c r="BA89" s="85">
        <f>'2023-03-01-01 - Búracie p...'!H34</f>
        <v>0</v>
      </c>
      <c r="BB89" s="85">
        <f>'2023-03-01-01 - Búracie p...'!H35</f>
        <v>0</v>
      </c>
      <c r="BC89" s="85">
        <f>'2023-03-01-01 - Búracie p...'!H36</f>
        <v>0</v>
      </c>
      <c r="BD89" s="87">
        <f>'2023-03-01-01 - Búracie p...'!H37</f>
        <v>0</v>
      </c>
      <c r="BT89" s="88" t="s">
        <v>78</v>
      </c>
      <c r="BV89" s="88" t="s">
        <v>68</v>
      </c>
      <c r="BW89" s="88" t="s">
        <v>79</v>
      </c>
      <c r="BX89" s="88" t="s">
        <v>74</v>
      </c>
    </row>
    <row r="90" spans="1:76" s="6" customFormat="1" ht="34.5" customHeight="1">
      <c r="A90" s="81" t="s">
        <v>75</v>
      </c>
      <c r="B90" s="82"/>
      <c r="C90" s="8"/>
      <c r="D90" s="8"/>
      <c r="E90" s="175" t="s">
        <v>80</v>
      </c>
      <c r="F90" s="175"/>
      <c r="G90" s="175"/>
      <c r="H90" s="175"/>
      <c r="I90" s="175"/>
      <c r="J90" s="8"/>
      <c r="K90" s="175" t="s">
        <v>81</v>
      </c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3">
        <f>'2023-03-01-02 - Dostavova...'!M31</f>
        <v>0</v>
      </c>
      <c r="AH90" s="174"/>
      <c r="AI90" s="174"/>
      <c r="AJ90" s="174"/>
      <c r="AK90" s="174"/>
      <c r="AL90" s="174"/>
      <c r="AM90" s="174"/>
      <c r="AN90" s="173">
        <f t="shared" si="0"/>
        <v>0</v>
      </c>
      <c r="AO90" s="174"/>
      <c r="AP90" s="174"/>
      <c r="AQ90" s="83"/>
      <c r="AS90" s="84">
        <f>'2023-03-01-02 - Dostavova...'!M29</f>
        <v>0</v>
      </c>
      <c r="AT90" s="85">
        <f t="shared" si="1"/>
        <v>0</v>
      </c>
      <c r="AU90" s="86">
        <f>'2023-03-01-02 - Dostavova...'!W127</f>
        <v>1657.2440819999999</v>
      </c>
      <c r="AV90" s="85">
        <f>'2023-03-01-02 - Dostavova...'!M33</f>
        <v>0</v>
      </c>
      <c r="AW90" s="85">
        <f>'2023-03-01-02 - Dostavova...'!M34</f>
        <v>0</v>
      </c>
      <c r="AX90" s="85">
        <f>'2023-03-01-02 - Dostavova...'!M35</f>
        <v>0</v>
      </c>
      <c r="AY90" s="85">
        <f>'2023-03-01-02 - Dostavova...'!M36</f>
        <v>0</v>
      </c>
      <c r="AZ90" s="85">
        <f>'2023-03-01-02 - Dostavova...'!H33</f>
        <v>0</v>
      </c>
      <c r="BA90" s="85">
        <f>'2023-03-01-02 - Dostavova...'!H34</f>
        <v>0</v>
      </c>
      <c r="BB90" s="85">
        <f>'2023-03-01-02 - Dostavova...'!H35</f>
        <v>0</v>
      </c>
      <c r="BC90" s="85">
        <f>'2023-03-01-02 - Dostavova...'!H36</f>
        <v>0</v>
      </c>
      <c r="BD90" s="87">
        <f>'2023-03-01-02 - Dostavova...'!H37</f>
        <v>0</v>
      </c>
      <c r="BT90" s="88" t="s">
        <v>78</v>
      </c>
      <c r="BV90" s="88" t="s">
        <v>68</v>
      </c>
      <c r="BW90" s="88" t="s">
        <v>82</v>
      </c>
      <c r="BX90" s="88" t="s">
        <v>74</v>
      </c>
    </row>
    <row r="91" spans="1:76" s="5" customFormat="1" ht="37.5" customHeight="1">
      <c r="B91" s="72"/>
      <c r="C91" s="73"/>
      <c r="D91" s="172" t="s">
        <v>83</v>
      </c>
      <c r="E91" s="172"/>
      <c r="F91" s="172"/>
      <c r="G91" s="172"/>
      <c r="H91" s="172"/>
      <c r="I91" s="74"/>
      <c r="J91" s="172" t="s">
        <v>84</v>
      </c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82">
        <f>ROUND(SUM(AG92:AG93),2)</f>
        <v>0</v>
      </c>
      <c r="AH91" s="178"/>
      <c r="AI91" s="178"/>
      <c r="AJ91" s="178"/>
      <c r="AK91" s="178"/>
      <c r="AL91" s="178"/>
      <c r="AM91" s="178"/>
      <c r="AN91" s="177">
        <f t="shared" si="0"/>
        <v>0</v>
      </c>
      <c r="AO91" s="178"/>
      <c r="AP91" s="178"/>
      <c r="AQ91" s="75"/>
      <c r="AS91" s="76">
        <f>ROUND(SUM(AS92:AS93),2)</f>
        <v>0</v>
      </c>
      <c r="AT91" s="77">
        <f t="shared" si="1"/>
        <v>0</v>
      </c>
      <c r="AU91" s="78">
        <f>ROUND(SUM(AU92:AU93),5)</f>
        <v>381.97922999999997</v>
      </c>
      <c r="AV91" s="77">
        <f>ROUND(AZ91*L31,2)</f>
        <v>0</v>
      </c>
      <c r="AW91" s="77">
        <f>ROUND(BA91*L32,2)</f>
        <v>0</v>
      </c>
      <c r="AX91" s="77">
        <f>ROUND(BB91*L31,2)</f>
        <v>0</v>
      </c>
      <c r="AY91" s="77">
        <f>ROUND(BC91*L32,2)</f>
        <v>0</v>
      </c>
      <c r="AZ91" s="77">
        <f>ROUND(SUM(AZ92:AZ93),2)</f>
        <v>0</v>
      </c>
      <c r="BA91" s="77">
        <f>ROUND(SUM(BA92:BA93),2)</f>
        <v>0</v>
      </c>
      <c r="BB91" s="77">
        <f>ROUND(SUM(BB92:BB93),2)</f>
        <v>0</v>
      </c>
      <c r="BC91" s="77">
        <f>ROUND(SUM(BC92:BC93),2)</f>
        <v>0</v>
      </c>
      <c r="BD91" s="79">
        <f>ROUND(SUM(BD92:BD93),2)</f>
        <v>0</v>
      </c>
      <c r="BS91" s="80" t="s">
        <v>65</v>
      </c>
      <c r="BT91" s="80" t="s">
        <v>73</v>
      </c>
      <c r="BU91" s="80" t="s">
        <v>67</v>
      </c>
      <c r="BV91" s="80" t="s">
        <v>68</v>
      </c>
      <c r="BW91" s="80" t="s">
        <v>85</v>
      </c>
      <c r="BX91" s="80" t="s">
        <v>69</v>
      </c>
    </row>
    <row r="92" spans="1:76" s="6" customFormat="1" ht="34.5" customHeight="1">
      <c r="A92" s="81" t="s">
        <v>75</v>
      </c>
      <c r="B92" s="82"/>
      <c r="C92" s="8"/>
      <c r="D92" s="8"/>
      <c r="E92" s="175" t="s">
        <v>86</v>
      </c>
      <c r="F92" s="175"/>
      <c r="G92" s="175"/>
      <c r="H92" s="175"/>
      <c r="I92" s="175"/>
      <c r="J92" s="8"/>
      <c r="K92" s="175" t="s">
        <v>77</v>
      </c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3">
        <f>'2023-03-03-01 - Búracie p...'!M31</f>
        <v>0</v>
      </c>
      <c r="AH92" s="174"/>
      <c r="AI92" s="174"/>
      <c r="AJ92" s="174"/>
      <c r="AK92" s="174"/>
      <c r="AL92" s="174"/>
      <c r="AM92" s="174"/>
      <c r="AN92" s="173">
        <f t="shared" si="0"/>
        <v>0</v>
      </c>
      <c r="AO92" s="174"/>
      <c r="AP92" s="174"/>
      <c r="AQ92" s="83"/>
      <c r="AS92" s="84">
        <f>'2023-03-03-01 - Búracie p...'!M29</f>
        <v>0</v>
      </c>
      <c r="AT92" s="85">
        <f t="shared" si="1"/>
        <v>0</v>
      </c>
      <c r="AU92" s="86">
        <f>'2023-03-03-01 - Búracie p...'!W115</f>
        <v>236.13741899999999</v>
      </c>
      <c r="AV92" s="85">
        <f>'2023-03-03-01 - Búracie p...'!M33</f>
        <v>0</v>
      </c>
      <c r="AW92" s="85">
        <f>'2023-03-03-01 - Búracie p...'!M34</f>
        <v>0</v>
      </c>
      <c r="AX92" s="85">
        <f>'2023-03-03-01 - Búracie p...'!M35</f>
        <v>0</v>
      </c>
      <c r="AY92" s="85">
        <f>'2023-03-03-01 - Búracie p...'!M36</f>
        <v>0</v>
      </c>
      <c r="AZ92" s="85">
        <f>'2023-03-03-01 - Búracie p...'!H33</f>
        <v>0</v>
      </c>
      <c r="BA92" s="85">
        <f>'2023-03-03-01 - Búracie p...'!H34</f>
        <v>0</v>
      </c>
      <c r="BB92" s="85">
        <f>'2023-03-03-01 - Búracie p...'!H35</f>
        <v>0</v>
      </c>
      <c r="BC92" s="85">
        <f>'2023-03-03-01 - Búracie p...'!H36</f>
        <v>0</v>
      </c>
      <c r="BD92" s="87">
        <f>'2023-03-03-01 - Búracie p...'!H37</f>
        <v>0</v>
      </c>
      <c r="BT92" s="88" t="s">
        <v>78</v>
      </c>
      <c r="BV92" s="88" t="s">
        <v>68</v>
      </c>
      <c r="BW92" s="88" t="s">
        <v>87</v>
      </c>
      <c r="BX92" s="88" t="s">
        <v>85</v>
      </c>
    </row>
    <row r="93" spans="1:76" s="6" customFormat="1" ht="34.5" customHeight="1">
      <c r="A93" s="81" t="s">
        <v>75</v>
      </c>
      <c r="B93" s="82"/>
      <c r="C93" s="8"/>
      <c r="D93" s="8"/>
      <c r="E93" s="175" t="s">
        <v>88</v>
      </c>
      <c r="F93" s="175"/>
      <c r="G93" s="175"/>
      <c r="H93" s="175"/>
      <c r="I93" s="175"/>
      <c r="J93" s="8"/>
      <c r="K93" s="175" t="s">
        <v>89</v>
      </c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3">
        <f>'2023-03-03-02 - DOstavova...'!M31</f>
        <v>0</v>
      </c>
      <c r="AH93" s="174"/>
      <c r="AI93" s="174"/>
      <c r="AJ93" s="174"/>
      <c r="AK93" s="174"/>
      <c r="AL93" s="174"/>
      <c r="AM93" s="174"/>
      <c r="AN93" s="173">
        <f t="shared" si="0"/>
        <v>0</v>
      </c>
      <c r="AO93" s="174"/>
      <c r="AP93" s="174"/>
      <c r="AQ93" s="83"/>
      <c r="AS93" s="84">
        <f>'2023-03-03-02 - DOstavova...'!M29</f>
        <v>0</v>
      </c>
      <c r="AT93" s="85">
        <f t="shared" si="1"/>
        <v>0</v>
      </c>
      <c r="AU93" s="86">
        <f>'2023-03-03-02 - DOstavova...'!W115</f>
        <v>145.84180700000002</v>
      </c>
      <c r="AV93" s="85">
        <f>'2023-03-03-02 - DOstavova...'!M33</f>
        <v>0</v>
      </c>
      <c r="AW93" s="85">
        <f>'2023-03-03-02 - DOstavova...'!M34</f>
        <v>0</v>
      </c>
      <c r="AX93" s="85">
        <f>'2023-03-03-02 - DOstavova...'!M35</f>
        <v>0</v>
      </c>
      <c r="AY93" s="85">
        <f>'2023-03-03-02 - DOstavova...'!M36</f>
        <v>0</v>
      </c>
      <c r="AZ93" s="85">
        <f>'2023-03-03-02 - DOstavova...'!H33</f>
        <v>0</v>
      </c>
      <c r="BA93" s="85">
        <f>'2023-03-03-02 - DOstavova...'!H34</f>
        <v>0</v>
      </c>
      <c r="BB93" s="85">
        <f>'2023-03-03-02 - DOstavova...'!H35</f>
        <v>0</v>
      </c>
      <c r="BC93" s="85">
        <f>'2023-03-03-02 - DOstavova...'!H36</f>
        <v>0</v>
      </c>
      <c r="BD93" s="87">
        <f>'2023-03-03-02 - DOstavova...'!H37</f>
        <v>0</v>
      </c>
      <c r="BT93" s="88" t="s">
        <v>78</v>
      </c>
      <c r="BV93" s="88" t="s">
        <v>68</v>
      </c>
      <c r="BW93" s="88" t="s">
        <v>90</v>
      </c>
      <c r="BX93" s="88" t="s">
        <v>85</v>
      </c>
    </row>
    <row r="94" spans="1:76" s="5" customFormat="1" ht="37.5" customHeight="1">
      <c r="A94" s="81" t="s">
        <v>75</v>
      </c>
      <c r="B94" s="72"/>
      <c r="C94" s="73"/>
      <c r="D94" s="172" t="s">
        <v>91</v>
      </c>
      <c r="E94" s="172"/>
      <c r="F94" s="172"/>
      <c r="G94" s="172"/>
      <c r="H94" s="172"/>
      <c r="I94" s="74"/>
      <c r="J94" s="172" t="s">
        <v>92</v>
      </c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7">
        <f>'2023-03-04 - Bleskozvod '!M30</f>
        <v>0</v>
      </c>
      <c r="AH94" s="178"/>
      <c r="AI94" s="178"/>
      <c r="AJ94" s="178"/>
      <c r="AK94" s="178"/>
      <c r="AL94" s="178"/>
      <c r="AM94" s="178"/>
      <c r="AN94" s="177">
        <f t="shared" si="0"/>
        <v>0</v>
      </c>
      <c r="AO94" s="178"/>
      <c r="AP94" s="178"/>
      <c r="AQ94" s="75"/>
      <c r="AS94" s="89">
        <f>'2023-03-04 - Bleskozvod '!M28</f>
        <v>0</v>
      </c>
      <c r="AT94" s="90">
        <f t="shared" si="1"/>
        <v>0</v>
      </c>
      <c r="AU94" s="91">
        <f>'2023-03-04 - Bleskozvod '!W113</f>
        <v>29.918991999999999</v>
      </c>
      <c r="AV94" s="90">
        <f>'2023-03-04 - Bleskozvod '!M32</f>
        <v>0</v>
      </c>
      <c r="AW94" s="90">
        <f>'2023-03-04 - Bleskozvod '!M33</f>
        <v>0</v>
      </c>
      <c r="AX94" s="90">
        <f>'2023-03-04 - Bleskozvod '!M34</f>
        <v>0</v>
      </c>
      <c r="AY94" s="90">
        <f>'2023-03-04 - Bleskozvod '!M35</f>
        <v>0</v>
      </c>
      <c r="AZ94" s="90">
        <f>'2023-03-04 - Bleskozvod '!H32</f>
        <v>0</v>
      </c>
      <c r="BA94" s="90">
        <f>'2023-03-04 - Bleskozvod '!H33</f>
        <v>0</v>
      </c>
      <c r="BB94" s="90">
        <f>'2023-03-04 - Bleskozvod '!H34</f>
        <v>0</v>
      </c>
      <c r="BC94" s="90">
        <f>'2023-03-04 - Bleskozvod '!H35</f>
        <v>0</v>
      </c>
      <c r="BD94" s="92">
        <f>'2023-03-04 - Bleskozvod '!H36</f>
        <v>0</v>
      </c>
      <c r="BT94" s="80" t="s">
        <v>73</v>
      </c>
      <c r="BV94" s="80" t="s">
        <v>68</v>
      </c>
      <c r="BW94" s="80" t="s">
        <v>93</v>
      </c>
      <c r="BX94" s="80" t="s">
        <v>69</v>
      </c>
    </row>
    <row r="95" spans="1:76">
      <c r="B95" s="15"/>
      <c r="AQ95" s="16"/>
    </row>
    <row r="96" spans="1:76" s="1" customFormat="1" ht="30" customHeight="1">
      <c r="B96" s="24"/>
      <c r="C96" s="65" t="s">
        <v>94</v>
      </c>
      <c r="AG96" s="181">
        <v>0</v>
      </c>
      <c r="AH96" s="181"/>
      <c r="AI96" s="181"/>
      <c r="AJ96" s="181"/>
      <c r="AK96" s="181"/>
      <c r="AL96" s="181"/>
      <c r="AM96" s="181"/>
      <c r="AN96" s="181">
        <v>0</v>
      </c>
      <c r="AO96" s="181"/>
      <c r="AP96" s="181"/>
      <c r="AQ96" s="25"/>
      <c r="AS96" s="61" t="s">
        <v>95</v>
      </c>
      <c r="AT96" s="62" t="s">
        <v>96</v>
      </c>
      <c r="AU96" s="62" t="s">
        <v>30</v>
      </c>
      <c r="AV96" s="63" t="s">
        <v>53</v>
      </c>
    </row>
    <row r="97" spans="2:48" s="1" customFormat="1" ht="10.9" customHeight="1">
      <c r="B97" s="24"/>
      <c r="AQ97" s="25"/>
      <c r="AS97" s="93"/>
      <c r="AT97" s="43"/>
      <c r="AU97" s="43"/>
      <c r="AV97" s="45"/>
    </row>
    <row r="98" spans="2:48" s="1" customFormat="1" ht="30" customHeight="1">
      <c r="B98" s="24"/>
      <c r="C98" s="94" t="s">
        <v>97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176">
        <f>ROUND(AG87+AG96,2)</f>
        <v>0</v>
      </c>
      <c r="AH98" s="176"/>
      <c r="AI98" s="176"/>
      <c r="AJ98" s="176"/>
      <c r="AK98" s="176"/>
      <c r="AL98" s="176"/>
      <c r="AM98" s="176"/>
      <c r="AN98" s="176">
        <f>AN87+AN96</f>
        <v>0</v>
      </c>
      <c r="AO98" s="176"/>
      <c r="AP98" s="176"/>
      <c r="AQ98" s="25"/>
    </row>
    <row r="99" spans="2:48" s="1" customFormat="1" ht="6.95" customHeight="1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8"/>
    </row>
  </sheetData>
  <mergeCells count="69">
    <mergeCell ref="AR2:BE2"/>
    <mergeCell ref="AG87:AM87"/>
    <mergeCell ref="AN87:AP87"/>
    <mergeCell ref="AG96:AM96"/>
    <mergeCell ref="AN96:AP96"/>
    <mergeCell ref="AN91:AP91"/>
    <mergeCell ref="AG91:AM91"/>
    <mergeCell ref="AN90:AP90"/>
    <mergeCell ref="AG90:AM90"/>
    <mergeCell ref="AN88:AP88"/>
    <mergeCell ref="AG88:AM88"/>
    <mergeCell ref="AS82:AT84"/>
    <mergeCell ref="AM83:AP83"/>
    <mergeCell ref="AK26:AO26"/>
    <mergeCell ref="AG98:AM98"/>
    <mergeCell ref="AN98:AP98"/>
    <mergeCell ref="AN93:AP93"/>
    <mergeCell ref="AG93:AM93"/>
    <mergeCell ref="E93:I93"/>
    <mergeCell ref="K93:AF93"/>
    <mergeCell ref="AN94:AP94"/>
    <mergeCell ref="AG94:AM94"/>
    <mergeCell ref="D94:H94"/>
    <mergeCell ref="J94:AF94"/>
    <mergeCell ref="E90:I90"/>
    <mergeCell ref="K90:AF90"/>
    <mergeCell ref="D91:H91"/>
    <mergeCell ref="J91:AF91"/>
    <mergeCell ref="AN92:AP92"/>
    <mergeCell ref="AG92:AM92"/>
    <mergeCell ref="E92:I92"/>
    <mergeCell ref="K92:AF92"/>
    <mergeCell ref="D88:H88"/>
    <mergeCell ref="J88:AF88"/>
    <mergeCell ref="AN89:AP89"/>
    <mergeCell ref="AG89:AM89"/>
    <mergeCell ref="E89:I89"/>
    <mergeCell ref="K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AK27:AO27"/>
    <mergeCell ref="AK29:AO29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A89" location="'2023-03-01-01 - Búracie p...'!C2" display="/" xr:uid="{00000000-0004-0000-0000-000002000000}"/>
    <hyperlink ref="A90" location="'2023-03-01-02 - Dostavova...'!C2" display="/" xr:uid="{00000000-0004-0000-0000-000003000000}"/>
    <hyperlink ref="A92" location="'2023-03-03-01 - Búracie p...'!C2" display="/" xr:uid="{00000000-0004-0000-0000-000006000000}"/>
    <hyperlink ref="A93" location="'2023-03-03-02 - DOstavova...'!C2" display="/" xr:uid="{00000000-0004-0000-0000-000007000000}"/>
    <hyperlink ref="A94" location="'2023-03-04 - Bleskozvod '!C2" display="/" xr:uid="{00000000-0004-0000-0000-000008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49"/>
  <sheetViews>
    <sheetView showGridLines="0" workbookViewId="0">
      <pane ySplit="1" topLeftCell="AG124" activePane="bottomLeft" state="frozen"/>
      <selection pane="bottomLeft" activeCell="AG124" sqref="AG12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21.75" customHeight="1">
      <c r="B1" s="6"/>
      <c r="C1" s="6"/>
      <c r="D1" s="137"/>
      <c r="E1" s="6"/>
      <c r="F1" s="138"/>
      <c r="G1" s="138"/>
      <c r="H1" s="205"/>
      <c r="I1" s="205"/>
      <c r="J1" s="205"/>
      <c r="K1" s="205"/>
      <c r="L1" s="138"/>
      <c r="M1" s="6"/>
      <c r="N1" s="6"/>
      <c r="O1" s="137"/>
      <c r="P1" s="6"/>
      <c r="Q1" s="6"/>
      <c r="R1" s="6"/>
      <c r="S1" s="138"/>
      <c r="T1" s="138"/>
    </row>
    <row r="2" spans="2:46" ht="36.950000000000003" customHeight="1">
      <c r="C2" s="148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S2" s="179" t="s">
        <v>1</v>
      </c>
      <c r="T2" s="213"/>
      <c r="U2" s="213"/>
      <c r="V2" s="213"/>
      <c r="W2" s="213"/>
      <c r="X2" s="213"/>
      <c r="Y2" s="213"/>
      <c r="Z2" s="213"/>
      <c r="AA2" s="213"/>
      <c r="AB2" s="213"/>
      <c r="AC2" s="213"/>
      <c r="AT2" s="11" t="s">
        <v>79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AT3" s="11" t="s">
        <v>66</v>
      </c>
    </row>
    <row r="4" spans="2:46" ht="36.950000000000003" customHeight="1">
      <c r="B4" s="15"/>
      <c r="C4" s="150" t="s">
        <v>98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6"/>
      <c r="T4" s="17" t="s">
        <v>5</v>
      </c>
      <c r="AT4" s="11" t="s">
        <v>21</v>
      </c>
    </row>
    <row r="5" spans="2:46" ht="6.95" customHeight="1">
      <c r="B5" s="15"/>
      <c r="R5" s="16"/>
    </row>
    <row r="6" spans="2:46" ht="25.35" customHeight="1">
      <c r="B6" s="15"/>
      <c r="D6" s="21" t="s">
        <v>8</v>
      </c>
      <c r="F6" s="187" t="str">
        <f>'Rekapitulácia stavby'!K6</f>
        <v>Univerzita Komenského</v>
      </c>
      <c r="G6" s="188"/>
      <c r="H6" s="188"/>
      <c r="I6" s="188"/>
      <c r="J6" s="188"/>
      <c r="K6" s="188"/>
      <c r="L6" s="188"/>
      <c r="M6" s="188"/>
      <c r="N6" s="188"/>
      <c r="O6" s="188"/>
      <c r="P6" s="188"/>
      <c r="R6" s="16"/>
    </row>
    <row r="7" spans="2:46" ht="25.35" customHeight="1">
      <c r="B7" s="15"/>
      <c r="D7" s="21" t="s">
        <v>99</v>
      </c>
      <c r="F7" s="187" t="s">
        <v>100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R7" s="16"/>
    </row>
    <row r="8" spans="2:46" s="1" customFormat="1" ht="32.85" customHeight="1">
      <c r="B8" s="24"/>
      <c r="D8" s="20" t="s">
        <v>101</v>
      </c>
      <c r="F8" s="153" t="s">
        <v>102</v>
      </c>
      <c r="G8" s="189"/>
      <c r="H8" s="189"/>
      <c r="I8" s="189"/>
      <c r="J8" s="189"/>
      <c r="K8" s="189"/>
      <c r="L8" s="189"/>
      <c r="M8" s="189"/>
      <c r="N8" s="189"/>
      <c r="O8" s="189"/>
      <c r="P8" s="189"/>
      <c r="R8" s="25"/>
    </row>
    <row r="9" spans="2:46" s="1" customFormat="1" ht="14.45" customHeight="1">
      <c r="B9" s="24"/>
      <c r="D9" s="21" t="s">
        <v>10</v>
      </c>
      <c r="F9" s="19" t="s">
        <v>11</v>
      </c>
      <c r="M9" s="21" t="s">
        <v>12</v>
      </c>
      <c r="O9" s="19" t="s">
        <v>11</v>
      </c>
      <c r="R9" s="25"/>
    </row>
    <row r="10" spans="2:46" s="1" customFormat="1" ht="14.45" customHeight="1">
      <c r="B10" s="24"/>
      <c r="D10" s="21" t="s">
        <v>13</v>
      </c>
      <c r="F10" s="19" t="s">
        <v>14</v>
      </c>
      <c r="M10" s="21" t="s">
        <v>15</v>
      </c>
      <c r="O10" s="190" t="str">
        <f>'Rekapitulácia stavby'!AN8</f>
        <v>11. 8. 2023</v>
      </c>
      <c r="P10" s="190"/>
      <c r="R10" s="25"/>
    </row>
    <row r="11" spans="2:46" s="1" customFormat="1" ht="10.9" customHeight="1">
      <c r="B11" s="24"/>
      <c r="R11" s="25"/>
    </row>
    <row r="12" spans="2:46" s="1" customFormat="1" ht="14.45" customHeight="1">
      <c r="B12" s="24"/>
      <c r="D12" s="21" t="s">
        <v>17</v>
      </c>
      <c r="M12" s="21" t="s">
        <v>18</v>
      </c>
      <c r="O12" s="152" t="str">
        <f>IF('Rekapitulácia stavby'!AN10="","",'Rekapitulácia stavby'!AN10)</f>
        <v/>
      </c>
      <c r="P12" s="152"/>
      <c r="R12" s="25"/>
    </row>
    <row r="13" spans="2:46" s="1" customFormat="1" ht="18" customHeight="1">
      <c r="B13" s="24"/>
      <c r="E13" s="19" t="str">
        <f>IF('Rekapitulácia stavby'!E11="","",'Rekapitulácia stavby'!E11)</f>
        <v xml:space="preserve"> </v>
      </c>
      <c r="M13" s="21" t="s">
        <v>19</v>
      </c>
      <c r="O13" s="152" t="str">
        <f>IF('Rekapitulácia stavby'!AN11="","",'Rekapitulácia stavby'!AN11)</f>
        <v/>
      </c>
      <c r="P13" s="152"/>
      <c r="R13" s="25"/>
    </row>
    <row r="14" spans="2:46" s="1" customFormat="1" ht="6.95" customHeight="1">
      <c r="B14" s="24"/>
      <c r="R14" s="25"/>
    </row>
    <row r="15" spans="2:46" s="1" customFormat="1" ht="14.45" customHeight="1">
      <c r="B15" s="24"/>
      <c r="D15" s="21" t="s">
        <v>20</v>
      </c>
      <c r="M15" s="21" t="s">
        <v>18</v>
      </c>
      <c r="O15" s="152" t="str">
        <f>IF('Rekapitulácia stavby'!AN13="","",'Rekapitulácia stavby'!AN13)</f>
        <v/>
      </c>
      <c r="P15" s="152"/>
      <c r="R15" s="25"/>
    </row>
    <row r="16" spans="2:46" s="1" customFormat="1" ht="18" customHeight="1">
      <c r="B16" s="24"/>
      <c r="E16" s="19" t="str">
        <f>IF('Rekapitulácia stavby'!E14="","",'Rekapitulácia stavby'!E14)</f>
        <v xml:space="preserve"> </v>
      </c>
      <c r="M16" s="21" t="s">
        <v>19</v>
      </c>
      <c r="O16" s="152" t="str">
        <f>IF('Rekapitulácia stavby'!AN14="","",'Rekapitulácia stavby'!AN14)</f>
        <v/>
      </c>
      <c r="P16" s="152"/>
      <c r="R16" s="25"/>
    </row>
    <row r="17" spans="2:18" s="1" customFormat="1" ht="6.95" customHeight="1">
      <c r="B17" s="24"/>
      <c r="R17" s="25"/>
    </row>
    <row r="18" spans="2:18" s="1" customFormat="1" ht="14.45" customHeight="1">
      <c r="B18" s="24"/>
      <c r="D18" s="21" t="s">
        <v>22</v>
      </c>
      <c r="M18" s="21" t="s">
        <v>18</v>
      </c>
      <c r="O18" s="152" t="str">
        <f>IF('Rekapitulácia stavby'!AN16="","",'Rekapitulácia stavby'!AN16)</f>
        <v/>
      </c>
      <c r="P18" s="152"/>
      <c r="R18" s="25"/>
    </row>
    <row r="19" spans="2:18" s="1" customFormat="1" ht="18" customHeight="1">
      <c r="B19" s="24"/>
      <c r="E19" s="19" t="str">
        <f>IF('Rekapitulácia stavby'!E17="","",'Rekapitulácia stavby'!E17)</f>
        <v xml:space="preserve"> </v>
      </c>
      <c r="M19" s="21" t="s">
        <v>19</v>
      </c>
      <c r="O19" s="152" t="str">
        <f>IF('Rekapitulácia stavby'!AN17="","",'Rekapitulácia stavby'!AN17)</f>
        <v/>
      </c>
      <c r="P19" s="152"/>
      <c r="R19" s="25"/>
    </row>
    <row r="20" spans="2:18" s="1" customFormat="1" ht="6.95" customHeight="1">
      <c r="B20" s="24"/>
      <c r="R20" s="25"/>
    </row>
    <row r="21" spans="2:18" s="1" customFormat="1" ht="14.45" customHeight="1">
      <c r="B21" s="24"/>
      <c r="D21" s="21" t="s">
        <v>25</v>
      </c>
      <c r="M21" s="21" t="s">
        <v>18</v>
      </c>
      <c r="O21" s="152" t="str">
        <f>IF('Rekapitulácia stavby'!AN19="","",'Rekapitulácia stavby'!AN19)</f>
        <v/>
      </c>
      <c r="P21" s="152"/>
      <c r="R21" s="25"/>
    </row>
    <row r="22" spans="2:18" s="1" customFormat="1" ht="18" customHeight="1">
      <c r="B22" s="24"/>
      <c r="E22" s="19" t="str">
        <f>IF('Rekapitulácia stavby'!E20="","",'Rekapitulácia stavby'!E20)</f>
        <v xml:space="preserve"> </v>
      </c>
      <c r="M22" s="21" t="s">
        <v>19</v>
      </c>
      <c r="O22" s="152" t="str">
        <f>IF('Rekapitulácia stavby'!AN20="","",'Rekapitulácia stavby'!AN20)</f>
        <v/>
      </c>
      <c r="P22" s="152"/>
      <c r="R22" s="25"/>
    </row>
    <row r="23" spans="2:18" s="1" customFormat="1" ht="6.95" customHeight="1">
      <c r="B23" s="24"/>
      <c r="R23" s="25"/>
    </row>
    <row r="24" spans="2:18" s="1" customFormat="1" ht="14.45" customHeight="1">
      <c r="B24" s="24"/>
      <c r="D24" s="21" t="s">
        <v>26</v>
      </c>
      <c r="R24" s="25"/>
    </row>
    <row r="25" spans="2:18" s="1" customFormat="1" ht="22.5" customHeight="1">
      <c r="B25" s="24"/>
      <c r="E25" s="154" t="s">
        <v>11</v>
      </c>
      <c r="F25" s="154"/>
      <c r="G25" s="154"/>
      <c r="H25" s="154"/>
      <c r="I25" s="154"/>
      <c r="J25" s="154"/>
      <c r="K25" s="154"/>
      <c r="L25" s="154"/>
      <c r="R25" s="25"/>
    </row>
    <row r="26" spans="2:18" s="1" customFormat="1" ht="6.95" customHeight="1">
      <c r="B26" s="24"/>
      <c r="R26" s="25"/>
    </row>
    <row r="27" spans="2:18" s="1" customFormat="1" ht="6.95" customHeight="1">
      <c r="B27" s="24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R27" s="25"/>
    </row>
    <row r="28" spans="2:18" s="1" customFormat="1" ht="14.45" customHeight="1">
      <c r="B28" s="24"/>
      <c r="D28" s="88" t="s">
        <v>103</v>
      </c>
      <c r="M28" s="155">
        <f>N89</f>
        <v>0</v>
      </c>
      <c r="N28" s="155"/>
      <c r="O28" s="155"/>
      <c r="P28" s="155"/>
      <c r="R28" s="25"/>
    </row>
    <row r="29" spans="2:18" s="1" customFormat="1" ht="14.45" customHeight="1">
      <c r="B29" s="24"/>
      <c r="D29" s="23" t="s">
        <v>104</v>
      </c>
      <c r="M29" s="155">
        <f>N99</f>
        <v>0</v>
      </c>
      <c r="N29" s="155"/>
      <c r="O29" s="155"/>
      <c r="P29" s="155"/>
      <c r="R29" s="25"/>
    </row>
    <row r="30" spans="2:18" s="1" customFormat="1" ht="6.95" customHeight="1">
      <c r="B30" s="24"/>
      <c r="R30" s="25"/>
    </row>
    <row r="31" spans="2:18" s="1" customFormat="1" ht="25.35" customHeight="1">
      <c r="B31" s="24"/>
      <c r="D31" s="96" t="s">
        <v>29</v>
      </c>
      <c r="M31" s="191">
        <f>ROUND(M28+M29,2)</f>
        <v>0</v>
      </c>
      <c r="N31" s="189"/>
      <c r="O31" s="189"/>
      <c r="P31" s="189"/>
      <c r="R31" s="25"/>
    </row>
    <row r="32" spans="2:18" s="1" customFormat="1" ht="6.95" customHeight="1">
      <c r="B32" s="24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R32" s="25"/>
    </row>
    <row r="33" spans="2:18" s="1" customFormat="1" ht="14.45" customHeight="1">
      <c r="B33" s="24"/>
      <c r="D33" s="29" t="s">
        <v>30</v>
      </c>
      <c r="E33" s="29" t="s">
        <v>31</v>
      </c>
      <c r="F33" s="30">
        <v>0.2</v>
      </c>
      <c r="G33" s="97" t="s">
        <v>32</v>
      </c>
      <c r="H33" s="192">
        <f>ROUND((SUM(BE99:BE100)+SUM(BE119:BE148)), 2)</f>
        <v>0</v>
      </c>
      <c r="I33" s="189"/>
      <c r="J33" s="189"/>
      <c r="M33" s="192">
        <f>ROUND(ROUND((SUM(BE99:BE100)+SUM(BE119:BE148)), 2)*F33, 2)</f>
        <v>0</v>
      </c>
      <c r="N33" s="189"/>
      <c r="O33" s="189"/>
      <c r="P33" s="189"/>
      <c r="R33" s="25"/>
    </row>
    <row r="34" spans="2:18" s="1" customFormat="1" ht="14.45" customHeight="1">
      <c r="B34" s="24"/>
      <c r="E34" s="29" t="s">
        <v>33</v>
      </c>
      <c r="F34" s="30">
        <v>0.2</v>
      </c>
      <c r="G34" s="97" t="s">
        <v>32</v>
      </c>
      <c r="H34" s="192">
        <f>ROUND((SUM(BF99:BF100)+SUM(BF119:BF148)), 2)</f>
        <v>0</v>
      </c>
      <c r="I34" s="189"/>
      <c r="J34" s="189"/>
      <c r="M34" s="192">
        <f>ROUND(ROUND((SUM(BF99:BF100)+SUM(BF119:BF148)), 2)*F34, 2)</f>
        <v>0</v>
      </c>
      <c r="N34" s="189"/>
      <c r="O34" s="189"/>
      <c r="P34" s="189"/>
      <c r="R34" s="25"/>
    </row>
    <row r="35" spans="2:18" s="1" customFormat="1" ht="14.45" hidden="1" customHeight="1">
      <c r="B35" s="24"/>
      <c r="E35" s="29" t="s">
        <v>34</v>
      </c>
      <c r="F35" s="30">
        <v>0.2</v>
      </c>
      <c r="G35" s="97" t="s">
        <v>32</v>
      </c>
      <c r="H35" s="192">
        <f>ROUND((SUM(BG99:BG100)+SUM(BG119:BG148)), 2)</f>
        <v>0</v>
      </c>
      <c r="I35" s="189"/>
      <c r="J35" s="189"/>
      <c r="M35" s="192">
        <v>0</v>
      </c>
      <c r="N35" s="189"/>
      <c r="O35" s="189"/>
      <c r="P35" s="189"/>
      <c r="R35" s="25"/>
    </row>
    <row r="36" spans="2:18" s="1" customFormat="1" ht="14.45" hidden="1" customHeight="1">
      <c r="B36" s="24"/>
      <c r="E36" s="29" t="s">
        <v>35</v>
      </c>
      <c r="F36" s="30">
        <v>0.2</v>
      </c>
      <c r="G36" s="97" t="s">
        <v>32</v>
      </c>
      <c r="H36" s="192">
        <f>ROUND((SUM(BH99:BH100)+SUM(BH119:BH148)), 2)</f>
        <v>0</v>
      </c>
      <c r="I36" s="189"/>
      <c r="J36" s="189"/>
      <c r="M36" s="192">
        <v>0</v>
      </c>
      <c r="N36" s="189"/>
      <c r="O36" s="189"/>
      <c r="P36" s="189"/>
      <c r="R36" s="25"/>
    </row>
    <row r="37" spans="2:18" s="1" customFormat="1" ht="14.45" hidden="1" customHeight="1">
      <c r="B37" s="24"/>
      <c r="E37" s="29" t="s">
        <v>36</v>
      </c>
      <c r="F37" s="30">
        <v>0</v>
      </c>
      <c r="G37" s="97" t="s">
        <v>32</v>
      </c>
      <c r="H37" s="192">
        <f>ROUND((SUM(BI99:BI100)+SUM(BI119:BI148)), 2)</f>
        <v>0</v>
      </c>
      <c r="I37" s="189"/>
      <c r="J37" s="189"/>
      <c r="M37" s="192">
        <v>0</v>
      </c>
      <c r="N37" s="189"/>
      <c r="O37" s="189"/>
      <c r="P37" s="189"/>
      <c r="R37" s="25"/>
    </row>
    <row r="38" spans="2:18" s="1" customFormat="1" ht="6.95" customHeight="1">
      <c r="B38" s="24"/>
      <c r="R38" s="25"/>
    </row>
    <row r="39" spans="2:18" s="1" customFormat="1" ht="25.35" customHeight="1">
      <c r="B39" s="24"/>
      <c r="C39" s="95"/>
      <c r="D39" s="98" t="s">
        <v>37</v>
      </c>
      <c r="E39" s="60"/>
      <c r="F39" s="60"/>
      <c r="G39" s="99" t="s">
        <v>38</v>
      </c>
      <c r="H39" s="100" t="s">
        <v>39</v>
      </c>
      <c r="I39" s="60"/>
      <c r="J39" s="60"/>
      <c r="K39" s="60"/>
      <c r="L39" s="193">
        <f>SUM(M31:M37)</f>
        <v>0</v>
      </c>
      <c r="M39" s="193"/>
      <c r="N39" s="193"/>
      <c r="O39" s="193"/>
      <c r="P39" s="194"/>
      <c r="Q39" s="95"/>
      <c r="R39" s="25"/>
    </row>
    <row r="40" spans="2:18" s="1" customFormat="1" ht="14.45" customHeight="1">
      <c r="B40" s="24"/>
      <c r="R40" s="25"/>
    </row>
    <row r="41" spans="2:18" s="1" customFormat="1" ht="14.45" customHeight="1">
      <c r="B41" s="24"/>
      <c r="R41" s="25"/>
    </row>
    <row r="42" spans="2:18">
      <c r="B42" s="15"/>
      <c r="R42" s="16"/>
    </row>
    <row r="43" spans="2:18">
      <c r="B43" s="15"/>
      <c r="R43" s="16"/>
    </row>
    <row r="44" spans="2:18">
      <c r="B44" s="15"/>
      <c r="R44" s="16"/>
    </row>
    <row r="45" spans="2:18">
      <c r="B45" s="15"/>
      <c r="R45" s="16"/>
    </row>
    <row r="46" spans="2:18">
      <c r="B46" s="15"/>
      <c r="R46" s="16"/>
    </row>
    <row r="47" spans="2:18">
      <c r="B47" s="15"/>
      <c r="R47" s="16"/>
    </row>
    <row r="48" spans="2:18">
      <c r="B48" s="15"/>
      <c r="R48" s="16"/>
    </row>
    <row r="49" spans="2:18">
      <c r="B49" s="15"/>
      <c r="R49" s="16"/>
    </row>
    <row r="50" spans="2:18" s="1" customFormat="1" ht="15">
      <c r="B50" s="24"/>
      <c r="D50" s="37" t="s">
        <v>40</v>
      </c>
      <c r="E50" s="38"/>
      <c r="F50" s="38"/>
      <c r="G50" s="38"/>
      <c r="H50" s="39"/>
      <c r="J50" s="37" t="s">
        <v>41</v>
      </c>
      <c r="K50" s="38"/>
      <c r="L50" s="38"/>
      <c r="M50" s="38"/>
      <c r="N50" s="38"/>
      <c r="O50" s="38"/>
      <c r="P50" s="39"/>
      <c r="R50" s="25"/>
    </row>
    <row r="51" spans="2:18">
      <c r="B51" s="15"/>
      <c r="D51" s="40"/>
      <c r="H51" s="41"/>
      <c r="J51" s="40"/>
      <c r="P51" s="41"/>
      <c r="R51" s="16"/>
    </row>
    <row r="52" spans="2:18">
      <c r="B52" s="15"/>
      <c r="D52" s="40"/>
      <c r="H52" s="41"/>
      <c r="J52" s="40"/>
      <c r="P52" s="41"/>
      <c r="R52" s="16"/>
    </row>
    <row r="53" spans="2:18">
      <c r="B53" s="15"/>
      <c r="D53" s="40"/>
      <c r="H53" s="41"/>
      <c r="J53" s="40"/>
      <c r="P53" s="41"/>
      <c r="R53" s="16"/>
    </row>
    <row r="54" spans="2:18">
      <c r="B54" s="15"/>
      <c r="D54" s="40"/>
      <c r="H54" s="41"/>
      <c r="J54" s="40"/>
      <c r="P54" s="41"/>
      <c r="R54" s="16"/>
    </row>
    <row r="55" spans="2:18">
      <c r="B55" s="15"/>
      <c r="D55" s="40"/>
      <c r="H55" s="41"/>
      <c r="J55" s="40"/>
      <c r="P55" s="41"/>
      <c r="R55" s="16"/>
    </row>
    <row r="56" spans="2:18">
      <c r="B56" s="15"/>
      <c r="D56" s="40"/>
      <c r="H56" s="41"/>
      <c r="J56" s="40"/>
      <c r="P56" s="41"/>
      <c r="R56" s="16"/>
    </row>
    <row r="57" spans="2:18">
      <c r="B57" s="15"/>
      <c r="D57" s="40"/>
      <c r="H57" s="41"/>
      <c r="J57" s="40"/>
      <c r="P57" s="41"/>
      <c r="R57" s="16"/>
    </row>
    <row r="58" spans="2:18">
      <c r="B58" s="15"/>
      <c r="D58" s="40"/>
      <c r="H58" s="41"/>
      <c r="J58" s="40"/>
      <c r="P58" s="41"/>
      <c r="R58" s="16"/>
    </row>
    <row r="59" spans="2:18" s="1" customFormat="1" ht="15">
      <c r="B59" s="24"/>
      <c r="D59" s="42" t="s">
        <v>42</v>
      </c>
      <c r="E59" s="43"/>
      <c r="F59" s="43"/>
      <c r="G59" s="44" t="s">
        <v>43</v>
      </c>
      <c r="H59" s="45"/>
      <c r="J59" s="42" t="s">
        <v>42</v>
      </c>
      <c r="K59" s="43"/>
      <c r="L59" s="43"/>
      <c r="M59" s="43"/>
      <c r="N59" s="44" t="s">
        <v>43</v>
      </c>
      <c r="O59" s="43"/>
      <c r="P59" s="45"/>
      <c r="R59" s="25"/>
    </row>
    <row r="60" spans="2:18">
      <c r="B60" s="15"/>
      <c r="R60" s="16"/>
    </row>
    <row r="61" spans="2:18" s="1" customFormat="1" ht="15">
      <c r="B61" s="24"/>
      <c r="D61" s="37" t="s">
        <v>44</v>
      </c>
      <c r="E61" s="38"/>
      <c r="F61" s="38"/>
      <c r="G61" s="38"/>
      <c r="H61" s="39"/>
      <c r="J61" s="37" t="s">
        <v>45</v>
      </c>
      <c r="K61" s="38"/>
      <c r="L61" s="38"/>
      <c r="M61" s="38"/>
      <c r="N61" s="38"/>
      <c r="O61" s="38"/>
      <c r="P61" s="39"/>
      <c r="R61" s="25"/>
    </row>
    <row r="62" spans="2:18">
      <c r="B62" s="15"/>
      <c r="D62" s="40"/>
      <c r="H62" s="41"/>
      <c r="J62" s="40"/>
      <c r="P62" s="41"/>
      <c r="R62" s="16"/>
    </row>
    <row r="63" spans="2:18">
      <c r="B63" s="15"/>
      <c r="D63" s="40"/>
      <c r="H63" s="41"/>
      <c r="J63" s="40"/>
      <c r="P63" s="41"/>
      <c r="R63" s="16"/>
    </row>
    <row r="64" spans="2:18">
      <c r="B64" s="15"/>
      <c r="D64" s="40"/>
      <c r="H64" s="41"/>
      <c r="J64" s="40"/>
      <c r="P64" s="41"/>
      <c r="R64" s="16"/>
    </row>
    <row r="65" spans="2:18">
      <c r="B65" s="15"/>
      <c r="D65" s="40"/>
      <c r="H65" s="41"/>
      <c r="J65" s="40"/>
      <c r="P65" s="41"/>
      <c r="R65" s="16"/>
    </row>
    <row r="66" spans="2:18">
      <c r="B66" s="15"/>
      <c r="D66" s="40"/>
      <c r="H66" s="41"/>
      <c r="J66" s="40"/>
      <c r="P66" s="41"/>
      <c r="R66" s="16"/>
    </row>
    <row r="67" spans="2:18">
      <c r="B67" s="15"/>
      <c r="D67" s="40"/>
      <c r="H67" s="41"/>
      <c r="J67" s="40"/>
      <c r="P67" s="41"/>
      <c r="R67" s="16"/>
    </row>
    <row r="68" spans="2:18">
      <c r="B68" s="15"/>
      <c r="D68" s="40"/>
      <c r="H68" s="41"/>
      <c r="J68" s="40"/>
      <c r="P68" s="41"/>
      <c r="R68" s="16"/>
    </row>
    <row r="69" spans="2:18">
      <c r="B69" s="15"/>
      <c r="D69" s="40"/>
      <c r="H69" s="41"/>
      <c r="J69" s="40"/>
      <c r="P69" s="41"/>
      <c r="R69" s="16"/>
    </row>
    <row r="70" spans="2:18" s="1" customFormat="1" ht="15">
      <c r="B70" s="24"/>
      <c r="D70" s="42" t="s">
        <v>42</v>
      </c>
      <c r="E70" s="43"/>
      <c r="F70" s="43"/>
      <c r="G70" s="44" t="s">
        <v>43</v>
      </c>
      <c r="H70" s="45"/>
      <c r="J70" s="42" t="s">
        <v>42</v>
      </c>
      <c r="K70" s="43"/>
      <c r="L70" s="43"/>
      <c r="M70" s="43"/>
      <c r="N70" s="44" t="s">
        <v>43</v>
      </c>
      <c r="O70" s="43"/>
      <c r="P70" s="45"/>
      <c r="R70" s="25"/>
    </row>
    <row r="71" spans="2:18" s="1" customFormat="1" ht="14.45" customHeight="1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8"/>
    </row>
    <row r="75" spans="2:18" s="1" customFormat="1" ht="6.95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</row>
    <row r="76" spans="2:18" s="1" customFormat="1" ht="36.950000000000003" customHeight="1">
      <c r="B76" s="24"/>
      <c r="C76" s="150" t="s">
        <v>105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25"/>
    </row>
    <row r="77" spans="2:18" s="1" customFormat="1" ht="6.95" customHeight="1">
      <c r="B77" s="24"/>
      <c r="R77" s="25"/>
    </row>
    <row r="78" spans="2:18" s="1" customFormat="1" ht="30" customHeight="1">
      <c r="B78" s="24"/>
      <c r="C78" s="21" t="s">
        <v>8</v>
      </c>
      <c r="F78" s="187" t="str">
        <f>F6</f>
        <v>Univerzita Komenského</v>
      </c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R78" s="25"/>
    </row>
    <row r="79" spans="2:18" ht="30" customHeight="1">
      <c r="B79" s="15"/>
      <c r="C79" s="21" t="s">
        <v>99</v>
      </c>
      <c r="F79" s="187" t="s">
        <v>100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R79" s="16"/>
    </row>
    <row r="80" spans="2:18" s="1" customFormat="1" ht="36.950000000000003" customHeight="1">
      <c r="B80" s="24"/>
      <c r="C80" s="55" t="s">
        <v>101</v>
      </c>
      <c r="F80" s="169" t="str">
        <f>F8</f>
        <v xml:space="preserve">2023-03-01-01 - Búracie práce </v>
      </c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R80" s="25"/>
    </row>
    <row r="81" spans="2:47" s="1" customFormat="1" ht="6.95" customHeight="1">
      <c r="B81" s="24"/>
      <c r="R81" s="25"/>
    </row>
    <row r="82" spans="2:47" s="1" customFormat="1" ht="18" customHeight="1">
      <c r="B82" s="24"/>
      <c r="C82" s="21" t="s">
        <v>13</v>
      </c>
      <c r="F82" s="19" t="str">
        <f>F10</f>
        <v xml:space="preserve"> </v>
      </c>
      <c r="K82" s="21" t="s">
        <v>15</v>
      </c>
      <c r="M82" s="190" t="str">
        <f>IF(O10="","",O10)</f>
        <v>11. 8. 2023</v>
      </c>
      <c r="N82" s="190"/>
      <c r="O82" s="190"/>
      <c r="P82" s="190"/>
      <c r="R82" s="25"/>
    </row>
    <row r="83" spans="2:47" s="1" customFormat="1" ht="6.95" customHeight="1">
      <c r="B83" s="24"/>
      <c r="R83" s="25"/>
    </row>
    <row r="84" spans="2:47" s="1" customFormat="1" ht="15">
      <c r="B84" s="24"/>
      <c r="C84" s="21" t="s">
        <v>17</v>
      </c>
      <c r="F84" s="19" t="str">
        <f>E13</f>
        <v xml:space="preserve"> </v>
      </c>
      <c r="K84" s="21" t="s">
        <v>22</v>
      </c>
      <c r="M84" s="152" t="str">
        <f>E19</f>
        <v xml:space="preserve"> </v>
      </c>
      <c r="N84" s="152"/>
      <c r="O84" s="152"/>
      <c r="P84" s="152"/>
      <c r="Q84" s="152"/>
      <c r="R84" s="25"/>
    </row>
    <row r="85" spans="2:47" s="1" customFormat="1" ht="14.45" customHeight="1">
      <c r="B85" s="24"/>
      <c r="C85" s="21" t="s">
        <v>20</v>
      </c>
      <c r="F85" s="19" t="str">
        <f>IF(E16="","",E16)</f>
        <v xml:space="preserve"> </v>
      </c>
      <c r="K85" s="21" t="s">
        <v>25</v>
      </c>
      <c r="M85" s="152" t="str">
        <f>E22</f>
        <v xml:space="preserve"> </v>
      </c>
      <c r="N85" s="152"/>
      <c r="O85" s="152"/>
      <c r="P85" s="152"/>
      <c r="Q85" s="152"/>
      <c r="R85" s="25"/>
    </row>
    <row r="86" spans="2:47" s="1" customFormat="1" ht="10.35" customHeight="1">
      <c r="B86" s="24"/>
      <c r="R86" s="25"/>
    </row>
    <row r="87" spans="2:47" s="1" customFormat="1" ht="29.25" customHeight="1">
      <c r="B87" s="24"/>
      <c r="C87" s="195" t="s">
        <v>106</v>
      </c>
      <c r="D87" s="196"/>
      <c r="E87" s="196"/>
      <c r="F87" s="196"/>
      <c r="G87" s="196"/>
      <c r="H87" s="95"/>
      <c r="I87" s="95"/>
      <c r="J87" s="95"/>
      <c r="K87" s="95"/>
      <c r="L87" s="95"/>
      <c r="M87" s="95"/>
      <c r="N87" s="195" t="s">
        <v>107</v>
      </c>
      <c r="O87" s="196"/>
      <c r="P87" s="196"/>
      <c r="Q87" s="196"/>
      <c r="R87" s="25"/>
    </row>
    <row r="88" spans="2:47" s="1" customFormat="1" ht="10.35" customHeight="1">
      <c r="B88" s="24"/>
      <c r="R88" s="25"/>
    </row>
    <row r="89" spans="2:47" s="1" customFormat="1" ht="29.25" customHeight="1">
      <c r="B89" s="24"/>
      <c r="C89" s="101" t="s">
        <v>108</v>
      </c>
      <c r="N89" s="181">
        <f>N119</f>
        <v>0</v>
      </c>
      <c r="O89" s="214"/>
      <c r="P89" s="214"/>
      <c r="Q89" s="214"/>
      <c r="R89" s="25"/>
      <c r="AU89" s="11" t="s">
        <v>109</v>
      </c>
    </row>
    <row r="90" spans="2:47" s="7" customFormat="1" ht="24.95" customHeight="1">
      <c r="B90" s="102"/>
      <c r="D90" s="103" t="s">
        <v>110</v>
      </c>
      <c r="N90" s="197">
        <f>N120</f>
        <v>0</v>
      </c>
      <c r="O90" s="198"/>
      <c r="P90" s="198"/>
      <c r="Q90" s="198"/>
      <c r="R90" s="104"/>
    </row>
    <row r="91" spans="2:47" s="8" customFormat="1" ht="19.899999999999999" customHeight="1">
      <c r="B91" s="105"/>
      <c r="D91" s="106" t="s">
        <v>111</v>
      </c>
      <c r="N91" s="173">
        <f>N121</f>
        <v>0</v>
      </c>
      <c r="O91" s="174"/>
      <c r="P91" s="174"/>
      <c r="Q91" s="174"/>
      <c r="R91" s="107"/>
    </row>
    <row r="92" spans="2:47" s="8" customFormat="1" ht="19.899999999999999" customHeight="1">
      <c r="B92" s="105"/>
      <c r="D92" s="106" t="s">
        <v>112</v>
      </c>
      <c r="N92" s="173">
        <f>N138</f>
        <v>0</v>
      </c>
      <c r="O92" s="174"/>
      <c r="P92" s="174"/>
      <c r="Q92" s="174"/>
      <c r="R92" s="107"/>
    </row>
    <row r="93" spans="2:47" s="7" customFormat="1" ht="24.95" customHeight="1">
      <c r="B93" s="102"/>
      <c r="D93" s="103" t="s">
        <v>113</v>
      </c>
      <c r="N93" s="197">
        <f>N140</f>
        <v>0</v>
      </c>
      <c r="O93" s="198"/>
      <c r="P93" s="198"/>
      <c r="Q93" s="198"/>
      <c r="R93" s="104"/>
    </row>
    <row r="94" spans="2:47" s="8" customFormat="1" ht="19.899999999999999" customHeight="1">
      <c r="B94" s="105"/>
      <c r="D94" s="106" t="s">
        <v>114</v>
      </c>
      <c r="N94" s="173">
        <f>N141</f>
        <v>0</v>
      </c>
      <c r="O94" s="174"/>
      <c r="P94" s="174"/>
      <c r="Q94" s="174"/>
      <c r="R94" s="107"/>
    </row>
    <row r="95" spans="2:47" s="8" customFormat="1" ht="19.899999999999999" customHeight="1">
      <c r="B95" s="105"/>
      <c r="D95" s="106" t="s">
        <v>115</v>
      </c>
      <c r="N95" s="173">
        <f>N143</f>
        <v>0</v>
      </c>
      <c r="O95" s="174"/>
      <c r="P95" s="174"/>
      <c r="Q95" s="174"/>
      <c r="R95" s="107"/>
    </row>
    <row r="96" spans="2:47" s="7" customFormat="1" ht="24.95" customHeight="1">
      <c r="B96" s="102"/>
      <c r="D96" s="103" t="s">
        <v>116</v>
      </c>
      <c r="N96" s="197">
        <f>N146</f>
        <v>0</v>
      </c>
      <c r="O96" s="198"/>
      <c r="P96" s="198"/>
      <c r="Q96" s="198"/>
      <c r="R96" s="104"/>
    </row>
    <row r="97" spans="2:21" s="8" customFormat="1" ht="19.899999999999999" customHeight="1">
      <c r="B97" s="105"/>
      <c r="D97" s="106" t="s">
        <v>117</v>
      </c>
      <c r="N97" s="173">
        <f>N147</f>
        <v>0</v>
      </c>
      <c r="O97" s="174"/>
      <c r="P97" s="174"/>
      <c r="Q97" s="174"/>
      <c r="R97" s="107"/>
    </row>
    <row r="98" spans="2:21" s="1" customFormat="1" ht="21.75" customHeight="1">
      <c r="B98" s="24"/>
      <c r="R98" s="25"/>
    </row>
    <row r="99" spans="2:21" s="1" customFormat="1" ht="29.25" customHeight="1">
      <c r="B99" s="24"/>
      <c r="C99" s="101" t="s">
        <v>118</v>
      </c>
      <c r="N99" s="214">
        <v>0</v>
      </c>
      <c r="O99" s="199"/>
      <c r="P99" s="199"/>
      <c r="Q99" s="199"/>
      <c r="R99" s="25"/>
      <c r="T99" s="108"/>
      <c r="U99" s="109" t="s">
        <v>30</v>
      </c>
    </row>
    <row r="100" spans="2:21" s="1" customFormat="1" ht="18" customHeight="1">
      <c r="B100" s="24"/>
      <c r="R100" s="25"/>
    </row>
    <row r="101" spans="2:21" s="1" customFormat="1" ht="29.25" customHeight="1">
      <c r="B101" s="24"/>
      <c r="C101" s="94" t="s">
        <v>97</v>
      </c>
      <c r="D101" s="95"/>
      <c r="E101" s="95"/>
      <c r="F101" s="95"/>
      <c r="G101" s="95"/>
      <c r="H101" s="95"/>
      <c r="I101" s="95"/>
      <c r="J101" s="95"/>
      <c r="K101" s="95"/>
      <c r="L101" s="176">
        <f>ROUND(SUM(N89+N99),2)</f>
        <v>0</v>
      </c>
      <c r="M101" s="176"/>
      <c r="N101" s="176"/>
      <c r="O101" s="176"/>
      <c r="P101" s="176"/>
      <c r="Q101" s="176"/>
      <c r="R101" s="25"/>
    </row>
    <row r="102" spans="2:21" s="1" customFormat="1" ht="6.95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8"/>
    </row>
    <row r="106" spans="2:21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1"/>
    </row>
    <row r="107" spans="2:21" s="1" customFormat="1" ht="36.950000000000003" customHeight="1">
      <c r="B107" s="24"/>
      <c r="C107" s="150" t="s">
        <v>119</v>
      </c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25"/>
    </row>
    <row r="108" spans="2:21" s="1" customFormat="1" ht="6.95" customHeight="1">
      <c r="B108" s="24"/>
      <c r="R108" s="25"/>
    </row>
    <row r="109" spans="2:21" s="1" customFormat="1" ht="30" customHeight="1">
      <c r="B109" s="24"/>
      <c r="C109" s="21" t="s">
        <v>8</v>
      </c>
      <c r="F109" s="187" t="str">
        <f>F6</f>
        <v>Univerzita Komenského</v>
      </c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R109" s="25"/>
    </row>
    <row r="110" spans="2:21" ht="30" customHeight="1">
      <c r="B110" s="15"/>
      <c r="C110" s="21" t="s">
        <v>99</v>
      </c>
      <c r="F110" s="187" t="s">
        <v>100</v>
      </c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R110" s="16"/>
    </row>
    <row r="111" spans="2:21" s="1" customFormat="1" ht="36.950000000000003" customHeight="1">
      <c r="B111" s="24"/>
      <c r="C111" s="55" t="s">
        <v>101</v>
      </c>
      <c r="F111" s="169" t="str">
        <f>F8</f>
        <v xml:space="preserve">2023-03-01-01 - Búracie práce </v>
      </c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R111" s="25"/>
    </row>
    <row r="112" spans="2:21" s="1" customFormat="1" ht="6.95" customHeight="1">
      <c r="B112" s="24"/>
      <c r="R112" s="25"/>
    </row>
    <row r="113" spans="2:65" s="1" customFormat="1" ht="18" customHeight="1">
      <c r="B113" s="24"/>
      <c r="C113" s="21" t="s">
        <v>13</v>
      </c>
      <c r="F113" s="19" t="str">
        <f>F10</f>
        <v xml:space="preserve"> </v>
      </c>
      <c r="K113" s="21" t="s">
        <v>15</v>
      </c>
      <c r="M113" s="190" t="str">
        <f>IF(O10="","",O10)</f>
        <v>11. 8. 2023</v>
      </c>
      <c r="N113" s="190"/>
      <c r="O113" s="190"/>
      <c r="P113" s="190"/>
      <c r="R113" s="25"/>
    </row>
    <row r="114" spans="2:65" s="1" customFormat="1" ht="6.95" customHeight="1">
      <c r="B114" s="24"/>
      <c r="R114" s="25"/>
    </row>
    <row r="115" spans="2:65" s="1" customFormat="1" ht="15">
      <c r="B115" s="24"/>
      <c r="C115" s="21" t="s">
        <v>17</v>
      </c>
      <c r="F115" s="19" t="str">
        <f>E13</f>
        <v xml:space="preserve"> </v>
      </c>
      <c r="K115" s="21" t="s">
        <v>22</v>
      </c>
      <c r="M115" s="152" t="str">
        <f>E19</f>
        <v xml:space="preserve"> </v>
      </c>
      <c r="N115" s="152"/>
      <c r="O115" s="152"/>
      <c r="P115" s="152"/>
      <c r="Q115" s="152"/>
      <c r="R115" s="25"/>
    </row>
    <row r="116" spans="2:65" s="1" customFormat="1" ht="14.45" customHeight="1">
      <c r="B116" s="24"/>
      <c r="C116" s="21" t="s">
        <v>20</v>
      </c>
      <c r="F116" s="19" t="str">
        <f>IF(E16="","",E16)</f>
        <v xml:space="preserve"> </v>
      </c>
      <c r="K116" s="21" t="s">
        <v>25</v>
      </c>
      <c r="M116" s="152" t="str">
        <f>E22</f>
        <v xml:space="preserve"> </v>
      </c>
      <c r="N116" s="152"/>
      <c r="O116" s="152"/>
      <c r="P116" s="152"/>
      <c r="Q116" s="152"/>
      <c r="R116" s="25"/>
    </row>
    <row r="117" spans="2:65" s="1" customFormat="1" ht="10.35" customHeight="1">
      <c r="B117" s="24"/>
      <c r="R117" s="25"/>
    </row>
    <row r="118" spans="2:65" s="9" customFormat="1" ht="29.25" customHeight="1">
      <c r="B118" s="110"/>
      <c r="C118" s="111" t="s">
        <v>120</v>
      </c>
      <c r="D118" s="112" t="s">
        <v>121</v>
      </c>
      <c r="E118" s="112" t="s">
        <v>48</v>
      </c>
      <c r="F118" s="200" t="s">
        <v>122</v>
      </c>
      <c r="G118" s="200"/>
      <c r="H118" s="200"/>
      <c r="I118" s="200"/>
      <c r="J118" s="112" t="s">
        <v>123</v>
      </c>
      <c r="K118" s="112" t="s">
        <v>124</v>
      </c>
      <c r="L118" s="201" t="s">
        <v>125</v>
      </c>
      <c r="M118" s="201"/>
      <c r="N118" s="200" t="s">
        <v>107</v>
      </c>
      <c r="O118" s="200"/>
      <c r="P118" s="200"/>
      <c r="Q118" s="202"/>
      <c r="R118" s="113"/>
      <c r="T118" s="61" t="s">
        <v>126</v>
      </c>
      <c r="U118" s="62" t="s">
        <v>30</v>
      </c>
      <c r="V118" s="62" t="s">
        <v>127</v>
      </c>
      <c r="W118" s="62" t="s">
        <v>128</v>
      </c>
      <c r="X118" s="62" t="s">
        <v>129</v>
      </c>
      <c r="Y118" s="62" t="s">
        <v>130</v>
      </c>
      <c r="Z118" s="62" t="s">
        <v>131</v>
      </c>
      <c r="AA118" s="63" t="s">
        <v>132</v>
      </c>
    </row>
    <row r="119" spans="2:65" s="1" customFormat="1" ht="29.25" customHeight="1">
      <c r="B119" s="24"/>
      <c r="C119" s="65" t="s">
        <v>103</v>
      </c>
      <c r="N119" s="215">
        <f>BK119</f>
        <v>0</v>
      </c>
      <c r="O119" s="206"/>
      <c r="P119" s="206"/>
      <c r="Q119" s="206"/>
      <c r="R119" s="25"/>
      <c r="T119" s="64"/>
      <c r="U119" s="38"/>
      <c r="V119" s="38"/>
      <c r="W119" s="114">
        <f>W120+W140+W146</f>
        <v>158.53078799999997</v>
      </c>
      <c r="X119" s="38"/>
      <c r="Y119" s="114">
        <f>Y120+Y140+Y146</f>
        <v>0</v>
      </c>
      <c r="Z119" s="38"/>
      <c r="AA119" s="115">
        <f>AA120+AA140+AA146</f>
        <v>8.7138349999999996</v>
      </c>
      <c r="AT119" s="11" t="s">
        <v>65</v>
      </c>
      <c r="AU119" s="11" t="s">
        <v>109</v>
      </c>
      <c r="BK119" s="116">
        <f>BK120+BK140+BK146</f>
        <v>0</v>
      </c>
    </row>
    <row r="120" spans="2:65" s="10" customFormat="1" ht="37.35" customHeight="1">
      <c r="B120" s="117"/>
      <c r="D120" s="118" t="s">
        <v>110</v>
      </c>
      <c r="E120" s="118"/>
      <c r="F120" s="118"/>
      <c r="G120" s="118"/>
      <c r="H120" s="118"/>
      <c r="I120" s="118"/>
      <c r="J120" s="118"/>
      <c r="K120" s="118"/>
      <c r="L120" s="118"/>
      <c r="M120" s="118"/>
      <c r="N120" s="216">
        <f>BK120</f>
        <v>0</v>
      </c>
      <c r="O120" s="207"/>
      <c r="P120" s="207"/>
      <c r="Q120" s="207"/>
      <c r="R120" s="119"/>
      <c r="T120" s="120"/>
      <c r="W120" s="121">
        <f>W121+W138</f>
        <v>150.52738799999997</v>
      </c>
      <c r="Y120" s="121">
        <f>Y121+Y138</f>
        <v>0</v>
      </c>
      <c r="AA120" s="122">
        <f>AA121+AA138</f>
        <v>8.1811550000000004</v>
      </c>
      <c r="AR120" s="123" t="s">
        <v>73</v>
      </c>
      <c r="AT120" s="124" t="s">
        <v>65</v>
      </c>
      <c r="AU120" s="124" t="s">
        <v>66</v>
      </c>
      <c r="AY120" s="123" t="s">
        <v>133</v>
      </c>
      <c r="BK120" s="125">
        <f>BK121+BK138</f>
        <v>0</v>
      </c>
    </row>
    <row r="121" spans="2:65" s="10" customFormat="1" ht="19.899999999999999" customHeight="1">
      <c r="B121" s="117"/>
      <c r="D121" s="126" t="s">
        <v>111</v>
      </c>
      <c r="E121" s="126"/>
      <c r="F121" s="126"/>
      <c r="G121" s="126"/>
      <c r="H121" s="126"/>
      <c r="I121" s="126"/>
      <c r="J121" s="126"/>
      <c r="K121" s="126"/>
      <c r="L121" s="126"/>
      <c r="M121" s="126"/>
      <c r="N121" s="217">
        <f>BK121</f>
        <v>0</v>
      </c>
      <c r="O121" s="208"/>
      <c r="P121" s="208"/>
      <c r="Q121" s="208"/>
      <c r="R121" s="119"/>
      <c r="T121" s="120"/>
      <c r="W121" s="121">
        <f>SUM(W122:W137)</f>
        <v>145.87047199999998</v>
      </c>
      <c r="Y121" s="121">
        <f>SUM(Y122:Y137)</f>
        <v>0</v>
      </c>
      <c r="AA121" s="122">
        <f>SUM(AA122:AA137)</f>
        <v>8.1811550000000004</v>
      </c>
      <c r="AR121" s="123" t="s">
        <v>73</v>
      </c>
      <c r="AT121" s="124" t="s">
        <v>65</v>
      </c>
      <c r="AU121" s="124" t="s">
        <v>73</v>
      </c>
      <c r="AY121" s="123" t="s">
        <v>133</v>
      </c>
      <c r="BK121" s="125">
        <f>SUM(BK122:BK137)</f>
        <v>0</v>
      </c>
    </row>
    <row r="122" spans="2:65" s="1" customFormat="1" ht="22.5" customHeight="1">
      <c r="B122" s="127"/>
      <c r="C122" s="139" t="s">
        <v>134</v>
      </c>
      <c r="D122" s="139" t="s">
        <v>135</v>
      </c>
      <c r="E122" s="140" t="s">
        <v>136</v>
      </c>
      <c r="F122" s="203" t="s">
        <v>137</v>
      </c>
      <c r="G122" s="203"/>
      <c r="H122" s="203"/>
      <c r="I122" s="203"/>
      <c r="J122" s="141" t="s">
        <v>138</v>
      </c>
      <c r="K122" s="142">
        <v>343.8</v>
      </c>
      <c r="L122" s="204"/>
      <c r="M122" s="204"/>
      <c r="N122" s="204">
        <f t="shared" ref="N122:N137" si="0">ROUND(L122*K122,3)</f>
        <v>0</v>
      </c>
      <c r="O122" s="204"/>
      <c r="P122" s="204"/>
      <c r="Q122" s="204"/>
      <c r="R122" s="128"/>
      <c r="T122" s="129" t="s">
        <v>11</v>
      </c>
      <c r="U122" s="31" t="s">
        <v>33</v>
      </c>
      <c r="V122" s="130">
        <v>0.04</v>
      </c>
      <c r="W122" s="130">
        <f t="shared" ref="W122:W137" si="1">V122*K122</f>
        <v>13.752000000000001</v>
      </c>
      <c r="X122" s="130">
        <v>0</v>
      </c>
      <c r="Y122" s="130">
        <f t="shared" ref="Y122:Y137" si="2">X122*K122</f>
        <v>0</v>
      </c>
      <c r="Z122" s="130">
        <v>0</v>
      </c>
      <c r="AA122" s="131">
        <f t="shared" ref="AA122:AA137" si="3">Z122*K122</f>
        <v>0</v>
      </c>
      <c r="AR122" s="11" t="s">
        <v>139</v>
      </c>
      <c r="AT122" s="11" t="s">
        <v>135</v>
      </c>
      <c r="AU122" s="11" t="s">
        <v>78</v>
      </c>
      <c r="AY122" s="11" t="s">
        <v>133</v>
      </c>
      <c r="BE122" s="132">
        <f t="shared" ref="BE122:BE137" si="4">IF(U122="základná",N122,0)</f>
        <v>0</v>
      </c>
      <c r="BF122" s="132">
        <f t="shared" ref="BF122:BF137" si="5">IF(U122="znížená",N122,0)</f>
        <v>0</v>
      </c>
      <c r="BG122" s="132">
        <f t="shared" ref="BG122:BG137" si="6">IF(U122="zákl. prenesená",N122,0)</f>
        <v>0</v>
      </c>
      <c r="BH122" s="132">
        <f t="shared" ref="BH122:BH137" si="7">IF(U122="zníž. prenesená",N122,0)</f>
        <v>0</v>
      </c>
      <c r="BI122" s="132">
        <f t="shared" ref="BI122:BI137" si="8">IF(U122="nulová",N122,0)</f>
        <v>0</v>
      </c>
      <c r="BJ122" s="11" t="s">
        <v>78</v>
      </c>
      <c r="BK122" s="133">
        <f t="shared" ref="BK122:BK137" si="9">ROUND(L122*K122,3)</f>
        <v>0</v>
      </c>
      <c r="BL122" s="11" t="s">
        <v>139</v>
      </c>
      <c r="BM122" s="11" t="s">
        <v>140</v>
      </c>
    </row>
    <row r="123" spans="2:65" s="1" customFormat="1" ht="31.5" customHeight="1">
      <c r="B123" s="127"/>
      <c r="C123" s="139" t="s">
        <v>141</v>
      </c>
      <c r="D123" s="139" t="s">
        <v>135</v>
      </c>
      <c r="E123" s="140" t="s">
        <v>142</v>
      </c>
      <c r="F123" s="203" t="s">
        <v>143</v>
      </c>
      <c r="G123" s="203"/>
      <c r="H123" s="203"/>
      <c r="I123" s="203"/>
      <c r="J123" s="141" t="s">
        <v>144</v>
      </c>
      <c r="K123" s="142">
        <v>72</v>
      </c>
      <c r="L123" s="204"/>
      <c r="M123" s="204"/>
      <c r="N123" s="204">
        <f t="shared" si="0"/>
        <v>0</v>
      </c>
      <c r="O123" s="204"/>
      <c r="P123" s="204"/>
      <c r="Q123" s="204"/>
      <c r="R123" s="128"/>
      <c r="T123" s="129" t="s">
        <v>11</v>
      </c>
      <c r="U123" s="31" t="s">
        <v>33</v>
      </c>
      <c r="V123" s="130">
        <v>4.4999999999999998E-2</v>
      </c>
      <c r="W123" s="130">
        <f t="shared" si="1"/>
        <v>3.2399999999999998</v>
      </c>
      <c r="X123" s="130">
        <v>0</v>
      </c>
      <c r="Y123" s="130">
        <f t="shared" si="2"/>
        <v>0</v>
      </c>
      <c r="Z123" s="130">
        <v>1.4999999999999999E-2</v>
      </c>
      <c r="AA123" s="131">
        <f t="shared" si="3"/>
        <v>1.08</v>
      </c>
      <c r="AR123" s="11" t="s">
        <v>139</v>
      </c>
      <c r="AT123" s="11" t="s">
        <v>135</v>
      </c>
      <c r="AU123" s="11" t="s">
        <v>78</v>
      </c>
      <c r="AY123" s="11" t="s">
        <v>133</v>
      </c>
      <c r="BE123" s="132">
        <f t="shared" si="4"/>
        <v>0</v>
      </c>
      <c r="BF123" s="132">
        <f t="shared" si="5"/>
        <v>0</v>
      </c>
      <c r="BG123" s="132">
        <f t="shared" si="6"/>
        <v>0</v>
      </c>
      <c r="BH123" s="132">
        <f t="shared" si="7"/>
        <v>0</v>
      </c>
      <c r="BI123" s="132">
        <f t="shared" si="8"/>
        <v>0</v>
      </c>
      <c r="BJ123" s="11" t="s">
        <v>78</v>
      </c>
      <c r="BK123" s="133">
        <f t="shared" si="9"/>
        <v>0</v>
      </c>
      <c r="BL123" s="11" t="s">
        <v>139</v>
      </c>
      <c r="BM123" s="11" t="s">
        <v>145</v>
      </c>
    </row>
    <row r="124" spans="2:65" s="1" customFormat="1" ht="22.5" customHeight="1">
      <c r="B124" s="127"/>
      <c r="C124" s="139" t="s">
        <v>78</v>
      </c>
      <c r="D124" s="139" t="s">
        <v>135</v>
      </c>
      <c r="E124" s="140" t="s">
        <v>146</v>
      </c>
      <c r="F124" s="203" t="s">
        <v>147</v>
      </c>
      <c r="G124" s="203"/>
      <c r="H124" s="203"/>
      <c r="I124" s="203"/>
      <c r="J124" s="141" t="s">
        <v>148</v>
      </c>
      <c r="K124" s="142">
        <v>230.4</v>
      </c>
      <c r="L124" s="204"/>
      <c r="M124" s="204"/>
      <c r="N124" s="204">
        <f t="shared" si="0"/>
        <v>0</v>
      </c>
      <c r="O124" s="204"/>
      <c r="P124" s="204"/>
      <c r="Q124" s="204"/>
      <c r="R124" s="128"/>
      <c r="T124" s="129" t="s">
        <v>11</v>
      </c>
      <c r="U124" s="31" t="s">
        <v>33</v>
      </c>
      <c r="V124" s="130">
        <v>0.34399999999999997</v>
      </c>
      <c r="W124" s="130">
        <f t="shared" si="1"/>
        <v>79.257599999999996</v>
      </c>
      <c r="X124" s="130">
        <v>0</v>
      </c>
      <c r="Y124" s="130">
        <f t="shared" si="2"/>
        <v>0</v>
      </c>
      <c r="Z124" s="130">
        <v>5.0000000000000001E-3</v>
      </c>
      <c r="AA124" s="131">
        <f t="shared" si="3"/>
        <v>1.1520000000000001</v>
      </c>
      <c r="AR124" s="11" t="s">
        <v>139</v>
      </c>
      <c r="AT124" s="11" t="s">
        <v>135</v>
      </c>
      <c r="AU124" s="11" t="s">
        <v>78</v>
      </c>
      <c r="AY124" s="11" t="s">
        <v>133</v>
      </c>
      <c r="BE124" s="132">
        <f t="shared" si="4"/>
        <v>0</v>
      </c>
      <c r="BF124" s="132">
        <f t="shared" si="5"/>
        <v>0</v>
      </c>
      <c r="BG124" s="132">
        <f t="shared" si="6"/>
        <v>0</v>
      </c>
      <c r="BH124" s="132">
        <f t="shared" si="7"/>
        <v>0</v>
      </c>
      <c r="BI124" s="132">
        <f t="shared" si="8"/>
        <v>0</v>
      </c>
      <c r="BJ124" s="11" t="s">
        <v>78</v>
      </c>
      <c r="BK124" s="133">
        <f t="shared" si="9"/>
        <v>0</v>
      </c>
      <c r="BL124" s="11" t="s">
        <v>139</v>
      </c>
      <c r="BM124" s="11" t="s">
        <v>149</v>
      </c>
    </row>
    <row r="125" spans="2:65" s="1" customFormat="1" ht="31.5" customHeight="1">
      <c r="B125" s="127"/>
      <c r="C125" s="139" t="s">
        <v>73</v>
      </c>
      <c r="D125" s="139" t="s">
        <v>135</v>
      </c>
      <c r="E125" s="140" t="s">
        <v>150</v>
      </c>
      <c r="F125" s="203" t="s">
        <v>151</v>
      </c>
      <c r="G125" s="203"/>
      <c r="H125" s="203"/>
      <c r="I125" s="203"/>
      <c r="J125" s="141" t="s">
        <v>138</v>
      </c>
      <c r="K125" s="142">
        <v>165</v>
      </c>
      <c r="L125" s="204"/>
      <c r="M125" s="204"/>
      <c r="N125" s="204">
        <f t="shared" si="0"/>
        <v>0</v>
      </c>
      <c r="O125" s="204"/>
      <c r="P125" s="204"/>
      <c r="Q125" s="204"/>
      <c r="R125" s="128"/>
      <c r="T125" s="129" t="s">
        <v>11</v>
      </c>
      <c r="U125" s="31" t="s">
        <v>33</v>
      </c>
      <c r="V125" s="130">
        <v>0</v>
      </c>
      <c r="W125" s="130">
        <f t="shared" si="1"/>
        <v>0</v>
      </c>
      <c r="X125" s="130">
        <v>0</v>
      </c>
      <c r="Y125" s="130">
        <f t="shared" si="2"/>
        <v>0</v>
      </c>
      <c r="Z125" s="130">
        <v>0</v>
      </c>
      <c r="AA125" s="131">
        <f t="shared" si="3"/>
        <v>0</v>
      </c>
      <c r="AR125" s="11" t="s">
        <v>152</v>
      </c>
      <c r="AT125" s="11" t="s">
        <v>135</v>
      </c>
      <c r="AU125" s="11" t="s">
        <v>78</v>
      </c>
      <c r="AY125" s="11" t="s">
        <v>133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1" t="s">
        <v>78</v>
      </c>
      <c r="BK125" s="133">
        <f t="shared" si="9"/>
        <v>0</v>
      </c>
      <c r="BL125" s="11" t="s">
        <v>152</v>
      </c>
      <c r="BM125" s="11" t="s">
        <v>153</v>
      </c>
    </row>
    <row r="126" spans="2:65" s="1" customFormat="1" ht="31.5" customHeight="1">
      <c r="B126" s="127"/>
      <c r="C126" s="139" t="s">
        <v>139</v>
      </c>
      <c r="D126" s="139" t="s">
        <v>135</v>
      </c>
      <c r="E126" s="140" t="s">
        <v>154</v>
      </c>
      <c r="F126" s="203" t="s">
        <v>155</v>
      </c>
      <c r="G126" s="203"/>
      <c r="H126" s="203"/>
      <c r="I126" s="203"/>
      <c r="J126" s="141" t="s">
        <v>144</v>
      </c>
      <c r="K126" s="142">
        <v>6</v>
      </c>
      <c r="L126" s="204"/>
      <c r="M126" s="204"/>
      <c r="N126" s="204">
        <f t="shared" si="0"/>
        <v>0</v>
      </c>
      <c r="O126" s="204"/>
      <c r="P126" s="204"/>
      <c r="Q126" s="204"/>
      <c r="R126" s="128"/>
      <c r="T126" s="129" t="s">
        <v>11</v>
      </c>
      <c r="U126" s="31" t="s">
        <v>33</v>
      </c>
      <c r="V126" s="130">
        <v>0.36099999999999999</v>
      </c>
      <c r="W126" s="130">
        <f t="shared" si="1"/>
        <v>2.1659999999999999</v>
      </c>
      <c r="X126" s="130">
        <v>0</v>
      </c>
      <c r="Y126" s="130">
        <f t="shared" si="2"/>
        <v>0</v>
      </c>
      <c r="Z126" s="130">
        <v>6.0000000000000001E-3</v>
      </c>
      <c r="AA126" s="131">
        <f t="shared" si="3"/>
        <v>3.6000000000000004E-2</v>
      </c>
      <c r="AR126" s="11" t="s">
        <v>139</v>
      </c>
      <c r="AT126" s="11" t="s">
        <v>135</v>
      </c>
      <c r="AU126" s="11" t="s">
        <v>78</v>
      </c>
      <c r="AY126" s="11" t="s">
        <v>133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1" t="s">
        <v>78</v>
      </c>
      <c r="BK126" s="133">
        <f t="shared" si="9"/>
        <v>0</v>
      </c>
      <c r="BL126" s="11" t="s">
        <v>139</v>
      </c>
      <c r="BM126" s="11" t="s">
        <v>156</v>
      </c>
    </row>
    <row r="127" spans="2:65" s="1" customFormat="1" ht="22.5" customHeight="1">
      <c r="B127" s="127"/>
      <c r="C127" s="139" t="s">
        <v>157</v>
      </c>
      <c r="D127" s="139" t="s">
        <v>135</v>
      </c>
      <c r="E127" s="140" t="s">
        <v>158</v>
      </c>
      <c r="F127" s="203" t="s">
        <v>159</v>
      </c>
      <c r="G127" s="203"/>
      <c r="H127" s="203"/>
      <c r="I127" s="203"/>
      <c r="J127" s="141" t="s">
        <v>144</v>
      </c>
      <c r="K127" s="142">
        <v>2</v>
      </c>
      <c r="L127" s="204"/>
      <c r="M127" s="204"/>
      <c r="N127" s="204">
        <f t="shared" si="0"/>
        <v>0</v>
      </c>
      <c r="O127" s="204"/>
      <c r="P127" s="204"/>
      <c r="Q127" s="204"/>
      <c r="R127" s="128"/>
      <c r="T127" s="129" t="s">
        <v>11</v>
      </c>
      <c r="U127" s="31" t="s">
        <v>33</v>
      </c>
      <c r="V127" s="130">
        <v>0.36099999999999999</v>
      </c>
      <c r="W127" s="130">
        <f t="shared" si="1"/>
        <v>0.72199999999999998</v>
      </c>
      <c r="X127" s="130">
        <v>0</v>
      </c>
      <c r="Y127" s="130">
        <f t="shared" si="2"/>
        <v>0</v>
      </c>
      <c r="Z127" s="130">
        <v>6.0000000000000001E-3</v>
      </c>
      <c r="AA127" s="131">
        <f t="shared" si="3"/>
        <v>1.2E-2</v>
      </c>
      <c r="AR127" s="11" t="s">
        <v>139</v>
      </c>
      <c r="AT127" s="11" t="s">
        <v>135</v>
      </c>
      <c r="AU127" s="11" t="s">
        <v>78</v>
      </c>
      <c r="AY127" s="11" t="s">
        <v>133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1" t="s">
        <v>78</v>
      </c>
      <c r="BK127" s="133">
        <f t="shared" si="9"/>
        <v>0</v>
      </c>
      <c r="BL127" s="11" t="s">
        <v>139</v>
      </c>
      <c r="BM127" s="11" t="s">
        <v>160</v>
      </c>
    </row>
    <row r="128" spans="2:65" s="1" customFormat="1" ht="31.5" customHeight="1">
      <c r="B128" s="127"/>
      <c r="C128" s="139" t="s">
        <v>161</v>
      </c>
      <c r="D128" s="139" t="s">
        <v>135</v>
      </c>
      <c r="E128" s="140" t="s">
        <v>162</v>
      </c>
      <c r="F128" s="203" t="s">
        <v>163</v>
      </c>
      <c r="G128" s="203"/>
      <c r="H128" s="203"/>
      <c r="I128" s="203"/>
      <c r="J128" s="141" t="s">
        <v>144</v>
      </c>
      <c r="K128" s="142">
        <v>1</v>
      </c>
      <c r="L128" s="204"/>
      <c r="M128" s="204"/>
      <c r="N128" s="204">
        <f t="shared" si="0"/>
        <v>0</v>
      </c>
      <c r="O128" s="204"/>
      <c r="P128" s="204"/>
      <c r="Q128" s="204"/>
      <c r="R128" s="128"/>
      <c r="T128" s="129" t="s">
        <v>11</v>
      </c>
      <c r="U128" s="31" t="s">
        <v>33</v>
      </c>
      <c r="V128" s="130">
        <v>0.36099999999999999</v>
      </c>
      <c r="W128" s="130">
        <f t="shared" si="1"/>
        <v>0.36099999999999999</v>
      </c>
      <c r="X128" s="130">
        <v>0</v>
      </c>
      <c r="Y128" s="130">
        <f t="shared" si="2"/>
        <v>0</v>
      </c>
      <c r="Z128" s="130">
        <v>6.0000000000000001E-3</v>
      </c>
      <c r="AA128" s="131">
        <f t="shared" si="3"/>
        <v>6.0000000000000001E-3</v>
      </c>
      <c r="AR128" s="11" t="s">
        <v>139</v>
      </c>
      <c r="AT128" s="11" t="s">
        <v>135</v>
      </c>
      <c r="AU128" s="11" t="s">
        <v>78</v>
      </c>
      <c r="AY128" s="11" t="s">
        <v>133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1" t="s">
        <v>78</v>
      </c>
      <c r="BK128" s="133">
        <f t="shared" si="9"/>
        <v>0</v>
      </c>
      <c r="BL128" s="11" t="s">
        <v>139</v>
      </c>
      <c r="BM128" s="11" t="s">
        <v>164</v>
      </c>
    </row>
    <row r="129" spans="2:65" s="1" customFormat="1" ht="44.25" customHeight="1">
      <c r="B129" s="127"/>
      <c r="C129" s="139" t="s">
        <v>165</v>
      </c>
      <c r="D129" s="139" t="s">
        <v>135</v>
      </c>
      <c r="E129" s="140" t="s">
        <v>166</v>
      </c>
      <c r="F129" s="203" t="s">
        <v>167</v>
      </c>
      <c r="G129" s="203"/>
      <c r="H129" s="203"/>
      <c r="I129" s="203"/>
      <c r="J129" s="141" t="s">
        <v>138</v>
      </c>
      <c r="K129" s="142">
        <v>143.4</v>
      </c>
      <c r="L129" s="204"/>
      <c r="M129" s="204"/>
      <c r="N129" s="204">
        <f t="shared" si="0"/>
        <v>0</v>
      </c>
      <c r="O129" s="204"/>
      <c r="P129" s="204"/>
      <c r="Q129" s="204"/>
      <c r="R129" s="128"/>
      <c r="T129" s="129" t="s">
        <v>11</v>
      </c>
      <c r="U129" s="31" t="s">
        <v>33</v>
      </c>
      <c r="V129" s="130">
        <v>0.127</v>
      </c>
      <c r="W129" s="130">
        <f t="shared" si="1"/>
        <v>18.2118</v>
      </c>
      <c r="X129" s="130">
        <v>0</v>
      </c>
      <c r="Y129" s="130">
        <f t="shared" si="2"/>
        <v>0</v>
      </c>
      <c r="Z129" s="130">
        <v>0.02</v>
      </c>
      <c r="AA129" s="131">
        <f t="shared" si="3"/>
        <v>2.8680000000000003</v>
      </c>
      <c r="AR129" s="11" t="s">
        <v>139</v>
      </c>
      <c r="AT129" s="11" t="s">
        <v>135</v>
      </c>
      <c r="AU129" s="11" t="s">
        <v>78</v>
      </c>
      <c r="AY129" s="11" t="s">
        <v>133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1" t="s">
        <v>78</v>
      </c>
      <c r="BK129" s="133">
        <f t="shared" si="9"/>
        <v>0</v>
      </c>
      <c r="BL129" s="11" t="s">
        <v>139</v>
      </c>
      <c r="BM129" s="11" t="s">
        <v>168</v>
      </c>
    </row>
    <row r="130" spans="2:65" s="1" customFormat="1" ht="44.25" customHeight="1">
      <c r="B130" s="127"/>
      <c r="C130" s="139" t="s">
        <v>169</v>
      </c>
      <c r="D130" s="139" t="s">
        <v>135</v>
      </c>
      <c r="E130" s="140" t="s">
        <v>170</v>
      </c>
      <c r="F130" s="203" t="s">
        <v>171</v>
      </c>
      <c r="G130" s="203"/>
      <c r="H130" s="203"/>
      <c r="I130" s="203"/>
      <c r="J130" s="141" t="s">
        <v>138</v>
      </c>
      <c r="K130" s="142">
        <v>374.298</v>
      </c>
      <c r="L130" s="204"/>
      <c r="M130" s="204"/>
      <c r="N130" s="204">
        <f t="shared" si="0"/>
        <v>0</v>
      </c>
      <c r="O130" s="204"/>
      <c r="P130" s="204"/>
      <c r="Q130" s="204"/>
      <c r="R130" s="128"/>
      <c r="T130" s="129" t="s">
        <v>11</v>
      </c>
      <c r="U130" s="31" t="s">
        <v>33</v>
      </c>
      <c r="V130" s="130">
        <v>0.02</v>
      </c>
      <c r="W130" s="130">
        <f t="shared" si="1"/>
        <v>7.4859600000000004</v>
      </c>
      <c r="X130" s="130">
        <v>0</v>
      </c>
      <c r="Y130" s="130">
        <f t="shared" si="2"/>
        <v>0</v>
      </c>
      <c r="Z130" s="130">
        <v>5.0000000000000001E-3</v>
      </c>
      <c r="AA130" s="131">
        <f t="shared" si="3"/>
        <v>1.8714900000000001</v>
      </c>
      <c r="AR130" s="11" t="s">
        <v>139</v>
      </c>
      <c r="AT130" s="11" t="s">
        <v>135</v>
      </c>
      <c r="AU130" s="11" t="s">
        <v>78</v>
      </c>
      <c r="AY130" s="11" t="s">
        <v>133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1" t="s">
        <v>78</v>
      </c>
      <c r="BK130" s="133">
        <f t="shared" si="9"/>
        <v>0</v>
      </c>
      <c r="BL130" s="11" t="s">
        <v>139</v>
      </c>
      <c r="BM130" s="11" t="s">
        <v>172</v>
      </c>
    </row>
    <row r="131" spans="2:65" s="1" customFormat="1" ht="31.5" customHeight="1">
      <c r="B131" s="127"/>
      <c r="C131" s="139" t="s">
        <v>173</v>
      </c>
      <c r="D131" s="139" t="s">
        <v>135</v>
      </c>
      <c r="E131" s="140" t="s">
        <v>174</v>
      </c>
      <c r="F131" s="203" t="s">
        <v>175</v>
      </c>
      <c r="G131" s="203"/>
      <c r="H131" s="203"/>
      <c r="I131" s="203"/>
      <c r="J131" s="141" t="s">
        <v>138</v>
      </c>
      <c r="K131" s="142">
        <v>12.984999999999999</v>
      </c>
      <c r="L131" s="204"/>
      <c r="M131" s="204"/>
      <c r="N131" s="204">
        <f t="shared" si="0"/>
        <v>0</v>
      </c>
      <c r="O131" s="204"/>
      <c r="P131" s="204"/>
      <c r="Q131" s="204"/>
      <c r="R131" s="128"/>
      <c r="T131" s="129" t="s">
        <v>11</v>
      </c>
      <c r="U131" s="31" t="s">
        <v>33</v>
      </c>
      <c r="V131" s="130">
        <v>0.36899999999999999</v>
      </c>
      <c r="W131" s="130">
        <f t="shared" si="1"/>
        <v>4.7914649999999996</v>
      </c>
      <c r="X131" s="130">
        <v>0</v>
      </c>
      <c r="Y131" s="130">
        <f t="shared" si="2"/>
        <v>0</v>
      </c>
      <c r="Z131" s="130">
        <v>8.8999999999999996E-2</v>
      </c>
      <c r="AA131" s="131">
        <f t="shared" si="3"/>
        <v>1.1556649999999999</v>
      </c>
      <c r="AR131" s="11" t="s">
        <v>139</v>
      </c>
      <c r="AT131" s="11" t="s">
        <v>135</v>
      </c>
      <c r="AU131" s="11" t="s">
        <v>78</v>
      </c>
      <c r="AY131" s="11" t="s">
        <v>133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1" t="s">
        <v>78</v>
      </c>
      <c r="BK131" s="133">
        <f t="shared" si="9"/>
        <v>0</v>
      </c>
      <c r="BL131" s="11" t="s">
        <v>139</v>
      </c>
      <c r="BM131" s="11" t="s">
        <v>176</v>
      </c>
    </row>
    <row r="132" spans="2:65" s="1" customFormat="1" ht="31.5" customHeight="1">
      <c r="B132" s="127"/>
      <c r="C132" s="139" t="s">
        <v>177</v>
      </c>
      <c r="D132" s="139" t="s">
        <v>135</v>
      </c>
      <c r="E132" s="140" t="s">
        <v>178</v>
      </c>
      <c r="F132" s="203" t="s">
        <v>179</v>
      </c>
      <c r="G132" s="203"/>
      <c r="H132" s="203"/>
      <c r="I132" s="203"/>
      <c r="J132" s="141" t="s">
        <v>180</v>
      </c>
      <c r="K132" s="142">
        <v>10.680999999999999</v>
      </c>
      <c r="L132" s="204"/>
      <c r="M132" s="204"/>
      <c r="N132" s="204">
        <f t="shared" si="0"/>
        <v>0</v>
      </c>
      <c r="O132" s="204"/>
      <c r="P132" s="204"/>
      <c r="Q132" s="204"/>
      <c r="R132" s="128"/>
      <c r="T132" s="129" t="s">
        <v>11</v>
      </c>
      <c r="U132" s="31" t="s">
        <v>33</v>
      </c>
      <c r="V132" s="130">
        <v>0.88200000000000001</v>
      </c>
      <c r="W132" s="130">
        <f t="shared" si="1"/>
        <v>9.4206419999999991</v>
      </c>
      <c r="X132" s="130">
        <v>0</v>
      </c>
      <c r="Y132" s="130">
        <f t="shared" si="2"/>
        <v>0</v>
      </c>
      <c r="Z132" s="130">
        <v>0</v>
      </c>
      <c r="AA132" s="131">
        <f t="shared" si="3"/>
        <v>0</v>
      </c>
      <c r="AR132" s="11" t="s">
        <v>139</v>
      </c>
      <c r="AT132" s="11" t="s">
        <v>135</v>
      </c>
      <c r="AU132" s="11" t="s">
        <v>78</v>
      </c>
      <c r="AY132" s="11" t="s">
        <v>133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1" t="s">
        <v>78</v>
      </c>
      <c r="BK132" s="133">
        <f t="shared" si="9"/>
        <v>0</v>
      </c>
      <c r="BL132" s="11" t="s">
        <v>139</v>
      </c>
      <c r="BM132" s="11" t="s">
        <v>181</v>
      </c>
    </row>
    <row r="133" spans="2:65" s="1" customFormat="1" ht="31.5" customHeight="1">
      <c r="B133" s="127"/>
      <c r="C133" s="139" t="s">
        <v>182</v>
      </c>
      <c r="D133" s="139" t="s">
        <v>135</v>
      </c>
      <c r="E133" s="140" t="s">
        <v>183</v>
      </c>
      <c r="F133" s="203" t="s">
        <v>184</v>
      </c>
      <c r="G133" s="203"/>
      <c r="H133" s="203"/>
      <c r="I133" s="203"/>
      <c r="J133" s="141" t="s">
        <v>180</v>
      </c>
      <c r="K133" s="142">
        <v>10.680999999999999</v>
      </c>
      <c r="L133" s="204"/>
      <c r="M133" s="204"/>
      <c r="N133" s="204">
        <f t="shared" si="0"/>
        <v>0</v>
      </c>
      <c r="O133" s="204"/>
      <c r="P133" s="204"/>
      <c r="Q133" s="204"/>
      <c r="R133" s="128"/>
      <c r="T133" s="129" t="s">
        <v>11</v>
      </c>
      <c r="U133" s="31" t="s">
        <v>33</v>
      </c>
      <c r="V133" s="130">
        <v>0.59799999999999998</v>
      </c>
      <c r="W133" s="130">
        <f t="shared" si="1"/>
        <v>6.3872379999999991</v>
      </c>
      <c r="X133" s="130">
        <v>0</v>
      </c>
      <c r="Y133" s="130">
        <f t="shared" si="2"/>
        <v>0</v>
      </c>
      <c r="Z133" s="130">
        <v>0</v>
      </c>
      <c r="AA133" s="131">
        <f t="shared" si="3"/>
        <v>0</v>
      </c>
      <c r="AR133" s="11" t="s">
        <v>139</v>
      </c>
      <c r="AT133" s="11" t="s">
        <v>135</v>
      </c>
      <c r="AU133" s="11" t="s">
        <v>78</v>
      </c>
      <c r="AY133" s="11" t="s">
        <v>133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1" t="s">
        <v>78</v>
      </c>
      <c r="BK133" s="133">
        <f t="shared" si="9"/>
        <v>0</v>
      </c>
      <c r="BL133" s="11" t="s">
        <v>139</v>
      </c>
      <c r="BM133" s="11" t="s">
        <v>185</v>
      </c>
    </row>
    <row r="134" spans="2:65" s="1" customFormat="1" ht="31.5" customHeight="1">
      <c r="B134" s="127"/>
      <c r="C134" s="139" t="s">
        <v>186</v>
      </c>
      <c r="D134" s="139" t="s">
        <v>135</v>
      </c>
      <c r="E134" s="140" t="s">
        <v>187</v>
      </c>
      <c r="F134" s="203" t="s">
        <v>188</v>
      </c>
      <c r="G134" s="203"/>
      <c r="H134" s="203"/>
      <c r="I134" s="203"/>
      <c r="J134" s="141" t="s">
        <v>180</v>
      </c>
      <c r="K134" s="142">
        <v>10.680999999999999</v>
      </c>
      <c r="L134" s="204"/>
      <c r="M134" s="204"/>
      <c r="N134" s="204">
        <f t="shared" si="0"/>
        <v>0</v>
      </c>
      <c r="O134" s="204"/>
      <c r="P134" s="204"/>
      <c r="Q134" s="204"/>
      <c r="R134" s="128"/>
      <c r="T134" s="129" t="s">
        <v>11</v>
      </c>
      <c r="U134" s="31" t="s">
        <v>33</v>
      </c>
      <c r="V134" s="130">
        <v>7.0000000000000001E-3</v>
      </c>
      <c r="W134" s="130">
        <f t="shared" si="1"/>
        <v>7.4767E-2</v>
      </c>
      <c r="X134" s="130">
        <v>0</v>
      </c>
      <c r="Y134" s="130">
        <f t="shared" si="2"/>
        <v>0</v>
      </c>
      <c r="Z134" s="130">
        <v>0</v>
      </c>
      <c r="AA134" s="131">
        <f t="shared" si="3"/>
        <v>0</v>
      </c>
      <c r="AR134" s="11" t="s">
        <v>139</v>
      </c>
      <c r="AT134" s="11" t="s">
        <v>135</v>
      </c>
      <c r="AU134" s="11" t="s">
        <v>78</v>
      </c>
      <c r="AY134" s="11" t="s">
        <v>133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1" t="s">
        <v>78</v>
      </c>
      <c r="BK134" s="133">
        <f t="shared" si="9"/>
        <v>0</v>
      </c>
      <c r="BL134" s="11" t="s">
        <v>139</v>
      </c>
      <c r="BM134" s="11" t="s">
        <v>189</v>
      </c>
    </row>
    <row r="135" spans="2:65" s="1" customFormat="1" ht="31.5" customHeight="1">
      <c r="B135" s="127"/>
      <c r="C135" s="139" t="s">
        <v>190</v>
      </c>
      <c r="D135" s="139" t="s">
        <v>135</v>
      </c>
      <c r="E135" s="140" t="s">
        <v>191</v>
      </c>
      <c r="F135" s="203" t="s">
        <v>192</v>
      </c>
      <c r="G135" s="203"/>
      <c r="H135" s="203"/>
      <c r="I135" s="203"/>
      <c r="J135" s="141" t="s">
        <v>180</v>
      </c>
      <c r="K135" s="142">
        <v>5.8949999999999996</v>
      </c>
      <c r="L135" s="204"/>
      <c r="M135" s="204"/>
      <c r="N135" s="204">
        <f t="shared" si="0"/>
        <v>0</v>
      </c>
      <c r="O135" s="204"/>
      <c r="P135" s="204"/>
      <c r="Q135" s="204"/>
      <c r="R135" s="128"/>
      <c r="T135" s="129" t="s">
        <v>11</v>
      </c>
      <c r="U135" s="31" t="s">
        <v>33</v>
      </c>
      <c r="V135" s="130">
        <v>0</v>
      </c>
      <c r="W135" s="130">
        <f t="shared" si="1"/>
        <v>0</v>
      </c>
      <c r="X135" s="130">
        <v>0</v>
      </c>
      <c r="Y135" s="130">
        <f t="shared" si="2"/>
        <v>0</v>
      </c>
      <c r="Z135" s="130">
        <v>0</v>
      </c>
      <c r="AA135" s="131">
        <f t="shared" si="3"/>
        <v>0</v>
      </c>
      <c r="AR135" s="11" t="s">
        <v>139</v>
      </c>
      <c r="AT135" s="11" t="s">
        <v>135</v>
      </c>
      <c r="AU135" s="11" t="s">
        <v>78</v>
      </c>
      <c r="AY135" s="11" t="s">
        <v>133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1" t="s">
        <v>78</v>
      </c>
      <c r="BK135" s="133">
        <f t="shared" si="9"/>
        <v>0</v>
      </c>
      <c r="BL135" s="11" t="s">
        <v>139</v>
      </c>
      <c r="BM135" s="11" t="s">
        <v>193</v>
      </c>
    </row>
    <row r="136" spans="2:65" s="1" customFormat="1" ht="31.5" customHeight="1">
      <c r="B136" s="127"/>
      <c r="C136" s="139" t="s">
        <v>194</v>
      </c>
      <c r="D136" s="139" t="s">
        <v>135</v>
      </c>
      <c r="E136" s="140" t="s">
        <v>195</v>
      </c>
      <c r="F136" s="203" t="s">
        <v>196</v>
      </c>
      <c r="G136" s="203"/>
      <c r="H136" s="203"/>
      <c r="I136" s="203"/>
      <c r="J136" s="141" t="s">
        <v>180</v>
      </c>
      <c r="K136" s="142">
        <v>2.5</v>
      </c>
      <c r="L136" s="204"/>
      <c r="M136" s="204"/>
      <c r="N136" s="204">
        <f t="shared" si="0"/>
        <v>0</v>
      </c>
      <c r="O136" s="204"/>
      <c r="P136" s="204"/>
      <c r="Q136" s="204"/>
      <c r="R136" s="128"/>
      <c r="T136" s="129" t="s">
        <v>11</v>
      </c>
      <c r="U136" s="31" t="s">
        <v>33</v>
      </c>
      <c r="V136" s="130">
        <v>0</v>
      </c>
      <c r="W136" s="130">
        <f t="shared" si="1"/>
        <v>0</v>
      </c>
      <c r="X136" s="130">
        <v>0</v>
      </c>
      <c r="Y136" s="130">
        <f t="shared" si="2"/>
        <v>0</v>
      </c>
      <c r="Z136" s="130">
        <v>0</v>
      </c>
      <c r="AA136" s="131">
        <f t="shared" si="3"/>
        <v>0</v>
      </c>
      <c r="AR136" s="11" t="s">
        <v>139</v>
      </c>
      <c r="AT136" s="11" t="s">
        <v>135</v>
      </c>
      <c r="AU136" s="11" t="s">
        <v>78</v>
      </c>
      <c r="AY136" s="11" t="s">
        <v>133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1" t="s">
        <v>78</v>
      </c>
      <c r="BK136" s="133">
        <f t="shared" si="9"/>
        <v>0</v>
      </c>
      <c r="BL136" s="11" t="s">
        <v>139</v>
      </c>
      <c r="BM136" s="11" t="s">
        <v>197</v>
      </c>
    </row>
    <row r="137" spans="2:65" s="1" customFormat="1" ht="31.5" customHeight="1">
      <c r="B137" s="127"/>
      <c r="C137" s="139" t="s">
        <v>198</v>
      </c>
      <c r="D137" s="139" t="s">
        <v>135</v>
      </c>
      <c r="E137" s="140" t="s">
        <v>199</v>
      </c>
      <c r="F137" s="203" t="s">
        <v>200</v>
      </c>
      <c r="G137" s="203"/>
      <c r="H137" s="203"/>
      <c r="I137" s="203"/>
      <c r="J137" s="141" t="s">
        <v>180</v>
      </c>
      <c r="K137" s="142">
        <v>2.286</v>
      </c>
      <c r="L137" s="204"/>
      <c r="M137" s="204"/>
      <c r="N137" s="204">
        <f t="shared" si="0"/>
        <v>0</v>
      </c>
      <c r="O137" s="204"/>
      <c r="P137" s="204"/>
      <c r="Q137" s="204"/>
      <c r="R137" s="128"/>
      <c r="T137" s="129" t="s">
        <v>11</v>
      </c>
      <c r="U137" s="31" t="s">
        <v>33</v>
      </c>
      <c r="V137" s="130">
        <v>0</v>
      </c>
      <c r="W137" s="130">
        <f t="shared" si="1"/>
        <v>0</v>
      </c>
      <c r="X137" s="130">
        <v>0</v>
      </c>
      <c r="Y137" s="130">
        <f t="shared" si="2"/>
        <v>0</v>
      </c>
      <c r="Z137" s="130">
        <v>0</v>
      </c>
      <c r="AA137" s="131">
        <f t="shared" si="3"/>
        <v>0</v>
      </c>
      <c r="AR137" s="11" t="s">
        <v>139</v>
      </c>
      <c r="AT137" s="11" t="s">
        <v>135</v>
      </c>
      <c r="AU137" s="11" t="s">
        <v>78</v>
      </c>
      <c r="AY137" s="11" t="s">
        <v>133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1" t="s">
        <v>78</v>
      </c>
      <c r="BK137" s="133">
        <f t="shared" si="9"/>
        <v>0</v>
      </c>
      <c r="BL137" s="11" t="s">
        <v>139</v>
      </c>
      <c r="BM137" s="11" t="s">
        <v>201</v>
      </c>
    </row>
    <row r="138" spans="2:65" s="10" customFormat="1" ht="29.85" customHeight="1">
      <c r="B138" s="117"/>
      <c r="D138" s="126" t="s">
        <v>112</v>
      </c>
      <c r="E138" s="126"/>
      <c r="F138" s="126"/>
      <c r="G138" s="126"/>
      <c r="H138" s="126"/>
      <c r="I138" s="126"/>
      <c r="J138" s="126"/>
      <c r="K138" s="126"/>
      <c r="L138" s="126"/>
      <c r="M138" s="126"/>
      <c r="N138" s="218">
        <f>BK138</f>
        <v>0</v>
      </c>
      <c r="O138" s="209"/>
      <c r="P138" s="209"/>
      <c r="Q138" s="209"/>
      <c r="R138" s="119"/>
      <c r="T138" s="120"/>
      <c r="W138" s="121">
        <f>W139</f>
        <v>4.6569159999999998</v>
      </c>
      <c r="Y138" s="121">
        <f>Y139</f>
        <v>0</v>
      </c>
      <c r="AA138" s="122">
        <f>AA139</f>
        <v>0</v>
      </c>
      <c r="AR138" s="123" t="s">
        <v>73</v>
      </c>
      <c r="AT138" s="124" t="s">
        <v>65</v>
      </c>
      <c r="AU138" s="124" t="s">
        <v>73</v>
      </c>
      <c r="AY138" s="123" t="s">
        <v>133</v>
      </c>
      <c r="BK138" s="125">
        <f>BK139</f>
        <v>0</v>
      </c>
    </row>
    <row r="139" spans="2:65" s="1" customFormat="1" ht="31.5" customHeight="1">
      <c r="B139" s="127"/>
      <c r="C139" s="139" t="s">
        <v>3</v>
      </c>
      <c r="D139" s="139" t="s">
        <v>135</v>
      </c>
      <c r="E139" s="140" t="s">
        <v>202</v>
      </c>
      <c r="F139" s="203" t="s">
        <v>203</v>
      </c>
      <c r="G139" s="203"/>
      <c r="H139" s="203"/>
      <c r="I139" s="203"/>
      <c r="J139" s="141" t="s">
        <v>180</v>
      </c>
      <c r="K139" s="142">
        <v>10.680999999999999</v>
      </c>
      <c r="L139" s="204"/>
      <c r="M139" s="204"/>
      <c r="N139" s="204">
        <f>ROUND(L139*K139,3)</f>
        <v>0</v>
      </c>
      <c r="O139" s="204"/>
      <c r="P139" s="204"/>
      <c r="Q139" s="204"/>
      <c r="R139" s="128"/>
      <c r="T139" s="129" t="s">
        <v>11</v>
      </c>
      <c r="U139" s="31" t="s">
        <v>33</v>
      </c>
      <c r="V139" s="130">
        <v>0.436</v>
      </c>
      <c r="W139" s="130">
        <f>V139*K139</f>
        <v>4.6569159999999998</v>
      </c>
      <c r="X139" s="130">
        <v>0</v>
      </c>
      <c r="Y139" s="130">
        <f>X139*K139</f>
        <v>0</v>
      </c>
      <c r="Z139" s="130">
        <v>0</v>
      </c>
      <c r="AA139" s="131">
        <f>Z139*K139</f>
        <v>0</v>
      </c>
      <c r="AR139" s="11" t="s">
        <v>139</v>
      </c>
      <c r="AT139" s="11" t="s">
        <v>135</v>
      </c>
      <c r="AU139" s="11" t="s">
        <v>78</v>
      </c>
      <c r="AY139" s="11" t="s">
        <v>133</v>
      </c>
      <c r="BE139" s="132">
        <f>IF(U139="základná",N139,0)</f>
        <v>0</v>
      </c>
      <c r="BF139" s="132">
        <f>IF(U139="znížená",N139,0)</f>
        <v>0</v>
      </c>
      <c r="BG139" s="132">
        <f>IF(U139="zákl. prenesená",N139,0)</f>
        <v>0</v>
      </c>
      <c r="BH139" s="132">
        <f>IF(U139="zníž. prenesená",N139,0)</f>
        <v>0</v>
      </c>
      <c r="BI139" s="132">
        <f>IF(U139="nulová",N139,0)</f>
        <v>0</v>
      </c>
      <c r="BJ139" s="11" t="s">
        <v>78</v>
      </c>
      <c r="BK139" s="133">
        <f>ROUND(L139*K139,3)</f>
        <v>0</v>
      </c>
      <c r="BL139" s="11" t="s">
        <v>139</v>
      </c>
      <c r="BM139" s="11" t="s">
        <v>204</v>
      </c>
    </row>
    <row r="140" spans="2:65" s="10" customFormat="1" ht="37.35" customHeight="1">
      <c r="B140" s="117"/>
      <c r="D140" s="118" t="s">
        <v>113</v>
      </c>
      <c r="E140" s="118"/>
      <c r="F140" s="118"/>
      <c r="G140" s="118"/>
      <c r="H140" s="118"/>
      <c r="I140" s="118"/>
      <c r="J140" s="118"/>
      <c r="K140" s="118"/>
      <c r="L140" s="118"/>
      <c r="M140" s="118"/>
      <c r="N140" s="219">
        <f>BK140</f>
        <v>0</v>
      </c>
      <c r="O140" s="210"/>
      <c r="P140" s="210"/>
      <c r="Q140" s="210"/>
      <c r="R140" s="119"/>
      <c r="T140" s="120"/>
      <c r="W140" s="121">
        <f>W141+W143</f>
        <v>7.4824000000000002</v>
      </c>
      <c r="Y140" s="121">
        <f>Y141+Y143</f>
        <v>0</v>
      </c>
      <c r="AA140" s="122">
        <f>AA141+AA143</f>
        <v>0.53268000000000004</v>
      </c>
      <c r="AR140" s="123" t="s">
        <v>78</v>
      </c>
      <c r="AT140" s="124" t="s">
        <v>65</v>
      </c>
      <c r="AU140" s="124" t="s">
        <v>66</v>
      </c>
      <c r="AY140" s="123" t="s">
        <v>133</v>
      </c>
      <c r="BK140" s="125">
        <f>BK141+BK143</f>
        <v>0</v>
      </c>
    </row>
    <row r="141" spans="2:65" s="10" customFormat="1" ht="19.899999999999999" customHeight="1">
      <c r="B141" s="117"/>
      <c r="D141" s="126" t="s">
        <v>114</v>
      </c>
      <c r="E141" s="126"/>
      <c r="F141" s="126"/>
      <c r="G141" s="126"/>
      <c r="H141" s="126"/>
      <c r="I141" s="126"/>
      <c r="J141" s="126"/>
      <c r="K141" s="126"/>
      <c r="L141" s="126"/>
      <c r="M141" s="126"/>
      <c r="N141" s="217">
        <f>BK141</f>
        <v>0</v>
      </c>
      <c r="O141" s="208"/>
      <c r="P141" s="208"/>
      <c r="Q141" s="208"/>
      <c r="R141" s="119"/>
      <c r="T141" s="120"/>
      <c r="W141" s="121">
        <f>W142</f>
        <v>6.4624000000000006</v>
      </c>
      <c r="Y141" s="121">
        <f>Y142</f>
        <v>0</v>
      </c>
      <c r="AA141" s="122">
        <f>AA142</f>
        <v>0.48468</v>
      </c>
      <c r="AR141" s="123" t="s">
        <v>78</v>
      </c>
      <c r="AT141" s="124" t="s">
        <v>65</v>
      </c>
      <c r="AU141" s="124" t="s">
        <v>73</v>
      </c>
      <c r="AY141" s="123" t="s">
        <v>133</v>
      </c>
      <c r="BK141" s="125">
        <f>BK142</f>
        <v>0</v>
      </c>
    </row>
    <row r="142" spans="2:65" s="1" customFormat="1" ht="44.25" customHeight="1">
      <c r="B142" s="127"/>
      <c r="C142" s="139" t="s">
        <v>205</v>
      </c>
      <c r="D142" s="139" t="s">
        <v>135</v>
      </c>
      <c r="E142" s="140" t="s">
        <v>206</v>
      </c>
      <c r="F142" s="203" t="s">
        <v>207</v>
      </c>
      <c r="G142" s="203"/>
      <c r="H142" s="203"/>
      <c r="I142" s="203"/>
      <c r="J142" s="141" t="s">
        <v>148</v>
      </c>
      <c r="K142" s="142">
        <v>115.4</v>
      </c>
      <c r="L142" s="204"/>
      <c r="M142" s="204"/>
      <c r="N142" s="204">
        <f>ROUND(L142*K142,3)</f>
        <v>0</v>
      </c>
      <c r="O142" s="204"/>
      <c r="P142" s="204"/>
      <c r="Q142" s="204"/>
      <c r="R142" s="128"/>
      <c r="T142" s="129" t="s">
        <v>11</v>
      </c>
      <c r="U142" s="31" t="s">
        <v>33</v>
      </c>
      <c r="V142" s="130">
        <v>5.6000000000000001E-2</v>
      </c>
      <c r="W142" s="130">
        <f>V142*K142</f>
        <v>6.4624000000000006</v>
      </c>
      <c r="X142" s="130">
        <v>0</v>
      </c>
      <c r="Y142" s="130">
        <f>X142*K142</f>
        <v>0</v>
      </c>
      <c r="Z142" s="130">
        <v>4.1999999999999997E-3</v>
      </c>
      <c r="AA142" s="131">
        <f>Z142*K142</f>
        <v>0.48468</v>
      </c>
      <c r="AR142" s="11" t="s">
        <v>190</v>
      </c>
      <c r="AT142" s="11" t="s">
        <v>135</v>
      </c>
      <c r="AU142" s="11" t="s">
        <v>78</v>
      </c>
      <c r="AY142" s="11" t="s">
        <v>133</v>
      </c>
      <c r="BE142" s="132">
        <f>IF(U142="základná",N142,0)</f>
        <v>0</v>
      </c>
      <c r="BF142" s="132">
        <f>IF(U142="znížená",N142,0)</f>
        <v>0</v>
      </c>
      <c r="BG142" s="132">
        <f>IF(U142="zákl. prenesená",N142,0)</f>
        <v>0</v>
      </c>
      <c r="BH142" s="132">
        <f>IF(U142="zníž. prenesená",N142,0)</f>
        <v>0</v>
      </c>
      <c r="BI142" s="132">
        <f>IF(U142="nulová",N142,0)</f>
        <v>0</v>
      </c>
      <c r="BJ142" s="11" t="s">
        <v>78</v>
      </c>
      <c r="BK142" s="133">
        <f>ROUND(L142*K142,3)</f>
        <v>0</v>
      </c>
      <c r="BL142" s="11" t="s">
        <v>190</v>
      </c>
      <c r="BM142" s="11" t="s">
        <v>208</v>
      </c>
    </row>
    <row r="143" spans="2:65" s="10" customFormat="1" ht="29.85" customHeight="1">
      <c r="B143" s="117"/>
      <c r="D143" s="126" t="s">
        <v>115</v>
      </c>
      <c r="E143" s="126"/>
      <c r="F143" s="126"/>
      <c r="G143" s="126"/>
      <c r="H143" s="126"/>
      <c r="I143" s="126"/>
      <c r="J143" s="126"/>
      <c r="K143" s="126"/>
      <c r="L143" s="126"/>
      <c r="M143" s="126"/>
      <c r="N143" s="218">
        <f>BK143</f>
        <v>0</v>
      </c>
      <c r="O143" s="209"/>
      <c r="P143" s="209"/>
      <c r="Q143" s="209"/>
      <c r="R143" s="119"/>
      <c r="T143" s="120"/>
      <c r="W143" s="121">
        <f>SUM(W144:W145)</f>
        <v>1.02</v>
      </c>
      <c r="Y143" s="121">
        <f>SUM(Y144:Y145)</f>
        <v>0</v>
      </c>
      <c r="AA143" s="122">
        <f>SUM(AA144:AA145)</f>
        <v>4.8000000000000001E-2</v>
      </c>
      <c r="AR143" s="123" t="s">
        <v>78</v>
      </c>
      <c r="AT143" s="124" t="s">
        <v>65</v>
      </c>
      <c r="AU143" s="124" t="s">
        <v>73</v>
      </c>
      <c r="AY143" s="123" t="s">
        <v>133</v>
      </c>
      <c r="BK143" s="125">
        <f>SUM(BK144:BK145)</f>
        <v>0</v>
      </c>
    </row>
    <row r="144" spans="2:65" s="1" customFormat="1" ht="31.5" customHeight="1">
      <c r="B144" s="127"/>
      <c r="C144" s="139" t="s">
        <v>209</v>
      </c>
      <c r="D144" s="139" t="s">
        <v>135</v>
      </c>
      <c r="E144" s="140" t="s">
        <v>210</v>
      </c>
      <c r="F144" s="203" t="s">
        <v>211</v>
      </c>
      <c r="G144" s="203"/>
      <c r="H144" s="203"/>
      <c r="I144" s="203"/>
      <c r="J144" s="141" t="s">
        <v>144</v>
      </c>
      <c r="K144" s="142">
        <v>6</v>
      </c>
      <c r="L144" s="204"/>
      <c r="M144" s="204"/>
      <c r="N144" s="204">
        <f>ROUND(L144*K144,3)</f>
        <v>0</v>
      </c>
      <c r="O144" s="204"/>
      <c r="P144" s="204"/>
      <c r="Q144" s="204"/>
      <c r="R144" s="128"/>
      <c r="T144" s="129" t="s">
        <v>11</v>
      </c>
      <c r="U144" s="31" t="s">
        <v>33</v>
      </c>
      <c r="V144" s="130">
        <v>0.17</v>
      </c>
      <c r="W144" s="130">
        <f>V144*K144</f>
        <v>1.02</v>
      </c>
      <c r="X144" s="130">
        <v>0</v>
      </c>
      <c r="Y144" s="130">
        <f>X144*K144</f>
        <v>0</v>
      </c>
      <c r="Z144" s="130">
        <v>8.0000000000000002E-3</v>
      </c>
      <c r="AA144" s="131">
        <f>Z144*K144</f>
        <v>4.8000000000000001E-2</v>
      </c>
      <c r="AR144" s="11" t="s">
        <v>190</v>
      </c>
      <c r="AT144" s="11" t="s">
        <v>135</v>
      </c>
      <c r="AU144" s="11" t="s">
        <v>78</v>
      </c>
      <c r="AY144" s="11" t="s">
        <v>133</v>
      </c>
      <c r="BE144" s="132">
        <f>IF(U144="základná",N144,0)</f>
        <v>0</v>
      </c>
      <c r="BF144" s="132">
        <f>IF(U144="znížená",N144,0)</f>
        <v>0</v>
      </c>
      <c r="BG144" s="132">
        <f>IF(U144="zákl. prenesená",N144,0)</f>
        <v>0</v>
      </c>
      <c r="BH144" s="132">
        <f>IF(U144="zníž. prenesená",N144,0)</f>
        <v>0</v>
      </c>
      <c r="BI144" s="132">
        <f>IF(U144="nulová",N144,0)</f>
        <v>0</v>
      </c>
      <c r="BJ144" s="11" t="s">
        <v>78</v>
      </c>
      <c r="BK144" s="133">
        <f>ROUND(L144*K144,3)</f>
        <v>0</v>
      </c>
      <c r="BL144" s="11" t="s">
        <v>190</v>
      </c>
      <c r="BM144" s="11" t="s">
        <v>212</v>
      </c>
    </row>
    <row r="145" spans="2:65" s="1" customFormat="1" ht="31.5" customHeight="1">
      <c r="B145" s="127"/>
      <c r="C145" s="139" t="s">
        <v>213</v>
      </c>
      <c r="D145" s="139" t="s">
        <v>135</v>
      </c>
      <c r="E145" s="140" t="s">
        <v>214</v>
      </c>
      <c r="F145" s="203" t="s">
        <v>215</v>
      </c>
      <c r="G145" s="203"/>
      <c r="H145" s="203"/>
      <c r="I145" s="203"/>
      <c r="J145" s="141" t="s">
        <v>216</v>
      </c>
      <c r="K145" s="142">
        <v>0.16700000000000001</v>
      </c>
      <c r="L145" s="204"/>
      <c r="M145" s="204"/>
      <c r="N145" s="204">
        <f>ROUND(L145*K145,3)</f>
        <v>0</v>
      </c>
      <c r="O145" s="204"/>
      <c r="P145" s="204"/>
      <c r="Q145" s="204"/>
      <c r="R145" s="128"/>
      <c r="T145" s="129" t="s">
        <v>11</v>
      </c>
      <c r="U145" s="31" t="s">
        <v>33</v>
      </c>
      <c r="V145" s="130">
        <v>0</v>
      </c>
      <c r="W145" s="130">
        <f>V145*K145</f>
        <v>0</v>
      </c>
      <c r="X145" s="130">
        <v>0</v>
      </c>
      <c r="Y145" s="130">
        <f>X145*K145</f>
        <v>0</v>
      </c>
      <c r="Z145" s="130">
        <v>0</v>
      </c>
      <c r="AA145" s="131">
        <f>Z145*K145</f>
        <v>0</v>
      </c>
      <c r="AR145" s="11" t="s">
        <v>190</v>
      </c>
      <c r="AT145" s="11" t="s">
        <v>135</v>
      </c>
      <c r="AU145" s="11" t="s">
        <v>78</v>
      </c>
      <c r="AY145" s="11" t="s">
        <v>133</v>
      </c>
      <c r="BE145" s="132">
        <f>IF(U145="základná",N145,0)</f>
        <v>0</v>
      </c>
      <c r="BF145" s="132">
        <f>IF(U145="znížená",N145,0)</f>
        <v>0</v>
      </c>
      <c r="BG145" s="132">
        <f>IF(U145="zákl. prenesená",N145,0)</f>
        <v>0</v>
      </c>
      <c r="BH145" s="132">
        <f>IF(U145="zníž. prenesená",N145,0)</f>
        <v>0</v>
      </c>
      <c r="BI145" s="132">
        <f>IF(U145="nulová",N145,0)</f>
        <v>0</v>
      </c>
      <c r="BJ145" s="11" t="s">
        <v>78</v>
      </c>
      <c r="BK145" s="133">
        <f>ROUND(L145*K145,3)</f>
        <v>0</v>
      </c>
      <c r="BL145" s="11" t="s">
        <v>190</v>
      </c>
      <c r="BM145" s="11" t="s">
        <v>217</v>
      </c>
    </row>
    <row r="146" spans="2:65" s="10" customFormat="1" ht="37.35" customHeight="1">
      <c r="B146" s="117"/>
      <c r="D146" s="118" t="s">
        <v>116</v>
      </c>
      <c r="E146" s="118"/>
      <c r="F146" s="118"/>
      <c r="G146" s="118"/>
      <c r="H146" s="118"/>
      <c r="I146" s="118"/>
      <c r="J146" s="118"/>
      <c r="K146" s="118"/>
      <c r="L146" s="118"/>
      <c r="M146" s="118"/>
      <c r="N146" s="219">
        <f>BK146</f>
        <v>0</v>
      </c>
      <c r="O146" s="210"/>
      <c r="P146" s="210"/>
      <c r="Q146" s="210"/>
      <c r="R146" s="119"/>
      <c r="T146" s="120"/>
      <c r="W146" s="121">
        <f>W147</f>
        <v>0.52100000000000002</v>
      </c>
      <c r="Y146" s="121">
        <f>Y147</f>
        <v>0</v>
      </c>
      <c r="AA146" s="122">
        <f>AA147</f>
        <v>0</v>
      </c>
      <c r="AR146" s="123" t="s">
        <v>141</v>
      </c>
      <c r="AT146" s="124" t="s">
        <v>65</v>
      </c>
      <c r="AU146" s="124" t="s">
        <v>66</v>
      </c>
      <c r="AY146" s="123" t="s">
        <v>133</v>
      </c>
      <c r="BK146" s="125">
        <f>BK147</f>
        <v>0</v>
      </c>
    </row>
    <row r="147" spans="2:65" s="10" customFormat="1" ht="19.899999999999999" customHeight="1">
      <c r="B147" s="117"/>
      <c r="D147" s="126" t="s">
        <v>117</v>
      </c>
      <c r="E147" s="126"/>
      <c r="F147" s="126"/>
      <c r="G147" s="126"/>
      <c r="H147" s="126"/>
      <c r="I147" s="126"/>
      <c r="J147" s="126"/>
      <c r="K147" s="126"/>
      <c r="L147" s="126"/>
      <c r="M147" s="126"/>
      <c r="N147" s="217">
        <f>BK147</f>
        <v>0</v>
      </c>
      <c r="O147" s="208"/>
      <c r="P147" s="208"/>
      <c r="Q147" s="208"/>
      <c r="R147" s="119"/>
      <c r="T147" s="120"/>
      <c r="W147" s="121">
        <f>W148</f>
        <v>0.52100000000000002</v>
      </c>
      <c r="Y147" s="121">
        <f>Y148</f>
        <v>0</v>
      </c>
      <c r="AA147" s="122">
        <f>AA148</f>
        <v>0</v>
      </c>
      <c r="AR147" s="123" t="s">
        <v>141</v>
      </c>
      <c r="AT147" s="124" t="s">
        <v>65</v>
      </c>
      <c r="AU147" s="124" t="s">
        <v>73</v>
      </c>
      <c r="AY147" s="123" t="s">
        <v>133</v>
      </c>
      <c r="BK147" s="125">
        <f>BK148</f>
        <v>0</v>
      </c>
    </row>
    <row r="148" spans="2:65" s="1" customFormat="1" ht="31.5" customHeight="1">
      <c r="B148" s="127"/>
      <c r="C148" s="139" t="s">
        <v>218</v>
      </c>
      <c r="D148" s="139" t="s">
        <v>135</v>
      </c>
      <c r="E148" s="140" t="s">
        <v>219</v>
      </c>
      <c r="F148" s="203" t="s">
        <v>220</v>
      </c>
      <c r="G148" s="203"/>
      <c r="H148" s="203"/>
      <c r="I148" s="203"/>
      <c r="J148" s="141" t="s">
        <v>144</v>
      </c>
      <c r="K148" s="142">
        <v>1</v>
      </c>
      <c r="L148" s="204"/>
      <c r="M148" s="204"/>
      <c r="N148" s="204">
        <f>ROUND(L148*K148,3)</f>
        <v>0</v>
      </c>
      <c r="O148" s="204"/>
      <c r="P148" s="204"/>
      <c r="Q148" s="204"/>
      <c r="R148" s="128"/>
      <c r="T148" s="129" t="s">
        <v>11</v>
      </c>
      <c r="U148" s="134" t="s">
        <v>33</v>
      </c>
      <c r="V148" s="135">
        <v>0.52100000000000002</v>
      </c>
      <c r="W148" s="135">
        <f>V148*K148</f>
        <v>0.52100000000000002</v>
      </c>
      <c r="X148" s="135">
        <v>0</v>
      </c>
      <c r="Y148" s="135">
        <f>X148*K148</f>
        <v>0</v>
      </c>
      <c r="Z148" s="135">
        <v>0</v>
      </c>
      <c r="AA148" s="136">
        <f>Z148*K148</f>
        <v>0</v>
      </c>
      <c r="AR148" s="11" t="s">
        <v>221</v>
      </c>
      <c r="AT148" s="11" t="s">
        <v>135</v>
      </c>
      <c r="AU148" s="11" t="s">
        <v>78</v>
      </c>
      <c r="AY148" s="11" t="s">
        <v>133</v>
      </c>
      <c r="BE148" s="132">
        <f>IF(U148="základná",N148,0)</f>
        <v>0</v>
      </c>
      <c r="BF148" s="132">
        <f>IF(U148="znížená",N148,0)</f>
        <v>0</v>
      </c>
      <c r="BG148" s="132">
        <f>IF(U148="zákl. prenesená",N148,0)</f>
        <v>0</v>
      </c>
      <c r="BH148" s="132">
        <f>IF(U148="zníž. prenesená",N148,0)</f>
        <v>0</v>
      </c>
      <c r="BI148" s="132">
        <f>IF(U148="nulová",N148,0)</f>
        <v>0</v>
      </c>
      <c r="BJ148" s="11" t="s">
        <v>78</v>
      </c>
      <c r="BK148" s="133">
        <f>ROUND(L148*K148,3)</f>
        <v>0</v>
      </c>
      <c r="BL148" s="11" t="s">
        <v>221</v>
      </c>
      <c r="BM148" s="11" t="s">
        <v>222</v>
      </c>
    </row>
    <row r="149" spans="2:65" s="1" customFormat="1" ht="6.95" customHeight="1">
      <c r="B149" s="46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8"/>
    </row>
  </sheetData>
  <sheetProtection algorithmName="SHA-512" hashValue="nysVY43FnTwCYt9gZzqbh2fYK+V2T/RO5/L3w+0w66rBZ+WiQ5hSvpk20Qy5CoSQRMLaY9/skoRauk4lQFVhIA==" saltValue="PQqDVpKtr3FeQBj8FI1K+w==" spinCount="100000" sheet="1" objects="1" scenarios="1"/>
  <mergeCells count="133">
    <mergeCell ref="H1:K1"/>
    <mergeCell ref="S2:AC2"/>
    <mergeCell ref="F148:I148"/>
    <mergeCell ref="L148:M148"/>
    <mergeCell ref="N148:Q148"/>
    <mergeCell ref="N119:Q119"/>
    <mergeCell ref="N120:Q120"/>
    <mergeCell ref="N121:Q121"/>
    <mergeCell ref="N138:Q138"/>
    <mergeCell ref="N140:Q140"/>
    <mergeCell ref="N141:Q141"/>
    <mergeCell ref="N143:Q143"/>
    <mergeCell ref="N146:Q146"/>
    <mergeCell ref="N147:Q147"/>
    <mergeCell ref="F142:I142"/>
    <mergeCell ref="L142:M142"/>
    <mergeCell ref="N142:Q142"/>
    <mergeCell ref="F144:I144"/>
    <mergeCell ref="L144:M144"/>
    <mergeCell ref="N144:Q144"/>
    <mergeCell ref="F145:I145"/>
    <mergeCell ref="L145:M145"/>
    <mergeCell ref="N145:Q145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18:I118"/>
    <mergeCell ref="L118:M118"/>
    <mergeCell ref="N118:Q118"/>
    <mergeCell ref="F122:I122"/>
    <mergeCell ref="L122:M122"/>
    <mergeCell ref="N122:Q122"/>
    <mergeCell ref="F123:I123"/>
    <mergeCell ref="L123:M123"/>
    <mergeCell ref="N123:Q123"/>
    <mergeCell ref="N99:Q99"/>
    <mergeCell ref="L101:Q101"/>
    <mergeCell ref="C107:Q107"/>
    <mergeCell ref="F109:P109"/>
    <mergeCell ref="F110:P110"/>
    <mergeCell ref="F111:P111"/>
    <mergeCell ref="M113:P113"/>
    <mergeCell ref="M115:Q115"/>
    <mergeCell ref="M116:Q11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199"/>
  <sheetViews>
    <sheetView showGridLines="0" workbookViewId="0">
      <pane ySplit="1" topLeftCell="A110" activePane="bottomLeft" state="frozen"/>
      <selection pane="bottomLeft" activeCell="L130" sqref="L130:M13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21.75" customHeight="1">
      <c r="B1" s="6"/>
      <c r="C1" s="6"/>
      <c r="D1" s="137"/>
      <c r="E1" s="6"/>
      <c r="F1" s="138"/>
      <c r="G1" s="138"/>
      <c r="H1" s="205"/>
      <c r="I1" s="205"/>
      <c r="J1" s="205"/>
      <c r="K1" s="205"/>
      <c r="L1" s="138"/>
      <c r="M1" s="6"/>
      <c r="N1" s="6"/>
      <c r="O1" s="137"/>
      <c r="P1" s="6"/>
      <c r="Q1" s="6"/>
      <c r="R1" s="6"/>
      <c r="S1" s="138"/>
      <c r="T1" s="138"/>
    </row>
    <row r="2" spans="2:46" ht="36.950000000000003" customHeight="1">
      <c r="C2" s="148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S2" s="179" t="s">
        <v>1</v>
      </c>
      <c r="T2" s="213"/>
      <c r="U2" s="213"/>
      <c r="V2" s="213"/>
      <c r="W2" s="213"/>
      <c r="X2" s="213"/>
      <c r="Y2" s="213"/>
      <c r="Z2" s="213"/>
      <c r="AA2" s="213"/>
      <c r="AB2" s="213"/>
      <c r="AC2" s="213"/>
      <c r="AT2" s="11" t="s">
        <v>82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AT3" s="11" t="s">
        <v>66</v>
      </c>
    </row>
    <row r="4" spans="2:46" ht="36.950000000000003" customHeight="1">
      <c r="B4" s="15"/>
      <c r="C4" s="150" t="s">
        <v>98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6"/>
      <c r="T4" s="17" t="s">
        <v>5</v>
      </c>
      <c r="AT4" s="11" t="s">
        <v>21</v>
      </c>
    </row>
    <row r="5" spans="2:46" ht="6.95" customHeight="1">
      <c r="B5" s="15"/>
      <c r="R5" s="16"/>
    </row>
    <row r="6" spans="2:46" ht="25.35" customHeight="1">
      <c r="B6" s="15"/>
      <c r="D6" s="21" t="s">
        <v>8</v>
      </c>
      <c r="F6" s="187" t="str">
        <f>'Rekapitulácia stavby'!K6</f>
        <v>Univerzita Komenského</v>
      </c>
      <c r="G6" s="188"/>
      <c r="H6" s="188"/>
      <c r="I6" s="188"/>
      <c r="J6" s="188"/>
      <c r="K6" s="188"/>
      <c r="L6" s="188"/>
      <c r="M6" s="188"/>
      <c r="N6" s="188"/>
      <c r="O6" s="188"/>
      <c r="P6" s="188"/>
      <c r="R6" s="16"/>
    </row>
    <row r="7" spans="2:46" ht="25.35" customHeight="1">
      <c r="B7" s="15"/>
      <c r="D7" s="21" t="s">
        <v>99</v>
      </c>
      <c r="F7" s="187" t="s">
        <v>100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R7" s="16"/>
    </row>
    <row r="8" spans="2:46" s="1" customFormat="1" ht="32.85" customHeight="1">
      <c r="B8" s="24"/>
      <c r="D8" s="20" t="s">
        <v>101</v>
      </c>
      <c r="F8" s="153" t="s">
        <v>223</v>
      </c>
      <c r="G8" s="189"/>
      <c r="H8" s="189"/>
      <c r="I8" s="189"/>
      <c r="J8" s="189"/>
      <c r="K8" s="189"/>
      <c r="L8" s="189"/>
      <c r="M8" s="189"/>
      <c r="N8" s="189"/>
      <c r="O8" s="189"/>
      <c r="P8" s="189"/>
      <c r="R8" s="25"/>
    </row>
    <row r="9" spans="2:46" s="1" customFormat="1" ht="14.45" customHeight="1">
      <c r="B9" s="24"/>
      <c r="D9" s="21" t="s">
        <v>10</v>
      </c>
      <c r="F9" s="19" t="s">
        <v>11</v>
      </c>
      <c r="M9" s="21" t="s">
        <v>12</v>
      </c>
      <c r="O9" s="19" t="s">
        <v>11</v>
      </c>
      <c r="R9" s="25"/>
    </row>
    <row r="10" spans="2:46" s="1" customFormat="1" ht="14.45" customHeight="1">
      <c r="B10" s="24"/>
      <c r="D10" s="21" t="s">
        <v>13</v>
      </c>
      <c r="F10" s="19" t="s">
        <v>14</v>
      </c>
      <c r="M10" s="21" t="s">
        <v>15</v>
      </c>
      <c r="O10" s="190" t="str">
        <f>'Rekapitulácia stavby'!AN8</f>
        <v>11. 8. 2023</v>
      </c>
      <c r="P10" s="190"/>
      <c r="R10" s="25"/>
    </row>
    <row r="11" spans="2:46" s="1" customFormat="1" ht="10.9" customHeight="1">
      <c r="B11" s="24"/>
      <c r="R11" s="25"/>
    </row>
    <row r="12" spans="2:46" s="1" customFormat="1" ht="14.45" customHeight="1">
      <c r="B12" s="24"/>
      <c r="D12" s="21" t="s">
        <v>17</v>
      </c>
      <c r="M12" s="21" t="s">
        <v>18</v>
      </c>
      <c r="O12" s="152" t="str">
        <f>IF('Rekapitulácia stavby'!AN10="","",'Rekapitulácia stavby'!AN10)</f>
        <v/>
      </c>
      <c r="P12" s="152"/>
      <c r="R12" s="25"/>
    </row>
    <row r="13" spans="2:46" s="1" customFormat="1" ht="18" customHeight="1">
      <c r="B13" s="24"/>
      <c r="E13" s="19" t="str">
        <f>IF('Rekapitulácia stavby'!E11="","",'Rekapitulácia stavby'!E11)</f>
        <v xml:space="preserve"> </v>
      </c>
      <c r="M13" s="21" t="s">
        <v>19</v>
      </c>
      <c r="O13" s="152" t="str">
        <f>IF('Rekapitulácia stavby'!AN11="","",'Rekapitulácia stavby'!AN11)</f>
        <v/>
      </c>
      <c r="P13" s="152"/>
      <c r="R13" s="25"/>
    </row>
    <row r="14" spans="2:46" s="1" customFormat="1" ht="6.95" customHeight="1">
      <c r="B14" s="24"/>
      <c r="R14" s="25"/>
    </row>
    <row r="15" spans="2:46" s="1" customFormat="1" ht="14.45" customHeight="1">
      <c r="B15" s="24"/>
      <c r="D15" s="21" t="s">
        <v>20</v>
      </c>
      <c r="M15" s="21" t="s">
        <v>18</v>
      </c>
      <c r="O15" s="152" t="str">
        <f>IF('Rekapitulácia stavby'!AN13="","",'Rekapitulácia stavby'!AN13)</f>
        <v/>
      </c>
      <c r="P15" s="152"/>
      <c r="R15" s="25"/>
    </row>
    <row r="16" spans="2:46" s="1" customFormat="1" ht="18" customHeight="1">
      <c r="B16" s="24"/>
      <c r="E16" s="19" t="str">
        <f>IF('Rekapitulácia stavby'!E14="","",'Rekapitulácia stavby'!E14)</f>
        <v xml:space="preserve"> </v>
      </c>
      <c r="M16" s="21" t="s">
        <v>19</v>
      </c>
      <c r="O16" s="152" t="str">
        <f>IF('Rekapitulácia stavby'!AN14="","",'Rekapitulácia stavby'!AN14)</f>
        <v/>
      </c>
      <c r="P16" s="152"/>
      <c r="R16" s="25"/>
    </row>
    <row r="17" spans="2:18" s="1" customFormat="1" ht="6.95" customHeight="1">
      <c r="B17" s="24"/>
      <c r="R17" s="25"/>
    </row>
    <row r="18" spans="2:18" s="1" customFormat="1" ht="14.45" customHeight="1">
      <c r="B18" s="24"/>
      <c r="D18" s="21" t="s">
        <v>22</v>
      </c>
      <c r="M18" s="21" t="s">
        <v>18</v>
      </c>
      <c r="O18" s="152" t="str">
        <f>IF('Rekapitulácia stavby'!AN16="","",'Rekapitulácia stavby'!AN16)</f>
        <v/>
      </c>
      <c r="P18" s="152"/>
      <c r="R18" s="25"/>
    </row>
    <row r="19" spans="2:18" s="1" customFormat="1" ht="18" customHeight="1">
      <c r="B19" s="24"/>
      <c r="E19" s="19" t="str">
        <f>IF('Rekapitulácia stavby'!E17="","",'Rekapitulácia stavby'!E17)</f>
        <v xml:space="preserve"> </v>
      </c>
      <c r="M19" s="21" t="s">
        <v>19</v>
      </c>
      <c r="O19" s="152" t="str">
        <f>IF('Rekapitulácia stavby'!AN17="","",'Rekapitulácia stavby'!AN17)</f>
        <v/>
      </c>
      <c r="P19" s="152"/>
      <c r="R19" s="25"/>
    </row>
    <row r="20" spans="2:18" s="1" customFormat="1" ht="6.95" customHeight="1">
      <c r="B20" s="24"/>
      <c r="R20" s="25"/>
    </row>
    <row r="21" spans="2:18" s="1" customFormat="1" ht="14.45" customHeight="1">
      <c r="B21" s="24"/>
      <c r="D21" s="21" t="s">
        <v>25</v>
      </c>
      <c r="M21" s="21" t="s">
        <v>18</v>
      </c>
      <c r="O21" s="152" t="str">
        <f>IF('Rekapitulácia stavby'!AN19="","",'Rekapitulácia stavby'!AN19)</f>
        <v/>
      </c>
      <c r="P21" s="152"/>
      <c r="R21" s="25"/>
    </row>
    <row r="22" spans="2:18" s="1" customFormat="1" ht="18" customHeight="1">
      <c r="B22" s="24"/>
      <c r="E22" s="19" t="str">
        <f>IF('Rekapitulácia stavby'!E20="","",'Rekapitulácia stavby'!E20)</f>
        <v xml:space="preserve"> </v>
      </c>
      <c r="M22" s="21" t="s">
        <v>19</v>
      </c>
      <c r="O22" s="152" t="str">
        <f>IF('Rekapitulácia stavby'!AN20="","",'Rekapitulácia stavby'!AN20)</f>
        <v/>
      </c>
      <c r="P22" s="152"/>
      <c r="R22" s="25"/>
    </row>
    <row r="23" spans="2:18" s="1" customFormat="1" ht="6.95" customHeight="1">
      <c r="B23" s="24"/>
      <c r="R23" s="25"/>
    </row>
    <row r="24" spans="2:18" s="1" customFormat="1" ht="14.45" customHeight="1">
      <c r="B24" s="24"/>
      <c r="D24" s="21" t="s">
        <v>26</v>
      </c>
      <c r="R24" s="25"/>
    </row>
    <row r="25" spans="2:18" s="1" customFormat="1" ht="22.5" customHeight="1">
      <c r="B25" s="24"/>
      <c r="E25" s="154" t="s">
        <v>11</v>
      </c>
      <c r="F25" s="154"/>
      <c r="G25" s="154"/>
      <c r="H25" s="154"/>
      <c r="I25" s="154"/>
      <c r="J25" s="154"/>
      <c r="K25" s="154"/>
      <c r="L25" s="154"/>
      <c r="R25" s="25"/>
    </row>
    <row r="26" spans="2:18" s="1" customFormat="1" ht="6.95" customHeight="1">
      <c r="B26" s="24"/>
      <c r="R26" s="25"/>
    </row>
    <row r="27" spans="2:18" s="1" customFormat="1" ht="6.95" customHeight="1">
      <c r="B27" s="24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R27" s="25"/>
    </row>
    <row r="28" spans="2:18" s="1" customFormat="1" ht="14.45" customHeight="1">
      <c r="B28" s="24"/>
      <c r="D28" s="88" t="s">
        <v>103</v>
      </c>
      <c r="M28" s="155">
        <f>N89</f>
        <v>0</v>
      </c>
      <c r="N28" s="155"/>
      <c r="O28" s="155"/>
      <c r="P28" s="155"/>
      <c r="R28" s="25"/>
    </row>
    <row r="29" spans="2:18" s="1" customFormat="1" ht="14.45" customHeight="1">
      <c r="B29" s="24"/>
      <c r="D29" s="23" t="s">
        <v>104</v>
      </c>
      <c r="M29" s="155">
        <f>N107</f>
        <v>0</v>
      </c>
      <c r="N29" s="155"/>
      <c r="O29" s="155"/>
      <c r="P29" s="155"/>
      <c r="R29" s="25"/>
    </row>
    <row r="30" spans="2:18" s="1" customFormat="1" ht="6.95" customHeight="1">
      <c r="B30" s="24"/>
      <c r="R30" s="25"/>
    </row>
    <row r="31" spans="2:18" s="1" customFormat="1" ht="25.35" customHeight="1">
      <c r="B31" s="24"/>
      <c r="D31" s="96" t="s">
        <v>29</v>
      </c>
      <c r="M31" s="191">
        <f>ROUND(M28+M29,2)</f>
        <v>0</v>
      </c>
      <c r="N31" s="189"/>
      <c r="O31" s="189"/>
      <c r="P31" s="189"/>
      <c r="R31" s="25"/>
    </row>
    <row r="32" spans="2:18" s="1" customFormat="1" ht="6.95" customHeight="1">
      <c r="B32" s="24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R32" s="25"/>
    </row>
    <row r="33" spans="2:18" s="1" customFormat="1" ht="14.45" customHeight="1">
      <c r="B33" s="24"/>
      <c r="D33" s="29" t="s">
        <v>30</v>
      </c>
      <c r="E33" s="29" t="s">
        <v>31</v>
      </c>
      <c r="F33" s="30">
        <v>0.2</v>
      </c>
      <c r="G33" s="97" t="s">
        <v>32</v>
      </c>
      <c r="H33" s="192">
        <f>ROUND((SUM(BE107:BE108)+SUM(BE127:BE198)), 2)</f>
        <v>0</v>
      </c>
      <c r="I33" s="189"/>
      <c r="J33" s="189"/>
      <c r="M33" s="192">
        <f>ROUND(ROUND((SUM(BE107:BE108)+SUM(BE127:BE198)), 2)*F33, 2)</f>
        <v>0</v>
      </c>
      <c r="N33" s="189"/>
      <c r="O33" s="189"/>
      <c r="P33" s="189"/>
      <c r="R33" s="25"/>
    </row>
    <row r="34" spans="2:18" s="1" customFormat="1" ht="14.45" customHeight="1">
      <c r="B34" s="24"/>
      <c r="E34" s="29" t="s">
        <v>33</v>
      </c>
      <c r="F34" s="30">
        <v>0.2</v>
      </c>
      <c r="G34" s="97" t="s">
        <v>32</v>
      </c>
      <c r="H34" s="192">
        <f>ROUND((SUM(BF107:BF108)+SUM(BF127:BF198)), 2)</f>
        <v>0</v>
      </c>
      <c r="I34" s="189"/>
      <c r="J34" s="189"/>
      <c r="M34" s="192">
        <f>ROUND(ROUND((SUM(BF107:BF108)+SUM(BF127:BF198)), 2)*F34, 2)</f>
        <v>0</v>
      </c>
      <c r="N34" s="189"/>
      <c r="O34" s="189"/>
      <c r="P34" s="189"/>
      <c r="R34" s="25"/>
    </row>
    <row r="35" spans="2:18" s="1" customFormat="1" ht="14.45" hidden="1" customHeight="1">
      <c r="B35" s="24"/>
      <c r="E35" s="29" t="s">
        <v>34</v>
      </c>
      <c r="F35" s="30">
        <v>0.2</v>
      </c>
      <c r="G35" s="97" t="s">
        <v>32</v>
      </c>
      <c r="H35" s="192">
        <f>ROUND((SUM(BG107:BG108)+SUM(BG127:BG198)), 2)</f>
        <v>0</v>
      </c>
      <c r="I35" s="189"/>
      <c r="J35" s="189"/>
      <c r="M35" s="192">
        <v>0</v>
      </c>
      <c r="N35" s="189"/>
      <c r="O35" s="189"/>
      <c r="P35" s="189"/>
      <c r="R35" s="25"/>
    </row>
    <row r="36" spans="2:18" s="1" customFormat="1" ht="14.45" hidden="1" customHeight="1">
      <c r="B36" s="24"/>
      <c r="E36" s="29" t="s">
        <v>35</v>
      </c>
      <c r="F36" s="30">
        <v>0.2</v>
      </c>
      <c r="G36" s="97" t="s">
        <v>32</v>
      </c>
      <c r="H36" s="192">
        <f>ROUND((SUM(BH107:BH108)+SUM(BH127:BH198)), 2)</f>
        <v>0</v>
      </c>
      <c r="I36" s="189"/>
      <c r="J36" s="189"/>
      <c r="M36" s="192">
        <v>0</v>
      </c>
      <c r="N36" s="189"/>
      <c r="O36" s="189"/>
      <c r="P36" s="189"/>
      <c r="R36" s="25"/>
    </row>
    <row r="37" spans="2:18" s="1" customFormat="1" ht="14.45" hidden="1" customHeight="1">
      <c r="B37" s="24"/>
      <c r="E37" s="29" t="s">
        <v>36</v>
      </c>
      <c r="F37" s="30">
        <v>0</v>
      </c>
      <c r="G37" s="97" t="s">
        <v>32</v>
      </c>
      <c r="H37" s="192">
        <f>ROUND((SUM(BI107:BI108)+SUM(BI127:BI198)), 2)</f>
        <v>0</v>
      </c>
      <c r="I37" s="189"/>
      <c r="J37" s="189"/>
      <c r="M37" s="192">
        <v>0</v>
      </c>
      <c r="N37" s="189"/>
      <c r="O37" s="189"/>
      <c r="P37" s="189"/>
      <c r="R37" s="25"/>
    </row>
    <row r="38" spans="2:18" s="1" customFormat="1" ht="6.95" customHeight="1">
      <c r="B38" s="24"/>
      <c r="R38" s="25"/>
    </row>
    <row r="39" spans="2:18" s="1" customFormat="1" ht="25.35" customHeight="1">
      <c r="B39" s="24"/>
      <c r="C39" s="95"/>
      <c r="D39" s="98" t="s">
        <v>37</v>
      </c>
      <c r="E39" s="60"/>
      <c r="F39" s="60"/>
      <c r="G39" s="99" t="s">
        <v>38</v>
      </c>
      <c r="H39" s="100" t="s">
        <v>39</v>
      </c>
      <c r="I39" s="60"/>
      <c r="J39" s="60"/>
      <c r="K39" s="60"/>
      <c r="L39" s="193">
        <f>SUM(M31:M37)</f>
        <v>0</v>
      </c>
      <c r="M39" s="193"/>
      <c r="N39" s="193"/>
      <c r="O39" s="193"/>
      <c r="P39" s="194"/>
      <c r="Q39" s="95"/>
      <c r="R39" s="25"/>
    </row>
    <row r="40" spans="2:18" s="1" customFormat="1" ht="14.45" customHeight="1">
      <c r="B40" s="24"/>
      <c r="R40" s="25"/>
    </row>
    <row r="41" spans="2:18" s="1" customFormat="1" ht="14.45" customHeight="1">
      <c r="B41" s="24"/>
      <c r="R41" s="25"/>
    </row>
    <row r="42" spans="2:18">
      <c r="B42" s="15"/>
      <c r="R42" s="16"/>
    </row>
    <row r="43" spans="2:18">
      <c r="B43" s="15"/>
      <c r="R43" s="16"/>
    </row>
    <row r="44" spans="2:18">
      <c r="B44" s="15"/>
      <c r="R44" s="16"/>
    </row>
    <row r="45" spans="2:18">
      <c r="B45" s="15"/>
      <c r="R45" s="16"/>
    </row>
    <row r="46" spans="2:18">
      <c r="B46" s="15"/>
      <c r="R46" s="16"/>
    </row>
    <row r="47" spans="2:18">
      <c r="B47" s="15"/>
      <c r="R47" s="16"/>
    </row>
    <row r="48" spans="2:18">
      <c r="B48" s="15"/>
      <c r="R48" s="16"/>
    </row>
    <row r="49" spans="2:18">
      <c r="B49" s="15"/>
      <c r="R49" s="16"/>
    </row>
    <row r="50" spans="2:18" s="1" customFormat="1" ht="15">
      <c r="B50" s="24"/>
      <c r="D50" s="37" t="s">
        <v>40</v>
      </c>
      <c r="E50" s="38"/>
      <c r="F50" s="38"/>
      <c r="G50" s="38"/>
      <c r="H50" s="39"/>
      <c r="J50" s="37" t="s">
        <v>41</v>
      </c>
      <c r="K50" s="38"/>
      <c r="L50" s="38"/>
      <c r="M50" s="38"/>
      <c r="N50" s="38"/>
      <c r="O50" s="38"/>
      <c r="P50" s="39"/>
      <c r="R50" s="25"/>
    </row>
    <row r="51" spans="2:18">
      <c r="B51" s="15"/>
      <c r="D51" s="40"/>
      <c r="H51" s="41"/>
      <c r="J51" s="40"/>
      <c r="P51" s="41"/>
      <c r="R51" s="16"/>
    </row>
    <row r="52" spans="2:18">
      <c r="B52" s="15"/>
      <c r="D52" s="40"/>
      <c r="H52" s="41"/>
      <c r="J52" s="40"/>
      <c r="P52" s="41"/>
      <c r="R52" s="16"/>
    </row>
    <row r="53" spans="2:18">
      <c r="B53" s="15"/>
      <c r="D53" s="40"/>
      <c r="H53" s="41"/>
      <c r="J53" s="40"/>
      <c r="P53" s="41"/>
      <c r="R53" s="16"/>
    </row>
    <row r="54" spans="2:18">
      <c r="B54" s="15"/>
      <c r="D54" s="40"/>
      <c r="H54" s="41"/>
      <c r="J54" s="40"/>
      <c r="P54" s="41"/>
      <c r="R54" s="16"/>
    </row>
    <row r="55" spans="2:18">
      <c r="B55" s="15"/>
      <c r="D55" s="40"/>
      <c r="H55" s="41"/>
      <c r="J55" s="40"/>
      <c r="P55" s="41"/>
      <c r="R55" s="16"/>
    </row>
    <row r="56" spans="2:18">
      <c r="B56" s="15"/>
      <c r="D56" s="40"/>
      <c r="H56" s="41"/>
      <c r="J56" s="40"/>
      <c r="P56" s="41"/>
      <c r="R56" s="16"/>
    </row>
    <row r="57" spans="2:18">
      <c r="B57" s="15"/>
      <c r="D57" s="40"/>
      <c r="H57" s="41"/>
      <c r="J57" s="40"/>
      <c r="P57" s="41"/>
      <c r="R57" s="16"/>
    </row>
    <row r="58" spans="2:18">
      <c r="B58" s="15"/>
      <c r="D58" s="40"/>
      <c r="H58" s="41"/>
      <c r="J58" s="40"/>
      <c r="P58" s="41"/>
      <c r="R58" s="16"/>
    </row>
    <row r="59" spans="2:18" s="1" customFormat="1" ht="15">
      <c r="B59" s="24"/>
      <c r="D59" s="42" t="s">
        <v>42</v>
      </c>
      <c r="E59" s="43"/>
      <c r="F59" s="43"/>
      <c r="G59" s="44" t="s">
        <v>43</v>
      </c>
      <c r="H59" s="45"/>
      <c r="J59" s="42" t="s">
        <v>42</v>
      </c>
      <c r="K59" s="43"/>
      <c r="L59" s="43"/>
      <c r="M59" s="43"/>
      <c r="N59" s="44" t="s">
        <v>43</v>
      </c>
      <c r="O59" s="43"/>
      <c r="P59" s="45"/>
      <c r="R59" s="25"/>
    </row>
    <row r="60" spans="2:18">
      <c r="B60" s="15"/>
      <c r="R60" s="16"/>
    </row>
    <row r="61" spans="2:18" s="1" customFormat="1" ht="15">
      <c r="B61" s="24"/>
      <c r="D61" s="37" t="s">
        <v>44</v>
      </c>
      <c r="E61" s="38"/>
      <c r="F61" s="38"/>
      <c r="G61" s="38"/>
      <c r="H61" s="39"/>
      <c r="J61" s="37" t="s">
        <v>45</v>
      </c>
      <c r="K61" s="38"/>
      <c r="L61" s="38"/>
      <c r="M61" s="38"/>
      <c r="N61" s="38"/>
      <c r="O61" s="38"/>
      <c r="P61" s="39"/>
      <c r="R61" s="25"/>
    </row>
    <row r="62" spans="2:18">
      <c r="B62" s="15"/>
      <c r="D62" s="40"/>
      <c r="H62" s="41"/>
      <c r="J62" s="40"/>
      <c r="P62" s="41"/>
      <c r="R62" s="16"/>
    </row>
    <row r="63" spans="2:18">
      <c r="B63" s="15"/>
      <c r="D63" s="40"/>
      <c r="H63" s="41"/>
      <c r="J63" s="40"/>
      <c r="P63" s="41"/>
      <c r="R63" s="16"/>
    </row>
    <row r="64" spans="2:18">
      <c r="B64" s="15"/>
      <c r="D64" s="40"/>
      <c r="H64" s="41"/>
      <c r="J64" s="40"/>
      <c r="P64" s="41"/>
      <c r="R64" s="16"/>
    </row>
    <row r="65" spans="2:18">
      <c r="B65" s="15"/>
      <c r="D65" s="40"/>
      <c r="H65" s="41"/>
      <c r="J65" s="40"/>
      <c r="P65" s="41"/>
      <c r="R65" s="16"/>
    </row>
    <row r="66" spans="2:18">
      <c r="B66" s="15"/>
      <c r="D66" s="40"/>
      <c r="H66" s="41"/>
      <c r="J66" s="40"/>
      <c r="P66" s="41"/>
      <c r="R66" s="16"/>
    </row>
    <row r="67" spans="2:18">
      <c r="B67" s="15"/>
      <c r="D67" s="40"/>
      <c r="H67" s="41"/>
      <c r="J67" s="40"/>
      <c r="P67" s="41"/>
      <c r="R67" s="16"/>
    </row>
    <row r="68" spans="2:18">
      <c r="B68" s="15"/>
      <c r="D68" s="40"/>
      <c r="H68" s="41"/>
      <c r="J68" s="40"/>
      <c r="P68" s="41"/>
      <c r="R68" s="16"/>
    </row>
    <row r="69" spans="2:18">
      <c r="B69" s="15"/>
      <c r="D69" s="40"/>
      <c r="H69" s="41"/>
      <c r="J69" s="40"/>
      <c r="P69" s="41"/>
      <c r="R69" s="16"/>
    </row>
    <row r="70" spans="2:18" s="1" customFormat="1" ht="15">
      <c r="B70" s="24"/>
      <c r="D70" s="42" t="s">
        <v>42</v>
      </c>
      <c r="E70" s="43"/>
      <c r="F70" s="43"/>
      <c r="G70" s="44" t="s">
        <v>43</v>
      </c>
      <c r="H70" s="45"/>
      <c r="J70" s="42" t="s">
        <v>42</v>
      </c>
      <c r="K70" s="43"/>
      <c r="L70" s="43"/>
      <c r="M70" s="43"/>
      <c r="N70" s="44" t="s">
        <v>43</v>
      </c>
      <c r="O70" s="43"/>
      <c r="P70" s="45"/>
      <c r="R70" s="25"/>
    </row>
    <row r="71" spans="2:18" s="1" customFormat="1" ht="14.45" customHeight="1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8"/>
    </row>
    <row r="75" spans="2:18" s="1" customFormat="1" ht="6.95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</row>
    <row r="76" spans="2:18" s="1" customFormat="1" ht="36.950000000000003" customHeight="1">
      <c r="B76" s="24"/>
      <c r="C76" s="150" t="s">
        <v>105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25"/>
    </row>
    <row r="77" spans="2:18" s="1" customFormat="1" ht="6.95" customHeight="1">
      <c r="B77" s="24"/>
      <c r="R77" s="25"/>
    </row>
    <row r="78" spans="2:18" s="1" customFormat="1" ht="30" customHeight="1">
      <c r="B78" s="24"/>
      <c r="C78" s="21" t="s">
        <v>8</v>
      </c>
      <c r="F78" s="187" t="str">
        <f>F6</f>
        <v>Univerzita Komenského</v>
      </c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R78" s="25"/>
    </row>
    <row r="79" spans="2:18" ht="30" customHeight="1">
      <c r="B79" s="15"/>
      <c r="C79" s="21" t="s">
        <v>99</v>
      </c>
      <c r="F79" s="187" t="s">
        <v>100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R79" s="16"/>
    </row>
    <row r="80" spans="2:18" s="1" customFormat="1" ht="36.950000000000003" customHeight="1">
      <c r="B80" s="24"/>
      <c r="C80" s="55" t="s">
        <v>101</v>
      </c>
      <c r="F80" s="169" t="str">
        <f>F8</f>
        <v>2023-03-01-02 - Dostavovacie práce</v>
      </c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R80" s="25"/>
    </row>
    <row r="81" spans="2:47" s="1" customFormat="1" ht="6.95" customHeight="1">
      <c r="B81" s="24"/>
      <c r="R81" s="25"/>
    </row>
    <row r="82" spans="2:47" s="1" customFormat="1" ht="18" customHeight="1">
      <c r="B82" s="24"/>
      <c r="C82" s="21" t="s">
        <v>13</v>
      </c>
      <c r="F82" s="19" t="str">
        <f>F10</f>
        <v xml:space="preserve"> </v>
      </c>
      <c r="K82" s="21" t="s">
        <v>15</v>
      </c>
      <c r="M82" s="190" t="str">
        <f>IF(O10="","",O10)</f>
        <v>11. 8. 2023</v>
      </c>
      <c r="N82" s="190"/>
      <c r="O82" s="190"/>
      <c r="P82" s="190"/>
      <c r="R82" s="25"/>
    </row>
    <row r="83" spans="2:47" s="1" customFormat="1" ht="6.95" customHeight="1">
      <c r="B83" s="24"/>
      <c r="R83" s="25"/>
    </row>
    <row r="84" spans="2:47" s="1" customFormat="1" ht="15">
      <c r="B84" s="24"/>
      <c r="C84" s="21" t="s">
        <v>17</v>
      </c>
      <c r="F84" s="19" t="str">
        <f>E13</f>
        <v xml:space="preserve"> </v>
      </c>
      <c r="K84" s="21" t="s">
        <v>22</v>
      </c>
      <c r="M84" s="152" t="str">
        <f>E19</f>
        <v xml:space="preserve"> </v>
      </c>
      <c r="N84" s="152"/>
      <c r="O84" s="152"/>
      <c r="P84" s="152"/>
      <c r="Q84" s="152"/>
      <c r="R84" s="25"/>
    </row>
    <row r="85" spans="2:47" s="1" customFormat="1" ht="14.45" customHeight="1">
      <c r="B85" s="24"/>
      <c r="C85" s="21" t="s">
        <v>20</v>
      </c>
      <c r="F85" s="19" t="str">
        <f>IF(E16="","",E16)</f>
        <v xml:space="preserve"> </v>
      </c>
      <c r="K85" s="21" t="s">
        <v>25</v>
      </c>
      <c r="M85" s="152" t="str">
        <f>E22</f>
        <v xml:space="preserve"> </v>
      </c>
      <c r="N85" s="152"/>
      <c r="O85" s="152"/>
      <c r="P85" s="152"/>
      <c r="Q85" s="152"/>
      <c r="R85" s="25"/>
    </row>
    <row r="86" spans="2:47" s="1" customFormat="1" ht="10.35" customHeight="1">
      <c r="B86" s="24"/>
      <c r="R86" s="25"/>
    </row>
    <row r="87" spans="2:47" s="1" customFormat="1" ht="29.25" customHeight="1">
      <c r="B87" s="24"/>
      <c r="C87" s="195" t="s">
        <v>106</v>
      </c>
      <c r="D87" s="196"/>
      <c r="E87" s="196"/>
      <c r="F87" s="196"/>
      <c r="G87" s="196"/>
      <c r="H87" s="95"/>
      <c r="I87" s="95"/>
      <c r="J87" s="95"/>
      <c r="K87" s="95"/>
      <c r="L87" s="95"/>
      <c r="M87" s="95"/>
      <c r="N87" s="195" t="s">
        <v>107</v>
      </c>
      <c r="O87" s="196"/>
      <c r="P87" s="196"/>
      <c r="Q87" s="196"/>
      <c r="R87" s="25"/>
    </row>
    <row r="88" spans="2:47" s="1" customFormat="1" ht="10.35" customHeight="1">
      <c r="B88" s="24"/>
      <c r="R88" s="25"/>
    </row>
    <row r="89" spans="2:47" s="1" customFormat="1" ht="29.25" customHeight="1">
      <c r="B89" s="24"/>
      <c r="C89" s="101" t="s">
        <v>108</v>
      </c>
      <c r="N89" s="181">
        <f>N127</f>
        <v>0</v>
      </c>
      <c r="O89" s="214"/>
      <c r="P89" s="214"/>
      <c r="Q89" s="214"/>
      <c r="R89" s="25"/>
      <c r="AU89" s="11" t="s">
        <v>109</v>
      </c>
    </row>
    <row r="90" spans="2:47" s="7" customFormat="1" ht="24.95" customHeight="1">
      <c r="B90" s="102"/>
      <c r="D90" s="103" t="s">
        <v>110</v>
      </c>
      <c r="N90" s="197">
        <f>N128</f>
        <v>0</v>
      </c>
      <c r="O90" s="198"/>
      <c r="P90" s="198"/>
      <c r="Q90" s="198"/>
      <c r="R90" s="104"/>
    </row>
    <row r="91" spans="2:47" s="8" customFormat="1" ht="19.899999999999999" customHeight="1">
      <c r="B91" s="105"/>
      <c r="D91" s="106" t="s">
        <v>224</v>
      </c>
      <c r="N91" s="173">
        <f>N129</f>
        <v>0</v>
      </c>
      <c r="O91" s="174"/>
      <c r="P91" s="174"/>
      <c r="Q91" s="174"/>
      <c r="R91" s="107"/>
    </row>
    <row r="92" spans="2:47" s="8" customFormat="1" ht="19.899999999999999" customHeight="1">
      <c r="B92" s="105"/>
      <c r="D92" s="106" t="s">
        <v>225</v>
      </c>
      <c r="N92" s="173">
        <f>N132</f>
        <v>0</v>
      </c>
      <c r="O92" s="174"/>
      <c r="P92" s="174"/>
      <c r="Q92" s="174"/>
      <c r="R92" s="107"/>
    </row>
    <row r="93" spans="2:47" s="8" customFormat="1" ht="19.899999999999999" customHeight="1">
      <c r="B93" s="105"/>
      <c r="D93" s="106" t="s">
        <v>226</v>
      </c>
      <c r="N93" s="173">
        <f>N137</f>
        <v>0</v>
      </c>
      <c r="O93" s="174"/>
      <c r="P93" s="174"/>
      <c r="Q93" s="174"/>
      <c r="R93" s="107"/>
    </row>
    <row r="94" spans="2:47" s="8" customFormat="1" ht="19.899999999999999" customHeight="1">
      <c r="B94" s="105"/>
      <c r="D94" s="106" t="s">
        <v>111</v>
      </c>
      <c r="N94" s="173">
        <f>N152</f>
        <v>0</v>
      </c>
      <c r="O94" s="174"/>
      <c r="P94" s="174"/>
      <c r="Q94" s="174"/>
      <c r="R94" s="107"/>
    </row>
    <row r="95" spans="2:47" s="8" customFormat="1" ht="19.899999999999999" customHeight="1">
      <c r="B95" s="105"/>
      <c r="D95" s="106" t="s">
        <v>112</v>
      </c>
      <c r="N95" s="173">
        <f>N156</f>
        <v>0</v>
      </c>
      <c r="O95" s="174"/>
      <c r="P95" s="174"/>
      <c r="Q95" s="174"/>
      <c r="R95" s="107"/>
    </row>
    <row r="96" spans="2:47" s="7" customFormat="1" ht="24.95" customHeight="1">
      <c r="B96" s="102"/>
      <c r="D96" s="103" t="s">
        <v>113</v>
      </c>
      <c r="N96" s="197">
        <f>N158</f>
        <v>0</v>
      </c>
      <c r="O96" s="198"/>
      <c r="P96" s="198"/>
      <c r="Q96" s="198"/>
      <c r="R96" s="104"/>
    </row>
    <row r="97" spans="2:21" s="8" customFormat="1" ht="19.899999999999999" customHeight="1">
      <c r="B97" s="105"/>
      <c r="D97" s="106" t="s">
        <v>227</v>
      </c>
      <c r="N97" s="173">
        <f>N159</f>
        <v>0</v>
      </c>
      <c r="O97" s="174"/>
      <c r="P97" s="174"/>
      <c r="Q97" s="174"/>
      <c r="R97" s="107"/>
    </row>
    <row r="98" spans="2:21" s="8" customFormat="1" ht="19.899999999999999" customHeight="1">
      <c r="B98" s="105"/>
      <c r="D98" s="106" t="s">
        <v>228</v>
      </c>
      <c r="N98" s="173">
        <f>N161</f>
        <v>0</v>
      </c>
      <c r="O98" s="174"/>
      <c r="P98" s="174"/>
      <c r="Q98" s="174"/>
      <c r="R98" s="107"/>
    </row>
    <row r="99" spans="2:21" s="8" customFormat="1" ht="19.899999999999999" customHeight="1">
      <c r="B99" s="105"/>
      <c r="D99" s="106" t="s">
        <v>229</v>
      </c>
      <c r="N99" s="173">
        <f>N173</f>
        <v>0</v>
      </c>
      <c r="O99" s="174"/>
      <c r="P99" s="174"/>
      <c r="Q99" s="174"/>
      <c r="R99" s="107"/>
    </row>
    <row r="100" spans="2:21" s="8" customFormat="1" ht="19.899999999999999" customHeight="1">
      <c r="B100" s="105"/>
      <c r="D100" s="106" t="s">
        <v>114</v>
      </c>
      <c r="N100" s="173">
        <f>N178</f>
        <v>0</v>
      </c>
      <c r="O100" s="174"/>
      <c r="P100" s="174"/>
      <c r="Q100" s="174"/>
      <c r="R100" s="107"/>
    </row>
    <row r="101" spans="2:21" s="8" customFormat="1" ht="19.899999999999999" customHeight="1">
      <c r="B101" s="105"/>
      <c r="D101" s="106" t="s">
        <v>115</v>
      </c>
      <c r="N101" s="173">
        <f>N184</f>
        <v>0</v>
      </c>
      <c r="O101" s="174"/>
      <c r="P101" s="174"/>
      <c r="Q101" s="174"/>
      <c r="R101" s="107"/>
    </row>
    <row r="102" spans="2:21" s="8" customFormat="1" ht="19.899999999999999" customHeight="1">
      <c r="B102" s="105"/>
      <c r="D102" s="106" t="s">
        <v>230</v>
      </c>
      <c r="N102" s="173">
        <f>N188</f>
        <v>0</v>
      </c>
      <c r="O102" s="174"/>
      <c r="P102" s="174"/>
      <c r="Q102" s="174"/>
      <c r="R102" s="107"/>
    </row>
    <row r="103" spans="2:21" s="8" customFormat="1" ht="19.899999999999999" customHeight="1">
      <c r="B103" s="105"/>
      <c r="D103" s="106" t="s">
        <v>231</v>
      </c>
      <c r="N103" s="173">
        <f>N191</f>
        <v>0</v>
      </c>
      <c r="O103" s="174"/>
      <c r="P103" s="174"/>
      <c r="Q103" s="174"/>
      <c r="R103" s="107"/>
    </row>
    <row r="104" spans="2:21" s="7" customFormat="1" ht="24.95" customHeight="1">
      <c r="B104" s="102"/>
      <c r="D104" s="103" t="s">
        <v>116</v>
      </c>
      <c r="N104" s="197">
        <f>N194</f>
        <v>0</v>
      </c>
      <c r="O104" s="198"/>
      <c r="P104" s="198"/>
      <c r="Q104" s="198"/>
      <c r="R104" s="104"/>
    </row>
    <row r="105" spans="2:21" s="8" customFormat="1" ht="19.899999999999999" customHeight="1">
      <c r="B105" s="105"/>
      <c r="D105" s="106" t="s">
        <v>232</v>
      </c>
      <c r="N105" s="173">
        <f>N195</f>
        <v>0</v>
      </c>
      <c r="O105" s="174"/>
      <c r="P105" s="174"/>
      <c r="Q105" s="174"/>
      <c r="R105" s="107"/>
    </row>
    <row r="106" spans="2:21" s="1" customFormat="1" ht="21.75" customHeight="1">
      <c r="B106" s="24"/>
      <c r="R106" s="25"/>
    </row>
    <row r="107" spans="2:21" s="1" customFormat="1" ht="29.25" customHeight="1">
      <c r="B107" s="24"/>
      <c r="C107" s="101" t="s">
        <v>118</v>
      </c>
      <c r="N107" s="214">
        <v>0</v>
      </c>
      <c r="O107" s="199"/>
      <c r="P107" s="199"/>
      <c r="Q107" s="199"/>
      <c r="R107" s="25"/>
      <c r="T107" s="108"/>
      <c r="U107" s="109" t="s">
        <v>30</v>
      </c>
    </row>
    <row r="108" spans="2:21" s="1" customFormat="1" ht="18" customHeight="1">
      <c r="B108" s="24"/>
      <c r="R108" s="25"/>
    </row>
    <row r="109" spans="2:21" s="1" customFormat="1" ht="29.25" customHeight="1">
      <c r="B109" s="24"/>
      <c r="C109" s="94" t="s">
        <v>97</v>
      </c>
      <c r="D109" s="95"/>
      <c r="E109" s="95"/>
      <c r="F109" s="95"/>
      <c r="G109" s="95"/>
      <c r="H109" s="95"/>
      <c r="I109" s="95"/>
      <c r="J109" s="95"/>
      <c r="K109" s="95"/>
      <c r="L109" s="176">
        <f>ROUND(SUM(N89+N107),2)</f>
        <v>0</v>
      </c>
      <c r="M109" s="176"/>
      <c r="N109" s="176"/>
      <c r="O109" s="176"/>
      <c r="P109" s="176"/>
      <c r="Q109" s="176"/>
      <c r="R109" s="25"/>
    </row>
    <row r="110" spans="2:21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8"/>
    </row>
    <row r="114" spans="2:63" s="1" customFormat="1" ht="6.95" customHeight="1"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1"/>
    </row>
    <row r="115" spans="2:63" s="1" customFormat="1" ht="36.950000000000003" customHeight="1">
      <c r="B115" s="24"/>
      <c r="C115" s="150" t="s">
        <v>119</v>
      </c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25"/>
    </row>
    <row r="116" spans="2:63" s="1" customFormat="1" ht="6.95" customHeight="1">
      <c r="B116" s="24"/>
      <c r="R116" s="25"/>
    </row>
    <row r="117" spans="2:63" s="1" customFormat="1" ht="30" customHeight="1">
      <c r="B117" s="24"/>
      <c r="C117" s="21" t="s">
        <v>8</v>
      </c>
      <c r="F117" s="187" t="str">
        <f>F6</f>
        <v>Univerzita Komenského</v>
      </c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R117" s="25"/>
    </row>
    <row r="118" spans="2:63" ht="30" customHeight="1">
      <c r="B118" s="15"/>
      <c r="C118" s="21" t="s">
        <v>99</v>
      </c>
      <c r="F118" s="187" t="s">
        <v>100</v>
      </c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R118" s="16"/>
    </row>
    <row r="119" spans="2:63" s="1" customFormat="1" ht="36.950000000000003" customHeight="1">
      <c r="B119" s="24"/>
      <c r="C119" s="55" t="s">
        <v>101</v>
      </c>
      <c r="F119" s="169" t="str">
        <f>F8</f>
        <v>2023-03-01-02 - Dostavovacie práce</v>
      </c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R119" s="25"/>
    </row>
    <row r="120" spans="2:63" s="1" customFormat="1" ht="6.95" customHeight="1">
      <c r="B120" s="24"/>
      <c r="R120" s="25"/>
    </row>
    <row r="121" spans="2:63" s="1" customFormat="1" ht="18" customHeight="1">
      <c r="B121" s="24"/>
      <c r="C121" s="21" t="s">
        <v>13</v>
      </c>
      <c r="F121" s="19" t="str">
        <f>F10</f>
        <v xml:space="preserve"> </v>
      </c>
      <c r="K121" s="21" t="s">
        <v>15</v>
      </c>
      <c r="M121" s="190" t="str">
        <f>IF(O10="","",O10)</f>
        <v>11. 8. 2023</v>
      </c>
      <c r="N121" s="190"/>
      <c r="O121" s="190"/>
      <c r="P121" s="190"/>
      <c r="R121" s="25"/>
    </row>
    <row r="122" spans="2:63" s="1" customFormat="1" ht="6.95" customHeight="1">
      <c r="B122" s="24"/>
      <c r="R122" s="25"/>
    </row>
    <row r="123" spans="2:63" s="1" customFormat="1" ht="15">
      <c r="B123" s="24"/>
      <c r="C123" s="21" t="s">
        <v>17</v>
      </c>
      <c r="F123" s="19" t="str">
        <f>E13</f>
        <v xml:space="preserve"> </v>
      </c>
      <c r="K123" s="21" t="s">
        <v>22</v>
      </c>
      <c r="M123" s="152" t="str">
        <f>E19</f>
        <v xml:space="preserve"> </v>
      </c>
      <c r="N123" s="152"/>
      <c r="O123" s="152"/>
      <c r="P123" s="152"/>
      <c r="Q123" s="152"/>
      <c r="R123" s="25"/>
    </row>
    <row r="124" spans="2:63" s="1" customFormat="1" ht="14.45" customHeight="1">
      <c r="B124" s="24"/>
      <c r="C124" s="21" t="s">
        <v>20</v>
      </c>
      <c r="F124" s="19" t="str">
        <f>IF(E16="","",E16)</f>
        <v xml:space="preserve"> </v>
      </c>
      <c r="K124" s="21" t="s">
        <v>25</v>
      </c>
      <c r="M124" s="152" t="str">
        <f>E22</f>
        <v xml:space="preserve"> </v>
      </c>
      <c r="N124" s="152"/>
      <c r="O124" s="152"/>
      <c r="P124" s="152"/>
      <c r="Q124" s="152"/>
      <c r="R124" s="25"/>
    </row>
    <row r="125" spans="2:63" s="1" customFormat="1" ht="10.35" customHeight="1">
      <c r="B125" s="24"/>
      <c r="R125" s="25"/>
    </row>
    <row r="126" spans="2:63" s="9" customFormat="1" ht="29.25" customHeight="1">
      <c r="B126" s="110"/>
      <c r="C126" s="111" t="s">
        <v>120</v>
      </c>
      <c r="D126" s="112" t="s">
        <v>121</v>
      </c>
      <c r="E126" s="112" t="s">
        <v>48</v>
      </c>
      <c r="F126" s="200" t="s">
        <v>122</v>
      </c>
      <c r="G126" s="200"/>
      <c r="H126" s="200"/>
      <c r="I126" s="200"/>
      <c r="J126" s="112" t="s">
        <v>123</v>
      </c>
      <c r="K126" s="112" t="s">
        <v>124</v>
      </c>
      <c r="L126" s="201" t="s">
        <v>125</v>
      </c>
      <c r="M126" s="201"/>
      <c r="N126" s="200" t="s">
        <v>107</v>
      </c>
      <c r="O126" s="200"/>
      <c r="P126" s="200"/>
      <c r="Q126" s="202"/>
      <c r="R126" s="113"/>
      <c r="T126" s="61" t="s">
        <v>126</v>
      </c>
      <c r="U126" s="62" t="s">
        <v>30</v>
      </c>
      <c r="V126" s="62" t="s">
        <v>127</v>
      </c>
      <c r="W126" s="62" t="s">
        <v>128</v>
      </c>
      <c r="X126" s="62" t="s">
        <v>129</v>
      </c>
      <c r="Y126" s="62" t="s">
        <v>130</v>
      </c>
      <c r="Z126" s="62" t="s">
        <v>131</v>
      </c>
      <c r="AA126" s="63" t="s">
        <v>132</v>
      </c>
    </row>
    <row r="127" spans="2:63" s="1" customFormat="1" ht="29.25" customHeight="1">
      <c r="B127" s="24"/>
      <c r="C127" s="65" t="s">
        <v>103</v>
      </c>
      <c r="N127" s="215">
        <f>BK127</f>
        <v>0</v>
      </c>
      <c r="O127" s="206"/>
      <c r="P127" s="206"/>
      <c r="Q127" s="206"/>
      <c r="R127" s="25"/>
      <c r="T127" s="64"/>
      <c r="U127" s="38"/>
      <c r="V127" s="38"/>
      <c r="W127" s="114">
        <f>W128+W158+W194</f>
        <v>1657.2440819999999</v>
      </c>
      <c r="X127" s="38"/>
      <c r="Y127" s="114">
        <f>Y128+Y158+Y194</f>
        <v>66.220524580000017</v>
      </c>
      <c r="Z127" s="38"/>
      <c r="AA127" s="115">
        <f>AA128+AA158+AA194</f>
        <v>0</v>
      </c>
      <c r="AT127" s="11" t="s">
        <v>65</v>
      </c>
      <c r="AU127" s="11" t="s">
        <v>109</v>
      </c>
      <c r="BK127" s="116">
        <f>BK128+BK158+BK194</f>
        <v>0</v>
      </c>
    </row>
    <row r="128" spans="2:63" s="10" customFormat="1" ht="37.35" customHeight="1">
      <c r="B128" s="117"/>
      <c r="D128" s="118" t="s">
        <v>110</v>
      </c>
      <c r="E128" s="118"/>
      <c r="F128" s="118"/>
      <c r="G128" s="118"/>
      <c r="H128" s="118"/>
      <c r="I128" s="118"/>
      <c r="J128" s="118"/>
      <c r="K128" s="118"/>
      <c r="L128" s="118"/>
      <c r="M128" s="118"/>
      <c r="N128" s="216">
        <f>BK128</f>
        <v>0</v>
      </c>
      <c r="O128" s="207"/>
      <c r="P128" s="207"/>
      <c r="Q128" s="207"/>
      <c r="R128" s="119"/>
      <c r="T128" s="120"/>
      <c r="W128" s="121">
        <f>W129+W132+W137+W152+W156</f>
        <v>1341.2752969999999</v>
      </c>
      <c r="Y128" s="121">
        <f>Y129+Y132+Y137+Y152+Y156</f>
        <v>63.553636160000003</v>
      </c>
      <c r="AA128" s="122">
        <f>AA129+AA132+AA137+AA152+AA156</f>
        <v>0</v>
      </c>
      <c r="AR128" s="123" t="s">
        <v>73</v>
      </c>
      <c r="AT128" s="124" t="s">
        <v>65</v>
      </c>
      <c r="AU128" s="124" t="s">
        <v>66</v>
      </c>
      <c r="AY128" s="123" t="s">
        <v>133</v>
      </c>
      <c r="BK128" s="125">
        <f>BK129+BK132+BK137+BK152+BK156</f>
        <v>0</v>
      </c>
    </row>
    <row r="129" spans="2:65" s="10" customFormat="1" ht="19.899999999999999" customHeight="1">
      <c r="B129" s="117"/>
      <c r="D129" s="126" t="s">
        <v>224</v>
      </c>
      <c r="E129" s="126"/>
      <c r="F129" s="126"/>
      <c r="G129" s="126"/>
      <c r="H129" s="126"/>
      <c r="I129" s="126"/>
      <c r="J129" s="126"/>
      <c r="K129" s="126"/>
      <c r="L129" s="126"/>
      <c r="M129" s="126"/>
      <c r="N129" s="217">
        <f>BK129</f>
        <v>0</v>
      </c>
      <c r="O129" s="208"/>
      <c r="P129" s="208"/>
      <c r="Q129" s="208"/>
      <c r="R129" s="119"/>
      <c r="T129" s="120"/>
      <c r="W129" s="121">
        <f>SUM(W130:W131)</f>
        <v>44.447487999999993</v>
      </c>
      <c r="Y129" s="121">
        <f>SUM(Y130:Y131)</f>
        <v>17.650130140000002</v>
      </c>
      <c r="AA129" s="122">
        <f>SUM(AA130:AA131)</f>
        <v>0</v>
      </c>
      <c r="AR129" s="123" t="s">
        <v>73</v>
      </c>
      <c r="AT129" s="124" t="s">
        <v>65</v>
      </c>
      <c r="AU129" s="124" t="s">
        <v>73</v>
      </c>
      <c r="AY129" s="123" t="s">
        <v>133</v>
      </c>
      <c r="BK129" s="125">
        <f>SUM(BK130:BK131)</f>
        <v>0</v>
      </c>
    </row>
    <row r="130" spans="2:65" s="1" customFormat="1" ht="44.25" customHeight="1">
      <c r="B130" s="127"/>
      <c r="C130" s="139" t="s">
        <v>198</v>
      </c>
      <c r="D130" s="139" t="s">
        <v>135</v>
      </c>
      <c r="E130" s="140" t="s">
        <v>233</v>
      </c>
      <c r="F130" s="203" t="s">
        <v>234</v>
      </c>
      <c r="G130" s="203"/>
      <c r="H130" s="203"/>
      <c r="I130" s="203"/>
      <c r="J130" s="141" t="s">
        <v>235</v>
      </c>
      <c r="K130" s="142">
        <v>19.141999999999999</v>
      </c>
      <c r="L130" s="204"/>
      <c r="M130" s="204"/>
      <c r="N130" s="204">
        <f>ROUND(L130*K130,3)</f>
        <v>0</v>
      </c>
      <c r="O130" s="204"/>
      <c r="P130" s="204"/>
      <c r="Q130" s="204"/>
      <c r="R130" s="128"/>
      <c r="T130" s="129" t="s">
        <v>11</v>
      </c>
      <c r="U130" s="31" t="s">
        <v>33</v>
      </c>
      <c r="V130" s="130">
        <v>2.2639999999999998</v>
      </c>
      <c r="W130" s="130">
        <f>V130*K130</f>
        <v>43.337487999999993</v>
      </c>
      <c r="X130" s="130">
        <v>0.91817000000000004</v>
      </c>
      <c r="Y130" s="130">
        <f>X130*K130</f>
        <v>17.575610140000002</v>
      </c>
      <c r="Z130" s="130">
        <v>0</v>
      </c>
      <c r="AA130" s="131">
        <f>Z130*K130</f>
        <v>0</v>
      </c>
      <c r="AR130" s="11" t="s">
        <v>139</v>
      </c>
      <c r="AT130" s="11" t="s">
        <v>135</v>
      </c>
      <c r="AU130" s="11" t="s">
        <v>78</v>
      </c>
      <c r="AY130" s="11" t="s">
        <v>133</v>
      </c>
      <c r="BE130" s="132">
        <f>IF(U130="základná",N130,0)</f>
        <v>0</v>
      </c>
      <c r="BF130" s="132">
        <f>IF(U130="znížená",N130,0)</f>
        <v>0</v>
      </c>
      <c r="BG130" s="132">
        <f>IF(U130="zákl. prenesená",N130,0)</f>
        <v>0</v>
      </c>
      <c r="BH130" s="132">
        <f>IF(U130="zníž. prenesená",N130,0)</f>
        <v>0</v>
      </c>
      <c r="BI130" s="132">
        <f>IF(U130="nulová",N130,0)</f>
        <v>0</v>
      </c>
      <c r="BJ130" s="11" t="s">
        <v>78</v>
      </c>
      <c r="BK130" s="133">
        <f>ROUND(L130*K130,3)</f>
        <v>0</v>
      </c>
      <c r="BL130" s="11" t="s">
        <v>139</v>
      </c>
      <c r="BM130" s="11" t="s">
        <v>236</v>
      </c>
    </row>
    <row r="131" spans="2:65" s="1" customFormat="1" ht="31.5" customHeight="1">
      <c r="B131" s="127"/>
      <c r="C131" s="139" t="s">
        <v>237</v>
      </c>
      <c r="D131" s="139" t="s">
        <v>135</v>
      </c>
      <c r="E131" s="140" t="s">
        <v>238</v>
      </c>
      <c r="F131" s="203" t="s">
        <v>239</v>
      </c>
      <c r="G131" s="203"/>
      <c r="H131" s="203"/>
      <c r="I131" s="203"/>
      <c r="J131" s="141" t="s">
        <v>148</v>
      </c>
      <c r="K131" s="142">
        <v>2</v>
      </c>
      <c r="L131" s="204"/>
      <c r="M131" s="204"/>
      <c r="N131" s="204">
        <f>ROUND(L131*K131,3)</f>
        <v>0</v>
      </c>
      <c r="O131" s="204"/>
      <c r="P131" s="204"/>
      <c r="Q131" s="204"/>
      <c r="R131" s="128"/>
      <c r="T131" s="129" t="s">
        <v>11</v>
      </c>
      <c r="U131" s="31" t="s">
        <v>33</v>
      </c>
      <c r="V131" s="130">
        <v>0.55500000000000005</v>
      </c>
      <c r="W131" s="130">
        <f>V131*K131</f>
        <v>1.1100000000000001</v>
      </c>
      <c r="X131" s="130">
        <v>3.7260000000000001E-2</v>
      </c>
      <c r="Y131" s="130">
        <f>X131*K131</f>
        <v>7.4520000000000003E-2</v>
      </c>
      <c r="Z131" s="130">
        <v>0</v>
      </c>
      <c r="AA131" s="131">
        <f>Z131*K131</f>
        <v>0</v>
      </c>
      <c r="AR131" s="11" t="s">
        <v>139</v>
      </c>
      <c r="AT131" s="11" t="s">
        <v>135</v>
      </c>
      <c r="AU131" s="11" t="s">
        <v>78</v>
      </c>
      <c r="AY131" s="11" t="s">
        <v>133</v>
      </c>
      <c r="BE131" s="132">
        <f>IF(U131="základná",N131,0)</f>
        <v>0</v>
      </c>
      <c r="BF131" s="132">
        <f>IF(U131="znížená",N131,0)</f>
        <v>0</v>
      </c>
      <c r="BG131" s="132">
        <f>IF(U131="zákl. prenesená",N131,0)</f>
        <v>0</v>
      </c>
      <c r="BH131" s="132">
        <f>IF(U131="zníž. prenesená",N131,0)</f>
        <v>0</v>
      </c>
      <c r="BI131" s="132">
        <f>IF(U131="nulová",N131,0)</f>
        <v>0</v>
      </c>
      <c r="BJ131" s="11" t="s">
        <v>78</v>
      </c>
      <c r="BK131" s="133">
        <f>ROUND(L131*K131,3)</f>
        <v>0</v>
      </c>
      <c r="BL131" s="11" t="s">
        <v>139</v>
      </c>
      <c r="BM131" s="11" t="s">
        <v>240</v>
      </c>
    </row>
    <row r="132" spans="2:65" s="10" customFormat="1" ht="29.85" customHeight="1">
      <c r="B132" s="117"/>
      <c r="D132" s="126" t="s">
        <v>225</v>
      </c>
      <c r="E132" s="126"/>
      <c r="F132" s="126"/>
      <c r="G132" s="126"/>
      <c r="H132" s="126"/>
      <c r="I132" s="126"/>
      <c r="J132" s="126"/>
      <c r="K132" s="126"/>
      <c r="L132" s="126"/>
      <c r="M132" s="126"/>
      <c r="N132" s="218">
        <f>BK132</f>
        <v>0</v>
      </c>
      <c r="O132" s="209"/>
      <c r="P132" s="209"/>
      <c r="Q132" s="209"/>
      <c r="R132" s="119"/>
      <c r="T132" s="120"/>
      <c r="W132" s="121">
        <f>SUM(W133:W136)</f>
        <v>110.817775</v>
      </c>
      <c r="Y132" s="121">
        <f>SUM(Y133:Y136)</f>
        <v>17.836782860000003</v>
      </c>
      <c r="AA132" s="122">
        <f>SUM(AA133:AA136)</f>
        <v>0</v>
      </c>
      <c r="AR132" s="123" t="s">
        <v>73</v>
      </c>
      <c r="AT132" s="124" t="s">
        <v>65</v>
      </c>
      <c r="AU132" s="124" t="s">
        <v>73</v>
      </c>
      <c r="AY132" s="123" t="s">
        <v>133</v>
      </c>
      <c r="BK132" s="125">
        <f>SUM(BK133:BK136)</f>
        <v>0</v>
      </c>
    </row>
    <row r="133" spans="2:65" s="1" customFormat="1" ht="31.5" customHeight="1">
      <c r="B133" s="127"/>
      <c r="C133" s="139" t="s">
        <v>241</v>
      </c>
      <c r="D133" s="139" t="s">
        <v>135</v>
      </c>
      <c r="E133" s="140" t="s">
        <v>242</v>
      </c>
      <c r="F133" s="203" t="s">
        <v>243</v>
      </c>
      <c r="G133" s="203"/>
      <c r="H133" s="203"/>
      <c r="I133" s="203"/>
      <c r="J133" s="141" t="s">
        <v>235</v>
      </c>
      <c r="K133" s="142">
        <v>6.9560000000000004</v>
      </c>
      <c r="L133" s="204"/>
      <c r="M133" s="204"/>
      <c r="N133" s="204">
        <f>ROUND(L133*K133,3)</f>
        <v>0</v>
      </c>
      <c r="O133" s="204"/>
      <c r="P133" s="204"/>
      <c r="Q133" s="204"/>
      <c r="R133" s="128"/>
      <c r="T133" s="129" t="s">
        <v>11</v>
      </c>
      <c r="U133" s="31" t="s">
        <v>33</v>
      </c>
      <c r="V133" s="130">
        <v>1.58</v>
      </c>
      <c r="W133" s="130">
        <f>V133*K133</f>
        <v>10.990480000000002</v>
      </c>
      <c r="X133" s="130">
        <v>2.4018600000000001</v>
      </c>
      <c r="Y133" s="130">
        <f>X133*K133</f>
        <v>16.707338160000003</v>
      </c>
      <c r="Z133" s="130">
        <v>0</v>
      </c>
      <c r="AA133" s="131">
        <f>Z133*K133</f>
        <v>0</v>
      </c>
      <c r="AR133" s="11" t="s">
        <v>139</v>
      </c>
      <c r="AT133" s="11" t="s">
        <v>135</v>
      </c>
      <c r="AU133" s="11" t="s">
        <v>78</v>
      </c>
      <c r="AY133" s="11" t="s">
        <v>133</v>
      </c>
      <c r="BE133" s="132">
        <f>IF(U133="základná",N133,0)</f>
        <v>0</v>
      </c>
      <c r="BF133" s="132">
        <f>IF(U133="znížená",N133,0)</f>
        <v>0</v>
      </c>
      <c r="BG133" s="132">
        <f>IF(U133="zákl. prenesená",N133,0)</f>
        <v>0</v>
      </c>
      <c r="BH133" s="132">
        <f>IF(U133="zníž. prenesená",N133,0)</f>
        <v>0</v>
      </c>
      <c r="BI133" s="132">
        <f>IF(U133="nulová",N133,0)</f>
        <v>0</v>
      </c>
      <c r="BJ133" s="11" t="s">
        <v>78</v>
      </c>
      <c r="BK133" s="133">
        <f>ROUND(L133*K133,3)</f>
        <v>0</v>
      </c>
      <c r="BL133" s="11" t="s">
        <v>139</v>
      </c>
      <c r="BM133" s="11" t="s">
        <v>244</v>
      </c>
    </row>
    <row r="134" spans="2:65" s="1" customFormat="1" ht="31.5" customHeight="1">
      <c r="B134" s="127"/>
      <c r="C134" s="139" t="s">
        <v>3</v>
      </c>
      <c r="D134" s="139" t="s">
        <v>135</v>
      </c>
      <c r="E134" s="140" t="s">
        <v>245</v>
      </c>
      <c r="F134" s="203" t="s">
        <v>246</v>
      </c>
      <c r="G134" s="203"/>
      <c r="H134" s="203"/>
      <c r="I134" s="203"/>
      <c r="J134" s="141" t="s">
        <v>138</v>
      </c>
      <c r="K134" s="142">
        <v>100.17</v>
      </c>
      <c r="L134" s="204"/>
      <c r="M134" s="204"/>
      <c r="N134" s="204">
        <f>ROUND(L134*K134,3)</f>
        <v>0</v>
      </c>
      <c r="O134" s="204"/>
      <c r="P134" s="204"/>
      <c r="Q134" s="204"/>
      <c r="R134" s="128"/>
      <c r="T134" s="129" t="s">
        <v>11</v>
      </c>
      <c r="U134" s="31" t="s">
        <v>33</v>
      </c>
      <c r="V134" s="130">
        <v>0.48199999999999998</v>
      </c>
      <c r="W134" s="130">
        <f>V134*K134</f>
        <v>48.281939999999999</v>
      </c>
      <c r="X134" s="130">
        <v>3.4099999999999998E-3</v>
      </c>
      <c r="Y134" s="130">
        <f>X134*K134</f>
        <v>0.34157969999999999</v>
      </c>
      <c r="Z134" s="130">
        <v>0</v>
      </c>
      <c r="AA134" s="131">
        <f>Z134*K134</f>
        <v>0</v>
      </c>
      <c r="AR134" s="11" t="s">
        <v>139</v>
      </c>
      <c r="AT134" s="11" t="s">
        <v>135</v>
      </c>
      <c r="AU134" s="11" t="s">
        <v>78</v>
      </c>
      <c r="AY134" s="11" t="s">
        <v>133</v>
      </c>
      <c r="BE134" s="132">
        <f>IF(U134="základná",N134,0)</f>
        <v>0</v>
      </c>
      <c r="BF134" s="132">
        <f>IF(U134="znížená",N134,0)</f>
        <v>0</v>
      </c>
      <c r="BG134" s="132">
        <f>IF(U134="zákl. prenesená",N134,0)</f>
        <v>0</v>
      </c>
      <c r="BH134" s="132">
        <f>IF(U134="zníž. prenesená",N134,0)</f>
        <v>0</v>
      </c>
      <c r="BI134" s="132">
        <f>IF(U134="nulová",N134,0)</f>
        <v>0</v>
      </c>
      <c r="BJ134" s="11" t="s">
        <v>78</v>
      </c>
      <c r="BK134" s="133">
        <f>ROUND(L134*K134,3)</f>
        <v>0</v>
      </c>
      <c r="BL134" s="11" t="s">
        <v>139</v>
      </c>
      <c r="BM134" s="11" t="s">
        <v>247</v>
      </c>
    </row>
    <row r="135" spans="2:65" s="1" customFormat="1" ht="31.5" customHeight="1">
      <c r="B135" s="127"/>
      <c r="C135" s="139" t="s">
        <v>169</v>
      </c>
      <c r="D135" s="139" t="s">
        <v>135</v>
      </c>
      <c r="E135" s="140" t="s">
        <v>248</v>
      </c>
      <c r="F135" s="203" t="s">
        <v>249</v>
      </c>
      <c r="G135" s="203"/>
      <c r="H135" s="203"/>
      <c r="I135" s="203"/>
      <c r="J135" s="141" t="s">
        <v>138</v>
      </c>
      <c r="K135" s="142">
        <v>100.17</v>
      </c>
      <c r="L135" s="204"/>
      <c r="M135" s="204"/>
      <c r="N135" s="204">
        <f>ROUND(L135*K135,3)</f>
        <v>0</v>
      </c>
      <c r="O135" s="204"/>
      <c r="P135" s="204"/>
      <c r="Q135" s="204"/>
      <c r="R135" s="128"/>
      <c r="T135" s="129" t="s">
        <v>11</v>
      </c>
      <c r="U135" s="31" t="s">
        <v>33</v>
      </c>
      <c r="V135" s="130">
        <v>0.23899999999999999</v>
      </c>
      <c r="W135" s="130">
        <f>V135*K135</f>
        <v>23.940629999999999</v>
      </c>
      <c r="X135" s="130">
        <v>0</v>
      </c>
      <c r="Y135" s="130">
        <f>X135*K135</f>
        <v>0</v>
      </c>
      <c r="Z135" s="130">
        <v>0</v>
      </c>
      <c r="AA135" s="131">
        <f>Z135*K135</f>
        <v>0</v>
      </c>
      <c r="AR135" s="11" t="s">
        <v>139</v>
      </c>
      <c r="AT135" s="11" t="s">
        <v>135</v>
      </c>
      <c r="AU135" s="11" t="s">
        <v>78</v>
      </c>
      <c r="AY135" s="11" t="s">
        <v>133</v>
      </c>
      <c r="BE135" s="132">
        <f>IF(U135="základná",N135,0)</f>
        <v>0</v>
      </c>
      <c r="BF135" s="132">
        <f>IF(U135="znížená",N135,0)</f>
        <v>0</v>
      </c>
      <c r="BG135" s="132">
        <f>IF(U135="zákl. prenesená",N135,0)</f>
        <v>0</v>
      </c>
      <c r="BH135" s="132">
        <f>IF(U135="zníž. prenesená",N135,0)</f>
        <v>0</v>
      </c>
      <c r="BI135" s="132">
        <f>IF(U135="nulová",N135,0)</f>
        <v>0</v>
      </c>
      <c r="BJ135" s="11" t="s">
        <v>78</v>
      </c>
      <c r="BK135" s="133">
        <f>ROUND(L135*K135,3)</f>
        <v>0</v>
      </c>
      <c r="BL135" s="11" t="s">
        <v>139</v>
      </c>
      <c r="BM135" s="11" t="s">
        <v>250</v>
      </c>
    </row>
    <row r="136" spans="2:65" s="1" customFormat="1" ht="31.5" customHeight="1">
      <c r="B136" s="127"/>
      <c r="C136" s="139" t="s">
        <v>173</v>
      </c>
      <c r="D136" s="139" t="s">
        <v>135</v>
      </c>
      <c r="E136" s="140" t="s">
        <v>251</v>
      </c>
      <c r="F136" s="203" t="s">
        <v>252</v>
      </c>
      <c r="G136" s="203"/>
      <c r="H136" s="203"/>
      <c r="I136" s="203"/>
      <c r="J136" s="141" t="s">
        <v>180</v>
      </c>
      <c r="K136" s="142">
        <v>0.77500000000000002</v>
      </c>
      <c r="L136" s="204"/>
      <c r="M136" s="204"/>
      <c r="N136" s="204">
        <f>ROUND(L136*K136,3)</f>
        <v>0</v>
      </c>
      <c r="O136" s="204"/>
      <c r="P136" s="204"/>
      <c r="Q136" s="204"/>
      <c r="R136" s="128"/>
      <c r="T136" s="129" t="s">
        <v>11</v>
      </c>
      <c r="U136" s="31" t="s">
        <v>33</v>
      </c>
      <c r="V136" s="130">
        <v>35.619</v>
      </c>
      <c r="W136" s="130">
        <f>V136*K136</f>
        <v>27.604725000000002</v>
      </c>
      <c r="X136" s="130">
        <v>1.0165999999999999</v>
      </c>
      <c r="Y136" s="130">
        <f>X136*K136</f>
        <v>0.78786500000000004</v>
      </c>
      <c r="Z136" s="130">
        <v>0</v>
      </c>
      <c r="AA136" s="131">
        <f>Z136*K136</f>
        <v>0</v>
      </c>
      <c r="AR136" s="11" t="s">
        <v>139</v>
      </c>
      <c r="AT136" s="11" t="s">
        <v>135</v>
      </c>
      <c r="AU136" s="11" t="s">
        <v>78</v>
      </c>
      <c r="AY136" s="11" t="s">
        <v>133</v>
      </c>
      <c r="BE136" s="132">
        <f>IF(U136="základná",N136,0)</f>
        <v>0</v>
      </c>
      <c r="BF136" s="132">
        <f>IF(U136="znížená",N136,0)</f>
        <v>0</v>
      </c>
      <c r="BG136" s="132">
        <f>IF(U136="zákl. prenesená",N136,0)</f>
        <v>0</v>
      </c>
      <c r="BH136" s="132">
        <f>IF(U136="zníž. prenesená",N136,0)</f>
        <v>0</v>
      </c>
      <c r="BI136" s="132">
        <f>IF(U136="nulová",N136,0)</f>
        <v>0</v>
      </c>
      <c r="BJ136" s="11" t="s">
        <v>78</v>
      </c>
      <c r="BK136" s="133">
        <f>ROUND(L136*K136,3)</f>
        <v>0</v>
      </c>
      <c r="BL136" s="11" t="s">
        <v>139</v>
      </c>
      <c r="BM136" s="11" t="s">
        <v>253</v>
      </c>
    </row>
    <row r="137" spans="2:65" s="10" customFormat="1" ht="29.85" customHeight="1">
      <c r="B137" s="117"/>
      <c r="D137" s="126" t="s">
        <v>226</v>
      </c>
      <c r="E137" s="126"/>
      <c r="F137" s="126"/>
      <c r="G137" s="126"/>
      <c r="H137" s="126"/>
      <c r="I137" s="126"/>
      <c r="J137" s="126"/>
      <c r="K137" s="126"/>
      <c r="L137" s="126"/>
      <c r="M137" s="126"/>
      <c r="N137" s="218">
        <f>BK137</f>
        <v>0</v>
      </c>
      <c r="O137" s="209"/>
      <c r="P137" s="209"/>
      <c r="Q137" s="209"/>
      <c r="R137" s="119"/>
      <c r="T137" s="120"/>
      <c r="W137" s="121">
        <f>SUM(W138:W151)</f>
        <v>1136.7470499999999</v>
      </c>
      <c r="Y137" s="121">
        <f>SUM(Y138:Y151)</f>
        <v>28.041955160000001</v>
      </c>
      <c r="AA137" s="122">
        <f>SUM(AA138:AA151)</f>
        <v>0</v>
      </c>
      <c r="AR137" s="123" t="s">
        <v>73</v>
      </c>
      <c r="AT137" s="124" t="s">
        <v>65</v>
      </c>
      <c r="AU137" s="124" t="s">
        <v>73</v>
      </c>
      <c r="AY137" s="123" t="s">
        <v>133</v>
      </c>
      <c r="BK137" s="125">
        <f>SUM(BK138:BK151)</f>
        <v>0</v>
      </c>
    </row>
    <row r="138" spans="2:65" s="1" customFormat="1" ht="44.25" customHeight="1">
      <c r="B138" s="127"/>
      <c r="C138" s="139" t="s">
        <v>254</v>
      </c>
      <c r="D138" s="139" t="s">
        <v>135</v>
      </c>
      <c r="E138" s="140" t="s">
        <v>255</v>
      </c>
      <c r="F138" s="203" t="s">
        <v>256</v>
      </c>
      <c r="G138" s="203"/>
      <c r="H138" s="203"/>
      <c r="I138" s="203"/>
      <c r="J138" s="141" t="s">
        <v>138</v>
      </c>
      <c r="K138" s="142">
        <v>127.02</v>
      </c>
      <c r="L138" s="204"/>
      <c r="M138" s="204"/>
      <c r="N138" s="204">
        <f t="shared" ref="N138:N151" si="0">ROUND(L138*K138,3)</f>
        <v>0</v>
      </c>
      <c r="O138" s="204"/>
      <c r="P138" s="204"/>
      <c r="Q138" s="204"/>
      <c r="R138" s="128"/>
      <c r="T138" s="129" t="s">
        <v>11</v>
      </c>
      <c r="U138" s="31" t="s">
        <v>33</v>
      </c>
      <c r="V138" s="130">
        <v>0.31900000000000001</v>
      </c>
      <c r="W138" s="130">
        <f t="shared" ref="W138:W151" si="1">V138*K138</f>
        <v>40.519379999999998</v>
      </c>
      <c r="X138" s="130">
        <v>1.47E-2</v>
      </c>
      <c r="Y138" s="130">
        <f t="shared" ref="Y138:Y151" si="2">X138*K138</f>
        <v>1.8671939999999998</v>
      </c>
      <c r="Z138" s="130">
        <v>0</v>
      </c>
      <c r="AA138" s="131">
        <f t="shared" ref="AA138:AA151" si="3">Z138*K138</f>
        <v>0</v>
      </c>
      <c r="AR138" s="11" t="s">
        <v>139</v>
      </c>
      <c r="AT138" s="11" t="s">
        <v>135</v>
      </c>
      <c r="AU138" s="11" t="s">
        <v>78</v>
      </c>
      <c r="AY138" s="11" t="s">
        <v>133</v>
      </c>
      <c r="BE138" s="132">
        <f t="shared" ref="BE138:BE151" si="4">IF(U138="základná",N138,0)</f>
        <v>0</v>
      </c>
      <c r="BF138" s="132">
        <f t="shared" ref="BF138:BF151" si="5">IF(U138="znížená",N138,0)</f>
        <v>0</v>
      </c>
      <c r="BG138" s="132">
        <f t="shared" ref="BG138:BG151" si="6">IF(U138="zákl. prenesená",N138,0)</f>
        <v>0</v>
      </c>
      <c r="BH138" s="132">
        <f t="shared" ref="BH138:BH151" si="7">IF(U138="zníž. prenesená",N138,0)</f>
        <v>0</v>
      </c>
      <c r="BI138" s="132">
        <f t="shared" ref="BI138:BI151" si="8">IF(U138="nulová",N138,0)</f>
        <v>0</v>
      </c>
      <c r="BJ138" s="11" t="s">
        <v>78</v>
      </c>
      <c r="BK138" s="133">
        <f t="shared" ref="BK138:BK151" si="9">ROUND(L138*K138,3)</f>
        <v>0</v>
      </c>
      <c r="BL138" s="11" t="s">
        <v>139</v>
      </c>
      <c r="BM138" s="11" t="s">
        <v>257</v>
      </c>
    </row>
    <row r="139" spans="2:65" s="1" customFormat="1" ht="31.5" customHeight="1">
      <c r="B139" s="127"/>
      <c r="C139" s="139" t="s">
        <v>73</v>
      </c>
      <c r="D139" s="139" t="s">
        <v>135</v>
      </c>
      <c r="E139" s="140" t="s">
        <v>258</v>
      </c>
      <c r="F139" s="203" t="s">
        <v>259</v>
      </c>
      <c r="G139" s="203"/>
      <c r="H139" s="203"/>
      <c r="I139" s="203"/>
      <c r="J139" s="141" t="s">
        <v>138</v>
      </c>
      <c r="K139" s="142">
        <v>127.02</v>
      </c>
      <c r="L139" s="204"/>
      <c r="M139" s="204"/>
      <c r="N139" s="204">
        <f t="shared" si="0"/>
        <v>0</v>
      </c>
      <c r="O139" s="204"/>
      <c r="P139" s="204"/>
      <c r="Q139" s="204"/>
      <c r="R139" s="128"/>
      <c r="T139" s="129" t="s">
        <v>11</v>
      </c>
      <c r="U139" s="31" t="s">
        <v>33</v>
      </c>
      <c r="V139" s="130">
        <v>5.1999999999999998E-2</v>
      </c>
      <c r="W139" s="130">
        <f t="shared" si="1"/>
        <v>6.6050399999999998</v>
      </c>
      <c r="X139" s="130">
        <v>2.5999999999999998E-4</v>
      </c>
      <c r="Y139" s="130">
        <f t="shared" si="2"/>
        <v>3.3025199999999998E-2</v>
      </c>
      <c r="Z139" s="130">
        <v>0</v>
      </c>
      <c r="AA139" s="131">
        <f t="shared" si="3"/>
        <v>0</v>
      </c>
      <c r="AR139" s="11" t="s">
        <v>139</v>
      </c>
      <c r="AT139" s="11" t="s">
        <v>135</v>
      </c>
      <c r="AU139" s="11" t="s">
        <v>78</v>
      </c>
      <c r="AY139" s="11" t="s">
        <v>133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1" t="s">
        <v>78</v>
      </c>
      <c r="BK139" s="133">
        <f t="shared" si="9"/>
        <v>0</v>
      </c>
      <c r="BL139" s="11" t="s">
        <v>139</v>
      </c>
      <c r="BM139" s="11" t="s">
        <v>260</v>
      </c>
    </row>
    <row r="140" spans="2:65" s="1" customFormat="1" ht="31.5" customHeight="1">
      <c r="B140" s="127"/>
      <c r="C140" s="139" t="s">
        <v>78</v>
      </c>
      <c r="D140" s="139" t="s">
        <v>135</v>
      </c>
      <c r="E140" s="140" t="s">
        <v>261</v>
      </c>
      <c r="F140" s="203" t="s">
        <v>262</v>
      </c>
      <c r="G140" s="203"/>
      <c r="H140" s="203"/>
      <c r="I140" s="203"/>
      <c r="J140" s="141" t="s">
        <v>138</v>
      </c>
      <c r="K140" s="142">
        <v>127.02</v>
      </c>
      <c r="L140" s="204"/>
      <c r="M140" s="204"/>
      <c r="N140" s="204">
        <f t="shared" si="0"/>
        <v>0</v>
      </c>
      <c r="O140" s="204"/>
      <c r="P140" s="204"/>
      <c r="Q140" s="204"/>
      <c r="R140" s="128"/>
      <c r="T140" s="129" t="s">
        <v>11</v>
      </c>
      <c r="U140" s="31" t="s">
        <v>33</v>
      </c>
      <c r="V140" s="130">
        <v>0.111</v>
      </c>
      <c r="W140" s="130">
        <f t="shared" si="1"/>
        <v>14.099219999999999</v>
      </c>
      <c r="X140" s="130">
        <v>4.1599999999999996E-3</v>
      </c>
      <c r="Y140" s="130">
        <f t="shared" si="2"/>
        <v>0.52840319999999996</v>
      </c>
      <c r="Z140" s="130">
        <v>0</v>
      </c>
      <c r="AA140" s="131">
        <f t="shared" si="3"/>
        <v>0</v>
      </c>
      <c r="AR140" s="11" t="s">
        <v>139</v>
      </c>
      <c r="AT140" s="11" t="s">
        <v>135</v>
      </c>
      <c r="AU140" s="11" t="s">
        <v>78</v>
      </c>
      <c r="AY140" s="11" t="s">
        <v>133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1" t="s">
        <v>78</v>
      </c>
      <c r="BK140" s="133">
        <f t="shared" si="9"/>
        <v>0</v>
      </c>
      <c r="BL140" s="11" t="s">
        <v>139</v>
      </c>
      <c r="BM140" s="11" t="s">
        <v>263</v>
      </c>
    </row>
    <row r="141" spans="2:65" s="1" customFormat="1" ht="31.5" customHeight="1">
      <c r="B141" s="127"/>
      <c r="C141" s="139" t="s">
        <v>264</v>
      </c>
      <c r="D141" s="139" t="s">
        <v>135</v>
      </c>
      <c r="E141" s="140" t="s">
        <v>265</v>
      </c>
      <c r="F141" s="203" t="s">
        <v>266</v>
      </c>
      <c r="G141" s="203"/>
      <c r="H141" s="203"/>
      <c r="I141" s="203"/>
      <c r="J141" s="141" t="s">
        <v>138</v>
      </c>
      <c r="K141" s="142">
        <v>1.56</v>
      </c>
      <c r="L141" s="204"/>
      <c r="M141" s="204"/>
      <c r="N141" s="204">
        <f t="shared" si="0"/>
        <v>0</v>
      </c>
      <c r="O141" s="204"/>
      <c r="P141" s="204"/>
      <c r="Q141" s="204"/>
      <c r="R141" s="128"/>
      <c r="T141" s="129" t="s">
        <v>11</v>
      </c>
      <c r="U141" s="31" t="s">
        <v>33</v>
      </c>
      <c r="V141" s="130">
        <v>9.6000000000000002E-2</v>
      </c>
      <c r="W141" s="130">
        <f t="shared" si="1"/>
        <v>0.14976</v>
      </c>
      <c r="X141" s="130">
        <v>6.4000000000000003E-3</v>
      </c>
      <c r="Y141" s="130">
        <f t="shared" si="2"/>
        <v>9.9840000000000016E-3</v>
      </c>
      <c r="Z141" s="130">
        <v>0</v>
      </c>
      <c r="AA141" s="131">
        <f t="shared" si="3"/>
        <v>0</v>
      </c>
      <c r="AR141" s="11" t="s">
        <v>139</v>
      </c>
      <c r="AT141" s="11" t="s">
        <v>135</v>
      </c>
      <c r="AU141" s="11" t="s">
        <v>78</v>
      </c>
      <c r="AY141" s="11" t="s">
        <v>133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1" t="s">
        <v>78</v>
      </c>
      <c r="BK141" s="133">
        <f t="shared" si="9"/>
        <v>0</v>
      </c>
      <c r="BL141" s="11" t="s">
        <v>139</v>
      </c>
      <c r="BM141" s="11" t="s">
        <v>267</v>
      </c>
    </row>
    <row r="142" spans="2:65" s="1" customFormat="1" ht="31.5" customHeight="1">
      <c r="B142" s="127"/>
      <c r="C142" s="139" t="s">
        <v>141</v>
      </c>
      <c r="D142" s="139" t="s">
        <v>135</v>
      </c>
      <c r="E142" s="140" t="s">
        <v>268</v>
      </c>
      <c r="F142" s="203" t="s">
        <v>269</v>
      </c>
      <c r="G142" s="203"/>
      <c r="H142" s="203"/>
      <c r="I142" s="203"/>
      <c r="J142" s="141" t="s">
        <v>138</v>
      </c>
      <c r="K142" s="142">
        <v>556.6</v>
      </c>
      <c r="L142" s="204"/>
      <c r="M142" s="204"/>
      <c r="N142" s="204">
        <f t="shared" si="0"/>
        <v>0</v>
      </c>
      <c r="O142" s="204"/>
      <c r="P142" s="204"/>
      <c r="Q142" s="204"/>
      <c r="R142" s="128"/>
      <c r="T142" s="129" t="s">
        <v>11</v>
      </c>
      <c r="U142" s="31" t="s">
        <v>33</v>
      </c>
      <c r="V142" s="130">
        <v>0.35899999999999999</v>
      </c>
      <c r="W142" s="130">
        <f t="shared" si="1"/>
        <v>199.8194</v>
      </c>
      <c r="X142" s="130">
        <v>3.3E-3</v>
      </c>
      <c r="Y142" s="130">
        <f t="shared" si="2"/>
        <v>1.8367800000000001</v>
      </c>
      <c r="Z142" s="130">
        <v>0</v>
      </c>
      <c r="AA142" s="131">
        <f t="shared" si="3"/>
        <v>0</v>
      </c>
      <c r="AR142" s="11" t="s">
        <v>139</v>
      </c>
      <c r="AT142" s="11" t="s">
        <v>135</v>
      </c>
      <c r="AU142" s="11" t="s">
        <v>78</v>
      </c>
      <c r="AY142" s="11" t="s">
        <v>133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1" t="s">
        <v>78</v>
      </c>
      <c r="BK142" s="133">
        <f t="shared" si="9"/>
        <v>0</v>
      </c>
      <c r="BL142" s="11" t="s">
        <v>139</v>
      </c>
      <c r="BM142" s="11" t="s">
        <v>270</v>
      </c>
    </row>
    <row r="143" spans="2:65" s="1" customFormat="1" ht="44.25" customHeight="1">
      <c r="B143" s="127"/>
      <c r="C143" s="139" t="s">
        <v>271</v>
      </c>
      <c r="D143" s="139" t="s">
        <v>135</v>
      </c>
      <c r="E143" s="140" t="s">
        <v>272</v>
      </c>
      <c r="F143" s="203" t="s">
        <v>273</v>
      </c>
      <c r="G143" s="203"/>
      <c r="H143" s="203"/>
      <c r="I143" s="203"/>
      <c r="J143" s="141" t="s">
        <v>138</v>
      </c>
      <c r="K143" s="142">
        <v>24.02</v>
      </c>
      <c r="L143" s="204"/>
      <c r="M143" s="204"/>
      <c r="N143" s="204">
        <f t="shared" si="0"/>
        <v>0</v>
      </c>
      <c r="O143" s="204"/>
      <c r="P143" s="204"/>
      <c r="Q143" s="204"/>
      <c r="R143" s="128"/>
      <c r="T143" s="129" t="s">
        <v>11</v>
      </c>
      <c r="U143" s="31" t="s">
        <v>33</v>
      </c>
      <c r="V143" s="130">
        <v>0.41699999999999998</v>
      </c>
      <c r="W143" s="130">
        <f t="shared" si="1"/>
        <v>10.01634</v>
      </c>
      <c r="X143" s="130">
        <v>5.8999999999999999E-3</v>
      </c>
      <c r="Y143" s="130">
        <f t="shared" si="2"/>
        <v>0.14171799999999998</v>
      </c>
      <c r="Z143" s="130">
        <v>0</v>
      </c>
      <c r="AA143" s="131">
        <f t="shared" si="3"/>
        <v>0</v>
      </c>
      <c r="AR143" s="11" t="s">
        <v>139</v>
      </c>
      <c r="AT143" s="11" t="s">
        <v>135</v>
      </c>
      <c r="AU143" s="11" t="s">
        <v>78</v>
      </c>
      <c r="AY143" s="11" t="s">
        <v>133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1" t="s">
        <v>78</v>
      </c>
      <c r="BK143" s="133">
        <f t="shared" si="9"/>
        <v>0</v>
      </c>
      <c r="BL143" s="11" t="s">
        <v>139</v>
      </c>
      <c r="BM143" s="11" t="s">
        <v>274</v>
      </c>
    </row>
    <row r="144" spans="2:65" s="1" customFormat="1" ht="31.5" customHeight="1">
      <c r="B144" s="127"/>
      <c r="C144" s="139" t="s">
        <v>275</v>
      </c>
      <c r="D144" s="139" t="s">
        <v>135</v>
      </c>
      <c r="E144" s="140" t="s">
        <v>276</v>
      </c>
      <c r="F144" s="203" t="s">
        <v>277</v>
      </c>
      <c r="G144" s="203"/>
      <c r="H144" s="203"/>
      <c r="I144" s="203"/>
      <c r="J144" s="141" t="s">
        <v>138</v>
      </c>
      <c r="K144" s="142">
        <v>662.11</v>
      </c>
      <c r="L144" s="204"/>
      <c r="M144" s="204"/>
      <c r="N144" s="204">
        <f t="shared" si="0"/>
        <v>0</v>
      </c>
      <c r="O144" s="204"/>
      <c r="P144" s="204"/>
      <c r="Q144" s="204"/>
      <c r="R144" s="128"/>
      <c r="T144" s="129" t="s">
        <v>11</v>
      </c>
      <c r="U144" s="31" t="s">
        <v>33</v>
      </c>
      <c r="V144" s="130">
        <v>9.1999999999999998E-2</v>
      </c>
      <c r="W144" s="130">
        <f t="shared" si="1"/>
        <v>60.914119999999997</v>
      </c>
      <c r="X144" s="130">
        <v>2.3000000000000001E-4</v>
      </c>
      <c r="Y144" s="130">
        <f t="shared" si="2"/>
        <v>0.15228530000000001</v>
      </c>
      <c r="Z144" s="130">
        <v>0</v>
      </c>
      <c r="AA144" s="131">
        <f t="shared" si="3"/>
        <v>0</v>
      </c>
      <c r="AR144" s="11" t="s">
        <v>139</v>
      </c>
      <c r="AT144" s="11" t="s">
        <v>135</v>
      </c>
      <c r="AU144" s="11" t="s">
        <v>78</v>
      </c>
      <c r="AY144" s="11" t="s">
        <v>133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1" t="s">
        <v>78</v>
      </c>
      <c r="BK144" s="133">
        <f t="shared" si="9"/>
        <v>0</v>
      </c>
      <c r="BL144" s="11" t="s">
        <v>139</v>
      </c>
      <c r="BM144" s="11" t="s">
        <v>278</v>
      </c>
    </row>
    <row r="145" spans="2:65" s="1" customFormat="1" ht="22.5" customHeight="1">
      <c r="B145" s="127"/>
      <c r="C145" s="139" t="s">
        <v>139</v>
      </c>
      <c r="D145" s="139" t="s">
        <v>135</v>
      </c>
      <c r="E145" s="140" t="s">
        <v>279</v>
      </c>
      <c r="F145" s="203" t="s">
        <v>280</v>
      </c>
      <c r="G145" s="203"/>
      <c r="H145" s="203"/>
      <c r="I145" s="203"/>
      <c r="J145" s="141" t="s">
        <v>138</v>
      </c>
      <c r="K145" s="142">
        <v>580.62</v>
      </c>
      <c r="L145" s="204"/>
      <c r="M145" s="204"/>
      <c r="N145" s="204">
        <f t="shared" si="0"/>
        <v>0</v>
      </c>
      <c r="O145" s="204"/>
      <c r="P145" s="204"/>
      <c r="Q145" s="204"/>
      <c r="R145" s="128"/>
      <c r="T145" s="129" t="s">
        <v>11</v>
      </c>
      <c r="U145" s="31" t="s">
        <v>33</v>
      </c>
      <c r="V145" s="130">
        <v>9.1999999999999998E-2</v>
      </c>
      <c r="W145" s="130">
        <f t="shared" si="1"/>
        <v>53.41704</v>
      </c>
      <c r="X145" s="130">
        <v>4.0000000000000002E-4</v>
      </c>
      <c r="Y145" s="130">
        <f t="shared" si="2"/>
        <v>0.23224800000000001</v>
      </c>
      <c r="Z145" s="130">
        <v>0</v>
      </c>
      <c r="AA145" s="131">
        <f t="shared" si="3"/>
        <v>0</v>
      </c>
      <c r="AR145" s="11" t="s">
        <v>139</v>
      </c>
      <c r="AT145" s="11" t="s">
        <v>135</v>
      </c>
      <c r="AU145" s="11" t="s">
        <v>78</v>
      </c>
      <c r="AY145" s="11" t="s">
        <v>133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1" t="s">
        <v>78</v>
      </c>
      <c r="BK145" s="133">
        <f t="shared" si="9"/>
        <v>0</v>
      </c>
      <c r="BL145" s="11" t="s">
        <v>139</v>
      </c>
      <c r="BM145" s="11" t="s">
        <v>281</v>
      </c>
    </row>
    <row r="146" spans="2:65" s="1" customFormat="1" ht="31.5" customHeight="1">
      <c r="B146" s="127"/>
      <c r="C146" s="139" t="s">
        <v>282</v>
      </c>
      <c r="D146" s="139" t="s">
        <v>135</v>
      </c>
      <c r="E146" s="140" t="s">
        <v>283</v>
      </c>
      <c r="F146" s="203" t="s">
        <v>284</v>
      </c>
      <c r="G146" s="203"/>
      <c r="H146" s="203"/>
      <c r="I146" s="203"/>
      <c r="J146" s="141" t="s">
        <v>138</v>
      </c>
      <c r="K146" s="142">
        <v>662.11500000000001</v>
      </c>
      <c r="L146" s="204"/>
      <c r="M146" s="204"/>
      <c r="N146" s="204">
        <f t="shared" si="0"/>
        <v>0</v>
      </c>
      <c r="O146" s="204"/>
      <c r="P146" s="204"/>
      <c r="Q146" s="204"/>
      <c r="R146" s="128"/>
      <c r="T146" s="129" t="s">
        <v>11</v>
      </c>
      <c r="U146" s="31" t="s">
        <v>33</v>
      </c>
      <c r="V146" s="130">
        <v>0.111</v>
      </c>
      <c r="W146" s="130">
        <f t="shared" si="1"/>
        <v>73.494765000000001</v>
      </c>
      <c r="X146" s="130">
        <v>4.1599999999999996E-3</v>
      </c>
      <c r="Y146" s="130">
        <f t="shared" si="2"/>
        <v>2.7543983999999999</v>
      </c>
      <c r="Z146" s="130">
        <v>0</v>
      </c>
      <c r="AA146" s="131">
        <f t="shared" si="3"/>
        <v>0</v>
      </c>
      <c r="AR146" s="11" t="s">
        <v>139</v>
      </c>
      <c r="AT146" s="11" t="s">
        <v>135</v>
      </c>
      <c r="AU146" s="11" t="s">
        <v>78</v>
      </c>
      <c r="AY146" s="11" t="s">
        <v>133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1" t="s">
        <v>78</v>
      </c>
      <c r="BK146" s="133">
        <f t="shared" si="9"/>
        <v>0</v>
      </c>
      <c r="BL146" s="11" t="s">
        <v>139</v>
      </c>
      <c r="BM146" s="11" t="s">
        <v>285</v>
      </c>
    </row>
    <row r="147" spans="2:65" s="1" customFormat="1" ht="44.25" customHeight="1">
      <c r="B147" s="127"/>
      <c r="C147" s="139" t="s">
        <v>286</v>
      </c>
      <c r="D147" s="139" t="s">
        <v>135</v>
      </c>
      <c r="E147" s="140" t="s">
        <v>287</v>
      </c>
      <c r="F147" s="203" t="s">
        <v>288</v>
      </c>
      <c r="G147" s="203"/>
      <c r="H147" s="203"/>
      <c r="I147" s="203"/>
      <c r="J147" s="141" t="s">
        <v>138</v>
      </c>
      <c r="K147" s="142">
        <v>18.23</v>
      </c>
      <c r="L147" s="204"/>
      <c r="M147" s="204"/>
      <c r="N147" s="204">
        <f t="shared" si="0"/>
        <v>0</v>
      </c>
      <c r="O147" s="204"/>
      <c r="P147" s="204"/>
      <c r="Q147" s="204"/>
      <c r="R147" s="128"/>
      <c r="T147" s="129" t="s">
        <v>11</v>
      </c>
      <c r="U147" s="31" t="s">
        <v>33</v>
      </c>
      <c r="V147" s="130">
        <v>0.79400000000000004</v>
      </c>
      <c r="W147" s="130">
        <f t="shared" si="1"/>
        <v>14.474620000000002</v>
      </c>
      <c r="X147" s="130">
        <v>1.515E-2</v>
      </c>
      <c r="Y147" s="130">
        <f t="shared" si="2"/>
        <v>0.2761845</v>
      </c>
      <c r="Z147" s="130">
        <v>0</v>
      </c>
      <c r="AA147" s="131">
        <f t="shared" si="3"/>
        <v>0</v>
      </c>
      <c r="AR147" s="11" t="s">
        <v>139</v>
      </c>
      <c r="AT147" s="11" t="s">
        <v>135</v>
      </c>
      <c r="AU147" s="11" t="s">
        <v>78</v>
      </c>
      <c r="AY147" s="11" t="s">
        <v>133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1" t="s">
        <v>78</v>
      </c>
      <c r="BK147" s="133">
        <f t="shared" si="9"/>
        <v>0</v>
      </c>
      <c r="BL147" s="11" t="s">
        <v>139</v>
      </c>
      <c r="BM147" s="11" t="s">
        <v>289</v>
      </c>
    </row>
    <row r="148" spans="2:65" s="1" customFormat="1" ht="44.25" customHeight="1">
      <c r="B148" s="127"/>
      <c r="C148" s="139" t="s">
        <v>290</v>
      </c>
      <c r="D148" s="139" t="s">
        <v>135</v>
      </c>
      <c r="E148" s="140" t="s">
        <v>291</v>
      </c>
      <c r="F148" s="203" t="s">
        <v>292</v>
      </c>
      <c r="G148" s="203"/>
      <c r="H148" s="203"/>
      <c r="I148" s="203"/>
      <c r="J148" s="141" t="s">
        <v>138</v>
      </c>
      <c r="K148" s="142">
        <v>16.728000000000002</v>
      </c>
      <c r="L148" s="204"/>
      <c r="M148" s="204"/>
      <c r="N148" s="204">
        <f t="shared" si="0"/>
        <v>0</v>
      </c>
      <c r="O148" s="204"/>
      <c r="P148" s="204"/>
      <c r="Q148" s="204"/>
      <c r="R148" s="128"/>
      <c r="T148" s="129" t="s">
        <v>11</v>
      </c>
      <c r="U148" s="31" t="s">
        <v>33</v>
      </c>
      <c r="V148" s="130">
        <v>0.79500000000000004</v>
      </c>
      <c r="W148" s="130">
        <f t="shared" si="1"/>
        <v>13.298760000000001</v>
      </c>
      <c r="X148" s="130">
        <v>1.6469999999999999E-2</v>
      </c>
      <c r="Y148" s="130">
        <f t="shared" si="2"/>
        <v>0.27551016</v>
      </c>
      <c r="Z148" s="130">
        <v>0</v>
      </c>
      <c r="AA148" s="131">
        <f t="shared" si="3"/>
        <v>0</v>
      </c>
      <c r="AR148" s="11" t="s">
        <v>139</v>
      </c>
      <c r="AT148" s="11" t="s">
        <v>135</v>
      </c>
      <c r="AU148" s="11" t="s">
        <v>78</v>
      </c>
      <c r="AY148" s="11" t="s">
        <v>133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1" t="s">
        <v>78</v>
      </c>
      <c r="BK148" s="133">
        <f t="shared" si="9"/>
        <v>0</v>
      </c>
      <c r="BL148" s="11" t="s">
        <v>139</v>
      </c>
      <c r="BM148" s="11" t="s">
        <v>293</v>
      </c>
    </row>
    <row r="149" spans="2:65" s="1" customFormat="1" ht="44.25" customHeight="1">
      <c r="B149" s="127"/>
      <c r="C149" s="139" t="s">
        <v>294</v>
      </c>
      <c r="D149" s="139" t="s">
        <v>135</v>
      </c>
      <c r="E149" s="140" t="s">
        <v>295</v>
      </c>
      <c r="F149" s="203" t="s">
        <v>296</v>
      </c>
      <c r="G149" s="203"/>
      <c r="H149" s="203"/>
      <c r="I149" s="203"/>
      <c r="J149" s="141" t="s">
        <v>138</v>
      </c>
      <c r="K149" s="142">
        <v>18.23</v>
      </c>
      <c r="L149" s="204"/>
      <c r="M149" s="204"/>
      <c r="N149" s="204">
        <f t="shared" si="0"/>
        <v>0</v>
      </c>
      <c r="O149" s="204"/>
      <c r="P149" s="204"/>
      <c r="Q149" s="204"/>
      <c r="R149" s="128"/>
      <c r="T149" s="129" t="s">
        <v>11</v>
      </c>
      <c r="U149" s="31" t="s">
        <v>33</v>
      </c>
      <c r="V149" s="130">
        <v>0.85599999999999998</v>
      </c>
      <c r="W149" s="130">
        <f t="shared" si="1"/>
        <v>15.60488</v>
      </c>
      <c r="X149" s="130">
        <v>1.426E-2</v>
      </c>
      <c r="Y149" s="130">
        <f t="shared" si="2"/>
        <v>0.25995980000000002</v>
      </c>
      <c r="Z149" s="130">
        <v>0</v>
      </c>
      <c r="AA149" s="131">
        <f t="shared" si="3"/>
        <v>0</v>
      </c>
      <c r="AR149" s="11" t="s">
        <v>190</v>
      </c>
      <c r="AT149" s="11" t="s">
        <v>135</v>
      </c>
      <c r="AU149" s="11" t="s">
        <v>78</v>
      </c>
      <c r="AY149" s="11" t="s">
        <v>133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1" t="s">
        <v>78</v>
      </c>
      <c r="BK149" s="133">
        <f t="shared" si="9"/>
        <v>0</v>
      </c>
      <c r="BL149" s="11" t="s">
        <v>190</v>
      </c>
      <c r="BM149" s="11" t="s">
        <v>297</v>
      </c>
    </row>
    <row r="150" spans="2:65" s="1" customFormat="1" ht="44.25" customHeight="1">
      <c r="B150" s="127"/>
      <c r="C150" s="139" t="s">
        <v>298</v>
      </c>
      <c r="D150" s="139" t="s">
        <v>135</v>
      </c>
      <c r="E150" s="140" t="s">
        <v>299</v>
      </c>
      <c r="F150" s="203" t="s">
        <v>300</v>
      </c>
      <c r="G150" s="203"/>
      <c r="H150" s="203"/>
      <c r="I150" s="203"/>
      <c r="J150" s="141" t="s">
        <v>138</v>
      </c>
      <c r="K150" s="142">
        <v>82.034999999999997</v>
      </c>
      <c r="L150" s="204"/>
      <c r="M150" s="204"/>
      <c r="N150" s="204">
        <f t="shared" si="0"/>
        <v>0</v>
      </c>
      <c r="O150" s="204"/>
      <c r="P150" s="204"/>
      <c r="Q150" s="204"/>
      <c r="R150" s="128"/>
      <c r="T150" s="129" t="s">
        <v>11</v>
      </c>
      <c r="U150" s="31" t="s">
        <v>33</v>
      </c>
      <c r="V150" s="130">
        <v>0.85899999999999999</v>
      </c>
      <c r="W150" s="130">
        <f t="shared" si="1"/>
        <v>70.468064999999996</v>
      </c>
      <c r="X150" s="130">
        <v>2.0789999999999999E-2</v>
      </c>
      <c r="Y150" s="130">
        <f t="shared" si="2"/>
        <v>1.7055076499999999</v>
      </c>
      <c r="Z150" s="130">
        <v>0</v>
      </c>
      <c r="AA150" s="131">
        <f t="shared" si="3"/>
        <v>0</v>
      </c>
      <c r="AR150" s="11" t="s">
        <v>139</v>
      </c>
      <c r="AT150" s="11" t="s">
        <v>135</v>
      </c>
      <c r="AU150" s="11" t="s">
        <v>78</v>
      </c>
      <c r="AY150" s="11" t="s">
        <v>133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1" t="s">
        <v>78</v>
      </c>
      <c r="BK150" s="133">
        <f t="shared" si="9"/>
        <v>0</v>
      </c>
      <c r="BL150" s="11" t="s">
        <v>139</v>
      </c>
      <c r="BM150" s="11" t="s">
        <v>301</v>
      </c>
    </row>
    <row r="151" spans="2:65" s="1" customFormat="1" ht="44.25" customHeight="1">
      <c r="B151" s="127"/>
      <c r="C151" s="139" t="s">
        <v>302</v>
      </c>
      <c r="D151" s="139" t="s">
        <v>135</v>
      </c>
      <c r="E151" s="140" t="s">
        <v>303</v>
      </c>
      <c r="F151" s="203" t="s">
        <v>304</v>
      </c>
      <c r="G151" s="203"/>
      <c r="H151" s="203"/>
      <c r="I151" s="203"/>
      <c r="J151" s="141" t="s">
        <v>138</v>
      </c>
      <c r="K151" s="142">
        <v>594.79499999999996</v>
      </c>
      <c r="L151" s="204"/>
      <c r="M151" s="204"/>
      <c r="N151" s="204">
        <f t="shared" si="0"/>
        <v>0</v>
      </c>
      <c r="O151" s="204"/>
      <c r="P151" s="204"/>
      <c r="Q151" s="204"/>
      <c r="R151" s="128"/>
      <c r="T151" s="129" t="s">
        <v>11</v>
      </c>
      <c r="U151" s="31" t="s">
        <v>33</v>
      </c>
      <c r="V151" s="130">
        <v>0.94799999999999995</v>
      </c>
      <c r="W151" s="130">
        <f t="shared" si="1"/>
        <v>563.86565999999993</v>
      </c>
      <c r="X151" s="130">
        <v>3.0210000000000001E-2</v>
      </c>
      <c r="Y151" s="130">
        <f t="shared" si="2"/>
        <v>17.96875695</v>
      </c>
      <c r="Z151" s="130">
        <v>0</v>
      </c>
      <c r="AA151" s="131">
        <f t="shared" si="3"/>
        <v>0</v>
      </c>
      <c r="AR151" s="11" t="s">
        <v>139</v>
      </c>
      <c r="AT151" s="11" t="s">
        <v>135</v>
      </c>
      <c r="AU151" s="11" t="s">
        <v>78</v>
      </c>
      <c r="AY151" s="11" t="s">
        <v>133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1" t="s">
        <v>78</v>
      </c>
      <c r="BK151" s="133">
        <f t="shared" si="9"/>
        <v>0</v>
      </c>
      <c r="BL151" s="11" t="s">
        <v>139</v>
      </c>
      <c r="BM151" s="11" t="s">
        <v>305</v>
      </c>
    </row>
    <row r="152" spans="2:65" s="10" customFormat="1" ht="29.85" customHeight="1">
      <c r="B152" s="117"/>
      <c r="D152" s="126" t="s">
        <v>111</v>
      </c>
      <c r="E152" s="126"/>
      <c r="F152" s="126"/>
      <c r="G152" s="126"/>
      <c r="H152" s="126"/>
      <c r="I152" s="126"/>
      <c r="J152" s="126"/>
      <c r="K152" s="126"/>
      <c r="L152" s="126"/>
      <c r="M152" s="126"/>
      <c r="N152" s="218">
        <f>BK152</f>
        <v>0</v>
      </c>
      <c r="O152" s="209"/>
      <c r="P152" s="209"/>
      <c r="Q152" s="209"/>
      <c r="R152" s="119"/>
      <c r="T152" s="120"/>
      <c r="W152" s="121">
        <f>SUM(W153:W155)</f>
        <v>21.666799999999999</v>
      </c>
      <c r="Y152" s="121">
        <f>SUM(Y153:Y155)</f>
        <v>2.4767999999999998E-2</v>
      </c>
      <c r="AA152" s="122">
        <f>SUM(AA153:AA155)</f>
        <v>0</v>
      </c>
      <c r="AR152" s="123" t="s">
        <v>73</v>
      </c>
      <c r="AT152" s="124" t="s">
        <v>65</v>
      </c>
      <c r="AU152" s="124" t="s">
        <v>73</v>
      </c>
      <c r="AY152" s="123" t="s">
        <v>133</v>
      </c>
      <c r="BK152" s="125">
        <f>SUM(BK153:BK155)</f>
        <v>0</v>
      </c>
    </row>
    <row r="153" spans="2:65" s="1" customFormat="1" ht="22.5" customHeight="1">
      <c r="B153" s="127"/>
      <c r="C153" s="139" t="s">
        <v>306</v>
      </c>
      <c r="D153" s="139" t="s">
        <v>135</v>
      </c>
      <c r="E153" s="140" t="s">
        <v>307</v>
      </c>
      <c r="F153" s="203" t="s">
        <v>308</v>
      </c>
      <c r="G153" s="203"/>
      <c r="H153" s="203"/>
      <c r="I153" s="203"/>
      <c r="J153" s="141" t="s">
        <v>138</v>
      </c>
      <c r="K153" s="142">
        <v>343.8</v>
      </c>
      <c r="L153" s="204"/>
      <c r="M153" s="204"/>
      <c r="N153" s="204">
        <f>ROUND(L153*K153,3)</f>
        <v>0</v>
      </c>
      <c r="O153" s="204"/>
      <c r="P153" s="204"/>
      <c r="Q153" s="204"/>
      <c r="R153" s="128"/>
      <c r="T153" s="129" t="s">
        <v>11</v>
      </c>
      <c r="U153" s="31" t="s">
        <v>33</v>
      </c>
      <c r="V153" s="130">
        <v>0.04</v>
      </c>
      <c r="W153" s="130">
        <f>V153*K153</f>
        <v>13.752000000000001</v>
      </c>
      <c r="X153" s="130">
        <v>5.0000000000000002E-5</v>
      </c>
      <c r="Y153" s="130">
        <f>X153*K153</f>
        <v>1.719E-2</v>
      </c>
      <c r="Z153" s="130">
        <v>0</v>
      </c>
      <c r="AA153" s="131">
        <f>Z153*K153</f>
        <v>0</v>
      </c>
      <c r="AR153" s="11" t="s">
        <v>139</v>
      </c>
      <c r="AT153" s="11" t="s">
        <v>135</v>
      </c>
      <c r="AU153" s="11" t="s">
        <v>78</v>
      </c>
      <c r="AY153" s="11" t="s">
        <v>133</v>
      </c>
      <c r="BE153" s="132">
        <f>IF(U153="základná",N153,0)</f>
        <v>0</v>
      </c>
      <c r="BF153" s="132">
        <f>IF(U153="znížená",N153,0)</f>
        <v>0</v>
      </c>
      <c r="BG153" s="132">
        <f>IF(U153="zákl. prenesená",N153,0)</f>
        <v>0</v>
      </c>
      <c r="BH153" s="132">
        <f>IF(U153="zníž. prenesená",N153,0)</f>
        <v>0</v>
      </c>
      <c r="BI153" s="132">
        <f>IF(U153="nulová",N153,0)</f>
        <v>0</v>
      </c>
      <c r="BJ153" s="11" t="s">
        <v>78</v>
      </c>
      <c r="BK153" s="133">
        <f>ROUND(L153*K153,3)</f>
        <v>0</v>
      </c>
      <c r="BL153" s="11" t="s">
        <v>139</v>
      </c>
      <c r="BM153" s="11" t="s">
        <v>309</v>
      </c>
    </row>
    <row r="154" spans="2:65" s="1" customFormat="1" ht="31.5" customHeight="1">
      <c r="B154" s="127"/>
      <c r="C154" s="139" t="s">
        <v>209</v>
      </c>
      <c r="D154" s="139" t="s">
        <v>135</v>
      </c>
      <c r="E154" s="140" t="s">
        <v>310</v>
      </c>
      <c r="F154" s="203" t="s">
        <v>311</v>
      </c>
      <c r="G154" s="203"/>
      <c r="H154" s="203"/>
      <c r="I154" s="203"/>
      <c r="J154" s="141" t="s">
        <v>148</v>
      </c>
      <c r="K154" s="142">
        <v>72.8</v>
      </c>
      <c r="L154" s="204"/>
      <c r="M154" s="204"/>
      <c r="N154" s="204">
        <f>ROUND(L154*K154,3)</f>
        <v>0</v>
      </c>
      <c r="O154" s="204"/>
      <c r="P154" s="204"/>
      <c r="Q154" s="204"/>
      <c r="R154" s="128"/>
      <c r="T154" s="129" t="s">
        <v>11</v>
      </c>
      <c r="U154" s="31" t="s">
        <v>33</v>
      </c>
      <c r="V154" s="130">
        <v>9.4E-2</v>
      </c>
      <c r="W154" s="130">
        <f>V154*K154</f>
        <v>6.8431999999999995</v>
      </c>
      <c r="X154" s="130">
        <v>9.0000000000000006E-5</v>
      </c>
      <c r="Y154" s="130">
        <f>X154*K154</f>
        <v>6.5520000000000005E-3</v>
      </c>
      <c r="Z154" s="130">
        <v>0</v>
      </c>
      <c r="AA154" s="131">
        <f>Z154*K154</f>
        <v>0</v>
      </c>
      <c r="AR154" s="11" t="s">
        <v>139</v>
      </c>
      <c r="AT154" s="11" t="s">
        <v>135</v>
      </c>
      <c r="AU154" s="11" t="s">
        <v>78</v>
      </c>
      <c r="AY154" s="11" t="s">
        <v>133</v>
      </c>
      <c r="BE154" s="132">
        <f>IF(U154="základná",N154,0)</f>
        <v>0</v>
      </c>
      <c r="BF154" s="132">
        <f>IF(U154="znížená",N154,0)</f>
        <v>0</v>
      </c>
      <c r="BG154" s="132">
        <f>IF(U154="zákl. prenesená",N154,0)</f>
        <v>0</v>
      </c>
      <c r="BH154" s="132">
        <f>IF(U154="zníž. prenesená",N154,0)</f>
        <v>0</v>
      </c>
      <c r="BI154" s="132">
        <f>IF(U154="nulová",N154,0)</f>
        <v>0</v>
      </c>
      <c r="BJ154" s="11" t="s">
        <v>78</v>
      </c>
      <c r="BK154" s="133">
        <f>ROUND(L154*K154,3)</f>
        <v>0</v>
      </c>
      <c r="BL154" s="11" t="s">
        <v>139</v>
      </c>
      <c r="BM154" s="11" t="s">
        <v>312</v>
      </c>
    </row>
    <row r="155" spans="2:65" s="1" customFormat="1" ht="31.5" customHeight="1">
      <c r="B155" s="127"/>
      <c r="C155" s="139" t="s">
        <v>313</v>
      </c>
      <c r="D155" s="139" t="s">
        <v>135</v>
      </c>
      <c r="E155" s="140" t="s">
        <v>314</v>
      </c>
      <c r="F155" s="203" t="s">
        <v>315</v>
      </c>
      <c r="G155" s="203"/>
      <c r="H155" s="203"/>
      <c r="I155" s="203"/>
      <c r="J155" s="141" t="s">
        <v>148</v>
      </c>
      <c r="K155" s="142">
        <v>11.4</v>
      </c>
      <c r="L155" s="204"/>
      <c r="M155" s="204"/>
      <c r="N155" s="204">
        <f>ROUND(L155*K155,3)</f>
        <v>0</v>
      </c>
      <c r="O155" s="204"/>
      <c r="P155" s="204"/>
      <c r="Q155" s="204"/>
      <c r="R155" s="128"/>
      <c r="T155" s="129" t="s">
        <v>11</v>
      </c>
      <c r="U155" s="31" t="s">
        <v>33</v>
      </c>
      <c r="V155" s="130">
        <v>9.4E-2</v>
      </c>
      <c r="W155" s="130">
        <f>V155*K155</f>
        <v>1.0716000000000001</v>
      </c>
      <c r="X155" s="130">
        <v>9.0000000000000006E-5</v>
      </c>
      <c r="Y155" s="130">
        <f>X155*K155</f>
        <v>1.026E-3</v>
      </c>
      <c r="Z155" s="130">
        <v>0</v>
      </c>
      <c r="AA155" s="131">
        <f>Z155*K155</f>
        <v>0</v>
      </c>
      <c r="AR155" s="11" t="s">
        <v>139</v>
      </c>
      <c r="AT155" s="11" t="s">
        <v>135</v>
      </c>
      <c r="AU155" s="11" t="s">
        <v>78</v>
      </c>
      <c r="AY155" s="11" t="s">
        <v>133</v>
      </c>
      <c r="BE155" s="132">
        <f>IF(U155="základná",N155,0)</f>
        <v>0</v>
      </c>
      <c r="BF155" s="132">
        <f>IF(U155="znížená",N155,0)</f>
        <v>0</v>
      </c>
      <c r="BG155" s="132">
        <f>IF(U155="zákl. prenesená",N155,0)</f>
        <v>0</v>
      </c>
      <c r="BH155" s="132">
        <f>IF(U155="zníž. prenesená",N155,0)</f>
        <v>0</v>
      </c>
      <c r="BI155" s="132">
        <f>IF(U155="nulová",N155,0)</f>
        <v>0</v>
      </c>
      <c r="BJ155" s="11" t="s">
        <v>78</v>
      </c>
      <c r="BK155" s="133">
        <f>ROUND(L155*K155,3)</f>
        <v>0</v>
      </c>
      <c r="BL155" s="11" t="s">
        <v>139</v>
      </c>
      <c r="BM155" s="11" t="s">
        <v>316</v>
      </c>
    </row>
    <row r="156" spans="2:65" s="10" customFormat="1" ht="29.85" customHeight="1">
      <c r="B156" s="117"/>
      <c r="D156" s="126" t="s">
        <v>112</v>
      </c>
      <c r="E156" s="126"/>
      <c r="F156" s="126"/>
      <c r="G156" s="126"/>
      <c r="H156" s="126"/>
      <c r="I156" s="126"/>
      <c r="J156" s="126"/>
      <c r="K156" s="126"/>
      <c r="L156" s="126"/>
      <c r="M156" s="126"/>
      <c r="N156" s="218">
        <f>BK156</f>
        <v>0</v>
      </c>
      <c r="O156" s="209"/>
      <c r="P156" s="209"/>
      <c r="Q156" s="209"/>
      <c r="R156" s="119"/>
      <c r="T156" s="120"/>
      <c r="W156" s="121">
        <f>W157</f>
        <v>27.596183999999997</v>
      </c>
      <c r="Y156" s="121">
        <f>Y157</f>
        <v>0</v>
      </c>
      <c r="AA156" s="122">
        <f>AA157</f>
        <v>0</v>
      </c>
      <c r="AR156" s="123" t="s">
        <v>73</v>
      </c>
      <c r="AT156" s="124" t="s">
        <v>65</v>
      </c>
      <c r="AU156" s="124" t="s">
        <v>73</v>
      </c>
      <c r="AY156" s="123" t="s">
        <v>133</v>
      </c>
      <c r="BK156" s="125">
        <f>BK157</f>
        <v>0</v>
      </c>
    </row>
    <row r="157" spans="2:65" s="1" customFormat="1" ht="31.5" customHeight="1">
      <c r="B157" s="127"/>
      <c r="C157" s="139" t="s">
        <v>213</v>
      </c>
      <c r="D157" s="139" t="s">
        <v>135</v>
      </c>
      <c r="E157" s="140" t="s">
        <v>202</v>
      </c>
      <c r="F157" s="203" t="s">
        <v>203</v>
      </c>
      <c r="G157" s="203"/>
      <c r="H157" s="203"/>
      <c r="I157" s="203"/>
      <c r="J157" s="141" t="s">
        <v>180</v>
      </c>
      <c r="K157" s="142">
        <v>63.293999999999997</v>
      </c>
      <c r="L157" s="204"/>
      <c r="M157" s="204"/>
      <c r="N157" s="204">
        <f>ROUND(L157*K157,3)</f>
        <v>0</v>
      </c>
      <c r="O157" s="204"/>
      <c r="P157" s="204"/>
      <c r="Q157" s="204"/>
      <c r="R157" s="128"/>
      <c r="T157" s="129" t="s">
        <v>11</v>
      </c>
      <c r="U157" s="31" t="s">
        <v>33</v>
      </c>
      <c r="V157" s="130">
        <v>0.436</v>
      </c>
      <c r="W157" s="130">
        <f>V157*K157</f>
        <v>27.596183999999997</v>
      </c>
      <c r="X157" s="130">
        <v>0</v>
      </c>
      <c r="Y157" s="130">
        <f>X157*K157</f>
        <v>0</v>
      </c>
      <c r="Z157" s="130">
        <v>0</v>
      </c>
      <c r="AA157" s="131">
        <f>Z157*K157</f>
        <v>0</v>
      </c>
      <c r="AR157" s="11" t="s">
        <v>139</v>
      </c>
      <c r="AT157" s="11" t="s">
        <v>135</v>
      </c>
      <c r="AU157" s="11" t="s">
        <v>78</v>
      </c>
      <c r="AY157" s="11" t="s">
        <v>133</v>
      </c>
      <c r="BE157" s="132">
        <f>IF(U157="základná",N157,0)</f>
        <v>0</v>
      </c>
      <c r="BF157" s="132">
        <f>IF(U157="znížená",N157,0)</f>
        <v>0</v>
      </c>
      <c r="BG157" s="132">
        <f>IF(U157="zákl. prenesená",N157,0)</f>
        <v>0</v>
      </c>
      <c r="BH157" s="132">
        <f>IF(U157="zníž. prenesená",N157,0)</f>
        <v>0</v>
      </c>
      <c r="BI157" s="132">
        <f>IF(U157="nulová",N157,0)</f>
        <v>0</v>
      </c>
      <c r="BJ157" s="11" t="s">
        <v>78</v>
      </c>
      <c r="BK157" s="133">
        <f>ROUND(L157*K157,3)</f>
        <v>0</v>
      </c>
      <c r="BL157" s="11" t="s">
        <v>139</v>
      </c>
      <c r="BM157" s="11" t="s">
        <v>317</v>
      </c>
    </row>
    <row r="158" spans="2:65" s="10" customFormat="1" ht="37.35" customHeight="1">
      <c r="B158" s="117"/>
      <c r="D158" s="118" t="s">
        <v>113</v>
      </c>
      <c r="E158" s="118"/>
      <c r="F158" s="118"/>
      <c r="G158" s="118"/>
      <c r="H158" s="118"/>
      <c r="I158" s="118"/>
      <c r="J158" s="118"/>
      <c r="K158" s="118"/>
      <c r="L158" s="118"/>
      <c r="M158" s="118"/>
      <c r="N158" s="219">
        <f>BK158</f>
        <v>0</v>
      </c>
      <c r="O158" s="210"/>
      <c r="P158" s="210"/>
      <c r="Q158" s="210"/>
      <c r="R158" s="119"/>
      <c r="T158" s="120"/>
      <c r="W158" s="121">
        <f>W159+W161+W173+W178+W184+W188+W191</f>
        <v>314.96878500000003</v>
      </c>
      <c r="Y158" s="121">
        <f>Y159+Y161+Y173+Y178+Y184+Y188+Y191</f>
        <v>2.6665984200000001</v>
      </c>
      <c r="AA158" s="122">
        <f>AA159+AA161+AA173+AA178+AA184+AA188+AA191</f>
        <v>0</v>
      </c>
      <c r="AR158" s="123" t="s">
        <v>78</v>
      </c>
      <c r="AT158" s="124" t="s">
        <v>65</v>
      </c>
      <c r="AU158" s="124" t="s">
        <v>66</v>
      </c>
      <c r="AY158" s="123" t="s">
        <v>133</v>
      </c>
      <c r="BK158" s="125">
        <f>BK159+BK161+BK173+BK178+BK184+BK188+BK191</f>
        <v>0</v>
      </c>
    </row>
    <row r="159" spans="2:65" s="10" customFormat="1" ht="19.899999999999999" customHeight="1">
      <c r="B159" s="117"/>
      <c r="D159" s="126" t="s">
        <v>227</v>
      </c>
      <c r="E159" s="126"/>
      <c r="F159" s="126"/>
      <c r="G159" s="126"/>
      <c r="H159" s="126"/>
      <c r="I159" s="126"/>
      <c r="J159" s="126"/>
      <c r="K159" s="126"/>
      <c r="L159" s="126"/>
      <c r="M159" s="126"/>
      <c r="N159" s="217">
        <f>BK159</f>
        <v>0</v>
      </c>
      <c r="O159" s="208"/>
      <c r="P159" s="208"/>
      <c r="Q159" s="208"/>
      <c r="R159" s="119"/>
      <c r="T159" s="120"/>
      <c r="W159" s="121">
        <f>W160</f>
        <v>4.8520400000000006</v>
      </c>
      <c r="Y159" s="121">
        <f>Y160</f>
        <v>4.1554599999999997E-2</v>
      </c>
      <c r="AA159" s="122">
        <f>AA160</f>
        <v>0</v>
      </c>
      <c r="AR159" s="123" t="s">
        <v>78</v>
      </c>
      <c r="AT159" s="124" t="s">
        <v>65</v>
      </c>
      <c r="AU159" s="124" t="s">
        <v>73</v>
      </c>
      <c r="AY159" s="123" t="s">
        <v>133</v>
      </c>
      <c r="BK159" s="125">
        <f>BK160</f>
        <v>0</v>
      </c>
    </row>
    <row r="160" spans="2:65" s="1" customFormat="1" ht="31.5" customHeight="1">
      <c r="B160" s="127"/>
      <c r="C160" s="139" t="s">
        <v>318</v>
      </c>
      <c r="D160" s="139" t="s">
        <v>135</v>
      </c>
      <c r="E160" s="140" t="s">
        <v>319</v>
      </c>
      <c r="F160" s="203" t="s">
        <v>320</v>
      </c>
      <c r="G160" s="203"/>
      <c r="H160" s="203"/>
      <c r="I160" s="203"/>
      <c r="J160" s="141" t="s">
        <v>138</v>
      </c>
      <c r="K160" s="142">
        <v>24.02</v>
      </c>
      <c r="L160" s="204"/>
      <c r="M160" s="204"/>
      <c r="N160" s="204">
        <f>ROUND(L160*K160,3)</f>
        <v>0</v>
      </c>
      <c r="O160" s="204"/>
      <c r="P160" s="204"/>
      <c r="Q160" s="204"/>
      <c r="R160" s="128"/>
      <c r="T160" s="129" t="s">
        <v>11</v>
      </c>
      <c r="U160" s="31" t="s">
        <v>33</v>
      </c>
      <c r="V160" s="130">
        <v>0.20200000000000001</v>
      </c>
      <c r="W160" s="130">
        <f>V160*K160</f>
        <v>4.8520400000000006</v>
      </c>
      <c r="X160" s="130">
        <v>1.73E-3</v>
      </c>
      <c r="Y160" s="130">
        <f>X160*K160</f>
        <v>4.1554599999999997E-2</v>
      </c>
      <c r="Z160" s="130">
        <v>0</v>
      </c>
      <c r="AA160" s="131">
        <f>Z160*K160</f>
        <v>0</v>
      </c>
      <c r="AR160" s="11" t="s">
        <v>190</v>
      </c>
      <c r="AT160" s="11" t="s">
        <v>135</v>
      </c>
      <c r="AU160" s="11" t="s">
        <v>78</v>
      </c>
      <c r="AY160" s="11" t="s">
        <v>133</v>
      </c>
      <c r="BE160" s="132">
        <f>IF(U160="základná",N160,0)</f>
        <v>0</v>
      </c>
      <c r="BF160" s="132">
        <f>IF(U160="znížená",N160,0)</f>
        <v>0</v>
      </c>
      <c r="BG160" s="132">
        <f>IF(U160="zákl. prenesená",N160,0)</f>
        <v>0</v>
      </c>
      <c r="BH160" s="132">
        <f>IF(U160="zníž. prenesená",N160,0)</f>
        <v>0</v>
      </c>
      <c r="BI160" s="132">
        <f>IF(U160="nulová",N160,0)</f>
        <v>0</v>
      </c>
      <c r="BJ160" s="11" t="s">
        <v>78</v>
      </c>
      <c r="BK160" s="133">
        <f>ROUND(L160*K160,3)</f>
        <v>0</v>
      </c>
      <c r="BL160" s="11" t="s">
        <v>190</v>
      </c>
      <c r="BM160" s="11" t="s">
        <v>321</v>
      </c>
    </row>
    <row r="161" spans="2:65" s="10" customFormat="1" ht="29.85" customHeight="1">
      <c r="B161" s="117"/>
      <c r="D161" s="126" t="s">
        <v>228</v>
      </c>
      <c r="E161" s="126"/>
      <c r="F161" s="126"/>
      <c r="G161" s="126"/>
      <c r="H161" s="126"/>
      <c r="I161" s="126"/>
      <c r="J161" s="126"/>
      <c r="K161" s="126"/>
      <c r="L161" s="126"/>
      <c r="M161" s="126"/>
      <c r="N161" s="218">
        <f>BK161</f>
        <v>0</v>
      </c>
      <c r="O161" s="209"/>
      <c r="P161" s="209"/>
      <c r="Q161" s="209"/>
      <c r="R161" s="119"/>
      <c r="T161" s="120"/>
      <c r="W161" s="121">
        <f>SUM(W162:W172)</f>
        <v>107.42845500000001</v>
      </c>
      <c r="Y161" s="121">
        <f>SUM(Y162:Y172)</f>
        <v>1.47971092</v>
      </c>
      <c r="AA161" s="122">
        <f>SUM(AA162:AA172)</f>
        <v>0</v>
      </c>
      <c r="AR161" s="123" t="s">
        <v>78</v>
      </c>
      <c r="AT161" s="124" t="s">
        <v>65</v>
      </c>
      <c r="AU161" s="124" t="s">
        <v>73</v>
      </c>
      <c r="AY161" s="123" t="s">
        <v>133</v>
      </c>
      <c r="BK161" s="125">
        <f>SUM(BK162:BK172)</f>
        <v>0</v>
      </c>
    </row>
    <row r="162" spans="2:65" s="1" customFormat="1" ht="44.25" customHeight="1">
      <c r="B162" s="127"/>
      <c r="C162" s="139" t="s">
        <v>322</v>
      </c>
      <c r="D162" s="139" t="s">
        <v>135</v>
      </c>
      <c r="E162" s="140" t="s">
        <v>323</v>
      </c>
      <c r="F162" s="203" t="s">
        <v>324</v>
      </c>
      <c r="G162" s="203"/>
      <c r="H162" s="203"/>
      <c r="I162" s="203"/>
      <c r="J162" s="141" t="s">
        <v>138</v>
      </c>
      <c r="K162" s="142">
        <v>166.72</v>
      </c>
      <c r="L162" s="204"/>
      <c r="M162" s="204"/>
      <c r="N162" s="204">
        <f t="shared" ref="N162:N172" si="10">ROUND(L162*K162,3)</f>
        <v>0</v>
      </c>
      <c r="O162" s="204"/>
      <c r="P162" s="204"/>
      <c r="Q162" s="204"/>
      <c r="R162" s="128"/>
      <c r="T162" s="129" t="s">
        <v>11</v>
      </c>
      <c r="U162" s="31" t="s">
        <v>33</v>
      </c>
      <c r="V162" s="130">
        <v>0.16300000000000001</v>
      </c>
      <c r="W162" s="130">
        <f t="shared" ref="W162:W172" si="11">V162*K162</f>
        <v>27.175360000000001</v>
      </c>
      <c r="X162" s="130">
        <v>0</v>
      </c>
      <c r="Y162" s="130">
        <f t="shared" ref="Y162:Y172" si="12">X162*K162</f>
        <v>0</v>
      </c>
      <c r="Z162" s="130">
        <v>0</v>
      </c>
      <c r="AA162" s="131">
        <f t="shared" ref="AA162:AA172" si="13">Z162*K162</f>
        <v>0</v>
      </c>
      <c r="AR162" s="11" t="s">
        <v>190</v>
      </c>
      <c r="AT162" s="11" t="s">
        <v>135</v>
      </c>
      <c r="AU162" s="11" t="s">
        <v>78</v>
      </c>
      <c r="AY162" s="11" t="s">
        <v>133</v>
      </c>
      <c r="BE162" s="132">
        <f t="shared" ref="BE162:BE172" si="14">IF(U162="základná",N162,0)</f>
        <v>0</v>
      </c>
      <c r="BF162" s="132">
        <f t="shared" ref="BF162:BF172" si="15">IF(U162="znížená",N162,0)</f>
        <v>0</v>
      </c>
      <c r="BG162" s="132">
        <f t="shared" ref="BG162:BG172" si="16">IF(U162="zákl. prenesená",N162,0)</f>
        <v>0</v>
      </c>
      <c r="BH162" s="132">
        <f t="shared" ref="BH162:BH172" si="17">IF(U162="zníž. prenesená",N162,0)</f>
        <v>0</v>
      </c>
      <c r="BI162" s="132">
        <f t="shared" ref="BI162:BI172" si="18">IF(U162="nulová",N162,0)</f>
        <v>0</v>
      </c>
      <c r="BJ162" s="11" t="s">
        <v>78</v>
      </c>
      <c r="BK162" s="133">
        <f t="shared" ref="BK162:BK172" si="19">ROUND(L162*K162,3)</f>
        <v>0</v>
      </c>
      <c r="BL162" s="11" t="s">
        <v>190</v>
      </c>
      <c r="BM162" s="11" t="s">
        <v>325</v>
      </c>
    </row>
    <row r="163" spans="2:65" s="1" customFormat="1" ht="22.5" customHeight="1">
      <c r="B163" s="127"/>
      <c r="C163" s="143" t="s">
        <v>326</v>
      </c>
      <c r="D163" s="143" t="s">
        <v>327</v>
      </c>
      <c r="E163" s="144" t="s">
        <v>328</v>
      </c>
      <c r="F163" s="211" t="s">
        <v>329</v>
      </c>
      <c r="G163" s="211"/>
      <c r="H163" s="211"/>
      <c r="I163" s="211"/>
      <c r="J163" s="145" t="s">
        <v>180</v>
      </c>
      <c r="K163" s="146">
        <v>0.26</v>
      </c>
      <c r="L163" s="212"/>
      <c r="M163" s="212"/>
      <c r="N163" s="212">
        <f t="shared" si="10"/>
        <v>0</v>
      </c>
      <c r="O163" s="204"/>
      <c r="P163" s="204"/>
      <c r="Q163" s="204"/>
      <c r="R163" s="128"/>
      <c r="T163" s="129" t="s">
        <v>11</v>
      </c>
      <c r="U163" s="31" t="s">
        <v>33</v>
      </c>
      <c r="V163" s="130">
        <v>0</v>
      </c>
      <c r="W163" s="130">
        <f t="shared" si="11"/>
        <v>0</v>
      </c>
      <c r="X163" s="130">
        <v>1</v>
      </c>
      <c r="Y163" s="130">
        <f t="shared" si="12"/>
        <v>0.26</v>
      </c>
      <c r="Z163" s="130">
        <v>0</v>
      </c>
      <c r="AA163" s="131">
        <f t="shared" si="13"/>
        <v>0</v>
      </c>
      <c r="AR163" s="11" t="s">
        <v>330</v>
      </c>
      <c r="AT163" s="11" t="s">
        <v>327</v>
      </c>
      <c r="AU163" s="11" t="s">
        <v>78</v>
      </c>
      <c r="AY163" s="11" t="s">
        <v>133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1" t="s">
        <v>78</v>
      </c>
      <c r="BK163" s="133">
        <f t="shared" si="19"/>
        <v>0</v>
      </c>
      <c r="BL163" s="11" t="s">
        <v>190</v>
      </c>
      <c r="BM163" s="11" t="s">
        <v>331</v>
      </c>
    </row>
    <row r="164" spans="2:65" s="1" customFormat="1" ht="31.5" customHeight="1">
      <c r="B164" s="127"/>
      <c r="C164" s="143" t="s">
        <v>332</v>
      </c>
      <c r="D164" s="143" t="s">
        <v>327</v>
      </c>
      <c r="E164" s="144" t="s">
        <v>333</v>
      </c>
      <c r="F164" s="211" t="s">
        <v>334</v>
      </c>
      <c r="G164" s="211"/>
      <c r="H164" s="211"/>
      <c r="I164" s="211"/>
      <c r="J164" s="145" t="s">
        <v>335</v>
      </c>
      <c r="K164" s="146">
        <v>5.1779999999999999</v>
      </c>
      <c r="L164" s="212"/>
      <c r="M164" s="212"/>
      <c r="N164" s="212">
        <f t="shared" si="10"/>
        <v>0</v>
      </c>
      <c r="O164" s="204"/>
      <c r="P164" s="204"/>
      <c r="Q164" s="204"/>
      <c r="R164" s="128"/>
      <c r="T164" s="129" t="s">
        <v>11</v>
      </c>
      <c r="U164" s="31" t="s">
        <v>33</v>
      </c>
      <c r="V164" s="130">
        <v>0</v>
      </c>
      <c r="W164" s="130">
        <f t="shared" si="11"/>
        <v>0</v>
      </c>
      <c r="X164" s="130">
        <v>1E-3</v>
      </c>
      <c r="Y164" s="130">
        <f t="shared" si="12"/>
        <v>5.1780000000000003E-3</v>
      </c>
      <c r="Z164" s="130">
        <v>0</v>
      </c>
      <c r="AA164" s="131">
        <f t="shared" si="13"/>
        <v>0</v>
      </c>
      <c r="AR164" s="11" t="s">
        <v>330</v>
      </c>
      <c r="AT164" s="11" t="s">
        <v>327</v>
      </c>
      <c r="AU164" s="11" t="s">
        <v>78</v>
      </c>
      <c r="AY164" s="11" t="s">
        <v>133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1" t="s">
        <v>78</v>
      </c>
      <c r="BK164" s="133">
        <f t="shared" si="19"/>
        <v>0</v>
      </c>
      <c r="BL164" s="11" t="s">
        <v>190</v>
      </c>
      <c r="BM164" s="11" t="s">
        <v>336</v>
      </c>
    </row>
    <row r="165" spans="2:65" s="1" customFormat="1" ht="44.25" customHeight="1">
      <c r="B165" s="127"/>
      <c r="C165" s="143" t="s">
        <v>337</v>
      </c>
      <c r="D165" s="143" t="s">
        <v>327</v>
      </c>
      <c r="E165" s="144" t="s">
        <v>338</v>
      </c>
      <c r="F165" s="211" t="s">
        <v>339</v>
      </c>
      <c r="G165" s="211"/>
      <c r="H165" s="211"/>
      <c r="I165" s="211"/>
      <c r="J165" s="145" t="s">
        <v>138</v>
      </c>
      <c r="K165" s="146">
        <v>200.06399999999999</v>
      </c>
      <c r="L165" s="212"/>
      <c r="M165" s="212"/>
      <c r="N165" s="212">
        <f t="shared" si="10"/>
        <v>0</v>
      </c>
      <c r="O165" s="204"/>
      <c r="P165" s="204"/>
      <c r="Q165" s="204"/>
      <c r="R165" s="128"/>
      <c r="T165" s="129" t="s">
        <v>11</v>
      </c>
      <c r="U165" s="31" t="s">
        <v>33</v>
      </c>
      <c r="V165" s="130">
        <v>0</v>
      </c>
      <c r="W165" s="130">
        <f t="shared" si="11"/>
        <v>0</v>
      </c>
      <c r="X165" s="130">
        <v>2.2000000000000001E-3</v>
      </c>
      <c r="Y165" s="130">
        <f t="shared" si="12"/>
        <v>0.4401408</v>
      </c>
      <c r="Z165" s="130">
        <v>0</v>
      </c>
      <c r="AA165" s="131">
        <f t="shared" si="13"/>
        <v>0</v>
      </c>
      <c r="AR165" s="11" t="s">
        <v>330</v>
      </c>
      <c r="AT165" s="11" t="s">
        <v>327</v>
      </c>
      <c r="AU165" s="11" t="s">
        <v>78</v>
      </c>
      <c r="AY165" s="11" t="s">
        <v>133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1" t="s">
        <v>78</v>
      </c>
      <c r="BK165" s="133">
        <f t="shared" si="19"/>
        <v>0</v>
      </c>
      <c r="BL165" s="11" t="s">
        <v>190</v>
      </c>
      <c r="BM165" s="11" t="s">
        <v>340</v>
      </c>
    </row>
    <row r="166" spans="2:65" s="1" customFormat="1" ht="31.5" customHeight="1">
      <c r="B166" s="127"/>
      <c r="C166" s="139" t="s">
        <v>341</v>
      </c>
      <c r="D166" s="139" t="s">
        <v>135</v>
      </c>
      <c r="E166" s="140" t="s">
        <v>342</v>
      </c>
      <c r="F166" s="203" t="s">
        <v>343</v>
      </c>
      <c r="G166" s="203"/>
      <c r="H166" s="203"/>
      <c r="I166" s="203"/>
      <c r="J166" s="141" t="s">
        <v>138</v>
      </c>
      <c r="K166" s="142">
        <v>55.573</v>
      </c>
      <c r="L166" s="204"/>
      <c r="M166" s="204"/>
      <c r="N166" s="204">
        <f t="shared" si="10"/>
        <v>0</v>
      </c>
      <c r="O166" s="204"/>
      <c r="P166" s="204"/>
      <c r="Q166" s="204"/>
      <c r="R166" s="128"/>
      <c r="T166" s="129" t="s">
        <v>11</v>
      </c>
      <c r="U166" s="31" t="s">
        <v>33</v>
      </c>
      <c r="V166" s="130">
        <v>0.35499999999999998</v>
      </c>
      <c r="W166" s="130">
        <f t="shared" si="11"/>
        <v>19.728414999999998</v>
      </c>
      <c r="X166" s="130">
        <v>4.0000000000000003E-5</v>
      </c>
      <c r="Y166" s="130">
        <f t="shared" si="12"/>
        <v>2.2229200000000002E-3</v>
      </c>
      <c r="Z166" s="130">
        <v>0</v>
      </c>
      <c r="AA166" s="131">
        <f t="shared" si="13"/>
        <v>0</v>
      </c>
      <c r="AR166" s="11" t="s">
        <v>190</v>
      </c>
      <c r="AT166" s="11" t="s">
        <v>135</v>
      </c>
      <c r="AU166" s="11" t="s">
        <v>78</v>
      </c>
      <c r="AY166" s="11" t="s">
        <v>133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1" t="s">
        <v>78</v>
      </c>
      <c r="BK166" s="133">
        <f t="shared" si="19"/>
        <v>0</v>
      </c>
      <c r="BL166" s="11" t="s">
        <v>190</v>
      </c>
      <c r="BM166" s="11" t="s">
        <v>344</v>
      </c>
    </row>
    <row r="167" spans="2:65" s="1" customFormat="1" ht="31.5" customHeight="1">
      <c r="B167" s="127"/>
      <c r="C167" s="139" t="s">
        <v>345</v>
      </c>
      <c r="D167" s="139" t="s">
        <v>135</v>
      </c>
      <c r="E167" s="140" t="s">
        <v>346</v>
      </c>
      <c r="F167" s="203" t="s">
        <v>347</v>
      </c>
      <c r="G167" s="203"/>
      <c r="H167" s="203"/>
      <c r="I167" s="203"/>
      <c r="J167" s="141" t="s">
        <v>138</v>
      </c>
      <c r="K167" s="142">
        <v>166.72</v>
      </c>
      <c r="L167" s="204"/>
      <c r="M167" s="204"/>
      <c r="N167" s="204">
        <f t="shared" si="10"/>
        <v>0</v>
      </c>
      <c r="O167" s="204"/>
      <c r="P167" s="204"/>
      <c r="Q167" s="204"/>
      <c r="R167" s="128"/>
      <c r="T167" s="129" t="s">
        <v>11</v>
      </c>
      <c r="U167" s="31" t="s">
        <v>33</v>
      </c>
      <c r="V167" s="130">
        <v>2.8000000000000001E-2</v>
      </c>
      <c r="W167" s="130">
        <f t="shared" si="11"/>
        <v>4.6681600000000003</v>
      </c>
      <c r="X167" s="130">
        <v>0</v>
      </c>
      <c r="Y167" s="130">
        <f t="shared" si="12"/>
        <v>0</v>
      </c>
      <c r="Z167" s="130">
        <v>0</v>
      </c>
      <c r="AA167" s="131">
        <f t="shared" si="13"/>
        <v>0</v>
      </c>
      <c r="AR167" s="11" t="s">
        <v>190</v>
      </c>
      <c r="AT167" s="11" t="s">
        <v>135</v>
      </c>
      <c r="AU167" s="11" t="s">
        <v>78</v>
      </c>
      <c r="AY167" s="11" t="s">
        <v>133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1" t="s">
        <v>78</v>
      </c>
      <c r="BK167" s="133">
        <f t="shared" si="19"/>
        <v>0</v>
      </c>
      <c r="BL167" s="11" t="s">
        <v>190</v>
      </c>
      <c r="BM167" s="11" t="s">
        <v>348</v>
      </c>
    </row>
    <row r="168" spans="2:65" s="1" customFormat="1" ht="31.5" customHeight="1">
      <c r="B168" s="127"/>
      <c r="C168" s="143" t="s">
        <v>349</v>
      </c>
      <c r="D168" s="143" t="s">
        <v>327</v>
      </c>
      <c r="E168" s="144" t="s">
        <v>350</v>
      </c>
      <c r="F168" s="211" t="s">
        <v>351</v>
      </c>
      <c r="G168" s="211"/>
      <c r="H168" s="211"/>
      <c r="I168" s="211"/>
      <c r="J168" s="145" t="s">
        <v>138</v>
      </c>
      <c r="K168" s="146">
        <v>191.72800000000001</v>
      </c>
      <c r="L168" s="212"/>
      <c r="M168" s="212"/>
      <c r="N168" s="212">
        <f t="shared" si="10"/>
        <v>0</v>
      </c>
      <c r="O168" s="204"/>
      <c r="P168" s="204"/>
      <c r="Q168" s="204"/>
      <c r="R168" s="128"/>
      <c r="T168" s="129" t="s">
        <v>11</v>
      </c>
      <c r="U168" s="31" t="s">
        <v>33</v>
      </c>
      <c r="V168" s="130">
        <v>0</v>
      </c>
      <c r="W168" s="130">
        <f t="shared" si="11"/>
        <v>0</v>
      </c>
      <c r="X168" s="130">
        <v>4.0000000000000002E-4</v>
      </c>
      <c r="Y168" s="130">
        <f t="shared" si="12"/>
        <v>7.6691200000000001E-2</v>
      </c>
      <c r="Z168" s="130">
        <v>0</v>
      </c>
      <c r="AA168" s="131">
        <f t="shared" si="13"/>
        <v>0</v>
      </c>
      <c r="AR168" s="11" t="s">
        <v>330</v>
      </c>
      <c r="AT168" s="11" t="s">
        <v>327</v>
      </c>
      <c r="AU168" s="11" t="s">
        <v>78</v>
      </c>
      <c r="AY168" s="11" t="s">
        <v>133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1" t="s">
        <v>78</v>
      </c>
      <c r="BK168" s="133">
        <f t="shared" si="19"/>
        <v>0</v>
      </c>
      <c r="BL168" s="11" t="s">
        <v>190</v>
      </c>
      <c r="BM168" s="11" t="s">
        <v>352</v>
      </c>
    </row>
    <row r="169" spans="2:65" s="1" customFormat="1" ht="44.25" customHeight="1">
      <c r="B169" s="127"/>
      <c r="C169" s="139" t="s">
        <v>353</v>
      </c>
      <c r="D169" s="139" t="s">
        <v>135</v>
      </c>
      <c r="E169" s="140" t="s">
        <v>354</v>
      </c>
      <c r="F169" s="203" t="s">
        <v>355</v>
      </c>
      <c r="G169" s="203"/>
      <c r="H169" s="203"/>
      <c r="I169" s="203"/>
      <c r="J169" s="141" t="s">
        <v>148</v>
      </c>
      <c r="K169" s="142">
        <v>114.2</v>
      </c>
      <c r="L169" s="204"/>
      <c r="M169" s="204"/>
      <c r="N169" s="204">
        <f t="shared" si="10"/>
        <v>0</v>
      </c>
      <c r="O169" s="204"/>
      <c r="P169" s="204"/>
      <c r="Q169" s="204"/>
      <c r="R169" s="128"/>
      <c r="T169" s="129" t="s">
        <v>11</v>
      </c>
      <c r="U169" s="31" t="s">
        <v>33</v>
      </c>
      <c r="V169" s="130">
        <v>0.46800000000000003</v>
      </c>
      <c r="W169" s="130">
        <f t="shared" si="11"/>
        <v>53.445600000000006</v>
      </c>
      <c r="X169" s="130">
        <v>3.0000000000000001E-5</v>
      </c>
      <c r="Y169" s="130">
        <f t="shared" si="12"/>
        <v>3.4260000000000002E-3</v>
      </c>
      <c r="Z169" s="130">
        <v>0</v>
      </c>
      <c r="AA169" s="131">
        <f t="shared" si="13"/>
        <v>0</v>
      </c>
      <c r="AR169" s="11" t="s">
        <v>190</v>
      </c>
      <c r="AT169" s="11" t="s">
        <v>135</v>
      </c>
      <c r="AU169" s="11" t="s">
        <v>78</v>
      </c>
      <c r="AY169" s="11" t="s">
        <v>133</v>
      </c>
      <c r="BE169" s="132">
        <f t="shared" si="14"/>
        <v>0</v>
      </c>
      <c r="BF169" s="132">
        <f t="shared" si="15"/>
        <v>0</v>
      </c>
      <c r="BG169" s="132">
        <f t="shared" si="16"/>
        <v>0</v>
      </c>
      <c r="BH169" s="132">
        <f t="shared" si="17"/>
        <v>0</v>
      </c>
      <c r="BI169" s="132">
        <f t="shared" si="18"/>
        <v>0</v>
      </c>
      <c r="BJ169" s="11" t="s">
        <v>78</v>
      </c>
      <c r="BK169" s="133">
        <f t="shared" si="19"/>
        <v>0</v>
      </c>
      <c r="BL169" s="11" t="s">
        <v>190</v>
      </c>
      <c r="BM169" s="11" t="s">
        <v>356</v>
      </c>
    </row>
    <row r="170" spans="2:65" s="1" customFormat="1" ht="22.5" customHeight="1">
      <c r="B170" s="127"/>
      <c r="C170" s="143" t="s">
        <v>357</v>
      </c>
      <c r="D170" s="143" t="s">
        <v>327</v>
      </c>
      <c r="E170" s="144" t="s">
        <v>358</v>
      </c>
      <c r="F170" s="211" t="s">
        <v>359</v>
      </c>
      <c r="G170" s="211"/>
      <c r="H170" s="211"/>
      <c r="I170" s="211"/>
      <c r="J170" s="145" t="s">
        <v>144</v>
      </c>
      <c r="K170" s="146">
        <v>685.2</v>
      </c>
      <c r="L170" s="212"/>
      <c r="M170" s="212"/>
      <c r="N170" s="212">
        <f t="shared" si="10"/>
        <v>0</v>
      </c>
      <c r="O170" s="204"/>
      <c r="P170" s="204"/>
      <c r="Q170" s="204"/>
      <c r="R170" s="128"/>
      <c r="T170" s="129" t="s">
        <v>11</v>
      </c>
      <c r="U170" s="31" t="s">
        <v>33</v>
      </c>
      <c r="V170" s="130">
        <v>0</v>
      </c>
      <c r="W170" s="130">
        <f t="shared" si="11"/>
        <v>0</v>
      </c>
      <c r="X170" s="130">
        <v>3.5E-4</v>
      </c>
      <c r="Y170" s="130">
        <f t="shared" si="12"/>
        <v>0.23982000000000001</v>
      </c>
      <c r="Z170" s="130">
        <v>0</v>
      </c>
      <c r="AA170" s="131">
        <f t="shared" si="13"/>
        <v>0</v>
      </c>
      <c r="AR170" s="11" t="s">
        <v>330</v>
      </c>
      <c r="AT170" s="11" t="s">
        <v>327</v>
      </c>
      <c r="AU170" s="11" t="s">
        <v>78</v>
      </c>
      <c r="AY170" s="11" t="s">
        <v>133</v>
      </c>
      <c r="BE170" s="132">
        <f t="shared" si="14"/>
        <v>0</v>
      </c>
      <c r="BF170" s="132">
        <f t="shared" si="15"/>
        <v>0</v>
      </c>
      <c r="BG170" s="132">
        <f t="shared" si="16"/>
        <v>0</v>
      </c>
      <c r="BH170" s="132">
        <f t="shared" si="17"/>
        <v>0</v>
      </c>
      <c r="BI170" s="132">
        <f t="shared" si="18"/>
        <v>0</v>
      </c>
      <c r="BJ170" s="11" t="s">
        <v>78</v>
      </c>
      <c r="BK170" s="133">
        <f t="shared" si="19"/>
        <v>0</v>
      </c>
      <c r="BL170" s="11" t="s">
        <v>190</v>
      </c>
      <c r="BM170" s="11" t="s">
        <v>360</v>
      </c>
    </row>
    <row r="171" spans="2:65" s="1" customFormat="1" ht="31.5" customHeight="1">
      <c r="B171" s="127"/>
      <c r="C171" s="143" t="s">
        <v>361</v>
      </c>
      <c r="D171" s="143" t="s">
        <v>327</v>
      </c>
      <c r="E171" s="144" t="s">
        <v>362</v>
      </c>
      <c r="F171" s="211" t="s">
        <v>363</v>
      </c>
      <c r="G171" s="211"/>
      <c r="H171" s="211"/>
      <c r="I171" s="211"/>
      <c r="J171" s="145" t="s">
        <v>138</v>
      </c>
      <c r="K171" s="146">
        <v>57.1</v>
      </c>
      <c r="L171" s="212"/>
      <c r="M171" s="212"/>
      <c r="N171" s="212">
        <f t="shared" si="10"/>
        <v>0</v>
      </c>
      <c r="O171" s="204"/>
      <c r="P171" s="204"/>
      <c r="Q171" s="204"/>
      <c r="R171" s="128"/>
      <c r="T171" s="129" t="s">
        <v>11</v>
      </c>
      <c r="U171" s="31" t="s">
        <v>33</v>
      </c>
      <c r="V171" s="130">
        <v>0</v>
      </c>
      <c r="W171" s="130">
        <f t="shared" si="11"/>
        <v>0</v>
      </c>
      <c r="X171" s="130">
        <v>7.92E-3</v>
      </c>
      <c r="Y171" s="130">
        <f t="shared" si="12"/>
        <v>0.45223200000000002</v>
      </c>
      <c r="Z171" s="130">
        <v>0</v>
      </c>
      <c r="AA171" s="131">
        <f t="shared" si="13"/>
        <v>0</v>
      </c>
      <c r="AR171" s="11" t="s">
        <v>330</v>
      </c>
      <c r="AT171" s="11" t="s">
        <v>327</v>
      </c>
      <c r="AU171" s="11" t="s">
        <v>78</v>
      </c>
      <c r="AY171" s="11" t="s">
        <v>133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1" t="s">
        <v>78</v>
      </c>
      <c r="BK171" s="133">
        <f t="shared" si="19"/>
        <v>0</v>
      </c>
      <c r="BL171" s="11" t="s">
        <v>190</v>
      </c>
      <c r="BM171" s="11" t="s">
        <v>364</v>
      </c>
    </row>
    <row r="172" spans="2:65" s="1" customFormat="1" ht="31.5" customHeight="1">
      <c r="B172" s="127"/>
      <c r="C172" s="139" t="s">
        <v>365</v>
      </c>
      <c r="D172" s="139" t="s">
        <v>135</v>
      </c>
      <c r="E172" s="140" t="s">
        <v>366</v>
      </c>
      <c r="F172" s="203" t="s">
        <v>367</v>
      </c>
      <c r="G172" s="203"/>
      <c r="H172" s="203"/>
      <c r="I172" s="203"/>
      <c r="J172" s="141" t="s">
        <v>180</v>
      </c>
      <c r="K172" s="142">
        <v>1.48</v>
      </c>
      <c r="L172" s="204"/>
      <c r="M172" s="204"/>
      <c r="N172" s="204">
        <f t="shared" si="10"/>
        <v>0</v>
      </c>
      <c r="O172" s="204"/>
      <c r="P172" s="204"/>
      <c r="Q172" s="204"/>
      <c r="R172" s="128"/>
      <c r="T172" s="129" t="s">
        <v>11</v>
      </c>
      <c r="U172" s="31" t="s">
        <v>33</v>
      </c>
      <c r="V172" s="130">
        <v>1.629</v>
      </c>
      <c r="W172" s="130">
        <f t="shared" si="11"/>
        <v>2.41092</v>
      </c>
      <c r="X172" s="130">
        <v>0</v>
      </c>
      <c r="Y172" s="130">
        <f t="shared" si="12"/>
        <v>0</v>
      </c>
      <c r="Z172" s="130">
        <v>0</v>
      </c>
      <c r="AA172" s="131">
        <f t="shared" si="13"/>
        <v>0</v>
      </c>
      <c r="AR172" s="11" t="s">
        <v>190</v>
      </c>
      <c r="AT172" s="11" t="s">
        <v>135</v>
      </c>
      <c r="AU172" s="11" t="s">
        <v>78</v>
      </c>
      <c r="AY172" s="11" t="s">
        <v>133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1" t="s">
        <v>78</v>
      </c>
      <c r="BK172" s="133">
        <f t="shared" si="19"/>
        <v>0</v>
      </c>
      <c r="BL172" s="11" t="s">
        <v>190</v>
      </c>
      <c r="BM172" s="11" t="s">
        <v>368</v>
      </c>
    </row>
    <row r="173" spans="2:65" s="10" customFormat="1" ht="29.85" customHeight="1">
      <c r="B173" s="117"/>
      <c r="D173" s="126" t="s">
        <v>229</v>
      </c>
      <c r="E173" s="126"/>
      <c r="F173" s="126"/>
      <c r="G173" s="126"/>
      <c r="H173" s="126"/>
      <c r="I173" s="126"/>
      <c r="J173" s="126"/>
      <c r="K173" s="126"/>
      <c r="L173" s="126"/>
      <c r="M173" s="126"/>
      <c r="N173" s="218">
        <f>BK173</f>
        <v>0</v>
      </c>
      <c r="O173" s="209"/>
      <c r="P173" s="209"/>
      <c r="Q173" s="209"/>
      <c r="R173" s="119"/>
      <c r="T173" s="120"/>
      <c r="W173" s="121">
        <f>SUM(W174:W177)</f>
        <v>25.555500000000002</v>
      </c>
      <c r="Y173" s="121">
        <f>SUM(Y174:Y177)</f>
        <v>0.15406980000000001</v>
      </c>
      <c r="AA173" s="122">
        <f>SUM(AA174:AA177)</f>
        <v>0</v>
      </c>
      <c r="AR173" s="123" t="s">
        <v>78</v>
      </c>
      <c r="AT173" s="124" t="s">
        <v>65</v>
      </c>
      <c r="AU173" s="124" t="s">
        <v>73</v>
      </c>
      <c r="AY173" s="123" t="s">
        <v>133</v>
      </c>
      <c r="BK173" s="125">
        <f>SUM(BK174:BK177)</f>
        <v>0</v>
      </c>
    </row>
    <row r="174" spans="2:65" s="1" customFormat="1" ht="31.5" customHeight="1">
      <c r="B174" s="127"/>
      <c r="C174" s="139" t="s">
        <v>369</v>
      </c>
      <c r="D174" s="139" t="s">
        <v>135</v>
      </c>
      <c r="E174" s="140" t="s">
        <v>370</v>
      </c>
      <c r="F174" s="203" t="s">
        <v>371</v>
      </c>
      <c r="G174" s="203"/>
      <c r="H174" s="203"/>
      <c r="I174" s="203"/>
      <c r="J174" s="141" t="s">
        <v>138</v>
      </c>
      <c r="K174" s="142">
        <v>94.65</v>
      </c>
      <c r="L174" s="204"/>
      <c r="M174" s="204"/>
      <c r="N174" s="204">
        <f>ROUND(L174*K174,3)</f>
        <v>0</v>
      </c>
      <c r="O174" s="204"/>
      <c r="P174" s="204"/>
      <c r="Q174" s="204"/>
      <c r="R174" s="128"/>
      <c r="T174" s="129" t="s">
        <v>11</v>
      </c>
      <c r="U174" s="31" t="s">
        <v>33</v>
      </c>
      <c r="V174" s="130">
        <v>0.27</v>
      </c>
      <c r="W174" s="130">
        <f>V174*K174</f>
        <v>25.555500000000002</v>
      </c>
      <c r="X174" s="130">
        <v>1.2E-4</v>
      </c>
      <c r="Y174" s="130">
        <f>X174*K174</f>
        <v>1.1358000000000002E-2</v>
      </c>
      <c r="Z174" s="130">
        <v>0</v>
      </c>
      <c r="AA174" s="131">
        <f>Z174*K174</f>
        <v>0</v>
      </c>
      <c r="AR174" s="11" t="s">
        <v>190</v>
      </c>
      <c r="AT174" s="11" t="s">
        <v>135</v>
      </c>
      <c r="AU174" s="11" t="s">
        <v>78</v>
      </c>
      <c r="AY174" s="11" t="s">
        <v>133</v>
      </c>
      <c r="BE174" s="132">
        <f>IF(U174="základná",N174,0)</f>
        <v>0</v>
      </c>
      <c r="BF174" s="132">
        <f>IF(U174="znížená",N174,0)</f>
        <v>0</v>
      </c>
      <c r="BG174" s="132">
        <f>IF(U174="zákl. prenesená",N174,0)</f>
        <v>0</v>
      </c>
      <c r="BH174" s="132">
        <f>IF(U174="zníž. prenesená",N174,0)</f>
        <v>0</v>
      </c>
      <c r="BI174" s="132">
        <f>IF(U174="nulová",N174,0)</f>
        <v>0</v>
      </c>
      <c r="BJ174" s="11" t="s">
        <v>78</v>
      </c>
      <c r="BK174" s="133">
        <f>ROUND(L174*K174,3)</f>
        <v>0</v>
      </c>
      <c r="BL174" s="11" t="s">
        <v>190</v>
      </c>
      <c r="BM174" s="11" t="s">
        <v>372</v>
      </c>
    </row>
    <row r="175" spans="2:65" s="1" customFormat="1" ht="31.5" customHeight="1">
      <c r="B175" s="127"/>
      <c r="C175" s="143" t="s">
        <v>373</v>
      </c>
      <c r="D175" s="143" t="s">
        <v>327</v>
      </c>
      <c r="E175" s="144" t="s">
        <v>374</v>
      </c>
      <c r="F175" s="211" t="s">
        <v>375</v>
      </c>
      <c r="G175" s="211"/>
      <c r="H175" s="211"/>
      <c r="I175" s="211"/>
      <c r="J175" s="145" t="s">
        <v>138</v>
      </c>
      <c r="K175" s="146">
        <v>72.134</v>
      </c>
      <c r="L175" s="212"/>
      <c r="M175" s="212"/>
      <c r="N175" s="212">
        <f>ROUND(L175*K175,3)</f>
        <v>0</v>
      </c>
      <c r="O175" s="204"/>
      <c r="P175" s="204"/>
      <c r="Q175" s="204"/>
      <c r="R175" s="128"/>
      <c r="T175" s="129" t="s">
        <v>11</v>
      </c>
      <c r="U175" s="31" t="s">
        <v>33</v>
      </c>
      <c r="V175" s="130">
        <v>0</v>
      </c>
      <c r="W175" s="130">
        <f>V175*K175</f>
        <v>0</v>
      </c>
      <c r="X175" s="130">
        <v>1.65E-3</v>
      </c>
      <c r="Y175" s="130">
        <f>X175*K175</f>
        <v>0.1190211</v>
      </c>
      <c r="Z175" s="130">
        <v>0</v>
      </c>
      <c r="AA175" s="131">
        <f>Z175*K175</f>
        <v>0</v>
      </c>
      <c r="AR175" s="11" t="s">
        <v>330</v>
      </c>
      <c r="AT175" s="11" t="s">
        <v>327</v>
      </c>
      <c r="AU175" s="11" t="s">
        <v>78</v>
      </c>
      <c r="AY175" s="11" t="s">
        <v>133</v>
      </c>
      <c r="BE175" s="132">
        <f>IF(U175="základná",N175,0)</f>
        <v>0</v>
      </c>
      <c r="BF175" s="132">
        <f>IF(U175="znížená",N175,0)</f>
        <v>0</v>
      </c>
      <c r="BG175" s="132">
        <f>IF(U175="zákl. prenesená",N175,0)</f>
        <v>0</v>
      </c>
      <c r="BH175" s="132">
        <f>IF(U175="zníž. prenesená",N175,0)</f>
        <v>0</v>
      </c>
      <c r="BI175" s="132">
        <f>IF(U175="nulová",N175,0)</f>
        <v>0</v>
      </c>
      <c r="BJ175" s="11" t="s">
        <v>78</v>
      </c>
      <c r="BK175" s="133">
        <f>ROUND(L175*K175,3)</f>
        <v>0</v>
      </c>
      <c r="BL175" s="11" t="s">
        <v>190</v>
      </c>
      <c r="BM175" s="11" t="s">
        <v>376</v>
      </c>
    </row>
    <row r="176" spans="2:65" s="1" customFormat="1" ht="31.5" customHeight="1">
      <c r="B176" s="127"/>
      <c r="C176" s="143" t="s">
        <v>377</v>
      </c>
      <c r="D176" s="143" t="s">
        <v>327</v>
      </c>
      <c r="E176" s="144" t="s">
        <v>378</v>
      </c>
      <c r="F176" s="211" t="s">
        <v>379</v>
      </c>
      <c r="G176" s="211"/>
      <c r="H176" s="211"/>
      <c r="I176" s="211"/>
      <c r="J176" s="145" t="s">
        <v>138</v>
      </c>
      <c r="K176" s="146">
        <v>23.93</v>
      </c>
      <c r="L176" s="212"/>
      <c r="M176" s="212"/>
      <c r="N176" s="212">
        <f>ROUND(L176*K176,3)</f>
        <v>0</v>
      </c>
      <c r="O176" s="204"/>
      <c r="P176" s="204"/>
      <c r="Q176" s="204"/>
      <c r="R176" s="128"/>
      <c r="T176" s="129" t="s">
        <v>11</v>
      </c>
      <c r="U176" s="31" t="s">
        <v>33</v>
      </c>
      <c r="V176" s="130">
        <v>0</v>
      </c>
      <c r="W176" s="130">
        <f>V176*K176</f>
        <v>0</v>
      </c>
      <c r="X176" s="130">
        <v>9.8999999999999999E-4</v>
      </c>
      <c r="Y176" s="130">
        <f>X176*K176</f>
        <v>2.3690699999999999E-2</v>
      </c>
      <c r="Z176" s="130">
        <v>0</v>
      </c>
      <c r="AA176" s="131">
        <f>Z176*K176</f>
        <v>0</v>
      </c>
      <c r="AR176" s="11" t="s">
        <v>330</v>
      </c>
      <c r="AT176" s="11" t="s">
        <v>327</v>
      </c>
      <c r="AU176" s="11" t="s">
        <v>78</v>
      </c>
      <c r="AY176" s="11" t="s">
        <v>133</v>
      </c>
      <c r="BE176" s="132">
        <f>IF(U176="základná",N176,0)</f>
        <v>0</v>
      </c>
      <c r="BF176" s="132">
        <f>IF(U176="znížená",N176,0)</f>
        <v>0</v>
      </c>
      <c r="BG176" s="132">
        <f>IF(U176="zákl. prenesená",N176,0)</f>
        <v>0</v>
      </c>
      <c r="BH176" s="132">
        <f>IF(U176="zníž. prenesená",N176,0)</f>
        <v>0</v>
      </c>
      <c r="BI176" s="132">
        <f>IF(U176="nulová",N176,0)</f>
        <v>0</v>
      </c>
      <c r="BJ176" s="11" t="s">
        <v>78</v>
      </c>
      <c r="BK176" s="133">
        <f>ROUND(L176*K176,3)</f>
        <v>0</v>
      </c>
      <c r="BL176" s="11" t="s">
        <v>190</v>
      </c>
      <c r="BM176" s="11" t="s">
        <v>380</v>
      </c>
    </row>
    <row r="177" spans="2:65" s="1" customFormat="1" ht="31.5" customHeight="1">
      <c r="B177" s="127"/>
      <c r="C177" s="139" t="s">
        <v>381</v>
      </c>
      <c r="D177" s="139" t="s">
        <v>135</v>
      </c>
      <c r="E177" s="140" t="s">
        <v>382</v>
      </c>
      <c r="F177" s="203" t="s">
        <v>383</v>
      </c>
      <c r="G177" s="203"/>
      <c r="H177" s="203"/>
      <c r="I177" s="203"/>
      <c r="J177" s="141" t="s">
        <v>216</v>
      </c>
      <c r="K177" s="142">
        <v>17.265000000000001</v>
      </c>
      <c r="L177" s="204"/>
      <c r="M177" s="204"/>
      <c r="N177" s="204">
        <f>ROUND(L177*K177,3)</f>
        <v>0</v>
      </c>
      <c r="O177" s="204"/>
      <c r="P177" s="204"/>
      <c r="Q177" s="204"/>
      <c r="R177" s="128"/>
      <c r="T177" s="129" t="s">
        <v>11</v>
      </c>
      <c r="U177" s="31" t="s">
        <v>33</v>
      </c>
      <c r="V177" s="130">
        <v>0</v>
      </c>
      <c r="W177" s="130">
        <f>V177*K177</f>
        <v>0</v>
      </c>
      <c r="X177" s="130">
        <v>0</v>
      </c>
      <c r="Y177" s="130">
        <f>X177*K177</f>
        <v>0</v>
      </c>
      <c r="Z177" s="130">
        <v>0</v>
      </c>
      <c r="AA177" s="131">
        <f>Z177*K177</f>
        <v>0</v>
      </c>
      <c r="AR177" s="11" t="s">
        <v>190</v>
      </c>
      <c r="AT177" s="11" t="s">
        <v>135</v>
      </c>
      <c r="AU177" s="11" t="s">
        <v>78</v>
      </c>
      <c r="AY177" s="11" t="s">
        <v>133</v>
      </c>
      <c r="BE177" s="132">
        <f>IF(U177="základná",N177,0)</f>
        <v>0</v>
      </c>
      <c r="BF177" s="132">
        <f>IF(U177="znížená",N177,0)</f>
        <v>0</v>
      </c>
      <c r="BG177" s="132">
        <f>IF(U177="zákl. prenesená",N177,0)</f>
        <v>0</v>
      </c>
      <c r="BH177" s="132">
        <f>IF(U177="zníž. prenesená",N177,0)</f>
        <v>0</v>
      </c>
      <c r="BI177" s="132">
        <f>IF(U177="nulová",N177,0)</f>
        <v>0</v>
      </c>
      <c r="BJ177" s="11" t="s">
        <v>78</v>
      </c>
      <c r="BK177" s="133">
        <f>ROUND(L177*K177,3)</f>
        <v>0</v>
      </c>
      <c r="BL177" s="11" t="s">
        <v>190</v>
      </c>
      <c r="BM177" s="11" t="s">
        <v>384</v>
      </c>
    </row>
    <row r="178" spans="2:65" s="10" customFormat="1" ht="29.85" customHeight="1">
      <c r="B178" s="117"/>
      <c r="D178" s="126" t="s">
        <v>114</v>
      </c>
      <c r="E178" s="126"/>
      <c r="F178" s="126"/>
      <c r="G178" s="126"/>
      <c r="H178" s="126"/>
      <c r="I178" s="126"/>
      <c r="J178" s="126"/>
      <c r="K178" s="126"/>
      <c r="L178" s="126"/>
      <c r="M178" s="126"/>
      <c r="N178" s="218">
        <f>BK178</f>
        <v>0</v>
      </c>
      <c r="O178" s="209"/>
      <c r="P178" s="209"/>
      <c r="Q178" s="209"/>
      <c r="R178" s="119"/>
      <c r="T178" s="120"/>
      <c r="W178" s="121">
        <f>SUM(W179:W183)</f>
        <v>133.50155000000001</v>
      </c>
      <c r="Y178" s="121">
        <f>SUM(Y179:Y183)</f>
        <v>0.5133028999999999</v>
      </c>
      <c r="AA178" s="122">
        <f>SUM(AA179:AA183)</f>
        <v>0</v>
      </c>
      <c r="AR178" s="123" t="s">
        <v>78</v>
      </c>
      <c r="AT178" s="124" t="s">
        <v>65</v>
      </c>
      <c r="AU178" s="124" t="s">
        <v>73</v>
      </c>
      <c r="AY178" s="123" t="s">
        <v>133</v>
      </c>
      <c r="BK178" s="125">
        <f>SUM(BK179:BK183)</f>
        <v>0</v>
      </c>
    </row>
    <row r="179" spans="2:65" s="1" customFormat="1" ht="44.25" customHeight="1">
      <c r="B179" s="127"/>
      <c r="C179" s="139" t="s">
        <v>190</v>
      </c>
      <c r="D179" s="139" t="s">
        <v>135</v>
      </c>
      <c r="E179" s="140" t="s">
        <v>385</v>
      </c>
      <c r="F179" s="203" t="s">
        <v>386</v>
      </c>
      <c r="G179" s="203"/>
      <c r="H179" s="203"/>
      <c r="I179" s="203"/>
      <c r="J179" s="141" t="s">
        <v>148</v>
      </c>
      <c r="K179" s="142">
        <v>74.2</v>
      </c>
      <c r="L179" s="204"/>
      <c r="M179" s="204"/>
      <c r="N179" s="204">
        <f>ROUND(L179*K179,3)</f>
        <v>0</v>
      </c>
      <c r="O179" s="204"/>
      <c r="P179" s="204"/>
      <c r="Q179" s="204"/>
      <c r="R179" s="128"/>
      <c r="T179" s="129" t="s">
        <v>11</v>
      </c>
      <c r="U179" s="31" t="s">
        <v>33</v>
      </c>
      <c r="V179" s="130">
        <v>0.79800000000000004</v>
      </c>
      <c r="W179" s="130">
        <f>V179*K179</f>
        <v>59.211600000000004</v>
      </c>
      <c r="X179" s="130">
        <v>2.5000000000000001E-4</v>
      </c>
      <c r="Y179" s="130">
        <f>X179*K179</f>
        <v>1.8550000000000001E-2</v>
      </c>
      <c r="Z179" s="130">
        <v>0</v>
      </c>
      <c r="AA179" s="131">
        <f>Z179*K179</f>
        <v>0</v>
      </c>
      <c r="AR179" s="11" t="s">
        <v>190</v>
      </c>
      <c r="AT179" s="11" t="s">
        <v>135</v>
      </c>
      <c r="AU179" s="11" t="s">
        <v>78</v>
      </c>
      <c r="AY179" s="11" t="s">
        <v>133</v>
      </c>
      <c r="BE179" s="132">
        <f>IF(U179="základná",N179,0)</f>
        <v>0</v>
      </c>
      <c r="BF179" s="132">
        <f>IF(U179="znížená",N179,0)</f>
        <v>0</v>
      </c>
      <c r="BG179" s="132">
        <f>IF(U179="zákl. prenesená",N179,0)</f>
        <v>0</v>
      </c>
      <c r="BH179" s="132">
        <f>IF(U179="zníž. prenesená",N179,0)</f>
        <v>0</v>
      </c>
      <c r="BI179" s="132">
        <f>IF(U179="nulová",N179,0)</f>
        <v>0</v>
      </c>
      <c r="BJ179" s="11" t="s">
        <v>78</v>
      </c>
      <c r="BK179" s="133">
        <f>ROUND(L179*K179,3)</f>
        <v>0</v>
      </c>
      <c r="BL179" s="11" t="s">
        <v>190</v>
      </c>
      <c r="BM179" s="11" t="s">
        <v>387</v>
      </c>
    </row>
    <row r="180" spans="2:65" s="1" customFormat="1" ht="22.5" customHeight="1">
      <c r="B180" s="127"/>
      <c r="C180" s="143" t="s">
        <v>194</v>
      </c>
      <c r="D180" s="143" t="s">
        <v>327</v>
      </c>
      <c r="E180" s="144" t="s">
        <v>388</v>
      </c>
      <c r="F180" s="211" t="s">
        <v>389</v>
      </c>
      <c r="G180" s="211"/>
      <c r="H180" s="211"/>
      <c r="I180" s="211"/>
      <c r="J180" s="145" t="s">
        <v>138</v>
      </c>
      <c r="K180" s="146">
        <v>33.39</v>
      </c>
      <c r="L180" s="212"/>
      <c r="M180" s="212"/>
      <c r="N180" s="212">
        <f>ROUND(L180*K180,3)</f>
        <v>0</v>
      </c>
      <c r="O180" s="204"/>
      <c r="P180" s="204"/>
      <c r="Q180" s="204"/>
      <c r="R180" s="128"/>
      <c r="T180" s="129" t="s">
        <v>11</v>
      </c>
      <c r="U180" s="31" t="s">
        <v>33</v>
      </c>
      <c r="V180" s="130">
        <v>0</v>
      </c>
      <c r="W180" s="130">
        <f>V180*K180</f>
        <v>0</v>
      </c>
      <c r="X180" s="130">
        <v>1.0000000000000001E-5</v>
      </c>
      <c r="Y180" s="130">
        <f>X180*K180</f>
        <v>3.3390000000000004E-4</v>
      </c>
      <c r="Z180" s="130">
        <v>0</v>
      </c>
      <c r="AA180" s="131">
        <f>Z180*K180</f>
        <v>0</v>
      </c>
      <c r="AR180" s="11" t="s">
        <v>330</v>
      </c>
      <c r="AT180" s="11" t="s">
        <v>327</v>
      </c>
      <c r="AU180" s="11" t="s">
        <v>78</v>
      </c>
      <c r="AY180" s="11" t="s">
        <v>133</v>
      </c>
      <c r="BE180" s="132">
        <f>IF(U180="základná",N180,0)</f>
        <v>0</v>
      </c>
      <c r="BF180" s="132">
        <f>IF(U180="znížená",N180,0)</f>
        <v>0</v>
      </c>
      <c r="BG180" s="132">
        <f>IF(U180="zákl. prenesená",N180,0)</f>
        <v>0</v>
      </c>
      <c r="BH180" s="132">
        <f>IF(U180="zníž. prenesená",N180,0)</f>
        <v>0</v>
      </c>
      <c r="BI180" s="132">
        <f>IF(U180="nulová",N180,0)</f>
        <v>0</v>
      </c>
      <c r="BJ180" s="11" t="s">
        <v>78</v>
      </c>
      <c r="BK180" s="133">
        <f>ROUND(L180*K180,3)</f>
        <v>0</v>
      </c>
      <c r="BL180" s="11" t="s">
        <v>190</v>
      </c>
      <c r="BM180" s="11" t="s">
        <v>390</v>
      </c>
    </row>
    <row r="181" spans="2:65" s="1" customFormat="1" ht="22.5" customHeight="1">
      <c r="B181" s="127"/>
      <c r="C181" s="139" t="s">
        <v>391</v>
      </c>
      <c r="D181" s="139" t="s">
        <v>135</v>
      </c>
      <c r="E181" s="140" t="s">
        <v>392</v>
      </c>
      <c r="F181" s="203" t="s">
        <v>393</v>
      </c>
      <c r="G181" s="203"/>
      <c r="H181" s="203"/>
      <c r="I181" s="203"/>
      <c r="J181" s="141" t="s">
        <v>148</v>
      </c>
      <c r="K181" s="142">
        <v>63.55</v>
      </c>
      <c r="L181" s="204"/>
      <c r="M181" s="204"/>
      <c r="N181" s="204">
        <f>ROUND(L181*K181,3)</f>
        <v>0</v>
      </c>
      <c r="O181" s="204"/>
      <c r="P181" s="204"/>
      <c r="Q181" s="204"/>
      <c r="R181" s="128"/>
      <c r="T181" s="129" t="s">
        <v>11</v>
      </c>
      <c r="U181" s="31" t="s">
        <v>33</v>
      </c>
      <c r="V181" s="130">
        <v>1.169</v>
      </c>
      <c r="W181" s="130">
        <f>V181*K181</f>
        <v>74.289950000000005</v>
      </c>
      <c r="X181" s="130">
        <v>7.7799999999999996E-3</v>
      </c>
      <c r="Y181" s="130">
        <f>X181*K181</f>
        <v>0.49441899999999994</v>
      </c>
      <c r="Z181" s="130">
        <v>0</v>
      </c>
      <c r="AA181" s="131">
        <f>Z181*K181</f>
        <v>0</v>
      </c>
      <c r="AR181" s="11" t="s">
        <v>190</v>
      </c>
      <c r="AT181" s="11" t="s">
        <v>135</v>
      </c>
      <c r="AU181" s="11" t="s">
        <v>78</v>
      </c>
      <c r="AY181" s="11" t="s">
        <v>133</v>
      </c>
      <c r="BE181" s="132">
        <f>IF(U181="základná",N181,0)</f>
        <v>0</v>
      </c>
      <c r="BF181" s="132">
        <f>IF(U181="znížená",N181,0)</f>
        <v>0</v>
      </c>
      <c r="BG181" s="132">
        <f>IF(U181="zákl. prenesená",N181,0)</f>
        <v>0</v>
      </c>
      <c r="BH181" s="132">
        <f>IF(U181="zníž. prenesená",N181,0)</f>
        <v>0</v>
      </c>
      <c r="BI181" s="132">
        <f>IF(U181="nulová",N181,0)</f>
        <v>0</v>
      </c>
      <c r="BJ181" s="11" t="s">
        <v>78</v>
      </c>
      <c r="BK181" s="133">
        <f>ROUND(L181*K181,3)</f>
        <v>0</v>
      </c>
      <c r="BL181" s="11" t="s">
        <v>190</v>
      </c>
      <c r="BM181" s="11" t="s">
        <v>394</v>
      </c>
    </row>
    <row r="182" spans="2:65" s="1" customFormat="1" ht="31.5" customHeight="1">
      <c r="B182" s="127"/>
      <c r="C182" s="139" t="s">
        <v>134</v>
      </c>
      <c r="D182" s="139" t="s">
        <v>135</v>
      </c>
      <c r="E182" s="140" t="s">
        <v>395</v>
      </c>
      <c r="F182" s="203" t="s">
        <v>396</v>
      </c>
      <c r="G182" s="203"/>
      <c r="H182" s="203"/>
      <c r="I182" s="203"/>
      <c r="J182" s="141" t="s">
        <v>216</v>
      </c>
      <c r="K182" s="142">
        <v>42.311999999999998</v>
      </c>
      <c r="L182" s="204"/>
      <c r="M182" s="204"/>
      <c r="N182" s="204">
        <f>ROUND(L182*K182,3)</f>
        <v>0</v>
      </c>
      <c r="O182" s="204"/>
      <c r="P182" s="204"/>
      <c r="Q182" s="204"/>
      <c r="R182" s="128"/>
      <c r="T182" s="129" t="s">
        <v>11</v>
      </c>
      <c r="U182" s="31" t="s">
        <v>33</v>
      </c>
      <c r="V182" s="130">
        <v>0</v>
      </c>
      <c r="W182" s="130">
        <f>V182*K182</f>
        <v>0</v>
      </c>
      <c r="X182" s="130">
        <v>0</v>
      </c>
      <c r="Y182" s="130">
        <f>X182*K182</f>
        <v>0</v>
      </c>
      <c r="Z182" s="130">
        <v>0</v>
      </c>
      <c r="AA182" s="131">
        <f>Z182*K182</f>
        <v>0</v>
      </c>
      <c r="AR182" s="11" t="s">
        <v>190</v>
      </c>
      <c r="AT182" s="11" t="s">
        <v>135</v>
      </c>
      <c r="AU182" s="11" t="s">
        <v>78</v>
      </c>
      <c r="AY182" s="11" t="s">
        <v>133</v>
      </c>
      <c r="BE182" s="132">
        <f>IF(U182="základná",N182,0)</f>
        <v>0</v>
      </c>
      <c r="BF182" s="132">
        <f>IF(U182="znížená",N182,0)</f>
        <v>0</v>
      </c>
      <c r="BG182" s="132">
        <f>IF(U182="zákl. prenesená",N182,0)</f>
        <v>0</v>
      </c>
      <c r="BH182" s="132">
        <f>IF(U182="zníž. prenesená",N182,0)</f>
        <v>0</v>
      </c>
      <c r="BI182" s="132">
        <f>IF(U182="nulová",N182,0)</f>
        <v>0</v>
      </c>
      <c r="BJ182" s="11" t="s">
        <v>78</v>
      </c>
      <c r="BK182" s="133">
        <f>ROUND(L182*K182,3)</f>
        <v>0</v>
      </c>
      <c r="BL182" s="11" t="s">
        <v>190</v>
      </c>
      <c r="BM182" s="11" t="s">
        <v>397</v>
      </c>
    </row>
    <row r="183" spans="2:65" s="1" customFormat="1" ht="31.5" customHeight="1">
      <c r="B183" s="127"/>
      <c r="C183" s="139" t="s">
        <v>398</v>
      </c>
      <c r="D183" s="139" t="s">
        <v>135</v>
      </c>
      <c r="E183" s="140" t="s">
        <v>399</v>
      </c>
      <c r="F183" s="203" t="s">
        <v>400</v>
      </c>
      <c r="G183" s="203"/>
      <c r="H183" s="203"/>
      <c r="I183" s="203"/>
      <c r="J183" s="141" t="s">
        <v>216</v>
      </c>
      <c r="K183" s="142">
        <v>42.311999999999998</v>
      </c>
      <c r="L183" s="204"/>
      <c r="M183" s="204"/>
      <c r="N183" s="204">
        <f>ROUND(L183*K183,3)</f>
        <v>0</v>
      </c>
      <c r="O183" s="204"/>
      <c r="P183" s="204"/>
      <c r="Q183" s="204"/>
      <c r="R183" s="128"/>
      <c r="T183" s="129" t="s">
        <v>11</v>
      </c>
      <c r="U183" s="31" t="s">
        <v>33</v>
      </c>
      <c r="V183" s="130">
        <v>0</v>
      </c>
      <c r="W183" s="130">
        <f>V183*K183</f>
        <v>0</v>
      </c>
      <c r="X183" s="130">
        <v>0</v>
      </c>
      <c r="Y183" s="130">
        <f>X183*K183</f>
        <v>0</v>
      </c>
      <c r="Z183" s="130">
        <v>0</v>
      </c>
      <c r="AA183" s="131">
        <f>Z183*K183</f>
        <v>0</v>
      </c>
      <c r="AR183" s="11" t="s">
        <v>190</v>
      </c>
      <c r="AT183" s="11" t="s">
        <v>135</v>
      </c>
      <c r="AU183" s="11" t="s">
        <v>78</v>
      </c>
      <c r="AY183" s="11" t="s">
        <v>133</v>
      </c>
      <c r="BE183" s="132">
        <f>IF(U183="základná",N183,0)</f>
        <v>0</v>
      </c>
      <c r="BF183" s="132">
        <f>IF(U183="znížená",N183,0)</f>
        <v>0</v>
      </c>
      <c r="BG183" s="132">
        <f>IF(U183="zákl. prenesená",N183,0)</f>
        <v>0</v>
      </c>
      <c r="BH183" s="132">
        <f>IF(U183="zníž. prenesená",N183,0)</f>
        <v>0</v>
      </c>
      <c r="BI183" s="132">
        <f>IF(U183="nulová",N183,0)</f>
        <v>0</v>
      </c>
      <c r="BJ183" s="11" t="s">
        <v>78</v>
      </c>
      <c r="BK183" s="133">
        <f>ROUND(L183*K183,3)</f>
        <v>0</v>
      </c>
      <c r="BL183" s="11" t="s">
        <v>190</v>
      </c>
      <c r="BM183" s="11" t="s">
        <v>401</v>
      </c>
    </row>
    <row r="184" spans="2:65" s="10" customFormat="1" ht="29.85" customHeight="1">
      <c r="B184" s="117"/>
      <c r="D184" s="126" t="s">
        <v>115</v>
      </c>
      <c r="E184" s="126"/>
      <c r="F184" s="126"/>
      <c r="G184" s="126"/>
      <c r="H184" s="126"/>
      <c r="I184" s="126"/>
      <c r="J184" s="126"/>
      <c r="K184" s="126"/>
      <c r="L184" s="126"/>
      <c r="M184" s="126"/>
      <c r="N184" s="218">
        <f>BK184</f>
        <v>0</v>
      </c>
      <c r="O184" s="209"/>
      <c r="P184" s="209"/>
      <c r="Q184" s="209"/>
      <c r="R184" s="119"/>
      <c r="T184" s="120"/>
      <c r="W184" s="121">
        <f>SUM(W185:W187)</f>
        <v>0.60499999999999998</v>
      </c>
      <c r="Y184" s="121">
        <f>SUM(Y185:Y187)</f>
        <v>4.4209999999999999E-2</v>
      </c>
      <c r="AA184" s="122">
        <f>SUM(AA185:AA187)</f>
        <v>0</v>
      </c>
      <c r="AR184" s="123" t="s">
        <v>78</v>
      </c>
      <c r="AT184" s="124" t="s">
        <v>65</v>
      </c>
      <c r="AU184" s="124" t="s">
        <v>73</v>
      </c>
      <c r="AY184" s="123" t="s">
        <v>133</v>
      </c>
      <c r="BK184" s="125">
        <f>SUM(BK185:BK187)</f>
        <v>0</v>
      </c>
    </row>
    <row r="185" spans="2:65" s="1" customFormat="1" ht="22.5" customHeight="1">
      <c r="B185" s="127"/>
      <c r="C185" s="139" t="s">
        <v>402</v>
      </c>
      <c r="D185" s="139" t="s">
        <v>135</v>
      </c>
      <c r="E185" s="140" t="s">
        <v>403</v>
      </c>
      <c r="F185" s="203" t="s">
        <v>404</v>
      </c>
      <c r="G185" s="203"/>
      <c r="H185" s="203"/>
      <c r="I185" s="203"/>
      <c r="J185" s="141" t="s">
        <v>405</v>
      </c>
      <c r="K185" s="142">
        <v>1</v>
      </c>
      <c r="L185" s="204"/>
      <c r="M185" s="204"/>
      <c r="N185" s="204">
        <f>ROUND(L185*K185,3)</f>
        <v>0</v>
      </c>
      <c r="O185" s="204"/>
      <c r="P185" s="204"/>
      <c r="Q185" s="204"/>
      <c r="R185" s="128"/>
      <c r="T185" s="129" t="s">
        <v>11</v>
      </c>
      <c r="U185" s="31" t="s">
        <v>33</v>
      </c>
      <c r="V185" s="130">
        <v>0.60499999999999998</v>
      </c>
      <c r="W185" s="130">
        <f>V185*K185</f>
        <v>0.60499999999999998</v>
      </c>
      <c r="X185" s="130">
        <v>2.1000000000000001E-4</v>
      </c>
      <c r="Y185" s="130">
        <f>X185*K185</f>
        <v>2.1000000000000001E-4</v>
      </c>
      <c r="Z185" s="130">
        <v>0</v>
      </c>
      <c r="AA185" s="131">
        <f>Z185*K185</f>
        <v>0</v>
      </c>
      <c r="AR185" s="11" t="s">
        <v>190</v>
      </c>
      <c r="AT185" s="11" t="s">
        <v>135</v>
      </c>
      <c r="AU185" s="11" t="s">
        <v>78</v>
      </c>
      <c r="AY185" s="11" t="s">
        <v>133</v>
      </c>
      <c r="BE185" s="132">
        <f>IF(U185="základná",N185,0)</f>
        <v>0</v>
      </c>
      <c r="BF185" s="132">
        <f>IF(U185="znížená",N185,0)</f>
        <v>0</v>
      </c>
      <c r="BG185" s="132">
        <f>IF(U185="zákl. prenesená",N185,0)</f>
        <v>0</v>
      </c>
      <c r="BH185" s="132">
        <f>IF(U185="zníž. prenesená",N185,0)</f>
        <v>0</v>
      </c>
      <c r="BI185" s="132">
        <f>IF(U185="nulová",N185,0)</f>
        <v>0</v>
      </c>
      <c r="BJ185" s="11" t="s">
        <v>78</v>
      </c>
      <c r="BK185" s="133">
        <f>ROUND(L185*K185,3)</f>
        <v>0</v>
      </c>
      <c r="BL185" s="11" t="s">
        <v>190</v>
      </c>
      <c r="BM185" s="11" t="s">
        <v>406</v>
      </c>
    </row>
    <row r="186" spans="2:65" s="1" customFormat="1" ht="22.5" customHeight="1">
      <c r="B186" s="127"/>
      <c r="C186" s="143" t="s">
        <v>407</v>
      </c>
      <c r="D186" s="143" t="s">
        <v>327</v>
      </c>
      <c r="E186" s="144" t="s">
        <v>408</v>
      </c>
      <c r="F186" s="211" t="s">
        <v>409</v>
      </c>
      <c r="G186" s="211"/>
      <c r="H186" s="211"/>
      <c r="I186" s="211"/>
      <c r="J186" s="145" t="s">
        <v>144</v>
      </c>
      <c r="K186" s="146">
        <v>2</v>
      </c>
      <c r="L186" s="212"/>
      <c r="M186" s="212"/>
      <c r="N186" s="212">
        <f>ROUND(L186*K186,3)</f>
        <v>0</v>
      </c>
      <c r="O186" s="204"/>
      <c r="P186" s="204"/>
      <c r="Q186" s="204"/>
      <c r="R186" s="128"/>
      <c r="T186" s="129" t="s">
        <v>11</v>
      </c>
      <c r="U186" s="31" t="s">
        <v>33</v>
      </c>
      <c r="V186" s="130">
        <v>0</v>
      </c>
      <c r="W186" s="130">
        <f>V186*K186</f>
        <v>0</v>
      </c>
      <c r="X186" s="130">
        <v>2.1999999999999999E-2</v>
      </c>
      <c r="Y186" s="130">
        <f>X186*K186</f>
        <v>4.3999999999999997E-2</v>
      </c>
      <c r="Z186" s="130">
        <v>0</v>
      </c>
      <c r="AA186" s="131">
        <f>Z186*K186</f>
        <v>0</v>
      </c>
      <c r="AR186" s="11" t="s">
        <v>330</v>
      </c>
      <c r="AT186" s="11" t="s">
        <v>327</v>
      </c>
      <c r="AU186" s="11" t="s">
        <v>78</v>
      </c>
      <c r="AY186" s="11" t="s">
        <v>133</v>
      </c>
      <c r="BE186" s="132">
        <f>IF(U186="základná",N186,0)</f>
        <v>0</v>
      </c>
      <c r="BF186" s="132">
        <f>IF(U186="znížená",N186,0)</f>
        <v>0</v>
      </c>
      <c r="BG186" s="132">
        <f>IF(U186="zákl. prenesená",N186,0)</f>
        <v>0</v>
      </c>
      <c r="BH186" s="132">
        <f>IF(U186="zníž. prenesená",N186,0)</f>
        <v>0</v>
      </c>
      <c r="BI186" s="132">
        <f>IF(U186="nulová",N186,0)</f>
        <v>0</v>
      </c>
      <c r="BJ186" s="11" t="s">
        <v>78</v>
      </c>
      <c r="BK186" s="133">
        <f>ROUND(L186*K186,3)</f>
        <v>0</v>
      </c>
      <c r="BL186" s="11" t="s">
        <v>190</v>
      </c>
      <c r="BM186" s="11" t="s">
        <v>410</v>
      </c>
    </row>
    <row r="187" spans="2:65" s="1" customFormat="1" ht="31.5" customHeight="1">
      <c r="B187" s="127"/>
      <c r="C187" s="139" t="s">
        <v>218</v>
      </c>
      <c r="D187" s="139" t="s">
        <v>135</v>
      </c>
      <c r="E187" s="140" t="s">
        <v>214</v>
      </c>
      <c r="F187" s="203" t="s">
        <v>215</v>
      </c>
      <c r="G187" s="203"/>
      <c r="H187" s="203"/>
      <c r="I187" s="203"/>
      <c r="J187" s="141" t="s">
        <v>216</v>
      </c>
      <c r="K187" s="142">
        <v>917.64</v>
      </c>
      <c r="L187" s="204"/>
      <c r="M187" s="204"/>
      <c r="N187" s="204">
        <f>ROUND(L187*K187,3)</f>
        <v>0</v>
      </c>
      <c r="O187" s="204"/>
      <c r="P187" s="204"/>
      <c r="Q187" s="204"/>
      <c r="R187" s="128"/>
      <c r="T187" s="129" t="s">
        <v>11</v>
      </c>
      <c r="U187" s="31" t="s">
        <v>33</v>
      </c>
      <c r="V187" s="130">
        <v>0</v>
      </c>
      <c r="W187" s="130">
        <f>V187*K187</f>
        <v>0</v>
      </c>
      <c r="X187" s="130">
        <v>0</v>
      </c>
      <c r="Y187" s="130">
        <f>X187*K187</f>
        <v>0</v>
      </c>
      <c r="Z187" s="130">
        <v>0</v>
      </c>
      <c r="AA187" s="131">
        <f>Z187*K187</f>
        <v>0</v>
      </c>
      <c r="AR187" s="11" t="s">
        <v>190</v>
      </c>
      <c r="AT187" s="11" t="s">
        <v>135</v>
      </c>
      <c r="AU187" s="11" t="s">
        <v>78</v>
      </c>
      <c r="AY187" s="11" t="s">
        <v>133</v>
      </c>
      <c r="BE187" s="132">
        <f>IF(U187="základná",N187,0)</f>
        <v>0</v>
      </c>
      <c r="BF187" s="132">
        <f>IF(U187="znížená",N187,0)</f>
        <v>0</v>
      </c>
      <c r="BG187" s="132">
        <f>IF(U187="zákl. prenesená",N187,0)</f>
        <v>0</v>
      </c>
      <c r="BH187" s="132">
        <f>IF(U187="zníž. prenesená",N187,0)</f>
        <v>0</v>
      </c>
      <c r="BI187" s="132">
        <f>IF(U187="nulová",N187,0)</f>
        <v>0</v>
      </c>
      <c r="BJ187" s="11" t="s">
        <v>78</v>
      </c>
      <c r="BK187" s="133">
        <f>ROUND(L187*K187,3)</f>
        <v>0</v>
      </c>
      <c r="BL187" s="11" t="s">
        <v>190</v>
      </c>
      <c r="BM187" s="11" t="s">
        <v>411</v>
      </c>
    </row>
    <row r="188" spans="2:65" s="10" customFormat="1" ht="29.85" customHeight="1">
      <c r="B188" s="117"/>
      <c r="D188" s="126" t="s">
        <v>230</v>
      </c>
      <c r="E188" s="126"/>
      <c r="F188" s="126"/>
      <c r="G188" s="126"/>
      <c r="H188" s="126"/>
      <c r="I188" s="126"/>
      <c r="J188" s="126"/>
      <c r="K188" s="126"/>
      <c r="L188" s="126"/>
      <c r="M188" s="126"/>
      <c r="N188" s="218">
        <f>BK188</f>
        <v>0</v>
      </c>
      <c r="O188" s="209"/>
      <c r="P188" s="209"/>
      <c r="Q188" s="209"/>
      <c r="R188" s="119"/>
      <c r="T188" s="120"/>
      <c r="W188" s="121">
        <f>SUM(W189:W190)</f>
        <v>5.9364000000000008</v>
      </c>
      <c r="Y188" s="121">
        <f>SUM(Y189:Y190)</f>
        <v>6.1200000000000002E-4</v>
      </c>
      <c r="AA188" s="122">
        <f>SUM(AA189:AA190)</f>
        <v>0</v>
      </c>
      <c r="AR188" s="123" t="s">
        <v>78</v>
      </c>
      <c r="AT188" s="124" t="s">
        <v>65</v>
      </c>
      <c r="AU188" s="124" t="s">
        <v>73</v>
      </c>
      <c r="AY188" s="123" t="s">
        <v>133</v>
      </c>
      <c r="BK188" s="125">
        <f>SUM(BK189:BK190)</f>
        <v>0</v>
      </c>
    </row>
    <row r="189" spans="2:65" s="1" customFormat="1" ht="31.5" customHeight="1">
      <c r="B189" s="127"/>
      <c r="C189" s="139" t="s">
        <v>205</v>
      </c>
      <c r="D189" s="139" t="s">
        <v>135</v>
      </c>
      <c r="E189" s="140" t="s">
        <v>412</v>
      </c>
      <c r="F189" s="203" t="s">
        <v>413</v>
      </c>
      <c r="G189" s="203"/>
      <c r="H189" s="203"/>
      <c r="I189" s="203"/>
      <c r="J189" s="141" t="s">
        <v>148</v>
      </c>
      <c r="K189" s="142">
        <v>6.8</v>
      </c>
      <c r="L189" s="204"/>
      <c r="M189" s="204"/>
      <c r="N189" s="204">
        <f>ROUND(L189*K189,3)</f>
        <v>0</v>
      </c>
      <c r="O189" s="204"/>
      <c r="P189" s="204"/>
      <c r="Q189" s="204"/>
      <c r="R189" s="128"/>
      <c r="T189" s="129" t="s">
        <v>11</v>
      </c>
      <c r="U189" s="31" t="s">
        <v>33</v>
      </c>
      <c r="V189" s="130">
        <v>0.55000000000000004</v>
      </c>
      <c r="W189" s="130">
        <f>V189*K189</f>
        <v>3.74</v>
      </c>
      <c r="X189" s="130">
        <v>9.0000000000000006E-5</v>
      </c>
      <c r="Y189" s="130">
        <f>X189*K189</f>
        <v>6.1200000000000002E-4</v>
      </c>
      <c r="Z189" s="130">
        <v>0</v>
      </c>
      <c r="AA189" s="131">
        <f>Z189*K189</f>
        <v>0</v>
      </c>
      <c r="AR189" s="11" t="s">
        <v>190</v>
      </c>
      <c r="AT189" s="11" t="s">
        <v>135</v>
      </c>
      <c r="AU189" s="11" t="s">
        <v>78</v>
      </c>
      <c r="AY189" s="11" t="s">
        <v>133</v>
      </c>
      <c r="BE189" s="132">
        <f>IF(U189="základná",N189,0)</f>
        <v>0</v>
      </c>
      <c r="BF189" s="132">
        <f>IF(U189="znížená",N189,0)</f>
        <v>0</v>
      </c>
      <c r="BG189" s="132">
        <f>IF(U189="zákl. prenesená",N189,0)</f>
        <v>0</v>
      </c>
      <c r="BH189" s="132">
        <f>IF(U189="zníž. prenesená",N189,0)</f>
        <v>0</v>
      </c>
      <c r="BI189" s="132">
        <f>IF(U189="nulová",N189,0)</f>
        <v>0</v>
      </c>
      <c r="BJ189" s="11" t="s">
        <v>78</v>
      </c>
      <c r="BK189" s="133">
        <f>ROUND(L189*K189,3)</f>
        <v>0</v>
      </c>
      <c r="BL189" s="11" t="s">
        <v>190</v>
      </c>
      <c r="BM189" s="11" t="s">
        <v>414</v>
      </c>
    </row>
    <row r="190" spans="2:65" s="1" customFormat="1" ht="22.5" customHeight="1">
      <c r="B190" s="127"/>
      <c r="C190" s="139" t="s">
        <v>165</v>
      </c>
      <c r="D190" s="139" t="s">
        <v>135</v>
      </c>
      <c r="E190" s="140" t="s">
        <v>415</v>
      </c>
      <c r="F190" s="203" t="s">
        <v>416</v>
      </c>
      <c r="G190" s="203"/>
      <c r="H190" s="203"/>
      <c r="I190" s="203"/>
      <c r="J190" s="141" t="s">
        <v>148</v>
      </c>
      <c r="K190" s="142">
        <v>6.8</v>
      </c>
      <c r="L190" s="204"/>
      <c r="M190" s="204"/>
      <c r="N190" s="204">
        <f>ROUND(L190*K190,3)</f>
        <v>0</v>
      </c>
      <c r="O190" s="204"/>
      <c r="P190" s="204"/>
      <c r="Q190" s="204"/>
      <c r="R190" s="128"/>
      <c r="T190" s="129" t="s">
        <v>11</v>
      </c>
      <c r="U190" s="31" t="s">
        <v>33</v>
      </c>
      <c r="V190" s="130">
        <v>0.32300000000000001</v>
      </c>
      <c r="W190" s="130">
        <f>V190*K190</f>
        <v>2.1964000000000001</v>
      </c>
      <c r="X190" s="130">
        <v>0</v>
      </c>
      <c r="Y190" s="130">
        <f>X190*K190</f>
        <v>0</v>
      </c>
      <c r="Z190" s="130">
        <v>0</v>
      </c>
      <c r="AA190" s="131">
        <f>Z190*K190</f>
        <v>0</v>
      </c>
      <c r="AR190" s="11" t="s">
        <v>190</v>
      </c>
      <c r="AT190" s="11" t="s">
        <v>135</v>
      </c>
      <c r="AU190" s="11" t="s">
        <v>78</v>
      </c>
      <c r="AY190" s="11" t="s">
        <v>133</v>
      </c>
      <c r="BE190" s="132">
        <f>IF(U190="základná",N190,0)</f>
        <v>0</v>
      </c>
      <c r="BF190" s="132">
        <f>IF(U190="znížená",N190,0)</f>
        <v>0</v>
      </c>
      <c r="BG190" s="132">
        <f>IF(U190="zákl. prenesená",N190,0)</f>
        <v>0</v>
      </c>
      <c r="BH190" s="132">
        <f>IF(U190="zníž. prenesená",N190,0)</f>
        <v>0</v>
      </c>
      <c r="BI190" s="132">
        <f>IF(U190="nulová",N190,0)</f>
        <v>0</v>
      </c>
      <c r="BJ190" s="11" t="s">
        <v>78</v>
      </c>
      <c r="BK190" s="133">
        <f>ROUND(L190*K190,3)</f>
        <v>0</v>
      </c>
      <c r="BL190" s="11" t="s">
        <v>190</v>
      </c>
      <c r="BM190" s="11" t="s">
        <v>417</v>
      </c>
    </row>
    <row r="191" spans="2:65" s="10" customFormat="1" ht="29.85" customHeight="1">
      <c r="B191" s="117"/>
      <c r="D191" s="126" t="s">
        <v>231</v>
      </c>
      <c r="E191" s="126"/>
      <c r="F191" s="126"/>
      <c r="G191" s="126"/>
      <c r="H191" s="126"/>
      <c r="I191" s="126"/>
      <c r="J191" s="126"/>
      <c r="K191" s="126"/>
      <c r="L191" s="126"/>
      <c r="M191" s="126"/>
      <c r="N191" s="218">
        <f>BK191</f>
        <v>0</v>
      </c>
      <c r="O191" s="209"/>
      <c r="P191" s="209"/>
      <c r="Q191" s="209"/>
      <c r="R191" s="119"/>
      <c r="T191" s="120"/>
      <c r="W191" s="121">
        <f>SUM(W192:W193)</f>
        <v>37.089840000000002</v>
      </c>
      <c r="Y191" s="121">
        <f>SUM(Y192:Y193)</f>
        <v>0.43313819999999997</v>
      </c>
      <c r="AA191" s="122">
        <f>SUM(AA192:AA193)</f>
        <v>0</v>
      </c>
      <c r="AR191" s="123" t="s">
        <v>78</v>
      </c>
      <c r="AT191" s="124" t="s">
        <v>65</v>
      </c>
      <c r="AU191" s="124" t="s">
        <v>73</v>
      </c>
      <c r="AY191" s="123" t="s">
        <v>133</v>
      </c>
      <c r="BK191" s="125">
        <f>SUM(BK192:BK193)</f>
        <v>0</v>
      </c>
    </row>
    <row r="192" spans="2:65" s="1" customFormat="1" ht="44.25" customHeight="1">
      <c r="B192" s="127"/>
      <c r="C192" s="139" t="s">
        <v>418</v>
      </c>
      <c r="D192" s="139" t="s">
        <v>135</v>
      </c>
      <c r="E192" s="140" t="s">
        <v>419</v>
      </c>
      <c r="F192" s="203" t="s">
        <v>420</v>
      </c>
      <c r="G192" s="203"/>
      <c r="H192" s="203"/>
      <c r="I192" s="203"/>
      <c r="J192" s="141" t="s">
        <v>138</v>
      </c>
      <c r="K192" s="142">
        <v>127.02</v>
      </c>
      <c r="L192" s="204"/>
      <c r="M192" s="204"/>
      <c r="N192" s="204">
        <f>ROUND(L192*K192,3)</f>
        <v>0</v>
      </c>
      <c r="O192" s="204"/>
      <c r="P192" s="204"/>
      <c r="Q192" s="204"/>
      <c r="R192" s="128"/>
      <c r="T192" s="129" t="s">
        <v>11</v>
      </c>
      <c r="U192" s="31" t="s">
        <v>33</v>
      </c>
      <c r="V192" s="130">
        <v>3.4000000000000002E-2</v>
      </c>
      <c r="W192" s="130">
        <f>V192*K192</f>
        <v>4.3186800000000005</v>
      </c>
      <c r="X192" s="130">
        <v>1E-4</v>
      </c>
      <c r="Y192" s="130">
        <f>X192*K192</f>
        <v>1.2702E-2</v>
      </c>
      <c r="Z192" s="130">
        <v>0</v>
      </c>
      <c r="AA192" s="131">
        <f>Z192*K192</f>
        <v>0</v>
      </c>
      <c r="AR192" s="11" t="s">
        <v>190</v>
      </c>
      <c r="AT192" s="11" t="s">
        <v>135</v>
      </c>
      <c r="AU192" s="11" t="s">
        <v>78</v>
      </c>
      <c r="AY192" s="11" t="s">
        <v>133</v>
      </c>
      <c r="BE192" s="132">
        <f>IF(U192="základná",N192,0)</f>
        <v>0</v>
      </c>
      <c r="BF192" s="132">
        <f>IF(U192="znížená",N192,0)</f>
        <v>0</v>
      </c>
      <c r="BG192" s="132">
        <f>IF(U192="zákl. prenesená",N192,0)</f>
        <v>0</v>
      </c>
      <c r="BH192" s="132">
        <f>IF(U192="zníž. prenesená",N192,0)</f>
        <v>0</v>
      </c>
      <c r="BI192" s="132">
        <f>IF(U192="nulová",N192,0)</f>
        <v>0</v>
      </c>
      <c r="BJ192" s="11" t="s">
        <v>78</v>
      </c>
      <c r="BK192" s="133">
        <f>ROUND(L192*K192,3)</f>
        <v>0</v>
      </c>
      <c r="BL192" s="11" t="s">
        <v>190</v>
      </c>
      <c r="BM192" s="11" t="s">
        <v>421</v>
      </c>
    </row>
    <row r="193" spans="2:65" s="1" customFormat="1" ht="31.5" customHeight="1">
      <c r="B193" s="127"/>
      <c r="C193" s="139" t="s">
        <v>330</v>
      </c>
      <c r="D193" s="139" t="s">
        <v>135</v>
      </c>
      <c r="E193" s="140" t="s">
        <v>422</v>
      </c>
      <c r="F193" s="203" t="s">
        <v>423</v>
      </c>
      <c r="G193" s="203"/>
      <c r="H193" s="203"/>
      <c r="I193" s="203"/>
      <c r="J193" s="141" t="s">
        <v>138</v>
      </c>
      <c r="K193" s="142">
        <v>127.02</v>
      </c>
      <c r="L193" s="204"/>
      <c r="M193" s="204"/>
      <c r="N193" s="204">
        <f>ROUND(L193*K193,3)</f>
        <v>0</v>
      </c>
      <c r="O193" s="204"/>
      <c r="P193" s="204"/>
      <c r="Q193" s="204"/>
      <c r="R193" s="128"/>
      <c r="T193" s="129" t="s">
        <v>11</v>
      </c>
      <c r="U193" s="31" t="s">
        <v>33</v>
      </c>
      <c r="V193" s="130">
        <v>0.25800000000000001</v>
      </c>
      <c r="W193" s="130">
        <f>V193*K193</f>
        <v>32.771160000000002</v>
      </c>
      <c r="X193" s="130">
        <v>3.31E-3</v>
      </c>
      <c r="Y193" s="130">
        <f>X193*K193</f>
        <v>0.42043619999999998</v>
      </c>
      <c r="Z193" s="130">
        <v>0</v>
      </c>
      <c r="AA193" s="131">
        <f>Z193*K193</f>
        <v>0</v>
      </c>
      <c r="AR193" s="11" t="s">
        <v>190</v>
      </c>
      <c r="AT193" s="11" t="s">
        <v>135</v>
      </c>
      <c r="AU193" s="11" t="s">
        <v>78</v>
      </c>
      <c r="AY193" s="11" t="s">
        <v>133</v>
      </c>
      <c r="BE193" s="132">
        <f>IF(U193="základná",N193,0)</f>
        <v>0</v>
      </c>
      <c r="BF193" s="132">
        <f>IF(U193="znížená",N193,0)</f>
        <v>0</v>
      </c>
      <c r="BG193" s="132">
        <f>IF(U193="zákl. prenesená",N193,0)</f>
        <v>0</v>
      </c>
      <c r="BH193" s="132">
        <f>IF(U193="zníž. prenesená",N193,0)</f>
        <v>0</v>
      </c>
      <c r="BI193" s="132">
        <f>IF(U193="nulová",N193,0)</f>
        <v>0</v>
      </c>
      <c r="BJ193" s="11" t="s">
        <v>78</v>
      </c>
      <c r="BK193" s="133">
        <f>ROUND(L193*K193,3)</f>
        <v>0</v>
      </c>
      <c r="BL193" s="11" t="s">
        <v>190</v>
      </c>
      <c r="BM193" s="11" t="s">
        <v>424</v>
      </c>
    </row>
    <row r="194" spans="2:65" s="10" customFormat="1" ht="37.35" customHeight="1">
      <c r="B194" s="117"/>
      <c r="D194" s="118" t="s">
        <v>116</v>
      </c>
      <c r="E194" s="118"/>
      <c r="F194" s="118"/>
      <c r="G194" s="118"/>
      <c r="H194" s="118"/>
      <c r="I194" s="118"/>
      <c r="J194" s="118"/>
      <c r="K194" s="118"/>
      <c r="L194" s="118"/>
      <c r="M194" s="118"/>
      <c r="N194" s="219">
        <f>BK194</f>
        <v>0</v>
      </c>
      <c r="O194" s="210"/>
      <c r="P194" s="210"/>
      <c r="Q194" s="210"/>
      <c r="R194" s="119"/>
      <c r="T194" s="120"/>
      <c r="W194" s="121">
        <f>W195</f>
        <v>1</v>
      </c>
      <c r="Y194" s="121">
        <f>Y195</f>
        <v>2.9E-4</v>
      </c>
      <c r="AA194" s="122">
        <f>AA195</f>
        <v>0</v>
      </c>
      <c r="AR194" s="123" t="s">
        <v>141</v>
      </c>
      <c r="AT194" s="124" t="s">
        <v>65</v>
      </c>
      <c r="AU194" s="124" t="s">
        <v>66</v>
      </c>
      <c r="AY194" s="123" t="s">
        <v>133</v>
      </c>
      <c r="BK194" s="125">
        <f>BK195</f>
        <v>0</v>
      </c>
    </row>
    <row r="195" spans="2:65" s="10" customFormat="1" ht="19.899999999999999" customHeight="1">
      <c r="B195" s="117"/>
      <c r="D195" s="126" t="s">
        <v>232</v>
      </c>
      <c r="E195" s="126"/>
      <c r="F195" s="126"/>
      <c r="G195" s="126"/>
      <c r="H195" s="126"/>
      <c r="I195" s="126"/>
      <c r="J195" s="126"/>
      <c r="K195" s="126"/>
      <c r="L195" s="126"/>
      <c r="M195" s="126"/>
      <c r="N195" s="217">
        <f>BK195</f>
        <v>0</v>
      </c>
      <c r="O195" s="208"/>
      <c r="P195" s="208"/>
      <c r="Q195" s="208"/>
      <c r="R195" s="119"/>
      <c r="T195" s="120"/>
      <c r="W195" s="121">
        <f>SUM(W196:W198)</f>
        <v>1</v>
      </c>
      <c r="Y195" s="121">
        <f>SUM(Y196:Y198)</f>
        <v>2.9E-4</v>
      </c>
      <c r="AA195" s="122">
        <f>SUM(AA196:AA198)</f>
        <v>0</v>
      </c>
      <c r="AR195" s="123" t="s">
        <v>141</v>
      </c>
      <c r="AT195" s="124" t="s">
        <v>65</v>
      </c>
      <c r="AU195" s="124" t="s">
        <v>73</v>
      </c>
      <c r="AY195" s="123" t="s">
        <v>133</v>
      </c>
      <c r="BK195" s="125">
        <f>SUM(BK196:BK198)</f>
        <v>0</v>
      </c>
    </row>
    <row r="196" spans="2:65" s="1" customFormat="1" ht="22.5" customHeight="1">
      <c r="B196" s="127"/>
      <c r="C196" s="139" t="s">
        <v>157</v>
      </c>
      <c r="D196" s="139" t="s">
        <v>135</v>
      </c>
      <c r="E196" s="140" t="s">
        <v>425</v>
      </c>
      <c r="F196" s="203" t="s">
        <v>426</v>
      </c>
      <c r="G196" s="203"/>
      <c r="H196" s="203"/>
      <c r="I196" s="203"/>
      <c r="J196" s="141" t="s">
        <v>144</v>
      </c>
      <c r="K196" s="142">
        <v>1</v>
      </c>
      <c r="L196" s="204"/>
      <c r="M196" s="204"/>
      <c r="N196" s="204">
        <f>ROUND(L196*K196,3)</f>
        <v>0</v>
      </c>
      <c r="O196" s="204"/>
      <c r="P196" s="204"/>
      <c r="Q196" s="204"/>
      <c r="R196" s="128"/>
      <c r="T196" s="129" t="s">
        <v>11</v>
      </c>
      <c r="U196" s="31" t="s">
        <v>33</v>
      </c>
      <c r="V196" s="130">
        <v>1</v>
      </c>
      <c r="W196" s="130">
        <f>V196*K196</f>
        <v>1</v>
      </c>
      <c r="X196" s="130">
        <v>0</v>
      </c>
      <c r="Y196" s="130">
        <f>X196*K196</f>
        <v>0</v>
      </c>
      <c r="Z196" s="130">
        <v>0</v>
      </c>
      <c r="AA196" s="131">
        <f>Z196*K196</f>
        <v>0</v>
      </c>
      <c r="AR196" s="11" t="s">
        <v>221</v>
      </c>
      <c r="AT196" s="11" t="s">
        <v>135</v>
      </c>
      <c r="AU196" s="11" t="s">
        <v>78</v>
      </c>
      <c r="AY196" s="11" t="s">
        <v>133</v>
      </c>
      <c r="BE196" s="132">
        <f>IF(U196="základná",N196,0)</f>
        <v>0</v>
      </c>
      <c r="BF196" s="132">
        <f>IF(U196="znížená",N196,0)</f>
        <v>0</v>
      </c>
      <c r="BG196" s="132">
        <f>IF(U196="zákl. prenesená",N196,0)</f>
        <v>0</v>
      </c>
      <c r="BH196" s="132">
        <f>IF(U196="zníž. prenesená",N196,0)</f>
        <v>0</v>
      </c>
      <c r="BI196" s="132">
        <f>IF(U196="nulová",N196,0)</f>
        <v>0</v>
      </c>
      <c r="BJ196" s="11" t="s">
        <v>78</v>
      </c>
      <c r="BK196" s="133">
        <f>ROUND(L196*K196,3)</f>
        <v>0</v>
      </c>
      <c r="BL196" s="11" t="s">
        <v>221</v>
      </c>
      <c r="BM196" s="11" t="s">
        <v>427</v>
      </c>
    </row>
    <row r="197" spans="2:65" s="1" customFormat="1" ht="31.5" customHeight="1">
      <c r="B197" s="127"/>
      <c r="C197" s="143" t="s">
        <v>161</v>
      </c>
      <c r="D197" s="143" t="s">
        <v>327</v>
      </c>
      <c r="E197" s="144" t="s">
        <v>428</v>
      </c>
      <c r="F197" s="211" t="s">
        <v>429</v>
      </c>
      <c r="G197" s="211"/>
      <c r="H197" s="211"/>
      <c r="I197" s="211"/>
      <c r="J197" s="145" t="s">
        <v>144</v>
      </c>
      <c r="K197" s="146">
        <v>1</v>
      </c>
      <c r="L197" s="212"/>
      <c r="M197" s="212"/>
      <c r="N197" s="212">
        <f>ROUND(L197*K197,3)</f>
        <v>0</v>
      </c>
      <c r="O197" s="204"/>
      <c r="P197" s="204"/>
      <c r="Q197" s="204"/>
      <c r="R197" s="128"/>
      <c r="T197" s="129" t="s">
        <v>11</v>
      </c>
      <c r="U197" s="31" t="s">
        <v>33</v>
      </c>
      <c r="V197" s="130">
        <v>0</v>
      </c>
      <c r="W197" s="130">
        <f>V197*K197</f>
        <v>0</v>
      </c>
      <c r="X197" s="130">
        <v>2.5000000000000001E-4</v>
      </c>
      <c r="Y197" s="130">
        <f>X197*K197</f>
        <v>2.5000000000000001E-4</v>
      </c>
      <c r="Z197" s="130">
        <v>0</v>
      </c>
      <c r="AA197" s="131">
        <f>Z197*K197</f>
        <v>0</v>
      </c>
      <c r="AR197" s="11" t="s">
        <v>430</v>
      </c>
      <c r="AT197" s="11" t="s">
        <v>327</v>
      </c>
      <c r="AU197" s="11" t="s">
        <v>78</v>
      </c>
      <c r="AY197" s="11" t="s">
        <v>133</v>
      </c>
      <c r="BE197" s="132">
        <f>IF(U197="základná",N197,0)</f>
        <v>0</v>
      </c>
      <c r="BF197" s="132">
        <f>IF(U197="znížená",N197,0)</f>
        <v>0</v>
      </c>
      <c r="BG197" s="132">
        <f>IF(U197="zákl. prenesená",N197,0)</f>
        <v>0</v>
      </c>
      <c r="BH197" s="132">
        <f>IF(U197="zníž. prenesená",N197,0)</f>
        <v>0</v>
      </c>
      <c r="BI197" s="132">
        <f>IF(U197="nulová",N197,0)</f>
        <v>0</v>
      </c>
      <c r="BJ197" s="11" t="s">
        <v>78</v>
      </c>
      <c r="BK197" s="133">
        <f>ROUND(L197*K197,3)</f>
        <v>0</v>
      </c>
      <c r="BL197" s="11" t="s">
        <v>430</v>
      </c>
      <c r="BM197" s="11" t="s">
        <v>431</v>
      </c>
    </row>
    <row r="198" spans="2:65" s="1" customFormat="1" ht="31.5" customHeight="1">
      <c r="B198" s="127"/>
      <c r="C198" s="143" t="s">
        <v>432</v>
      </c>
      <c r="D198" s="143" t="s">
        <v>327</v>
      </c>
      <c r="E198" s="144" t="s">
        <v>433</v>
      </c>
      <c r="F198" s="211" t="s">
        <v>434</v>
      </c>
      <c r="G198" s="211"/>
      <c r="H198" s="211"/>
      <c r="I198" s="211"/>
      <c r="J198" s="145" t="s">
        <v>144</v>
      </c>
      <c r="K198" s="146">
        <v>1</v>
      </c>
      <c r="L198" s="212"/>
      <c r="M198" s="212"/>
      <c r="N198" s="212">
        <f>ROUND(L198*K198,3)</f>
        <v>0</v>
      </c>
      <c r="O198" s="204"/>
      <c r="P198" s="204"/>
      <c r="Q198" s="204"/>
      <c r="R198" s="128"/>
      <c r="T198" s="129" t="s">
        <v>11</v>
      </c>
      <c r="U198" s="134" t="s">
        <v>33</v>
      </c>
      <c r="V198" s="135">
        <v>0</v>
      </c>
      <c r="W198" s="135">
        <f>V198*K198</f>
        <v>0</v>
      </c>
      <c r="X198" s="135">
        <v>4.0000000000000003E-5</v>
      </c>
      <c r="Y198" s="135">
        <f>X198*K198</f>
        <v>4.0000000000000003E-5</v>
      </c>
      <c r="Z198" s="135">
        <v>0</v>
      </c>
      <c r="AA198" s="136">
        <f>Z198*K198</f>
        <v>0</v>
      </c>
      <c r="AR198" s="11" t="s">
        <v>430</v>
      </c>
      <c r="AT198" s="11" t="s">
        <v>327</v>
      </c>
      <c r="AU198" s="11" t="s">
        <v>78</v>
      </c>
      <c r="AY198" s="11" t="s">
        <v>133</v>
      </c>
      <c r="BE198" s="132">
        <f>IF(U198="základná",N198,0)</f>
        <v>0</v>
      </c>
      <c r="BF198" s="132">
        <f>IF(U198="znížená",N198,0)</f>
        <v>0</v>
      </c>
      <c r="BG198" s="132">
        <f>IF(U198="zákl. prenesená",N198,0)</f>
        <v>0</v>
      </c>
      <c r="BH198" s="132">
        <f>IF(U198="zníž. prenesená",N198,0)</f>
        <v>0</v>
      </c>
      <c r="BI198" s="132">
        <f>IF(U198="nulová",N198,0)</f>
        <v>0</v>
      </c>
      <c r="BJ198" s="11" t="s">
        <v>78</v>
      </c>
      <c r="BK198" s="133">
        <f>ROUND(L198*K198,3)</f>
        <v>0</v>
      </c>
      <c r="BL198" s="11" t="s">
        <v>430</v>
      </c>
      <c r="BM198" s="11" t="s">
        <v>435</v>
      </c>
    </row>
    <row r="199" spans="2:65" s="1" customFormat="1" ht="6.95" customHeight="1">
      <c r="B199" s="46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8"/>
    </row>
  </sheetData>
  <sheetProtection algorithmName="SHA-512" hashValue="CIgFTFlvwYE84H/QXKNbAlaEfRIa1ebW9mYJh+O3/OPl+xIZLJr+UP/LxdQG2/hCNNgMYa+osFVN/zGY+pILJg==" saltValue="TV+ldjPnMXtUo4Ai5OP8GQ==" spinCount="100000" sheet="1" objects="1" scenarios="1"/>
  <mergeCells count="251">
    <mergeCell ref="H1:K1"/>
    <mergeCell ref="S2:AC2"/>
    <mergeCell ref="F198:I198"/>
    <mergeCell ref="L198:M198"/>
    <mergeCell ref="N198:Q198"/>
    <mergeCell ref="N127:Q127"/>
    <mergeCell ref="N128:Q128"/>
    <mergeCell ref="N129:Q129"/>
    <mergeCell ref="N132:Q132"/>
    <mergeCell ref="N137:Q137"/>
    <mergeCell ref="N152:Q152"/>
    <mergeCell ref="N156:Q156"/>
    <mergeCell ref="N158:Q158"/>
    <mergeCell ref="N159:Q159"/>
    <mergeCell ref="N161:Q161"/>
    <mergeCell ref="N173:Q173"/>
    <mergeCell ref="N178:Q178"/>
    <mergeCell ref="N184:Q184"/>
    <mergeCell ref="N188:Q188"/>
    <mergeCell ref="N191:Q191"/>
    <mergeCell ref="N194:Q194"/>
    <mergeCell ref="N195:Q195"/>
    <mergeCell ref="F193:I193"/>
    <mergeCell ref="L193:M193"/>
    <mergeCell ref="N193:Q193"/>
    <mergeCell ref="F196:I196"/>
    <mergeCell ref="L196:M196"/>
    <mergeCell ref="N196:Q196"/>
    <mergeCell ref="F197:I197"/>
    <mergeCell ref="L197:M197"/>
    <mergeCell ref="N197:Q197"/>
    <mergeCell ref="F189:I189"/>
    <mergeCell ref="L189:M189"/>
    <mergeCell ref="N189:Q189"/>
    <mergeCell ref="F190:I190"/>
    <mergeCell ref="L190:M190"/>
    <mergeCell ref="N190:Q190"/>
    <mergeCell ref="F192:I192"/>
    <mergeCell ref="L192:M192"/>
    <mergeCell ref="N192:Q192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77:I177"/>
    <mergeCell ref="L177:M177"/>
    <mergeCell ref="N177:Q177"/>
    <mergeCell ref="F179:I179"/>
    <mergeCell ref="L179:M179"/>
    <mergeCell ref="N179:Q179"/>
    <mergeCell ref="F180:I180"/>
    <mergeCell ref="L180:M180"/>
    <mergeCell ref="N180:Q180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0:I160"/>
    <mergeCell ref="L160:M160"/>
    <mergeCell ref="N160:Q160"/>
    <mergeCell ref="F162:I162"/>
    <mergeCell ref="L162:M162"/>
    <mergeCell ref="N162:Q162"/>
    <mergeCell ref="F163:I163"/>
    <mergeCell ref="L163:M163"/>
    <mergeCell ref="N163:Q163"/>
    <mergeCell ref="F154:I154"/>
    <mergeCell ref="L154:M154"/>
    <mergeCell ref="N154:Q154"/>
    <mergeCell ref="F155:I155"/>
    <mergeCell ref="L155:M155"/>
    <mergeCell ref="N155:Q155"/>
    <mergeCell ref="F157:I157"/>
    <mergeCell ref="L157:M157"/>
    <mergeCell ref="N157:Q157"/>
    <mergeCell ref="F150:I150"/>
    <mergeCell ref="L150:M150"/>
    <mergeCell ref="N150:Q150"/>
    <mergeCell ref="F151:I151"/>
    <mergeCell ref="L151:M151"/>
    <mergeCell ref="N151:Q151"/>
    <mergeCell ref="F153:I153"/>
    <mergeCell ref="L153:M153"/>
    <mergeCell ref="N153:Q153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0:I130"/>
    <mergeCell ref="L130:M130"/>
    <mergeCell ref="N130:Q130"/>
    <mergeCell ref="F131:I131"/>
    <mergeCell ref="L131:M131"/>
    <mergeCell ref="N131:Q131"/>
    <mergeCell ref="F133:I133"/>
    <mergeCell ref="L133:M133"/>
    <mergeCell ref="N133:Q133"/>
    <mergeCell ref="L109:Q109"/>
    <mergeCell ref="C115:Q115"/>
    <mergeCell ref="F117:P117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7:Q10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M127"/>
  <sheetViews>
    <sheetView showGridLines="0" workbookViewId="0">
      <pane ySplit="1" topLeftCell="A102" activePane="bottomLeft" state="frozen"/>
      <selection pane="bottomLeft" activeCell="L118" sqref="L118:M11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21.75" customHeight="1">
      <c r="B1" s="6"/>
      <c r="C1" s="6"/>
      <c r="D1" s="137"/>
      <c r="E1" s="6"/>
      <c r="F1" s="138"/>
      <c r="G1" s="138"/>
      <c r="H1" s="205"/>
      <c r="I1" s="205"/>
      <c r="J1" s="205"/>
      <c r="K1" s="205"/>
      <c r="L1" s="138"/>
      <c r="M1" s="6"/>
      <c r="N1" s="6"/>
      <c r="O1" s="137"/>
      <c r="P1" s="6"/>
      <c r="Q1" s="6"/>
      <c r="R1" s="6"/>
      <c r="S1" s="138"/>
      <c r="T1" s="138"/>
    </row>
    <row r="2" spans="2:46" ht="36.950000000000003" customHeight="1">
      <c r="C2" s="148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S2" s="179" t="s">
        <v>1</v>
      </c>
      <c r="T2" s="213"/>
      <c r="U2" s="213"/>
      <c r="V2" s="213"/>
      <c r="W2" s="213"/>
      <c r="X2" s="213"/>
      <c r="Y2" s="213"/>
      <c r="Z2" s="213"/>
      <c r="AA2" s="213"/>
      <c r="AB2" s="213"/>
      <c r="AC2" s="213"/>
      <c r="AT2" s="11" t="s">
        <v>87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AT3" s="11" t="s">
        <v>66</v>
      </c>
    </row>
    <row r="4" spans="2:46" ht="36.950000000000003" customHeight="1">
      <c r="B4" s="15"/>
      <c r="C4" s="150" t="s">
        <v>98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6"/>
      <c r="T4" s="17" t="s">
        <v>5</v>
      </c>
      <c r="AT4" s="11" t="s">
        <v>21</v>
      </c>
    </row>
    <row r="5" spans="2:46" ht="6.95" customHeight="1">
      <c r="B5" s="15"/>
      <c r="R5" s="16"/>
    </row>
    <row r="6" spans="2:46" ht="25.35" customHeight="1">
      <c r="B6" s="15"/>
      <c r="D6" s="21" t="s">
        <v>8</v>
      </c>
      <c r="F6" s="187" t="str">
        <f>'Rekapitulácia stavby'!K6</f>
        <v>Univerzita Komenského</v>
      </c>
      <c r="G6" s="188"/>
      <c r="H6" s="188"/>
      <c r="I6" s="188"/>
      <c r="J6" s="188"/>
      <c r="K6" s="188"/>
      <c r="L6" s="188"/>
      <c r="M6" s="188"/>
      <c r="N6" s="188"/>
      <c r="O6" s="188"/>
      <c r="P6" s="188"/>
      <c r="R6" s="16"/>
    </row>
    <row r="7" spans="2:46" ht="25.35" customHeight="1">
      <c r="B7" s="15"/>
      <c r="D7" s="21" t="s">
        <v>99</v>
      </c>
      <c r="F7" s="187" t="s">
        <v>436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R7" s="16"/>
    </row>
    <row r="8" spans="2:46" s="1" customFormat="1" ht="32.85" customHeight="1">
      <c r="B8" s="24"/>
      <c r="D8" s="20" t="s">
        <v>101</v>
      </c>
      <c r="F8" s="153" t="s">
        <v>437</v>
      </c>
      <c r="G8" s="189"/>
      <c r="H8" s="189"/>
      <c r="I8" s="189"/>
      <c r="J8" s="189"/>
      <c r="K8" s="189"/>
      <c r="L8" s="189"/>
      <c r="M8" s="189"/>
      <c r="N8" s="189"/>
      <c r="O8" s="189"/>
      <c r="P8" s="189"/>
      <c r="R8" s="25"/>
    </row>
    <row r="9" spans="2:46" s="1" customFormat="1" ht="14.45" customHeight="1">
      <c r="B9" s="24"/>
      <c r="D9" s="21" t="s">
        <v>10</v>
      </c>
      <c r="F9" s="19" t="s">
        <v>11</v>
      </c>
      <c r="M9" s="21" t="s">
        <v>12</v>
      </c>
      <c r="O9" s="19" t="s">
        <v>11</v>
      </c>
      <c r="R9" s="25"/>
    </row>
    <row r="10" spans="2:46" s="1" customFormat="1" ht="14.45" customHeight="1">
      <c r="B10" s="24"/>
      <c r="D10" s="21" t="s">
        <v>13</v>
      </c>
      <c r="F10" s="19" t="s">
        <v>14</v>
      </c>
      <c r="M10" s="21" t="s">
        <v>15</v>
      </c>
      <c r="O10" s="190" t="str">
        <f>'Rekapitulácia stavby'!AN8</f>
        <v>11. 8. 2023</v>
      </c>
      <c r="P10" s="190"/>
      <c r="R10" s="25"/>
    </row>
    <row r="11" spans="2:46" s="1" customFormat="1" ht="10.9" customHeight="1">
      <c r="B11" s="24"/>
      <c r="R11" s="25"/>
    </row>
    <row r="12" spans="2:46" s="1" customFormat="1" ht="14.45" customHeight="1">
      <c r="B12" s="24"/>
      <c r="D12" s="21" t="s">
        <v>17</v>
      </c>
      <c r="M12" s="21" t="s">
        <v>18</v>
      </c>
      <c r="O12" s="152" t="str">
        <f>IF('Rekapitulácia stavby'!AN10="","",'Rekapitulácia stavby'!AN10)</f>
        <v/>
      </c>
      <c r="P12" s="152"/>
      <c r="R12" s="25"/>
    </row>
    <row r="13" spans="2:46" s="1" customFormat="1" ht="18" customHeight="1">
      <c r="B13" s="24"/>
      <c r="E13" s="19" t="str">
        <f>IF('Rekapitulácia stavby'!E11="","",'Rekapitulácia stavby'!E11)</f>
        <v xml:space="preserve"> </v>
      </c>
      <c r="M13" s="21" t="s">
        <v>19</v>
      </c>
      <c r="O13" s="152" t="str">
        <f>IF('Rekapitulácia stavby'!AN11="","",'Rekapitulácia stavby'!AN11)</f>
        <v/>
      </c>
      <c r="P13" s="152"/>
      <c r="R13" s="25"/>
    </row>
    <row r="14" spans="2:46" s="1" customFormat="1" ht="6.95" customHeight="1">
      <c r="B14" s="24"/>
      <c r="R14" s="25"/>
    </row>
    <row r="15" spans="2:46" s="1" customFormat="1" ht="14.45" customHeight="1">
      <c r="B15" s="24"/>
      <c r="D15" s="21" t="s">
        <v>20</v>
      </c>
      <c r="M15" s="21" t="s">
        <v>18</v>
      </c>
      <c r="O15" s="152" t="str">
        <f>IF('Rekapitulácia stavby'!AN13="","",'Rekapitulácia stavby'!AN13)</f>
        <v/>
      </c>
      <c r="P15" s="152"/>
      <c r="R15" s="25"/>
    </row>
    <row r="16" spans="2:46" s="1" customFormat="1" ht="18" customHeight="1">
      <c r="B16" s="24"/>
      <c r="E16" s="19" t="str">
        <f>IF('Rekapitulácia stavby'!E14="","",'Rekapitulácia stavby'!E14)</f>
        <v xml:space="preserve"> </v>
      </c>
      <c r="M16" s="21" t="s">
        <v>19</v>
      </c>
      <c r="O16" s="152" t="str">
        <f>IF('Rekapitulácia stavby'!AN14="","",'Rekapitulácia stavby'!AN14)</f>
        <v/>
      </c>
      <c r="P16" s="152"/>
      <c r="R16" s="25"/>
    </row>
    <row r="17" spans="2:18" s="1" customFormat="1" ht="6.95" customHeight="1">
      <c r="B17" s="24"/>
      <c r="R17" s="25"/>
    </row>
    <row r="18" spans="2:18" s="1" customFormat="1" ht="14.45" customHeight="1">
      <c r="B18" s="24"/>
      <c r="D18" s="21" t="s">
        <v>22</v>
      </c>
      <c r="M18" s="21" t="s">
        <v>18</v>
      </c>
      <c r="O18" s="152" t="str">
        <f>IF('Rekapitulácia stavby'!AN16="","",'Rekapitulácia stavby'!AN16)</f>
        <v/>
      </c>
      <c r="P18" s="152"/>
      <c r="R18" s="25"/>
    </row>
    <row r="19" spans="2:18" s="1" customFormat="1" ht="18" customHeight="1">
      <c r="B19" s="24"/>
      <c r="E19" s="19" t="str">
        <f>IF('Rekapitulácia stavby'!E17="","",'Rekapitulácia stavby'!E17)</f>
        <v xml:space="preserve"> </v>
      </c>
      <c r="M19" s="21" t="s">
        <v>19</v>
      </c>
      <c r="O19" s="152" t="str">
        <f>IF('Rekapitulácia stavby'!AN17="","",'Rekapitulácia stavby'!AN17)</f>
        <v/>
      </c>
      <c r="P19" s="152"/>
      <c r="R19" s="25"/>
    </row>
    <row r="20" spans="2:18" s="1" customFormat="1" ht="6.95" customHeight="1">
      <c r="B20" s="24"/>
      <c r="R20" s="25"/>
    </row>
    <row r="21" spans="2:18" s="1" customFormat="1" ht="14.45" customHeight="1">
      <c r="B21" s="24"/>
      <c r="D21" s="21" t="s">
        <v>25</v>
      </c>
      <c r="M21" s="21" t="s">
        <v>18</v>
      </c>
      <c r="O21" s="152" t="str">
        <f>IF('Rekapitulácia stavby'!AN19="","",'Rekapitulácia stavby'!AN19)</f>
        <v/>
      </c>
      <c r="P21" s="152"/>
      <c r="R21" s="25"/>
    </row>
    <row r="22" spans="2:18" s="1" customFormat="1" ht="18" customHeight="1">
      <c r="B22" s="24"/>
      <c r="E22" s="19" t="str">
        <f>IF('Rekapitulácia stavby'!E20="","",'Rekapitulácia stavby'!E20)</f>
        <v xml:space="preserve"> </v>
      </c>
      <c r="M22" s="21" t="s">
        <v>19</v>
      </c>
      <c r="O22" s="152" t="str">
        <f>IF('Rekapitulácia stavby'!AN20="","",'Rekapitulácia stavby'!AN20)</f>
        <v/>
      </c>
      <c r="P22" s="152"/>
      <c r="R22" s="25"/>
    </row>
    <row r="23" spans="2:18" s="1" customFormat="1" ht="6.95" customHeight="1">
      <c r="B23" s="24"/>
      <c r="R23" s="25"/>
    </row>
    <row r="24" spans="2:18" s="1" customFormat="1" ht="14.45" customHeight="1">
      <c r="B24" s="24"/>
      <c r="D24" s="21" t="s">
        <v>26</v>
      </c>
      <c r="R24" s="25"/>
    </row>
    <row r="25" spans="2:18" s="1" customFormat="1" ht="22.5" customHeight="1">
      <c r="B25" s="24"/>
      <c r="E25" s="154" t="s">
        <v>11</v>
      </c>
      <c r="F25" s="154"/>
      <c r="G25" s="154"/>
      <c r="H25" s="154"/>
      <c r="I25" s="154"/>
      <c r="J25" s="154"/>
      <c r="K25" s="154"/>
      <c r="L25" s="154"/>
      <c r="R25" s="25"/>
    </row>
    <row r="26" spans="2:18" s="1" customFormat="1" ht="6.95" customHeight="1">
      <c r="B26" s="24"/>
      <c r="R26" s="25"/>
    </row>
    <row r="27" spans="2:18" s="1" customFormat="1" ht="6.95" customHeight="1">
      <c r="B27" s="24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R27" s="25"/>
    </row>
    <row r="28" spans="2:18" s="1" customFormat="1" ht="14.45" customHeight="1">
      <c r="B28" s="24"/>
      <c r="D28" s="88" t="s">
        <v>103</v>
      </c>
      <c r="M28" s="155">
        <f>N89</f>
        <v>0</v>
      </c>
      <c r="N28" s="155"/>
      <c r="O28" s="155"/>
      <c r="P28" s="155"/>
      <c r="R28" s="25"/>
    </row>
    <row r="29" spans="2:18" s="1" customFormat="1" ht="14.45" customHeight="1">
      <c r="B29" s="24"/>
      <c r="D29" s="23" t="s">
        <v>104</v>
      </c>
      <c r="M29" s="155">
        <f>N95</f>
        <v>0</v>
      </c>
      <c r="N29" s="155"/>
      <c r="O29" s="155"/>
      <c r="P29" s="155"/>
      <c r="R29" s="25"/>
    </row>
    <row r="30" spans="2:18" s="1" customFormat="1" ht="6.95" customHeight="1">
      <c r="B30" s="24"/>
      <c r="R30" s="25"/>
    </row>
    <row r="31" spans="2:18" s="1" customFormat="1" ht="25.35" customHeight="1">
      <c r="B31" s="24"/>
      <c r="D31" s="96" t="s">
        <v>29</v>
      </c>
      <c r="M31" s="191">
        <f>ROUND(M28+M29,2)</f>
        <v>0</v>
      </c>
      <c r="N31" s="189"/>
      <c r="O31" s="189"/>
      <c r="P31" s="189"/>
      <c r="R31" s="25"/>
    </row>
    <row r="32" spans="2:18" s="1" customFormat="1" ht="6.95" customHeight="1">
      <c r="B32" s="24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R32" s="25"/>
    </row>
    <row r="33" spans="2:18" s="1" customFormat="1" ht="14.45" customHeight="1">
      <c r="B33" s="24"/>
      <c r="D33" s="29" t="s">
        <v>30</v>
      </c>
      <c r="E33" s="29" t="s">
        <v>31</v>
      </c>
      <c r="F33" s="30">
        <v>0.2</v>
      </c>
      <c r="G33" s="97" t="s">
        <v>32</v>
      </c>
      <c r="H33" s="192">
        <f>ROUND((SUM(BE95:BE96)+SUM(BE115:BE126)), 2)</f>
        <v>0</v>
      </c>
      <c r="I33" s="189"/>
      <c r="J33" s="189"/>
      <c r="M33" s="192">
        <f>ROUND(ROUND((SUM(BE95:BE96)+SUM(BE115:BE126)), 2)*F33, 2)</f>
        <v>0</v>
      </c>
      <c r="N33" s="189"/>
      <c r="O33" s="189"/>
      <c r="P33" s="189"/>
      <c r="R33" s="25"/>
    </row>
    <row r="34" spans="2:18" s="1" customFormat="1" ht="14.45" customHeight="1">
      <c r="B34" s="24"/>
      <c r="E34" s="29" t="s">
        <v>33</v>
      </c>
      <c r="F34" s="30">
        <v>0.2</v>
      </c>
      <c r="G34" s="97" t="s">
        <v>32</v>
      </c>
      <c r="H34" s="192">
        <f>ROUND((SUM(BF95:BF96)+SUM(BF115:BF126)), 2)</f>
        <v>0</v>
      </c>
      <c r="I34" s="189"/>
      <c r="J34" s="189"/>
      <c r="M34" s="192">
        <f>ROUND(ROUND((SUM(BF95:BF96)+SUM(BF115:BF126)), 2)*F34, 2)</f>
        <v>0</v>
      </c>
      <c r="N34" s="189"/>
      <c r="O34" s="189"/>
      <c r="P34" s="189"/>
      <c r="R34" s="25"/>
    </row>
    <row r="35" spans="2:18" s="1" customFormat="1" ht="14.45" hidden="1" customHeight="1">
      <c r="B35" s="24"/>
      <c r="E35" s="29" t="s">
        <v>34</v>
      </c>
      <c r="F35" s="30">
        <v>0.2</v>
      </c>
      <c r="G35" s="97" t="s">
        <v>32</v>
      </c>
      <c r="H35" s="192">
        <f>ROUND((SUM(BG95:BG96)+SUM(BG115:BG126)), 2)</f>
        <v>0</v>
      </c>
      <c r="I35" s="189"/>
      <c r="J35" s="189"/>
      <c r="M35" s="192">
        <v>0</v>
      </c>
      <c r="N35" s="189"/>
      <c r="O35" s="189"/>
      <c r="P35" s="189"/>
      <c r="R35" s="25"/>
    </row>
    <row r="36" spans="2:18" s="1" customFormat="1" ht="14.45" hidden="1" customHeight="1">
      <c r="B36" s="24"/>
      <c r="E36" s="29" t="s">
        <v>35</v>
      </c>
      <c r="F36" s="30">
        <v>0.2</v>
      </c>
      <c r="G36" s="97" t="s">
        <v>32</v>
      </c>
      <c r="H36" s="192">
        <f>ROUND((SUM(BH95:BH96)+SUM(BH115:BH126)), 2)</f>
        <v>0</v>
      </c>
      <c r="I36" s="189"/>
      <c r="J36" s="189"/>
      <c r="M36" s="192">
        <v>0</v>
      </c>
      <c r="N36" s="189"/>
      <c r="O36" s="189"/>
      <c r="P36" s="189"/>
      <c r="R36" s="25"/>
    </row>
    <row r="37" spans="2:18" s="1" customFormat="1" ht="14.45" hidden="1" customHeight="1">
      <c r="B37" s="24"/>
      <c r="E37" s="29" t="s">
        <v>36</v>
      </c>
      <c r="F37" s="30">
        <v>0</v>
      </c>
      <c r="G37" s="97" t="s">
        <v>32</v>
      </c>
      <c r="H37" s="192">
        <f>ROUND((SUM(BI95:BI96)+SUM(BI115:BI126)), 2)</f>
        <v>0</v>
      </c>
      <c r="I37" s="189"/>
      <c r="J37" s="189"/>
      <c r="M37" s="192">
        <v>0</v>
      </c>
      <c r="N37" s="189"/>
      <c r="O37" s="189"/>
      <c r="P37" s="189"/>
      <c r="R37" s="25"/>
    </row>
    <row r="38" spans="2:18" s="1" customFormat="1" ht="6.95" customHeight="1">
      <c r="B38" s="24"/>
      <c r="R38" s="25"/>
    </row>
    <row r="39" spans="2:18" s="1" customFormat="1" ht="25.35" customHeight="1">
      <c r="B39" s="24"/>
      <c r="C39" s="95"/>
      <c r="D39" s="98" t="s">
        <v>37</v>
      </c>
      <c r="E39" s="60"/>
      <c r="F39" s="60"/>
      <c r="G39" s="99" t="s">
        <v>38</v>
      </c>
      <c r="H39" s="100" t="s">
        <v>39</v>
      </c>
      <c r="I39" s="60"/>
      <c r="J39" s="60"/>
      <c r="K39" s="60"/>
      <c r="L39" s="193">
        <f>SUM(M31:M37)</f>
        <v>0</v>
      </c>
      <c r="M39" s="193"/>
      <c r="N39" s="193"/>
      <c r="O39" s="193"/>
      <c r="P39" s="194"/>
      <c r="Q39" s="95"/>
      <c r="R39" s="25"/>
    </row>
    <row r="40" spans="2:18" s="1" customFormat="1" ht="14.45" customHeight="1">
      <c r="B40" s="24"/>
      <c r="R40" s="25"/>
    </row>
    <row r="41" spans="2:18" s="1" customFormat="1" ht="14.45" customHeight="1">
      <c r="B41" s="24"/>
      <c r="R41" s="25"/>
    </row>
    <row r="42" spans="2:18">
      <c r="B42" s="15"/>
      <c r="R42" s="16"/>
    </row>
    <row r="43" spans="2:18">
      <c r="B43" s="15"/>
      <c r="R43" s="16"/>
    </row>
    <row r="44" spans="2:18">
      <c r="B44" s="15"/>
      <c r="R44" s="16"/>
    </row>
    <row r="45" spans="2:18">
      <c r="B45" s="15"/>
      <c r="R45" s="16"/>
    </row>
    <row r="46" spans="2:18">
      <c r="B46" s="15"/>
      <c r="R46" s="16"/>
    </row>
    <row r="47" spans="2:18">
      <c r="B47" s="15"/>
      <c r="R47" s="16"/>
    </row>
    <row r="48" spans="2:18">
      <c r="B48" s="15"/>
      <c r="R48" s="16"/>
    </row>
    <row r="49" spans="2:18">
      <c r="B49" s="15"/>
      <c r="R49" s="16"/>
    </row>
    <row r="50" spans="2:18" s="1" customFormat="1" ht="15">
      <c r="B50" s="24"/>
      <c r="D50" s="37" t="s">
        <v>40</v>
      </c>
      <c r="E50" s="38"/>
      <c r="F50" s="38"/>
      <c r="G50" s="38"/>
      <c r="H50" s="39"/>
      <c r="J50" s="37" t="s">
        <v>41</v>
      </c>
      <c r="K50" s="38"/>
      <c r="L50" s="38"/>
      <c r="M50" s="38"/>
      <c r="N50" s="38"/>
      <c r="O50" s="38"/>
      <c r="P50" s="39"/>
      <c r="R50" s="25"/>
    </row>
    <row r="51" spans="2:18">
      <c r="B51" s="15"/>
      <c r="D51" s="40"/>
      <c r="H51" s="41"/>
      <c r="J51" s="40"/>
      <c r="P51" s="41"/>
      <c r="R51" s="16"/>
    </row>
    <row r="52" spans="2:18">
      <c r="B52" s="15"/>
      <c r="D52" s="40"/>
      <c r="H52" s="41"/>
      <c r="J52" s="40"/>
      <c r="P52" s="41"/>
      <c r="R52" s="16"/>
    </row>
    <row r="53" spans="2:18">
      <c r="B53" s="15"/>
      <c r="D53" s="40"/>
      <c r="H53" s="41"/>
      <c r="J53" s="40"/>
      <c r="P53" s="41"/>
      <c r="R53" s="16"/>
    </row>
    <row r="54" spans="2:18">
      <c r="B54" s="15"/>
      <c r="D54" s="40"/>
      <c r="H54" s="41"/>
      <c r="J54" s="40"/>
      <c r="P54" s="41"/>
      <c r="R54" s="16"/>
    </row>
    <row r="55" spans="2:18">
      <c r="B55" s="15"/>
      <c r="D55" s="40"/>
      <c r="H55" s="41"/>
      <c r="J55" s="40"/>
      <c r="P55" s="41"/>
      <c r="R55" s="16"/>
    </row>
    <row r="56" spans="2:18">
      <c r="B56" s="15"/>
      <c r="D56" s="40"/>
      <c r="H56" s="41"/>
      <c r="J56" s="40"/>
      <c r="P56" s="41"/>
      <c r="R56" s="16"/>
    </row>
    <row r="57" spans="2:18">
      <c r="B57" s="15"/>
      <c r="D57" s="40"/>
      <c r="H57" s="41"/>
      <c r="J57" s="40"/>
      <c r="P57" s="41"/>
      <c r="R57" s="16"/>
    </row>
    <row r="58" spans="2:18">
      <c r="B58" s="15"/>
      <c r="D58" s="40"/>
      <c r="H58" s="41"/>
      <c r="J58" s="40"/>
      <c r="P58" s="41"/>
      <c r="R58" s="16"/>
    </row>
    <row r="59" spans="2:18" s="1" customFormat="1" ht="15">
      <c r="B59" s="24"/>
      <c r="D59" s="42" t="s">
        <v>42</v>
      </c>
      <c r="E59" s="43"/>
      <c r="F59" s="43"/>
      <c r="G59" s="44" t="s">
        <v>43</v>
      </c>
      <c r="H59" s="45"/>
      <c r="J59" s="42" t="s">
        <v>42</v>
      </c>
      <c r="K59" s="43"/>
      <c r="L59" s="43"/>
      <c r="M59" s="43"/>
      <c r="N59" s="44" t="s">
        <v>43</v>
      </c>
      <c r="O59" s="43"/>
      <c r="P59" s="45"/>
      <c r="R59" s="25"/>
    </row>
    <row r="60" spans="2:18">
      <c r="B60" s="15"/>
      <c r="R60" s="16"/>
    </row>
    <row r="61" spans="2:18" s="1" customFormat="1" ht="15">
      <c r="B61" s="24"/>
      <c r="D61" s="37" t="s">
        <v>44</v>
      </c>
      <c r="E61" s="38"/>
      <c r="F61" s="38"/>
      <c r="G61" s="38"/>
      <c r="H61" s="39"/>
      <c r="J61" s="37" t="s">
        <v>45</v>
      </c>
      <c r="K61" s="38"/>
      <c r="L61" s="38"/>
      <c r="M61" s="38"/>
      <c r="N61" s="38"/>
      <c r="O61" s="38"/>
      <c r="P61" s="39"/>
      <c r="R61" s="25"/>
    </row>
    <row r="62" spans="2:18">
      <c r="B62" s="15"/>
      <c r="D62" s="40"/>
      <c r="H62" s="41"/>
      <c r="J62" s="40"/>
      <c r="P62" s="41"/>
      <c r="R62" s="16"/>
    </row>
    <row r="63" spans="2:18">
      <c r="B63" s="15"/>
      <c r="D63" s="40"/>
      <c r="H63" s="41"/>
      <c r="J63" s="40"/>
      <c r="P63" s="41"/>
      <c r="R63" s="16"/>
    </row>
    <row r="64" spans="2:18">
      <c r="B64" s="15"/>
      <c r="D64" s="40"/>
      <c r="H64" s="41"/>
      <c r="J64" s="40"/>
      <c r="P64" s="41"/>
      <c r="R64" s="16"/>
    </row>
    <row r="65" spans="2:18">
      <c r="B65" s="15"/>
      <c r="D65" s="40"/>
      <c r="H65" s="41"/>
      <c r="J65" s="40"/>
      <c r="P65" s="41"/>
      <c r="R65" s="16"/>
    </row>
    <row r="66" spans="2:18">
      <c r="B66" s="15"/>
      <c r="D66" s="40"/>
      <c r="H66" s="41"/>
      <c r="J66" s="40"/>
      <c r="P66" s="41"/>
      <c r="R66" s="16"/>
    </row>
    <row r="67" spans="2:18">
      <c r="B67" s="15"/>
      <c r="D67" s="40"/>
      <c r="H67" s="41"/>
      <c r="J67" s="40"/>
      <c r="P67" s="41"/>
      <c r="R67" s="16"/>
    </row>
    <row r="68" spans="2:18">
      <c r="B68" s="15"/>
      <c r="D68" s="40"/>
      <c r="H68" s="41"/>
      <c r="J68" s="40"/>
      <c r="P68" s="41"/>
      <c r="R68" s="16"/>
    </row>
    <row r="69" spans="2:18">
      <c r="B69" s="15"/>
      <c r="D69" s="40"/>
      <c r="H69" s="41"/>
      <c r="J69" s="40"/>
      <c r="P69" s="41"/>
      <c r="R69" s="16"/>
    </row>
    <row r="70" spans="2:18" s="1" customFormat="1" ht="15">
      <c r="B70" s="24"/>
      <c r="D70" s="42" t="s">
        <v>42</v>
      </c>
      <c r="E70" s="43"/>
      <c r="F70" s="43"/>
      <c r="G70" s="44" t="s">
        <v>43</v>
      </c>
      <c r="H70" s="45"/>
      <c r="J70" s="42" t="s">
        <v>42</v>
      </c>
      <c r="K70" s="43"/>
      <c r="L70" s="43"/>
      <c r="M70" s="43"/>
      <c r="N70" s="44" t="s">
        <v>43</v>
      </c>
      <c r="O70" s="43"/>
      <c r="P70" s="45"/>
      <c r="R70" s="25"/>
    </row>
    <row r="71" spans="2:18" s="1" customFormat="1" ht="14.45" customHeight="1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8"/>
    </row>
    <row r="75" spans="2:18" s="1" customFormat="1" ht="6.95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</row>
    <row r="76" spans="2:18" s="1" customFormat="1" ht="36.950000000000003" customHeight="1">
      <c r="B76" s="24"/>
      <c r="C76" s="150" t="s">
        <v>105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25"/>
    </row>
    <row r="77" spans="2:18" s="1" customFormat="1" ht="6.95" customHeight="1">
      <c r="B77" s="24"/>
      <c r="R77" s="25"/>
    </row>
    <row r="78" spans="2:18" s="1" customFormat="1" ht="30" customHeight="1">
      <c r="B78" s="24"/>
      <c r="C78" s="21" t="s">
        <v>8</v>
      </c>
      <c r="F78" s="187" t="str">
        <f>F6</f>
        <v>Univerzita Komenského</v>
      </c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R78" s="25"/>
    </row>
    <row r="79" spans="2:18" ht="30" customHeight="1">
      <c r="B79" s="15"/>
      <c r="C79" s="21" t="s">
        <v>99</v>
      </c>
      <c r="F79" s="187" t="s">
        <v>436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R79" s="16"/>
    </row>
    <row r="80" spans="2:18" s="1" customFormat="1" ht="36.950000000000003" customHeight="1">
      <c r="B80" s="24"/>
      <c r="C80" s="55" t="s">
        <v>101</v>
      </c>
      <c r="F80" s="169" t="str">
        <f>F8</f>
        <v xml:space="preserve">2023-03-03-01 - Búracie práce </v>
      </c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R80" s="25"/>
    </row>
    <row r="81" spans="2:47" s="1" customFormat="1" ht="6.95" customHeight="1">
      <c r="B81" s="24"/>
      <c r="R81" s="25"/>
    </row>
    <row r="82" spans="2:47" s="1" customFormat="1" ht="18" customHeight="1">
      <c r="B82" s="24"/>
      <c r="C82" s="21" t="s">
        <v>13</v>
      </c>
      <c r="F82" s="19" t="str">
        <f>F10</f>
        <v xml:space="preserve"> </v>
      </c>
      <c r="K82" s="21" t="s">
        <v>15</v>
      </c>
      <c r="M82" s="190" t="str">
        <f>IF(O10="","",O10)</f>
        <v>11. 8. 2023</v>
      </c>
      <c r="N82" s="190"/>
      <c r="O82" s="190"/>
      <c r="P82" s="190"/>
      <c r="R82" s="25"/>
    </row>
    <row r="83" spans="2:47" s="1" customFormat="1" ht="6.95" customHeight="1">
      <c r="B83" s="24"/>
      <c r="R83" s="25"/>
    </row>
    <row r="84" spans="2:47" s="1" customFormat="1" ht="15">
      <c r="B84" s="24"/>
      <c r="C84" s="21" t="s">
        <v>17</v>
      </c>
      <c r="F84" s="19" t="str">
        <f>E13</f>
        <v xml:space="preserve"> </v>
      </c>
      <c r="K84" s="21" t="s">
        <v>22</v>
      </c>
      <c r="M84" s="152" t="str">
        <f>E19</f>
        <v xml:space="preserve"> </v>
      </c>
      <c r="N84" s="152"/>
      <c r="O84" s="152"/>
      <c r="P84" s="152"/>
      <c r="Q84" s="152"/>
      <c r="R84" s="25"/>
    </row>
    <row r="85" spans="2:47" s="1" customFormat="1" ht="14.45" customHeight="1">
      <c r="B85" s="24"/>
      <c r="C85" s="21" t="s">
        <v>20</v>
      </c>
      <c r="F85" s="19" t="str">
        <f>IF(E16="","",E16)</f>
        <v xml:space="preserve"> </v>
      </c>
      <c r="K85" s="21" t="s">
        <v>25</v>
      </c>
      <c r="M85" s="152" t="str">
        <f>E22</f>
        <v xml:space="preserve"> </v>
      </c>
      <c r="N85" s="152"/>
      <c r="O85" s="152"/>
      <c r="P85" s="152"/>
      <c r="Q85" s="152"/>
      <c r="R85" s="25"/>
    </row>
    <row r="86" spans="2:47" s="1" customFormat="1" ht="10.35" customHeight="1">
      <c r="B86" s="24"/>
      <c r="R86" s="25"/>
    </row>
    <row r="87" spans="2:47" s="1" customFormat="1" ht="29.25" customHeight="1">
      <c r="B87" s="24"/>
      <c r="C87" s="195" t="s">
        <v>106</v>
      </c>
      <c r="D87" s="196"/>
      <c r="E87" s="196"/>
      <c r="F87" s="196"/>
      <c r="G87" s="196"/>
      <c r="H87" s="95"/>
      <c r="I87" s="95"/>
      <c r="J87" s="95"/>
      <c r="K87" s="95"/>
      <c r="L87" s="95"/>
      <c r="M87" s="95"/>
      <c r="N87" s="195" t="s">
        <v>107</v>
      </c>
      <c r="O87" s="196"/>
      <c r="P87" s="196"/>
      <c r="Q87" s="196"/>
      <c r="R87" s="25"/>
    </row>
    <row r="88" spans="2:47" s="1" customFormat="1" ht="10.35" customHeight="1">
      <c r="B88" s="24"/>
      <c r="R88" s="25"/>
    </row>
    <row r="89" spans="2:47" s="1" customFormat="1" ht="29.25" customHeight="1">
      <c r="B89" s="24"/>
      <c r="C89" s="101" t="s">
        <v>108</v>
      </c>
      <c r="N89" s="181">
        <f>N115</f>
        <v>0</v>
      </c>
      <c r="O89" s="214"/>
      <c r="P89" s="214"/>
      <c r="Q89" s="214"/>
      <c r="R89" s="25"/>
      <c r="AU89" s="11" t="s">
        <v>109</v>
      </c>
    </row>
    <row r="90" spans="2:47" s="7" customFormat="1" ht="24.95" customHeight="1">
      <c r="B90" s="102"/>
      <c r="D90" s="103" t="s">
        <v>110</v>
      </c>
      <c r="N90" s="197">
        <f>N116</f>
        <v>0</v>
      </c>
      <c r="O90" s="198"/>
      <c r="P90" s="198"/>
      <c r="Q90" s="198"/>
      <c r="R90" s="104"/>
    </row>
    <row r="91" spans="2:47" s="8" customFormat="1" ht="19.899999999999999" customHeight="1">
      <c r="B91" s="105"/>
      <c r="D91" s="106" t="s">
        <v>438</v>
      </c>
      <c r="N91" s="173">
        <f>N117</f>
        <v>0</v>
      </c>
      <c r="O91" s="174"/>
      <c r="P91" s="174"/>
      <c r="Q91" s="174"/>
      <c r="R91" s="107"/>
    </row>
    <row r="92" spans="2:47" s="8" customFormat="1" ht="19.899999999999999" customHeight="1">
      <c r="B92" s="105"/>
      <c r="D92" s="106" t="s">
        <v>111</v>
      </c>
      <c r="N92" s="173">
        <f>N119</f>
        <v>0</v>
      </c>
      <c r="O92" s="174"/>
      <c r="P92" s="174"/>
      <c r="Q92" s="174"/>
      <c r="R92" s="107"/>
    </row>
    <row r="93" spans="2:47" s="8" customFormat="1" ht="19.899999999999999" customHeight="1">
      <c r="B93" s="105"/>
      <c r="D93" s="106" t="s">
        <v>112</v>
      </c>
      <c r="N93" s="173">
        <f>N125</f>
        <v>0</v>
      </c>
      <c r="O93" s="174"/>
      <c r="P93" s="174"/>
      <c r="Q93" s="174"/>
      <c r="R93" s="107"/>
    </row>
    <row r="94" spans="2:47" s="1" customFormat="1" ht="21.75" customHeight="1">
      <c r="B94" s="24"/>
      <c r="R94" s="25"/>
    </row>
    <row r="95" spans="2:47" s="1" customFormat="1" ht="29.25" customHeight="1">
      <c r="B95" s="24"/>
      <c r="C95" s="101" t="s">
        <v>118</v>
      </c>
      <c r="N95" s="214">
        <v>0</v>
      </c>
      <c r="O95" s="199"/>
      <c r="P95" s="199"/>
      <c r="Q95" s="199"/>
      <c r="R95" s="25"/>
      <c r="T95" s="108"/>
      <c r="U95" s="109" t="s">
        <v>30</v>
      </c>
    </row>
    <row r="96" spans="2:47" s="1" customFormat="1" ht="18" customHeight="1">
      <c r="B96" s="24"/>
      <c r="R96" s="25"/>
    </row>
    <row r="97" spans="2:18" s="1" customFormat="1" ht="29.25" customHeight="1">
      <c r="B97" s="24"/>
      <c r="C97" s="94" t="s">
        <v>97</v>
      </c>
      <c r="D97" s="95"/>
      <c r="E97" s="95"/>
      <c r="F97" s="95"/>
      <c r="G97" s="95"/>
      <c r="H97" s="95"/>
      <c r="I97" s="95"/>
      <c r="J97" s="95"/>
      <c r="K97" s="95"/>
      <c r="L97" s="176">
        <f>ROUND(SUM(N89+N95),2)</f>
        <v>0</v>
      </c>
      <c r="M97" s="176"/>
      <c r="N97" s="176"/>
      <c r="O97" s="176"/>
      <c r="P97" s="176"/>
      <c r="Q97" s="176"/>
      <c r="R97" s="25"/>
    </row>
    <row r="98" spans="2:18" s="1" customFormat="1" ht="6.95" customHeight="1"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8"/>
    </row>
    <row r="102" spans="2:18" s="1" customFormat="1" ht="6.95" customHeight="1"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1"/>
    </row>
    <row r="103" spans="2:18" s="1" customFormat="1" ht="36.950000000000003" customHeight="1">
      <c r="B103" s="24"/>
      <c r="C103" s="150" t="s">
        <v>119</v>
      </c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25"/>
    </row>
    <row r="104" spans="2:18" s="1" customFormat="1" ht="6.95" customHeight="1">
      <c r="B104" s="24"/>
      <c r="R104" s="25"/>
    </row>
    <row r="105" spans="2:18" s="1" customFormat="1" ht="30" customHeight="1">
      <c r="B105" s="24"/>
      <c r="C105" s="21" t="s">
        <v>8</v>
      </c>
      <c r="F105" s="187" t="str">
        <f>F6</f>
        <v>Univerzita Komenského</v>
      </c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R105" s="25"/>
    </row>
    <row r="106" spans="2:18" ht="30" customHeight="1">
      <c r="B106" s="15"/>
      <c r="C106" s="21" t="s">
        <v>99</v>
      </c>
      <c r="F106" s="187" t="s">
        <v>436</v>
      </c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R106" s="16"/>
    </row>
    <row r="107" spans="2:18" s="1" customFormat="1" ht="36.950000000000003" customHeight="1">
      <c r="B107" s="24"/>
      <c r="C107" s="55" t="s">
        <v>101</v>
      </c>
      <c r="F107" s="169" t="str">
        <f>F8</f>
        <v xml:space="preserve">2023-03-03-01 - Búracie práce </v>
      </c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R107" s="25"/>
    </row>
    <row r="108" spans="2:18" s="1" customFormat="1" ht="6.95" customHeight="1">
      <c r="B108" s="24"/>
      <c r="R108" s="25"/>
    </row>
    <row r="109" spans="2:18" s="1" customFormat="1" ht="18" customHeight="1">
      <c r="B109" s="24"/>
      <c r="C109" s="21" t="s">
        <v>13</v>
      </c>
      <c r="F109" s="19" t="str">
        <f>F10</f>
        <v xml:space="preserve"> </v>
      </c>
      <c r="K109" s="21" t="s">
        <v>15</v>
      </c>
      <c r="M109" s="190" t="str">
        <f>IF(O10="","",O10)</f>
        <v>11. 8. 2023</v>
      </c>
      <c r="N109" s="190"/>
      <c r="O109" s="190"/>
      <c r="P109" s="190"/>
      <c r="R109" s="25"/>
    </row>
    <row r="110" spans="2:18" s="1" customFormat="1" ht="6.95" customHeight="1">
      <c r="B110" s="24"/>
      <c r="R110" s="25"/>
    </row>
    <row r="111" spans="2:18" s="1" customFormat="1" ht="15">
      <c r="B111" s="24"/>
      <c r="C111" s="21" t="s">
        <v>17</v>
      </c>
      <c r="F111" s="19" t="str">
        <f>E13</f>
        <v xml:space="preserve"> </v>
      </c>
      <c r="K111" s="21" t="s">
        <v>22</v>
      </c>
      <c r="M111" s="152" t="str">
        <f>E19</f>
        <v xml:space="preserve"> </v>
      </c>
      <c r="N111" s="152"/>
      <c r="O111" s="152"/>
      <c r="P111" s="152"/>
      <c r="Q111" s="152"/>
      <c r="R111" s="25"/>
    </row>
    <row r="112" spans="2:18" s="1" customFormat="1" ht="14.45" customHeight="1">
      <c r="B112" s="24"/>
      <c r="C112" s="21" t="s">
        <v>20</v>
      </c>
      <c r="F112" s="19" t="str">
        <f>IF(E16="","",E16)</f>
        <v xml:space="preserve"> </v>
      </c>
      <c r="K112" s="21" t="s">
        <v>25</v>
      </c>
      <c r="M112" s="152" t="str">
        <f>E22</f>
        <v xml:space="preserve"> </v>
      </c>
      <c r="N112" s="152"/>
      <c r="O112" s="152"/>
      <c r="P112" s="152"/>
      <c r="Q112" s="152"/>
      <c r="R112" s="25"/>
    </row>
    <row r="113" spans="2:65" s="1" customFormat="1" ht="10.35" customHeight="1">
      <c r="B113" s="24"/>
      <c r="R113" s="25"/>
    </row>
    <row r="114" spans="2:65" s="9" customFormat="1" ht="29.25" customHeight="1">
      <c r="B114" s="110"/>
      <c r="C114" s="111" t="s">
        <v>120</v>
      </c>
      <c r="D114" s="112" t="s">
        <v>121</v>
      </c>
      <c r="E114" s="112" t="s">
        <v>48</v>
      </c>
      <c r="F114" s="200" t="s">
        <v>122</v>
      </c>
      <c r="G114" s="200"/>
      <c r="H114" s="200"/>
      <c r="I114" s="200"/>
      <c r="J114" s="112" t="s">
        <v>123</v>
      </c>
      <c r="K114" s="112" t="s">
        <v>124</v>
      </c>
      <c r="L114" s="201" t="s">
        <v>125</v>
      </c>
      <c r="M114" s="201"/>
      <c r="N114" s="200" t="s">
        <v>107</v>
      </c>
      <c r="O114" s="200"/>
      <c r="P114" s="200"/>
      <c r="Q114" s="202"/>
      <c r="R114" s="113"/>
      <c r="T114" s="61" t="s">
        <v>126</v>
      </c>
      <c r="U114" s="62" t="s">
        <v>30</v>
      </c>
      <c r="V114" s="62" t="s">
        <v>127</v>
      </c>
      <c r="W114" s="62" t="s">
        <v>128</v>
      </c>
      <c r="X114" s="62" t="s">
        <v>129</v>
      </c>
      <c r="Y114" s="62" t="s">
        <v>130</v>
      </c>
      <c r="Z114" s="62" t="s">
        <v>131</v>
      </c>
      <c r="AA114" s="63" t="s">
        <v>132</v>
      </c>
    </row>
    <row r="115" spans="2:65" s="1" customFormat="1" ht="29.25" customHeight="1">
      <c r="B115" s="24"/>
      <c r="C115" s="65" t="s">
        <v>103</v>
      </c>
      <c r="N115" s="215">
        <f>BK115</f>
        <v>0</v>
      </c>
      <c r="O115" s="206"/>
      <c r="P115" s="206"/>
      <c r="Q115" s="206"/>
      <c r="R115" s="25"/>
      <c r="T115" s="64"/>
      <c r="U115" s="38"/>
      <c r="V115" s="38"/>
      <c r="W115" s="114">
        <f>W116</f>
        <v>236.13741899999999</v>
      </c>
      <c r="X115" s="38"/>
      <c r="Y115" s="114">
        <f>Y116</f>
        <v>0</v>
      </c>
      <c r="Z115" s="38"/>
      <c r="AA115" s="115">
        <f>AA116</f>
        <v>12.205899999999998</v>
      </c>
      <c r="AT115" s="11" t="s">
        <v>65</v>
      </c>
      <c r="AU115" s="11" t="s">
        <v>109</v>
      </c>
      <c r="BK115" s="116">
        <f>BK116</f>
        <v>0</v>
      </c>
    </row>
    <row r="116" spans="2:65" s="10" customFormat="1" ht="37.35" customHeight="1">
      <c r="B116" s="117"/>
      <c r="D116" s="118" t="s">
        <v>110</v>
      </c>
      <c r="E116" s="118"/>
      <c r="F116" s="118"/>
      <c r="G116" s="118"/>
      <c r="H116" s="118"/>
      <c r="I116" s="118"/>
      <c r="J116" s="118"/>
      <c r="K116" s="118"/>
      <c r="L116" s="118"/>
      <c r="M116" s="118"/>
      <c r="N116" s="216">
        <f>BK116</f>
        <v>0</v>
      </c>
      <c r="O116" s="207"/>
      <c r="P116" s="207"/>
      <c r="Q116" s="207"/>
      <c r="R116" s="119"/>
      <c r="T116" s="120"/>
      <c r="W116" s="121">
        <f>W117+W119+W125</f>
        <v>236.13741899999999</v>
      </c>
      <c r="Y116" s="121">
        <f>Y117+Y119+Y125</f>
        <v>0</v>
      </c>
      <c r="AA116" s="122">
        <f>AA117+AA119+AA125</f>
        <v>12.205899999999998</v>
      </c>
      <c r="AR116" s="123" t="s">
        <v>73</v>
      </c>
      <c r="AT116" s="124" t="s">
        <v>65</v>
      </c>
      <c r="AU116" s="124" t="s">
        <v>66</v>
      </c>
      <c r="AY116" s="123" t="s">
        <v>133</v>
      </c>
      <c r="BK116" s="125">
        <f>BK117+BK119+BK125</f>
        <v>0</v>
      </c>
    </row>
    <row r="117" spans="2:65" s="10" customFormat="1" ht="19.899999999999999" customHeight="1">
      <c r="B117" s="117"/>
      <c r="D117" s="126" t="s">
        <v>438</v>
      </c>
      <c r="E117" s="126"/>
      <c r="F117" s="126"/>
      <c r="G117" s="126"/>
      <c r="H117" s="126"/>
      <c r="I117" s="126"/>
      <c r="J117" s="126"/>
      <c r="K117" s="126"/>
      <c r="L117" s="126"/>
      <c r="M117" s="126"/>
      <c r="N117" s="217">
        <f>BK117</f>
        <v>0</v>
      </c>
      <c r="O117" s="208"/>
      <c r="P117" s="208"/>
      <c r="Q117" s="208"/>
      <c r="R117" s="119"/>
      <c r="T117" s="120"/>
      <c r="W117" s="121">
        <f>W118</f>
        <v>31.319819999999996</v>
      </c>
      <c r="Y117" s="121">
        <f>Y118</f>
        <v>0</v>
      </c>
      <c r="AA117" s="122">
        <f>AA118</f>
        <v>12.205899999999998</v>
      </c>
      <c r="AR117" s="123" t="s">
        <v>73</v>
      </c>
      <c r="AT117" s="124" t="s">
        <v>65</v>
      </c>
      <c r="AU117" s="124" t="s">
        <v>73</v>
      </c>
      <c r="AY117" s="123" t="s">
        <v>133</v>
      </c>
      <c r="BK117" s="125">
        <f>BK118</f>
        <v>0</v>
      </c>
    </row>
    <row r="118" spans="2:65" s="1" customFormat="1" ht="44.25" customHeight="1">
      <c r="B118" s="127"/>
      <c r="C118" s="139" t="s">
        <v>73</v>
      </c>
      <c r="D118" s="139" t="s">
        <v>135</v>
      </c>
      <c r="E118" s="140" t="s">
        <v>439</v>
      </c>
      <c r="F118" s="203" t="s">
        <v>440</v>
      </c>
      <c r="G118" s="203"/>
      <c r="H118" s="203"/>
      <c r="I118" s="203"/>
      <c r="J118" s="141" t="s">
        <v>138</v>
      </c>
      <c r="K118" s="142">
        <v>51.94</v>
      </c>
      <c r="L118" s="204"/>
      <c r="M118" s="204"/>
      <c r="N118" s="204">
        <f>ROUND(L118*K118,3)</f>
        <v>0</v>
      </c>
      <c r="O118" s="204"/>
      <c r="P118" s="204"/>
      <c r="Q118" s="204"/>
      <c r="R118" s="128"/>
      <c r="T118" s="129" t="s">
        <v>11</v>
      </c>
      <c r="U118" s="31" t="s">
        <v>33</v>
      </c>
      <c r="V118" s="130">
        <v>0.60299999999999998</v>
      </c>
      <c r="W118" s="130">
        <f>V118*K118</f>
        <v>31.319819999999996</v>
      </c>
      <c r="X118" s="130">
        <v>0</v>
      </c>
      <c r="Y118" s="130">
        <f>X118*K118</f>
        <v>0</v>
      </c>
      <c r="Z118" s="130">
        <v>0.23499999999999999</v>
      </c>
      <c r="AA118" s="131">
        <f>Z118*K118</f>
        <v>12.205899999999998</v>
      </c>
      <c r="AR118" s="11" t="s">
        <v>139</v>
      </c>
      <c r="AT118" s="11" t="s">
        <v>135</v>
      </c>
      <c r="AU118" s="11" t="s">
        <v>78</v>
      </c>
      <c r="AY118" s="11" t="s">
        <v>133</v>
      </c>
      <c r="BE118" s="132">
        <f>IF(U118="základná",N118,0)</f>
        <v>0</v>
      </c>
      <c r="BF118" s="132">
        <f>IF(U118="znížená",N118,0)</f>
        <v>0</v>
      </c>
      <c r="BG118" s="132">
        <f>IF(U118="zákl. prenesená",N118,0)</f>
        <v>0</v>
      </c>
      <c r="BH118" s="132">
        <f>IF(U118="zníž. prenesená",N118,0)</f>
        <v>0</v>
      </c>
      <c r="BI118" s="132">
        <f>IF(U118="nulová",N118,0)</f>
        <v>0</v>
      </c>
      <c r="BJ118" s="11" t="s">
        <v>78</v>
      </c>
      <c r="BK118" s="133">
        <f>ROUND(L118*K118,3)</f>
        <v>0</v>
      </c>
      <c r="BL118" s="11" t="s">
        <v>139</v>
      </c>
      <c r="BM118" s="11" t="s">
        <v>441</v>
      </c>
    </row>
    <row r="119" spans="2:65" s="10" customFormat="1" ht="29.85" customHeight="1">
      <c r="B119" s="117"/>
      <c r="D119" s="126" t="s">
        <v>111</v>
      </c>
      <c r="E119" s="126"/>
      <c r="F119" s="126"/>
      <c r="G119" s="126"/>
      <c r="H119" s="126"/>
      <c r="I119" s="126"/>
      <c r="J119" s="126"/>
      <c r="K119" s="126"/>
      <c r="L119" s="126"/>
      <c r="M119" s="126"/>
      <c r="N119" s="218">
        <f>BK119</f>
        <v>0</v>
      </c>
      <c r="O119" s="209"/>
      <c r="P119" s="209"/>
      <c r="Q119" s="209"/>
      <c r="R119" s="119"/>
      <c r="T119" s="120"/>
      <c r="W119" s="121">
        <f>SUM(W120:W124)</f>
        <v>179.164433</v>
      </c>
      <c r="Y119" s="121">
        <f>SUM(Y120:Y124)</f>
        <v>0</v>
      </c>
      <c r="AA119" s="122">
        <f>SUM(AA120:AA124)</f>
        <v>0</v>
      </c>
      <c r="AR119" s="123" t="s">
        <v>73</v>
      </c>
      <c r="AT119" s="124" t="s">
        <v>65</v>
      </c>
      <c r="AU119" s="124" t="s">
        <v>73</v>
      </c>
      <c r="AY119" s="123" t="s">
        <v>133</v>
      </c>
      <c r="BK119" s="125">
        <f>SUM(BK120:BK124)</f>
        <v>0</v>
      </c>
    </row>
    <row r="120" spans="2:65" s="1" customFormat="1" ht="22.5" customHeight="1">
      <c r="B120" s="127"/>
      <c r="C120" s="139" t="s">
        <v>78</v>
      </c>
      <c r="D120" s="139" t="s">
        <v>135</v>
      </c>
      <c r="E120" s="140" t="s">
        <v>442</v>
      </c>
      <c r="F120" s="203" t="s">
        <v>443</v>
      </c>
      <c r="G120" s="203"/>
      <c r="H120" s="203"/>
      <c r="I120" s="203"/>
      <c r="J120" s="141" t="s">
        <v>235</v>
      </c>
      <c r="K120" s="142">
        <v>7.7910000000000004</v>
      </c>
      <c r="L120" s="204"/>
      <c r="M120" s="204"/>
      <c r="N120" s="204">
        <f>ROUND(L120*K120,3)</f>
        <v>0</v>
      </c>
      <c r="O120" s="204"/>
      <c r="P120" s="204"/>
      <c r="Q120" s="204"/>
      <c r="R120" s="128"/>
      <c r="T120" s="129" t="s">
        <v>11</v>
      </c>
      <c r="U120" s="31" t="s">
        <v>33</v>
      </c>
      <c r="V120" s="130">
        <v>17.544</v>
      </c>
      <c r="W120" s="130">
        <f>V120*K120</f>
        <v>136.685304</v>
      </c>
      <c r="X120" s="130">
        <v>0</v>
      </c>
      <c r="Y120" s="130">
        <f>X120*K120</f>
        <v>0</v>
      </c>
      <c r="Z120" s="130">
        <v>0</v>
      </c>
      <c r="AA120" s="131">
        <f>Z120*K120</f>
        <v>0</v>
      </c>
      <c r="AR120" s="11" t="s">
        <v>139</v>
      </c>
      <c r="AT120" s="11" t="s">
        <v>135</v>
      </c>
      <c r="AU120" s="11" t="s">
        <v>78</v>
      </c>
      <c r="AY120" s="11" t="s">
        <v>133</v>
      </c>
      <c r="BE120" s="132">
        <f>IF(U120="základná",N120,0)</f>
        <v>0</v>
      </c>
      <c r="BF120" s="132">
        <f>IF(U120="znížená",N120,0)</f>
        <v>0</v>
      </c>
      <c r="BG120" s="132">
        <f>IF(U120="zákl. prenesená",N120,0)</f>
        <v>0</v>
      </c>
      <c r="BH120" s="132">
        <f>IF(U120="zníž. prenesená",N120,0)</f>
        <v>0</v>
      </c>
      <c r="BI120" s="132">
        <f>IF(U120="nulová",N120,0)</f>
        <v>0</v>
      </c>
      <c r="BJ120" s="11" t="s">
        <v>78</v>
      </c>
      <c r="BK120" s="133">
        <f>ROUND(L120*K120,3)</f>
        <v>0</v>
      </c>
      <c r="BL120" s="11" t="s">
        <v>139</v>
      </c>
      <c r="BM120" s="11" t="s">
        <v>444</v>
      </c>
    </row>
    <row r="121" spans="2:65" s="1" customFormat="1" ht="31.5" customHeight="1">
      <c r="B121" s="127"/>
      <c r="C121" s="139" t="s">
        <v>141</v>
      </c>
      <c r="D121" s="139" t="s">
        <v>135</v>
      </c>
      <c r="E121" s="140" t="s">
        <v>178</v>
      </c>
      <c r="F121" s="203" t="s">
        <v>179</v>
      </c>
      <c r="G121" s="203"/>
      <c r="H121" s="203"/>
      <c r="I121" s="203"/>
      <c r="J121" s="141" t="s">
        <v>180</v>
      </c>
      <c r="K121" s="142">
        <v>28.567</v>
      </c>
      <c r="L121" s="204"/>
      <c r="M121" s="204"/>
      <c r="N121" s="204">
        <f>ROUND(L121*K121,3)</f>
        <v>0</v>
      </c>
      <c r="O121" s="204"/>
      <c r="P121" s="204"/>
      <c r="Q121" s="204"/>
      <c r="R121" s="128"/>
      <c r="T121" s="129" t="s">
        <v>11</v>
      </c>
      <c r="U121" s="31" t="s">
        <v>33</v>
      </c>
      <c r="V121" s="130">
        <v>0.88200000000000001</v>
      </c>
      <c r="W121" s="130">
        <f>V121*K121</f>
        <v>25.196093999999999</v>
      </c>
      <c r="X121" s="130">
        <v>0</v>
      </c>
      <c r="Y121" s="130">
        <f>X121*K121</f>
        <v>0</v>
      </c>
      <c r="Z121" s="130">
        <v>0</v>
      </c>
      <c r="AA121" s="131">
        <f>Z121*K121</f>
        <v>0</v>
      </c>
      <c r="AR121" s="11" t="s">
        <v>139</v>
      </c>
      <c r="AT121" s="11" t="s">
        <v>135</v>
      </c>
      <c r="AU121" s="11" t="s">
        <v>78</v>
      </c>
      <c r="AY121" s="11" t="s">
        <v>133</v>
      </c>
      <c r="BE121" s="132">
        <f>IF(U121="základná",N121,0)</f>
        <v>0</v>
      </c>
      <c r="BF121" s="132">
        <f>IF(U121="znížená",N121,0)</f>
        <v>0</v>
      </c>
      <c r="BG121" s="132">
        <f>IF(U121="zákl. prenesená",N121,0)</f>
        <v>0</v>
      </c>
      <c r="BH121" s="132">
        <f>IF(U121="zníž. prenesená",N121,0)</f>
        <v>0</v>
      </c>
      <c r="BI121" s="132">
        <f>IF(U121="nulová",N121,0)</f>
        <v>0</v>
      </c>
      <c r="BJ121" s="11" t="s">
        <v>78</v>
      </c>
      <c r="BK121" s="133">
        <f>ROUND(L121*K121,3)</f>
        <v>0</v>
      </c>
      <c r="BL121" s="11" t="s">
        <v>139</v>
      </c>
      <c r="BM121" s="11" t="s">
        <v>445</v>
      </c>
    </row>
    <row r="122" spans="2:65" s="1" customFormat="1" ht="31.5" customHeight="1">
      <c r="B122" s="127"/>
      <c r="C122" s="139" t="s">
        <v>446</v>
      </c>
      <c r="D122" s="139" t="s">
        <v>135</v>
      </c>
      <c r="E122" s="140" t="s">
        <v>183</v>
      </c>
      <c r="F122" s="203" t="s">
        <v>184</v>
      </c>
      <c r="G122" s="203"/>
      <c r="H122" s="203"/>
      <c r="I122" s="203"/>
      <c r="J122" s="141" t="s">
        <v>180</v>
      </c>
      <c r="K122" s="142">
        <v>28.567</v>
      </c>
      <c r="L122" s="204"/>
      <c r="M122" s="204"/>
      <c r="N122" s="204">
        <f>ROUND(L122*K122,3)</f>
        <v>0</v>
      </c>
      <c r="O122" s="204"/>
      <c r="P122" s="204"/>
      <c r="Q122" s="204"/>
      <c r="R122" s="128"/>
      <c r="T122" s="129" t="s">
        <v>11</v>
      </c>
      <c r="U122" s="31" t="s">
        <v>33</v>
      </c>
      <c r="V122" s="130">
        <v>0.59799999999999998</v>
      </c>
      <c r="W122" s="130">
        <f>V122*K122</f>
        <v>17.083065999999999</v>
      </c>
      <c r="X122" s="130">
        <v>0</v>
      </c>
      <c r="Y122" s="130">
        <f>X122*K122</f>
        <v>0</v>
      </c>
      <c r="Z122" s="130">
        <v>0</v>
      </c>
      <c r="AA122" s="131">
        <f>Z122*K122</f>
        <v>0</v>
      </c>
      <c r="AR122" s="11" t="s">
        <v>139</v>
      </c>
      <c r="AT122" s="11" t="s">
        <v>135</v>
      </c>
      <c r="AU122" s="11" t="s">
        <v>78</v>
      </c>
      <c r="AY122" s="11" t="s">
        <v>133</v>
      </c>
      <c r="BE122" s="132">
        <f>IF(U122="základná",N122,0)</f>
        <v>0</v>
      </c>
      <c r="BF122" s="132">
        <f>IF(U122="znížená",N122,0)</f>
        <v>0</v>
      </c>
      <c r="BG122" s="132">
        <f>IF(U122="zákl. prenesená",N122,0)</f>
        <v>0</v>
      </c>
      <c r="BH122" s="132">
        <f>IF(U122="zníž. prenesená",N122,0)</f>
        <v>0</v>
      </c>
      <c r="BI122" s="132">
        <f>IF(U122="nulová",N122,0)</f>
        <v>0</v>
      </c>
      <c r="BJ122" s="11" t="s">
        <v>78</v>
      </c>
      <c r="BK122" s="133">
        <f>ROUND(L122*K122,3)</f>
        <v>0</v>
      </c>
      <c r="BL122" s="11" t="s">
        <v>139</v>
      </c>
      <c r="BM122" s="11" t="s">
        <v>447</v>
      </c>
    </row>
    <row r="123" spans="2:65" s="1" customFormat="1" ht="31.5" customHeight="1">
      <c r="B123" s="127"/>
      <c r="C123" s="139" t="s">
        <v>209</v>
      </c>
      <c r="D123" s="139" t="s">
        <v>135</v>
      </c>
      <c r="E123" s="140" t="s">
        <v>187</v>
      </c>
      <c r="F123" s="203" t="s">
        <v>188</v>
      </c>
      <c r="G123" s="203"/>
      <c r="H123" s="203"/>
      <c r="I123" s="203"/>
      <c r="J123" s="141" t="s">
        <v>180</v>
      </c>
      <c r="K123" s="142">
        <v>28.567</v>
      </c>
      <c r="L123" s="204"/>
      <c r="M123" s="204"/>
      <c r="N123" s="204">
        <f>ROUND(L123*K123,3)</f>
        <v>0</v>
      </c>
      <c r="O123" s="204"/>
      <c r="P123" s="204"/>
      <c r="Q123" s="204"/>
      <c r="R123" s="128"/>
      <c r="T123" s="129" t="s">
        <v>11</v>
      </c>
      <c r="U123" s="31" t="s">
        <v>33</v>
      </c>
      <c r="V123" s="130">
        <v>7.0000000000000001E-3</v>
      </c>
      <c r="W123" s="130">
        <f>V123*K123</f>
        <v>0.19996900000000001</v>
      </c>
      <c r="X123" s="130">
        <v>0</v>
      </c>
      <c r="Y123" s="130">
        <f>X123*K123</f>
        <v>0</v>
      </c>
      <c r="Z123" s="130">
        <v>0</v>
      </c>
      <c r="AA123" s="131">
        <f>Z123*K123</f>
        <v>0</v>
      </c>
      <c r="AR123" s="11" t="s">
        <v>139</v>
      </c>
      <c r="AT123" s="11" t="s">
        <v>135</v>
      </c>
      <c r="AU123" s="11" t="s">
        <v>78</v>
      </c>
      <c r="AY123" s="11" t="s">
        <v>133</v>
      </c>
      <c r="BE123" s="132">
        <f>IF(U123="základná",N123,0)</f>
        <v>0</v>
      </c>
      <c r="BF123" s="132">
        <f>IF(U123="znížená",N123,0)</f>
        <v>0</v>
      </c>
      <c r="BG123" s="132">
        <f>IF(U123="zákl. prenesená",N123,0)</f>
        <v>0</v>
      </c>
      <c r="BH123" s="132">
        <f>IF(U123="zníž. prenesená",N123,0)</f>
        <v>0</v>
      </c>
      <c r="BI123" s="132">
        <f>IF(U123="nulová",N123,0)</f>
        <v>0</v>
      </c>
      <c r="BJ123" s="11" t="s">
        <v>78</v>
      </c>
      <c r="BK123" s="133">
        <f>ROUND(L123*K123,3)</f>
        <v>0</v>
      </c>
      <c r="BL123" s="11" t="s">
        <v>139</v>
      </c>
      <c r="BM123" s="11" t="s">
        <v>448</v>
      </c>
    </row>
    <row r="124" spans="2:65" s="1" customFormat="1" ht="31.5" customHeight="1">
      <c r="B124" s="127"/>
      <c r="C124" s="139" t="s">
        <v>213</v>
      </c>
      <c r="D124" s="139" t="s">
        <v>135</v>
      </c>
      <c r="E124" s="140" t="s">
        <v>191</v>
      </c>
      <c r="F124" s="203" t="s">
        <v>192</v>
      </c>
      <c r="G124" s="203"/>
      <c r="H124" s="203"/>
      <c r="I124" s="203"/>
      <c r="J124" s="141" t="s">
        <v>180</v>
      </c>
      <c r="K124" s="142">
        <v>28.567</v>
      </c>
      <c r="L124" s="204"/>
      <c r="M124" s="204"/>
      <c r="N124" s="204">
        <f>ROUND(L124*K124,3)</f>
        <v>0</v>
      </c>
      <c r="O124" s="204"/>
      <c r="P124" s="204"/>
      <c r="Q124" s="204"/>
      <c r="R124" s="128"/>
      <c r="T124" s="129" t="s">
        <v>11</v>
      </c>
      <c r="U124" s="31" t="s">
        <v>33</v>
      </c>
      <c r="V124" s="130">
        <v>0</v>
      </c>
      <c r="W124" s="130">
        <f>V124*K124</f>
        <v>0</v>
      </c>
      <c r="X124" s="130">
        <v>0</v>
      </c>
      <c r="Y124" s="130">
        <f>X124*K124</f>
        <v>0</v>
      </c>
      <c r="Z124" s="130">
        <v>0</v>
      </c>
      <c r="AA124" s="131">
        <f>Z124*K124</f>
        <v>0</v>
      </c>
      <c r="AR124" s="11" t="s">
        <v>139</v>
      </c>
      <c r="AT124" s="11" t="s">
        <v>135</v>
      </c>
      <c r="AU124" s="11" t="s">
        <v>78</v>
      </c>
      <c r="AY124" s="11" t="s">
        <v>133</v>
      </c>
      <c r="BE124" s="132">
        <f>IF(U124="základná",N124,0)</f>
        <v>0</v>
      </c>
      <c r="BF124" s="132">
        <f>IF(U124="znížená",N124,0)</f>
        <v>0</v>
      </c>
      <c r="BG124" s="132">
        <f>IF(U124="zákl. prenesená",N124,0)</f>
        <v>0</v>
      </c>
      <c r="BH124" s="132">
        <f>IF(U124="zníž. prenesená",N124,0)</f>
        <v>0</v>
      </c>
      <c r="BI124" s="132">
        <f>IF(U124="nulová",N124,0)</f>
        <v>0</v>
      </c>
      <c r="BJ124" s="11" t="s">
        <v>78</v>
      </c>
      <c r="BK124" s="133">
        <f>ROUND(L124*K124,3)</f>
        <v>0</v>
      </c>
      <c r="BL124" s="11" t="s">
        <v>139</v>
      </c>
      <c r="BM124" s="11" t="s">
        <v>449</v>
      </c>
    </row>
    <row r="125" spans="2:65" s="10" customFormat="1" ht="29.85" customHeight="1">
      <c r="B125" s="117"/>
      <c r="D125" s="126" t="s">
        <v>112</v>
      </c>
      <c r="E125" s="126"/>
      <c r="F125" s="126"/>
      <c r="G125" s="126"/>
      <c r="H125" s="126"/>
      <c r="I125" s="126"/>
      <c r="J125" s="126"/>
      <c r="K125" s="126"/>
      <c r="L125" s="126"/>
      <c r="M125" s="126"/>
      <c r="N125" s="218">
        <f>BK125</f>
        <v>0</v>
      </c>
      <c r="O125" s="209"/>
      <c r="P125" s="209"/>
      <c r="Q125" s="209"/>
      <c r="R125" s="119"/>
      <c r="T125" s="120"/>
      <c r="W125" s="121">
        <f>W126</f>
        <v>25.653166000000002</v>
      </c>
      <c r="Y125" s="121">
        <f>Y126</f>
        <v>0</v>
      </c>
      <c r="AA125" s="122">
        <f>AA126</f>
        <v>0</v>
      </c>
      <c r="AR125" s="123" t="s">
        <v>73</v>
      </c>
      <c r="AT125" s="124" t="s">
        <v>65</v>
      </c>
      <c r="AU125" s="124" t="s">
        <v>73</v>
      </c>
      <c r="AY125" s="123" t="s">
        <v>133</v>
      </c>
      <c r="BK125" s="125">
        <f>BK126</f>
        <v>0</v>
      </c>
    </row>
    <row r="126" spans="2:65" s="1" customFormat="1" ht="31.5" customHeight="1">
      <c r="B126" s="127"/>
      <c r="C126" s="139" t="s">
        <v>402</v>
      </c>
      <c r="D126" s="139" t="s">
        <v>135</v>
      </c>
      <c r="E126" s="140" t="s">
        <v>450</v>
      </c>
      <c r="F126" s="203" t="s">
        <v>451</v>
      </c>
      <c r="G126" s="203"/>
      <c r="H126" s="203"/>
      <c r="I126" s="203"/>
      <c r="J126" s="141" t="s">
        <v>180</v>
      </c>
      <c r="K126" s="142">
        <v>28.567</v>
      </c>
      <c r="L126" s="204"/>
      <c r="M126" s="204"/>
      <c r="N126" s="204">
        <f>ROUND(L126*K126,3)</f>
        <v>0</v>
      </c>
      <c r="O126" s="204"/>
      <c r="P126" s="204"/>
      <c r="Q126" s="204"/>
      <c r="R126" s="128"/>
      <c r="T126" s="129" t="s">
        <v>11</v>
      </c>
      <c r="U126" s="134" t="s">
        <v>33</v>
      </c>
      <c r="V126" s="135">
        <v>0.89800000000000002</v>
      </c>
      <c r="W126" s="135">
        <f>V126*K126</f>
        <v>25.653166000000002</v>
      </c>
      <c r="X126" s="135">
        <v>0</v>
      </c>
      <c r="Y126" s="135">
        <f>X126*K126</f>
        <v>0</v>
      </c>
      <c r="Z126" s="135">
        <v>0</v>
      </c>
      <c r="AA126" s="136">
        <f>Z126*K126</f>
        <v>0</v>
      </c>
      <c r="AR126" s="11" t="s">
        <v>139</v>
      </c>
      <c r="AT126" s="11" t="s">
        <v>135</v>
      </c>
      <c r="AU126" s="11" t="s">
        <v>78</v>
      </c>
      <c r="AY126" s="11" t="s">
        <v>133</v>
      </c>
      <c r="BE126" s="132">
        <f>IF(U126="základná",N126,0)</f>
        <v>0</v>
      </c>
      <c r="BF126" s="132">
        <f>IF(U126="znížená",N126,0)</f>
        <v>0</v>
      </c>
      <c r="BG126" s="132">
        <f>IF(U126="zákl. prenesená",N126,0)</f>
        <v>0</v>
      </c>
      <c r="BH126" s="132">
        <f>IF(U126="zníž. prenesená",N126,0)</f>
        <v>0</v>
      </c>
      <c r="BI126" s="132">
        <f>IF(U126="nulová",N126,0)</f>
        <v>0</v>
      </c>
      <c r="BJ126" s="11" t="s">
        <v>78</v>
      </c>
      <c r="BK126" s="133">
        <f>ROUND(L126*K126,3)</f>
        <v>0</v>
      </c>
      <c r="BL126" s="11" t="s">
        <v>139</v>
      </c>
      <c r="BM126" s="11" t="s">
        <v>452</v>
      </c>
    </row>
    <row r="127" spans="2:65" s="1" customFormat="1" ht="6.95" customHeight="1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8"/>
    </row>
  </sheetData>
  <sheetProtection algorithmName="SHA-512" hashValue="7WRnq7PJKsBWkffJSDvrdvAut6FSWYU+IPfi9WaGL13T3DRWb6bUgVNesqAHxEh1IZggdGfw9bbfAJY6OwZxXQ==" saltValue="uMbBIYtMRhPyLgBM9uKlEg==" spinCount="100000" sheet="1" objects="1" scenarios="1"/>
  <mergeCells count="83">
    <mergeCell ref="N119:Q119"/>
    <mergeCell ref="N125:Q125"/>
    <mergeCell ref="H1:K1"/>
    <mergeCell ref="S2:AC2"/>
    <mergeCell ref="F124:I124"/>
    <mergeCell ref="L124:M124"/>
    <mergeCell ref="N124:Q124"/>
    <mergeCell ref="F120:I120"/>
    <mergeCell ref="L120:M120"/>
    <mergeCell ref="N120:Q120"/>
    <mergeCell ref="F121:I121"/>
    <mergeCell ref="L121:M121"/>
    <mergeCell ref="N121:Q121"/>
    <mergeCell ref="M112:Q112"/>
    <mergeCell ref="F114:I114"/>
    <mergeCell ref="L114:M114"/>
    <mergeCell ref="F126:I126"/>
    <mergeCell ref="L126:M126"/>
    <mergeCell ref="N126:Q126"/>
    <mergeCell ref="F122:I122"/>
    <mergeCell ref="L122:M122"/>
    <mergeCell ref="N122:Q122"/>
    <mergeCell ref="F123:I123"/>
    <mergeCell ref="L123:M123"/>
    <mergeCell ref="N123:Q123"/>
    <mergeCell ref="N114:Q114"/>
    <mergeCell ref="F118:I118"/>
    <mergeCell ref="L118:M118"/>
    <mergeCell ref="N118:Q118"/>
    <mergeCell ref="N115:Q115"/>
    <mergeCell ref="N116:Q116"/>
    <mergeCell ref="N117:Q117"/>
    <mergeCell ref="F105:P105"/>
    <mergeCell ref="F106:P106"/>
    <mergeCell ref="F107:P107"/>
    <mergeCell ref="M109:P109"/>
    <mergeCell ref="M111:Q111"/>
    <mergeCell ref="N92:Q92"/>
    <mergeCell ref="N93:Q93"/>
    <mergeCell ref="N95:Q95"/>
    <mergeCell ref="L97:Q97"/>
    <mergeCell ref="C103:Q103"/>
    <mergeCell ref="C87:G87"/>
    <mergeCell ref="N87:Q87"/>
    <mergeCell ref="N89:Q89"/>
    <mergeCell ref="N90:Q90"/>
    <mergeCell ref="N91:Q91"/>
    <mergeCell ref="F79:P79"/>
    <mergeCell ref="F80:P80"/>
    <mergeCell ref="M82:P82"/>
    <mergeCell ref="M84:Q84"/>
    <mergeCell ref="M85:Q85"/>
    <mergeCell ref="H37:J37"/>
    <mergeCell ref="M37:P37"/>
    <mergeCell ref="L39:P39"/>
    <mergeCell ref="C76:Q76"/>
    <mergeCell ref="F78:P78"/>
    <mergeCell ref="H34:J34"/>
    <mergeCell ref="M34:P34"/>
    <mergeCell ref="H35:J35"/>
    <mergeCell ref="M35:P35"/>
    <mergeCell ref="H36:J36"/>
    <mergeCell ref="M36:P36"/>
    <mergeCell ref="M28:P28"/>
    <mergeCell ref="M29:P29"/>
    <mergeCell ref="M31:P31"/>
    <mergeCell ref="H33:J33"/>
    <mergeCell ref="M33:P33"/>
    <mergeCell ref="O18:P18"/>
    <mergeCell ref="O19:P19"/>
    <mergeCell ref="O21:P21"/>
    <mergeCell ref="O22:P22"/>
    <mergeCell ref="E25:L25"/>
    <mergeCell ref="O10:P10"/>
    <mergeCell ref="O12:P12"/>
    <mergeCell ref="O13:P13"/>
    <mergeCell ref="O15:P15"/>
    <mergeCell ref="O16:P16"/>
    <mergeCell ref="C2:Q2"/>
    <mergeCell ref="C4:Q4"/>
    <mergeCell ref="F6:P6"/>
    <mergeCell ref="F7:P7"/>
    <mergeCell ref="F8:P8"/>
  </mergeCell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M128"/>
  <sheetViews>
    <sheetView showGridLines="0" workbookViewId="0">
      <pane ySplit="1" topLeftCell="A104" activePane="bottomLeft" state="frozen"/>
      <selection pane="bottomLeft" activeCell="AE126" sqref="AE12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21.75" customHeight="1">
      <c r="B1" s="6"/>
      <c r="C1" s="6"/>
      <c r="D1" s="137"/>
      <c r="E1" s="6"/>
      <c r="F1" s="138"/>
      <c r="G1" s="138"/>
      <c r="H1" s="205"/>
      <c r="I1" s="205"/>
      <c r="J1" s="205"/>
      <c r="K1" s="205"/>
      <c r="L1" s="138"/>
      <c r="M1" s="6"/>
      <c r="N1" s="6"/>
      <c r="O1" s="137"/>
      <c r="P1" s="6"/>
      <c r="Q1" s="6"/>
      <c r="R1" s="6"/>
      <c r="S1" s="138"/>
      <c r="T1" s="138"/>
    </row>
    <row r="2" spans="2:46" ht="36.950000000000003" customHeight="1">
      <c r="C2" s="148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S2" s="179" t="s">
        <v>1</v>
      </c>
      <c r="T2" s="213"/>
      <c r="U2" s="213"/>
      <c r="V2" s="213"/>
      <c r="W2" s="213"/>
      <c r="X2" s="213"/>
      <c r="Y2" s="213"/>
      <c r="Z2" s="213"/>
      <c r="AA2" s="213"/>
      <c r="AB2" s="213"/>
      <c r="AC2" s="213"/>
      <c r="AT2" s="11" t="s">
        <v>90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AT3" s="11" t="s">
        <v>66</v>
      </c>
    </row>
    <row r="4" spans="2:46" ht="36.950000000000003" customHeight="1">
      <c r="B4" s="15"/>
      <c r="C4" s="150" t="s">
        <v>98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6"/>
      <c r="T4" s="17" t="s">
        <v>5</v>
      </c>
      <c r="AT4" s="11" t="s">
        <v>21</v>
      </c>
    </row>
    <row r="5" spans="2:46" ht="6.95" customHeight="1">
      <c r="B5" s="15"/>
      <c r="R5" s="16"/>
    </row>
    <row r="6" spans="2:46" ht="25.35" customHeight="1">
      <c r="B6" s="15"/>
      <c r="D6" s="21" t="s">
        <v>8</v>
      </c>
      <c r="F6" s="187" t="str">
        <f>'Rekapitulácia stavby'!K6</f>
        <v>Univerzita Komenského</v>
      </c>
      <c r="G6" s="188"/>
      <c r="H6" s="188"/>
      <c r="I6" s="188"/>
      <c r="J6" s="188"/>
      <c r="K6" s="188"/>
      <c r="L6" s="188"/>
      <c r="M6" s="188"/>
      <c r="N6" s="188"/>
      <c r="O6" s="188"/>
      <c r="P6" s="188"/>
      <c r="R6" s="16"/>
    </row>
    <row r="7" spans="2:46" ht="25.35" customHeight="1">
      <c r="B7" s="15"/>
      <c r="D7" s="21" t="s">
        <v>99</v>
      </c>
      <c r="F7" s="187" t="s">
        <v>436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R7" s="16"/>
    </row>
    <row r="8" spans="2:46" s="1" customFormat="1" ht="32.85" customHeight="1">
      <c r="B8" s="24"/>
      <c r="D8" s="20" t="s">
        <v>101</v>
      </c>
      <c r="F8" s="153" t="s">
        <v>453</v>
      </c>
      <c r="G8" s="189"/>
      <c r="H8" s="189"/>
      <c r="I8" s="189"/>
      <c r="J8" s="189"/>
      <c r="K8" s="189"/>
      <c r="L8" s="189"/>
      <c r="M8" s="189"/>
      <c r="N8" s="189"/>
      <c r="O8" s="189"/>
      <c r="P8" s="189"/>
      <c r="R8" s="25"/>
    </row>
    <row r="9" spans="2:46" s="1" customFormat="1" ht="14.45" customHeight="1">
      <c r="B9" s="24"/>
      <c r="D9" s="21" t="s">
        <v>10</v>
      </c>
      <c r="F9" s="19" t="s">
        <v>11</v>
      </c>
      <c r="M9" s="21" t="s">
        <v>12</v>
      </c>
      <c r="O9" s="19" t="s">
        <v>11</v>
      </c>
      <c r="R9" s="25"/>
    </row>
    <row r="10" spans="2:46" s="1" customFormat="1" ht="14.45" customHeight="1">
      <c r="B10" s="24"/>
      <c r="D10" s="21" t="s">
        <v>13</v>
      </c>
      <c r="F10" s="19" t="s">
        <v>14</v>
      </c>
      <c r="M10" s="21" t="s">
        <v>15</v>
      </c>
      <c r="O10" s="190" t="str">
        <f>'Rekapitulácia stavby'!AN8</f>
        <v>11. 8. 2023</v>
      </c>
      <c r="P10" s="190"/>
      <c r="R10" s="25"/>
    </row>
    <row r="11" spans="2:46" s="1" customFormat="1" ht="10.9" customHeight="1">
      <c r="B11" s="24"/>
      <c r="R11" s="25"/>
    </row>
    <row r="12" spans="2:46" s="1" customFormat="1" ht="14.45" customHeight="1">
      <c r="B12" s="24"/>
      <c r="D12" s="21" t="s">
        <v>17</v>
      </c>
      <c r="M12" s="21" t="s">
        <v>18</v>
      </c>
      <c r="O12" s="152" t="str">
        <f>IF('Rekapitulácia stavby'!AN10="","",'Rekapitulácia stavby'!AN10)</f>
        <v/>
      </c>
      <c r="P12" s="152"/>
      <c r="R12" s="25"/>
    </row>
    <row r="13" spans="2:46" s="1" customFormat="1" ht="18" customHeight="1">
      <c r="B13" s="24"/>
      <c r="E13" s="19" t="str">
        <f>IF('Rekapitulácia stavby'!E11="","",'Rekapitulácia stavby'!E11)</f>
        <v xml:space="preserve"> </v>
      </c>
      <c r="M13" s="21" t="s">
        <v>19</v>
      </c>
      <c r="O13" s="152" t="str">
        <f>IF('Rekapitulácia stavby'!AN11="","",'Rekapitulácia stavby'!AN11)</f>
        <v/>
      </c>
      <c r="P13" s="152"/>
      <c r="R13" s="25"/>
    </row>
    <row r="14" spans="2:46" s="1" customFormat="1" ht="6.95" customHeight="1">
      <c r="B14" s="24"/>
      <c r="R14" s="25"/>
    </row>
    <row r="15" spans="2:46" s="1" customFormat="1" ht="14.45" customHeight="1">
      <c r="B15" s="24"/>
      <c r="D15" s="21" t="s">
        <v>20</v>
      </c>
      <c r="M15" s="21" t="s">
        <v>18</v>
      </c>
      <c r="O15" s="152" t="str">
        <f>IF('Rekapitulácia stavby'!AN13="","",'Rekapitulácia stavby'!AN13)</f>
        <v/>
      </c>
      <c r="P15" s="152"/>
      <c r="R15" s="25"/>
    </row>
    <row r="16" spans="2:46" s="1" customFormat="1" ht="18" customHeight="1">
      <c r="B16" s="24"/>
      <c r="E16" s="19" t="str">
        <f>IF('Rekapitulácia stavby'!E14="","",'Rekapitulácia stavby'!E14)</f>
        <v xml:space="preserve"> </v>
      </c>
      <c r="M16" s="21" t="s">
        <v>19</v>
      </c>
      <c r="O16" s="152" t="str">
        <f>IF('Rekapitulácia stavby'!AN14="","",'Rekapitulácia stavby'!AN14)</f>
        <v/>
      </c>
      <c r="P16" s="152"/>
      <c r="R16" s="25"/>
    </row>
    <row r="17" spans="2:18" s="1" customFormat="1" ht="6.95" customHeight="1">
      <c r="B17" s="24"/>
      <c r="R17" s="25"/>
    </row>
    <row r="18" spans="2:18" s="1" customFormat="1" ht="14.45" customHeight="1">
      <c r="B18" s="24"/>
      <c r="D18" s="21" t="s">
        <v>22</v>
      </c>
      <c r="M18" s="21" t="s">
        <v>18</v>
      </c>
      <c r="O18" s="152" t="str">
        <f>IF('Rekapitulácia stavby'!AN16="","",'Rekapitulácia stavby'!AN16)</f>
        <v/>
      </c>
      <c r="P18" s="152"/>
      <c r="R18" s="25"/>
    </row>
    <row r="19" spans="2:18" s="1" customFormat="1" ht="18" customHeight="1">
      <c r="B19" s="24"/>
      <c r="E19" s="19" t="str">
        <f>IF('Rekapitulácia stavby'!E17="","",'Rekapitulácia stavby'!E17)</f>
        <v xml:space="preserve"> </v>
      </c>
      <c r="M19" s="21" t="s">
        <v>19</v>
      </c>
      <c r="O19" s="152" t="str">
        <f>IF('Rekapitulácia stavby'!AN17="","",'Rekapitulácia stavby'!AN17)</f>
        <v/>
      </c>
      <c r="P19" s="152"/>
      <c r="R19" s="25"/>
    </row>
    <row r="20" spans="2:18" s="1" customFormat="1" ht="6.95" customHeight="1">
      <c r="B20" s="24"/>
      <c r="R20" s="25"/>
    </row>
    <row r="21" spans="2:18" s="1" customFormat="1" ht="14.45" customHeight="1">
      <c r="B21" s="24"/>
      <c r="D21" s="21" t="s">
        <v>25</v>
      </c>
      <c r="M21" s="21" t="s">
        <v>18</v>
      </c>
      <c r="O21" s="152" t="str">
        <f>IF('Rekapitulácia stavby'!AN19="","",'Rekapitulácia stavby'!AN19)</f>
        <v/>
      </c>
      <c r="P21" s="152"/>
      <c r="R21" s="25"/>
    </row>
    <row r="22" spans="2:18" s="1" customFormat="1" ht="18" customHeight="1">
      <c r="B22" s="24"/>
      <c r="E22" s="19" t="str">
        <f>IF('Rekapitulácia stavby'!E20="","",'Rekapitulácia stavby'!E20)</f>
        <v xml:space="preserve"> </v>
      </c>
      <c r="M22" s="21" t="s">
        <v>19</v>
      </c>
      <c r="O22" s="152" t="str">
        <f>IF('Rekapitulácia stavby'!AN20="","",'Rekapitulácia stavby'!AN20)</f>
        <v/>
      </c>
      <c r="P22" s="152"/>
      <c r="R22" s="25"/>
    </row>
    <row r="23" spans="2:18" s="1" customFormat="1" ht="6.95" customHeight="1">
      <c r="B23" s="24"/>
      <c r="R23" s="25"/>
    </row>
    <row r="24" spans="2:18" s="1" customFormat="1" ht="14.45" customHeight="1">
      <c r="B24" s="24"/>
      <c r="D24" s="21" t="s">
        <v>26</v>
      </c>
      <c r="R24" s="25"/>
    </row>
    <row r="25" spans="2:18" s="1" customFormat="1" ht="22.5" customHeight="1">
      <c r="B25" s="24"/>
      <c r="E25" s="154" t="s">
        <v>11</v>
      </c>
      <c r="F25" s="154"/>
      <c r="G25" s="154"/>
      <c r="H25" s="154"/>
      <c r="I25" s="154"/>
      <c r="J25" s="154"/>
      <c r="K25" s="154"/>
      <c r="L25" s="154"/>
      <c r="R25" s="25"/>
    </row>
    <row r="26" spans="2:18" s="1" customFormat="1" ht="6.95" customHeight="1">
      <c r="B26" s="24"/>
      <c r="R26" s="25"/>
    </row>
    <row r="27" spans="2:18" s="1" customFormat="1" ht="6.95" customHeight="1">
      <c r="B27" s="24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R27" s="25"/>
    </row>
    <row r="28" spans="2:18" s="1" customFormat="1" ht="14.45" customHeight="1">
      <c r="B28" s="24"/>
      <c r="D28" s="88" t="s">
        <v>103</v>
      </c>
      <c r="M28" s="155">
        <f>N89</f>
        <v>0</v>
      </c>
      <c r="N28" s="155"/>
      <c r="O28" s="155"/>
      <c r="P28" s="155"/>
      <c r="R28" s="25"/>
    </row>
    <row r="29" spans="2:18" s="1" customFormat="1" ht="14.45" customHeight="1">
      <c r="B29" s="24"/>
      <c r="D29" s="23" t="s">
        <v>104</v>
      </c>
      <c r="M29" s="155">
        <f>N95</f>
        <v>0</v>
      </c>
      <c r="N29" s="155"/>
      <c r="O29" s="155"/>
      <c r="P29" s="155"/>
      <c r="R29" s="25"/>
    </row>
    <row r="30" spans="2:18" s="1" customFormat="1" ht="6.95" customHeight="1">
      <c r="B30" s="24"/>
      <c r="R30" s="25"/>
    </row>
    <row r="31" spans="2:18" s="1" customFormat="1" ht="25.35" customHeight="1">
      <c r="B31" s="24"/>
      <c r="D31" s="96" t="s">
        <v>29</v>
      </c>
      <c r="M31" s="191">
        <f>ROUND(M28+M29,2)</f>
        <v>0</v>
      </c>
      <c r="N31" s="189"/>
      <c r="O31" s="189"/>
      <c r="P31" s="189"/>
      <c r="R31" s="25"/>
    </row>
    <row r="32" spans="2:18" s="1" customFormat="1" ht="6.95" customHeight="1">
      <c r="B32" s="24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R32" s="25"/>
    </row>
    <row r="33" spans="2:18" s="1" customFormat="1" ht="14.45" customHeight="1">
      <c r="B33" s="24"/>
      <c r="D33" s="29" t="s">
        <v>30</v>
      </c>
      <c r="E33" s="29" t="s">
        <v>31</v>
      </c>
      <c r="F33" s="30">
        <v>0.2</v>
      </c>
      <c r="G33" s="97" t="s">
        <v>32</v>
      </c>
      <c r="H33" s="192">
        <f>ROUND((SUM(BE95:BE96)+SUM(BE115:BE127)), 2)</f>
        <v>0</v>
      </c>
      <c r="I33" s="189"/>
      <c r="J33" s="189"/>
      <c r="M33" s="192">
        <f>ROUND(ROUND((SUM(BE95:BE96)+SUM(BE115:BE127)), 2)*F33, 2)</f>
        <v>0</v>
      </c>
      <c r="N33" s="189"/>
      <c r="O33" s="189"/>
      <c r="P33" s="189"/>
      <c r="R33" s="25"/>
    </row>
    <row r="34" spans="2:18" s="1" customFormat="1" ht="14.45" customHeight="1">
      <c r="B34" s="24"/>
      <c r="E34" s="29" t="s">
        <v>33</v>
      </c>
      <c r="F34" s="30">
        <v>0.2</v>
      </c>
      <c r="G34" s="97" t="s">
        <v>32</v>
      </c>
      <c r="H34" s="192">
        <f>ROUND((SUM(BF95:BF96)+SUM(BF115:BF127)), 2)</f>
        <v>0</v>
      </c>
      <c r="I34" s="189"/>
      <c r="J34" s="189"/>
      <c r="M34" s="192">
        <f>ROUND(ROUND((SUM(BF95:BF96)+SUM(BF115:BF127)), 2)*F34, 2)</f>
        <v>0</v>
      </c>
      <c r="N34" s="189"/>
      <c r="O34" s="189"/>
      <c r="P34" s="189"/>
      <c r="R34" s="25"/>
    </row>
    <row r="35" spans="2:18" s="1" customFormat="1" ht="14.45" hidden="1" customHeight="1">
      <c r="B35" s="24"/>
      <c r="E35" s="29" t="s">
        <v>34</v>
      </c>
      <c r="F35" s="30">
        <v>0.2</v>
      </c>
      <c r="G35" s="97" t="s">
        <v>32</v>
      </c>
      <c r="H35" s="192">
        <f>ROUND((SUM(BG95:BG96)+SUM(BG115:BG127)), 2)</f>
        <v>0</v>
      </c>
      <c r="I35" s="189"/>
      <c r="J35" s="189"/>
      <c r="M35" s="192">
        <v>0</v>
      </c>
      <c r="N35" s="189"/>
      <c r="O35" s="189"/>
      <c r="P35" s="189"/>
      <c r="R35" s="25"/>
    </row>
    <row r="36" spans="2:18" s="1" customFormat="1" ht="14.45" hidden="1" customHeight="1">
      <c r="B36" s="24"/>
      <c r="E36" s="29" t="s">
        <v>35</v>
      </c>
      <c r="F36" s="30">
        <v>0.2</v>
      </c>
      <c r="G36" s="97" t="s">
        <v>32</v>
      </c>
      <c r="H36" s="192">
        <f>ROUND((SUM(BH95:BH96)+SUM(BH115:BH127)), 2)</f>
        <v>0</v>
      </c>
      <c r="I36" s="189"/>
      <c r="J36" s="189"/>
      <c r="M36" s="192">
        <v>0</v>
      </c>
      <c r="N36" s="189"/>
      <c r="O36" s="189"/>
      <c r="P36" s="189"/>
      <c r="R36" s="25"/>
    </row>
    <row r="37" spans="2:18" s="1" customFormat="1" ht="14.45" hidden="1" customHeight="1">
      <c r="B37" s="24"/>
      <c r="E37" s="29" t="s">
        <v>36</v>
      </c>
      <c r="F37" s="30">
        <v>0</v>
      </c>
      <c r="G37" s="97" t="s">
        <v>32</v>
      </c>
      <c r="H37" s="192">
        <f>ROUND((SUM(BI95:BI96)+SUM(BI115:BI127)), 2)</f>
        <v>0</v>
      </c>
      <c r="I37" s="189"/>
      <c r="J37" s="189"/>
      <c r="M37" s="192">
        <v>0</v>
      </c>
      <c r="N37" s="189"/>
      <c r="O37" s="189"/>
      <c r="P37" s="189"/>
      <c r="R37" s="25"/>
    </row>
    <row r="38" spans="2:18" s="1" customFormat="1" ht="6.95" customHeight="1">
      <c r="B38" s="24"/>
      <c r="R38" s="25"/>
    </row>
    <row r="39" spans="2:18" s="1" customFormat="1" ht="25.35" customHeight="1">
      <c r="B39" s="24"/>
      <c r="C39" s="95"/>
      <c r="D39" s="98" t="s">
        <v>37</v>
      </c>
      <c r="E39" s="60"/>
      <c r="F39" s="60"/>
      <c r="G39" s="99" t="s">
        <v>38</v>
      </c>
      <c r="H39" s="100" t="s">
        <v>39</v>
      </c>
      <c r="I39" s="60"/>
      <c r="J39" s="60"/>
      <c r="K39" s="60"/>
      <c r="L39" s="193">
        <f>SUM(M31:M37)</f>
        <v>0</v>
      </c>
      <c r="M39" s="193"/>
      <c r="N39" s="193"/>
      <c r="O39" s="193"/>
      <c r="P39" s="194"/>
      <c r="Q39" s="95"/>
      <c r="R39" s="25"/>
    </row>
    <row r="40" spans="2:18" s="1" customFormat="1" ht="14.45" customHeight="1">
      <c r="B40" s="24"/>
      <c r="R40" s="25"/>
    </row>
    <row r="41" spans="2:18" s="1" customFormat="1" ht="14.45" customHeight="1">
      <c r="B41" s="24"/>
      <c r="R41" s="25"/>
    </row>
    <row r="42" spans="2:18">
      <c r="B42" s="15"/>
      <c r="R42" s="16"/>
    </row>
    <row r="43" spans="2:18">
      <c r="B43" s="15"/>
      <c r="R43" s="16"/>
    </row>
    <row r="44" spans="2:18">
      <c r="B44" s="15"/>
      <c r="R44" s="16"/>
    </row>
    <row r="45" spans="2:18">
      <c r="B45" s="15"/>
      <c r="R45" s="16"/>
    </row>
    <row r="46" spans="2:18">
      <c r="B46" s="15"/>
      <c r="R46" s="16"/>
    </row>
    <row r="47" spans="2:18">
      <c r="B47" s="15"/>
      <c r="R47" s="16"/>
    </row>
    <row r="48" spans="2:18">
      <c r="B48" s="15"/>
      <c r="R48" s="16"/>
    </row>
    <row r="49" spans="2:18">
      <c r="B49" s="15"/>
      <c r="R49" s="16"/>
    </row>
    <row r="50" spans="2:18" s="1" customFormat="1" ht="15">
      <c r="B50" s="24"/>
      <c r="D50" s="37" t="s">
        <v>40</v>
      </c>
      <c r="E50" s="38"/>
      <c r="F50" s="38"/>
      <c r="G50" s="38"/>
      <c r="H50" s="39"/>
      <c r="J50" s="37" t="s">
        <v>41</v>
      </c>
      <c r="K50" s="38"/>
      <c r="L50" s="38"/>
      <c r="M50" s="38"/>
      <c r="N50" s="38"/>
      <c r="O50" s="38"/>
      <c r="P50" s="39"/>
      <c r="R50" s="25"/>
    </row>
    <row r="51" spans="2:18">
      <c r="B51" s="15"/>
      <c r="D51" s="40"/>
      <c r="H51" s="41"/>
      <c r="J51" s="40"/>
      <c r="P51" s="41"/>
      <c r="R51" s="16"/>
    </row>
    <row r="52" spans="2:18">
      <c r="B52" s="15"/>
      <c r="D52" s="40"/>
      <c r="H52" s="41"/>
      <c r="J52" s="40"/>
      <c r="P52" s="41"/>
      <c r="R52" s="16"/>
    </row>
    <row r="53" spans="2:18">
      <c r="B53" s="15"/>
      <c r="D53" s="40"/>
      <c r="H53" s="41"/>
      <c r="J53" s="40"/>
      <c r="P53" s="41"/>
      <c r="R53" s="16"/>
    </row>
    <row r="54" spans="2:18">
      <c r="B54" s="15"/>
      <c r="D54" s="40"/>
      <c r="H54" s="41"/>
      <c r="J54" s="40"/>
      <c r="P54" s="41"/>
      <c r="R54" s="16"/>
    </row>
    <row r="55" spans="2:18">
      <c r="B55" s="15"/>
      <c r="D55" s="40"/>
      <c r="H55" s="41"/>
      <c r="J55" s="40"/>
      <c r="P55" s="41"/>
      <c r="R55" s="16"/>
    </row>
    <row r="56" spans="2:18">
      <c r="B56" s="15"/>
      <c r="D56" s="40"/>
      <c r="H56" s="41"/>
      <c r="J56" s="40"/>
      <c r="P56" s="41"/>
      <c r="R56" s="16"/>
    </row>
    <row r="57" spans="2:18">
      <c r="B57" s="15"/>
      <c r="D57" s="40"/>
      <c r="H57" s="41"/>
      <c r="J57" s="40"/>
      <c r="P57" s="41"/>
      <c r="R57" s="16"/>
    </row>
    <row r="58" spans="2:18">
      <c r="B58" s="15"/>
      <c r="D58" s="40"/>
      <c r="H58" s="41"/>
      <c r="J58" s="40"/>
      <c r="P58" s="41"/>
      <c r="R58" s="16"/>
    </row>
    <row r="59" spans="2:18" s="1" customFormat="1" ht="15">
      <c r="B59" s="24"/>
      <c r="D59" s="42" t="s">
        <v>42</v>
      </c>
      <c r="E59" s="43"/>
      <c r="F59" s="43"/>
      <c r="G59" s="44" t="s">
        <v>43</v>
      </c>
      <c r="H59" s="45"/>
      <c r="J59" s="42" t="s">
        <v>42</v>
      </c>
      <c r="K59" s="43"/>
      <c r="L59" s="43"/>
      <c r="M59" s="43"/>
      <c r="N59" s="44" t="s">
        <v>43</v>
      </c>
      <c r="O59" s="43"/>
      <c r="P59" s="45"/>
      <c r="R59" s="25"/>
    </row>
    <row r="60" spans="2:18">
      <c r="B60" s="15"/>
      <c r="R60" s="16"/>
    </row>
    <row r="61" spans="2:18" s="1" customFormat="1" ht="15">
      <c r="B61" s="24"/>
      <c r="D61" s="37" t="s">
        <v>44</v>
      </c>
      <c r="E61" s="38"/>
      <c r="F61" s="38"/>
      <c r="G61" s="38"/>
      <c r="H61" s="39"/>
      <c r="J61" s="37" t="s">
        <v>45</v>
      </c>
      <c r="K61" s="38"/>
      <c r="L61" s="38"/>
      <c r="M61" s="38"/>
      <c r="N61" s="38"/>
      <c r="O61" s="38"/>
      <c r="P61" s="39"/>
      <c r="R61" s="25"/>
    </row>
    <row r="62" spans="2:18">
      <c r="B62" s="15"/>
      <c r="D62" s="40"/>
      <c r="H62" s="41"/>
      <c r="J62" s="40"/>
      <c r="P62" s="41"/>
      <c r="R62" s="16"/>
    </row>
    <row r="63" spans="2:18">
      <c r="B63" s="15"/>
      <c r="D63" s="40"/>
      <c r="H63" s="41"/>
      <c r="J63" s="40"/>
      <c r="P63" s="41"/>
      <c r="R63" s="16"/>
    </row>
    <row r="64" spans="2:18">
      <c r="B64" s="15"/>
      <c r="D64" s="40"/>
      <c r="H64" s="41"/>
      <c r="J64" s="40"/>
      <c r="P64" s="41"/>
      <c r="R64" s="16"/>
    </row>
    <row r="65" spans="2:18">
      <c r="B65" s="15"/>
      <c r="D65" s="40"/>
      <c r="H65" s="41"/>
      <c r="J65" s="40"/>
      <c r="P65" s="41"/>
      <c r="R65" s="16"/>
    </row>
    <row r="66" spans="2:18">
      <c r="B66" s="15"/>
      <c r="D66" s="40"/>
      <c r="H66" s="41"/>
      <c r="J66" s="40"/>
      <c r="P66" s="41"/>
      <c r="R66" s="16"/>
    </row>
    <row r="67" spans="2:18">
      <c r="B67" s="15"/>
      <c r="D67" s="40"/>
      <c r="H67" s="41"/>
      <c r="J67" s="40"/>
      <c r="P67" s="41"/>
      <c r="R67" s="16"/>
    </row>
    <row r="68" spans="2:18">
      <c r="B68" s="15"/>
      <c r="D68" s="40"/>
      <c r="H68" s="41"/>
      <c r="J68" s="40"/>
      <c r="P68" s="41"/>
      <c r="R68" s="16"/>
    </row>
    <row r="69" spans="2:18">
      <c r="B69" s="15"/>
      <c r="D69" s="40"/>
      <c r="H69" s="41"/>
      <c r="J69" s="40"/>
      <c r="P69" s="41"/>
      <c r="R69" s="16"/>
    </row>
    <row r="70" spans="2:18" s="1" customFormat="1" ht="15">
      <c r="B70" s="24"/>
      <c r="D70" s="42" t="s">
        <v>42</v>
      </c>
      <c r="E70" s="43"/>
      <c r="F70" s="43"/>
      <c r="G70" s="44" t="s">
        <v>43</v>
      </c>
      <c r="H70" s="45"/>
      <c r="J70" s="42" t="s">
        <v>42</v>
      </c>
      <c r="K70" s="43"/>
      <c r="L70" s="43"/>
      <c r="M70" s="43"/>
      <c r="N70" s="44" t="s">
        <v>43</v>
      </c>
      <c r="O70" s="43"/>
      <c r="P70" s="45"/>
      <c r="R70" s="25"/>
    </row>
    <row r="71" spans="2:18" s="1" customFormat="1" ht="14.45" customHeight="1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8"/>
    </row>
    <row r="75" spans="2:18" s="1" customFormat="1" ht="6.95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</row>
    <row r="76" spans="2:18" s="1" customFormat="1" ht="36.950000000000003" customHeight="1">
      <c r="B76" s="24"/>
      <c r="C76" s="150" t="s">
        <v>105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25"/>
    </row>
    <row r="77" spans="2:18" s="1" customFormat="1" ht="6.95" customHeight="1">
      <c r="B77" s="24"/>
      <c r="R77" s="25"/>
    </row>
    <row r="78" spans="2:18" s="1" customFormat="1" ht="30" customHeight="1">
      <c r="B78" s="24"/>
      <c r="C78" s="21" t="s">
        <v>8</v>
      </c>
      <c r="F78" s="187" t="str">
        <f>F6</f>
        <v>Univerzita Komenského</v>
      </c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R78" s="25"/>
    </row>
    <row r="79" spans="2:18" ht="30" customHeight="1">
      <c r="B79" s="15"/>
      <c r="C79" s="21" t="s">
        <v>99</v>
      </c>
      <c r="F79" s="187" t="s">
        <v>436</v>
      </c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R79" s="16"/>
    </row>
    <row r="80" spans="2:18" s="1" customFormat="1" ht="36.950000000000003" customHeight="1">
      <c r="B80" s="24"/>
      <c r="C80" s="55" t="s">
        <v>101</v>
      </c>
      <c r="F80" s="169" t="str">
        <f>F8</f>
        <v xml:space="preserve">2023-03-03-02 - DOstavovacie práce </v>
      </c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R80" s="25"/>
    </row>
    <row r="81" spans="2:47" s="1" customFormat="1" ht="6.95" customHeight="1">
      <c r="B81" s="24"/>
      <c r="R81" s="25"/>
    </row>
    <row r="82" spans="2:47" s="1" customFormat="1" ht="18" customHeight="1">
      <c r="B82" s="24"/>
      <c r="C82" s="21" t="s">
        <v>13</v>
      </c>
      <c r="F82" s="19" t="str">
        <f>F10</f>
        <v xml:space="preserve"> </v>
      </c>
      <c r="K82" s="21" t="s">
        <v>15</v>
      </c>
      <c r="M82" s="190" t="str">
        <f>IF(O10="","",O10)</f>
        <v>11. 8. 2023</v>
      </c>
      <c r="N82" s="190"/>
      <c r="O82" s="190"/>
      <c r="P82" s="190"/>
      <c r="R82" s="25"/>
    </row>
    <row r="83" spans="2:47" s="1" customFormat="1" ht="6.95" customHeight="1">
      <c r="B83" s="24"/>
      <c r="R83" s="25"/>
    </row>
    <row r="84" spans="2:47" s="1" customFormat="1" ht="15">
      <c r="B84" s="24"/>
      <c r="C84" s="21" t="s">
        <v>17</v>
      </c>
      <c r="F84" s="19" t="str">
        <f>E13</f>
        <v xml:space="preserve"> </v>
      </c>
      <c r="K84" s="21" t="s">
        <v>22</v>
      </c>
      <c r="M84" s="152" t="str">
        <f>E19</f>
        <v xml:space="preserve"> </v>
      </c>
      <c r="N84" s="152"/>
      <c r="O84" s="152"/>
      <c r="P84" s="152"/>
      <c r="Q84" s="152"/>
      <c r="R84" s="25"/>
    </row>
    <row r="85" spans="2:47" s="1" customFormat="1" ht="14.45" customHeight="1">
      <c r="B85" s="24"/>
      <c r="C85" s="21" t="s">
        <v>20</v>
      </c>
      <c r="F85" s="19" t="str">
        <f>IF(E16="","",E16)</f>
        <v xml:space="preserve"> </v>
      </c>
      <c r="K85" s="21" t="s">
        <v>25</v>
      </c>
      <c r="M85" s="152" t="str">
        <f>E22</f>
        <v xml:space="preserve"> </v>
      </c>
      <c r="N85" s="152"/>
      <c r="O85" s="152"/>
      <c r="P85" s="152"/>
      <c r="Q85" s="152"/>
      <c r="R85" s="25"/>
    </row>
    <row r="86" spans="2:47" s="1" customFormat="1" ht="10.35" customHeight="1">
      <c r="B86" s="24"/>
      <c r="R86" s="25"/>
    </row>
    <row r="87" spans="2:47" s="1" customFormat="1" ht="29.25" customHeight="1">
      <c r="B87" s="24"/>
      <c r="C87" s="195" t="s">
        <v>106</v>
      </c>
      <c r="D87" s="196"/>
      <c r="E87" s="196"/>
      <c r="F87" s="196"/>
      <c r="G87" s="196"/>
      <c r="H87" s="95"/>
      <c r="I87" s="95"/>
      <c r="J87" s="95"/>
      <c r="K87" s="95"/>
      <c r="L87" s="95"/>
      <c r="M87" s="95"/>
      <c r="N87" s="195" t="s">
        <v>107</v>
      </c>
      <c r="O87" s="196"/>
      <c r="P87" s="196"/>
      <c r="Q87" s="196"/>
      <c r="R87" s="25"/>
    </row>
    <row r="88" spans="2:47" s="1" customFormat="1" ht="10.35" customHeight="1">
      <c r="B88" s="24"/>
      <c r="R88" s="25"/>
    </row>
    <row r="89" spans="2:47" s="1" customFormat="1" ht="29.25" customHeight="1">
      <c r="B89" s="24"/>
      <c r="C89" s="101" t="s">
        <v>108</v>
      </c>
      <c r="N89" s="181">
        <f>N115</f>
        <v>0</v>
      </c>
      <c r="O89" s="214"/>
      <c r="P89" s="214"/>
      <c r="Q89" s="214"/>
      <c r="R89" s="25"/>
      <c r="AU89" s="11" t="s">
        <v>109</v>
      </c>
    </row>
    <row r="90" spans="2:47" s="7" customFormat="1" ht="24.95" customHeight="1">
      <c r="B90" s="102"/>
      <c r="D90" s="103" t="s">
        <v>110</v>
      </c>
      <c r="N90" s="197">
        <f>N116</f>
        <v>0</v>
      </c>
      <c r="O90" s="198"/>
      <c r="P90" s="198"/>
      <c r="Q90" s="198"/>
      <c r="R90" s="104"/>
    </row>
    <row r="91" spans="2:47" s="8" customFormat="1" ht="19.899999999999999" customHeight="1">
      <c r="B91" s="105"/>
      <c r="D91" s="106" t="s">
        <v>454</v>
      </c>
      <c r="N91" s="173">
        <f>N117</f>
        <v>0</v>
      </c>
      <c r="O91" s="174"/>
      <c r="P91" s="174"/>
      <c r="Q91" s="174"/>
      <c r="R91" s="107"/>
    </row>
    <row r="92" spans="2:47" s="8" customFormat="1" ht="19.899999999999999" customHeight="1">
      <c r="B92" s="105"/>
      <c r="D92" s="106" t="s">
        <v>226</v>
      </c>
      <c r="N92" s="173">
        <f>N120</f>
        <v>0</v>
      </c>
      <c r="O92" s="174"/>
      <c r="P92" s="174"/>
      <c r="Q92" s="174"/>
      <c r="R92" s="107"/>
    </row>
    <row r="93" spans="2:47" s="8" customFormat="1" ht="19.899999999999999" customHeight="1">
      <c r="B93" s="105"/>
      <c r="D93" s="106" t="s">
        <v>112</v>
      </c>
      <c r="N93" s="173">
        <f>N126</f>
        <v>0</v>
      </c>
      <c r="O93" s="174"/>
      <c r="P93" s="174"/>
      <c r="Q93" s="174"/>
      <c r="R93" s="107"/>
    </row>
    <row r="94" spans="2:47" s="1" customFormat="1" ht="21.75" customHeight="1">
      <c r="B94" s="24"/>
      <c r="R94" s="25"/>
    </row>
    <row r="95" spans="2:47" s="1" customFormat="1" ht="29.25" customHeight="1">
      <c r="B95" s="24"/>
      <c r="C95" s="101" t="s">
        <v>118</v>
      </c>
      <c r="N95" s="214">
        <v>0</v>
      </c>
      <c r="O95" s="199"/>
      <c r="P95" s="199"/>
      <c r="Q95" s="199"/>
      <c r="R95" s="25"/>
      <c r="T95" s="108"/>
      <c r="U95" s="109" t="s">
        <v>30</v>
      </c>
    </row>
    <row r="96" spans="2:47" s="1" customFormat="1" ht="18" customHeight="1">
      <c r="B96" s="24"/>
      <c r="R96" s="25"/>
    </row>
    <row r="97" spans="2:18" s="1" customFormat="1" ht="29.25" customHeight="1">
      <c r="B97" s="24"/>
      <c r="C97" s="94" t="s">
        <v>97</v>
      </c>
      <c r="D97" s="95"/>
      <c r="E97" s="95"/>
      <c r="F97" s="95"/>
      <c r="G97" s="95"/>
      <c r="H97" s="95"/>
      <c r="I97" s="95"/>
      <c r="J97" s="95"/>
      <c r="K97" s="95"/>
      <c r="L97" s="176">
        <f>ROUND(SUM(N89+N95),2)</f>
        <v>0</v>
      </c>
      <c r="M97" s="176"/>
      <c r="N97" s="176"/>
      <c r="O97" s="176"/>
      <c r="P97" s="176"/>
      <c r="Q97" s="176"/>
      <c r="R97" s="25"/>
    </row>
    <row r="98" spans="2:18" s="1" customFormat="1" ht="6.95" customHeight="1"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8"/>
    </row>
    <row r="102" spans="2:18" s="1" customFormat="1" ht="6.95" customHeight="1"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1"/>
    </row>
    <row r="103" spans="2:18" s="1" customFormat="1" ht="36.950000000000003" customHeight="1">
      <c r="B103" s="24"/>
      <c r="C103" s="150" t="s">
        <v>119</v>
      </c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25"/>
    </row>
    <row r="104" spans="2:18" s="1" customFormat="1" ht="6.95" customHeight="1">
      <c r="B104" s="24"/>
      <c r="R104" s="25"/>
    </row>
    <row r="105" spans="2:18" s="1" customFormat="1" ht="30" customHeight="1">
      <c r="B105" s="24"/>
      <c r="C105" s="21" t="s">
        <v>8</v>
      </c>
      <c r="F105" s="187" t="str">
        <f>F6</f>
        <v>Univerzita Komenského</v>
      </c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R105" s="25"/>
    </row>
    <row r="106" spans="2:18" ht="30" customHeight="1">
      <c r="B106" s="15"/>
      <c r="C106" s="21" t="s">
        <v>99</v>
      </c>
      <c r="F106" s="187" t="s">
        <v>436</v>
      </c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R106" s="16"/>
    </row>
    <row r="107" spans="2:18" s="1" customFormat="1" ht="36.950000000000003" customHeight="1">
      <c r="B107" s="24"/>
      <c r="C107" s="55" t="s">
        <v>101</v>
      </c>
      <c r="F107" s="169" t="str">
        <f>F8</f>
        <v xml:space="preserve">2023-03-03-02 - DOstavovacie práce </v>
      </c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R107" s="25"/>
    </row>
    <row r="108" spans="2:18" s="1" customFormat="1" ht="6.95" customHeight="1">
      <c r="B108" s="24"/>
      <c r="R108" s="25"/>
    </row>
    <row r="109" spans="2:18" s="1" customFormat="1" ht="18" customHeight="1">
      <c r="B109" s="24"/>
      <c r="C109" s="21" t="s">
        <v>13</v>
      </c>
      <c r="F109" s="19" t="str">
        <f>F10</f>
        <v xml:space="preserve"> </v>
      </c>
      <c r="K109" s="21" t="s">
        <v>15</v>
      </c>
      <c r="M109" s="190" t="str">
        <f>IF(O10="","",O10)</f>
        <v>11. 8. 2023</v>
      </c>
      <c r="N109" s="190"/>
      <c r="O109" s="190"/>
      <c r="P109" s="190"/>
      <c r="R109" s="25"/>
    </row>
    <row r="110" spans="2:18" s="1" customFormat="1" ht="6.95" customHeight="1">
      <c r="B110" s="24"/>
      <c r="R110" s="25"/>
    </row>
    <row r="111" spans="2:18" s="1" customFormat="1" ht="15">
      <c r="B111" s="24"/>
      <c r="C111" s="21" t="s">
        <v>17</v>
      </c>
      <c r="F111" s="19" t="str">
        <f>E13</f>
        <v xml:space="preserve"> </v>
      </c>
      <c r="K111" s="21" t="s">
        <v>22</v>
      </c>
      <c r="M111" s="152" t="str">
        <f>E19</f>
        <v xml:space="preserve"> </v>
      </c>
      <c r="N111" s="152"/>
      <c r="O111" s="152"/>
      <c r="P111" s="152"/>
      <c r="Q111" s="152"/>
      <c r="R111" s="25"/>
    </row>
    <row r="112" spans="2:18" s="1" customFormat="1" ht="14.45" customHeight="1">
      <c r="B112" s="24"/>
      <c r="C112" s="21" t="s">
        <v>20</v>
      </c>
      <c r="F112" s="19" t="str">
        <f>IF(E16="","",E16)</f>
        <v xml:space="preserve"> </v>
      </c>
      <c r="K112" s="21" t="s">
        <v>25</v>
      </c>
      <c r="M112" s="152" t="str">
        <f>E22</f>
        <v xml:space="preserve"> </v>
      </c>
      <c r="N112" s="152"/>
      <c r="O112" s="152"/>
      <c r="P112" s="152"/>
      <c r="Q112" s="152"/>
      <c r="R112" s="25"/>
    </row>
    <row r="113" spans="2:65" s="1" customFormat="1" ht="10.35" customHeight="1">
      <c r="B113" s="24"/>
      <c r="R113" s="25"/>
    </row>
    <row r="114" spans="2:65" s="9" customFormat="1" ht="29.25" customHeight="1">
      <c r="B114" s="110"/>
      <c r="C114" s="111" t="s">
        <v>120</v>
      </c>
      <c r="D114" s="112" t="s">
        <v>121</v>
      </c>
      <c r="E114" s="112" t="s">
        <v>48</v>
      </c>
      <c r="F114" s="200" t="s">
        <v>122</v>
      </c>
      <c r="G114" s="200"/>
      <c r="H114" s="200"/>
      <c r="I114" s="200"/>
      <c r="J114" s="112" t="s">
        <v>123</v>
      </c>
      <c r="K114" s="112" t="s">
        <v>124</v>
      </c>
      <c r="L114" s="201" t="s">
        <v>125</v>
      </c>
      <c r="M114" s="201"/>
      <c r="N114" s="200" t="s">
        <v>107</v>
      </c>
      <c r="O114" s="200"/>
      <c r="P114" s="200"/>
      <c r="Q114" s="202"/>
      <c r="R114" s="113"/>
      <c r="T114" s="61" t="s">
        <v>126</v>
      </c>
      <c r="U114" s="62" t="s">
        <v>30</v>
      </c>
      <c r="V114" s="62" t="s">
        <v>127</v>
      </c>
      <c r="W114" s="62" t="s">
        <v>128</v>
      </c>
      <c r="X114" s="62" t="s">
        <v>129</v>
      </c>
      <c r="Y114" s="62" t="s">
        <v>130</v>
      </c>
      <c r="Z114" s="62" t="s">
        <v>131</v>
      </c>
      <c r="AA114" s="63" t="s">
        <v>132</v>
      </c>
    </row>
    <row r="115" spans="2:65" s="1" customFormat="1" ht="29.25" customHeight="1">
      <c r="B115" s="24"/>
      <c r="C115" s="65" t="s">
        <v>103</v>
      </c>
      <c r="N115" s="215">
        <f>BK115</f>
        <v>0</v>
      </c>
      <c r="O115" s="206"/>
      <c r="P115" s="206"/>
      <c r="Q115" s="206"/>
      <c r="R115" s="25"/>
      <c r="T115" s="64"/>
      <c r="U115" s="38"/>
      <c r="V115" s="38"/>
      <c r="W115" s="114">
        <f>W116</f>
        <v>145.84180700000002</v>
      </c>
      <c r="X115" s="38"/>
      <c r="Y115" s="114">
        <f>Y116</f>
        <v>113.31430619999999</v>
      </c>
      <c r="Z115" s="38"/>
      <c r="AA115" s="115">
        <f>AA116</f>
        <v>0</v>
      </c>
      <c r="AT115" s="11" t="s">
        <v>65</v>
      </c>
      <c r="AU115" s="11" t="s">
        <v>109</v>
      </c>
      <c r="BK115" s="116">
        <f>BK116</f>
        <v>0</v>
      </c>
    </row>
    <row r="116" spans="2:65" s="10" customFormat="1" ht="37.35" customHeight="1">
      <c r="B116" s="117"/>
      <c r="D116" s="118" t="s">
        <v>110</v>
      </c>
      <c r="E116" s="118"/>
      <c r="F116" s="118"/>
      <c r="G116" s="118"/>
      <c r="H116" s="118"/>
      <c r="I116" s="118"/>
      <c r="J116" s="118"/>
      <c r="K116" s="118"/>
      <c r="L116" s="118"/>
      <c r="M116" s="118"/>
      <c r="N116" s="216">
        <f>BK116</f>
        <v>0</v>
      </c>
      <c r="O116" s="207"/>
      <c r="P116" s="207"/>
      <c r="Q116" s="207"/>
      <c r="R116" s="119"/>
      <c r="T116" s="120"/>
      <c r="W116" s="121">
        <f>W117+W120+W126</f>
        <v>145.84180700000002</v>
      </c>
      <c r="Y116" s="121">
        <f>Y117+Y120+Y126</f>
        <v>113.31430619999999</v>
      </c>
      <c r="AA116" s="122">
        <f>AA117+AA120+AA126</f>
        <v>0</v>
      </c>
      <c r="AR116" s="123" t="s">
        <v>73</v>
      </c>
      <c r="AT116" s="124" t="s">
        <v>65</v>
      </c>
      <c r="AU116" s="124" t="s">
        <v>66</v>
      </c>
      <c r="AY116" s="123" t="s">
        <v>133</v>
      </c>
      <c r="BK116" s="125">
        <f>BK117+BK120+BK126</f>
        <v>0</v>
      </c>
    </row>
    <row r="117" spans="2:65" s="10" customFormat="1" ht="19.899999999999999" customHeight="1">
      <c r="B117" s="117"/>
      <c r="D117" s="126" t="s">
        <v>454</v>
      </c>
      <c r="E117" s="126"/>
      <c r="F117" s="126"/>
      <c r="G117" s="126"/>
      <c r="H117" s="126"/>
      <c r="I117" s="126"/>
      <c r="J117" s="126"/>
      <c r="K117" s="126"/>
      <c r="L117" s="126"/>
      <c r="M117" s="126"/>
      <c r="N117" s="217">
        <f>BK117</f>
        <v>0</v>
      </c>
      <c r="O117" s="208"/>
      <c r="P117" s="208"/>
      <c r="Q117" s="208"/>
      <c r="R117" s="119"/>
      <c r="T117" s="120"/>
      <c r="W117" s="121">
        <f>SUM(W118:W119)</f>
        <v>11.030950000000001</v>
      </c>
      <c r="Y117" s="121">
        <f>SUM(Y118:Y119)</f>
        <v>11.793049999999999</v>
      </c>
      <c r="AA117" s="122">
        <f>SUM(AA118:AA119)</f>
        <v>0</v>
      </c>
      <c r="AR117" s="123" t="s">
        <v>73</v>
      </c>
      <c r="AT117" s="124" t="s">
        <v>65</v>
      </c>
      <c r="AU117" s="124" t="s">
        <v>73</v>
      </c>
      <c r="AY117" s="123" t="s">
        <v>133</v>
      </c>
      <c r="BK117" s="125">
        <f>SUM(BK118:BK119)</f>
        <v>0</v>
      </c>
    </row>
    <row r="118" spans="2:65" s="1" customFormat="1" ht="31.5" customHeight="1">
      <c r="B118" s="127"/>
      <c r="C118" s="139" t="s">
        <v>177</v>
      </c>
      <c r="D118" s="139" t="s">
        <v>135</v>
      </c>
      <c r="E118" s="140" t="s">
        <v>455</v>
      </c>
      <c r="F118" s="203" t="s">
        <v>456</v>
      </c>
      <c r="G118" s="203"/>
      <c r="H118" s="203"/>
      <c r="I118" s="203"/>
      <c r="J118" s="141" t="s">
        <v>235</v>
      </c>
      <c r="K118" s="142">
        <v>7.2350000000000003</v>
      </c>
      <c r="L118" s="204"/>
      <c r="M118" s="204"/>
      <c r="N118" s="204">
        <f>ROUND(L118*K118,3)</f>
        <v>0</v>
      </c>
      <c r="O118" s="204"/>
      <c r="P118" s="204"/>
      <c r="Q118" s="204"/>
      <c r="R118" s="128"/>
      <c r="T118" s="129" t="s">
        <v>11</v>
      </c>
      <c r="U118" s="31" t="s">
        <v>33</v>
      </c>
      <c r="V118" s="130">
        <v>1.498</v>
      </c>
      <c r="W118" s="130">
        <f>V118*K118</f>
        <v>10.83803</v>
      </c>
      <c r="X118" s="130">
        <v>1.63</v>
      </c>
      <c r="Y118" s="130">
        <f>X118*K118</f>
        <v>11.793049999999999</v>
      </c>
      <c r="Z118" s="130">
        <v>0</v>
      </c>
      <c r="AA118" s="131">
        <f>Z118*K118</f>
        <v>0</v>
      </c>
      <c r="AR118" s="11" t="s">
        <v>139</v>
      </c>
      <c r="AT118" s="11" t="s">
        <v>135</v>
      </c>
      <c r="AU118" s="11" t="s">
        <v>78</v>
      </c>
      <c r="AY118" s="11" t="s">
        <v>133</v>
      </c>
      <c r="BE118" s="132">
        <f>IF(U118="základná",N118,0)</f>
        <v>0</v>
      </c>
      <c r="BF118" s="132">
        <f>IF(U118="znížená",N118,0)</f>
        <v>0</v>
      </c>
      <c r="BG118" s="132">
        <f>IF(U118="zákl. prenesená",N118,0)</f>
        <v>0</v>
      </c>
      <c r="BH118" s="132">
        <f>IF(U118="zníž. prenesená",N118,0)</f>
        <v>0</v>
      </c>
      <c r="BI118" s="132">
        <f>IF(U118="nulová",N118,0)</f>
        <v>0</v>
      </c>
      <c r="BJ118" s="11" t="s">
        <v>78</v>
      </c>
      <c r="BK118" s="133">
        <f>ROUND(L118*K118,3)</f>
        <v>0</v>
      </c>
      <c r="BL118" s="11" t="s">
        <v>139</v>
      </c>
      <c r="BM118" s="11" t="s">
        <v>457</v>
      </c>
    </row>
    <row r="119" spans="2:65" s="1" customFormat="1" ht="44.25" customHeight="1">
      <c r="B119" s="127"/>
      <c r="C119" s="139" t="s">
        <v>182</v>
      </c>
      <c r="D119" s="139" t="s">
        <v>135</v>
      </c>
      <c r="E119" s="140" t="s">
        <v>458</v>
      </c>
      <c r="F119" s="203" t="s">
        <v>459</v>
      </c>
      <c r="G119" s="203"/>
      <c r="H119" s="203"/>
      <c r="I119" s="203"/>
      <c r="J119" s="141" t="s">
        <v>138</v>
      </c>
      <c r="K119" s="142">
        <v>48.23</v>
      </c>
      <c r="L119" s="204"/>
      <c r="M119" s="204"/>
      <c r="N119" s="204">
        <f>ROUND(L119*K119,3)</f>
        <v>0</v>
      </c>
      <c r="O119" s="204"/>
      <c r="P119" s="204"/>
      <c r="Q119" s="204"/>
      <c r="R119" s="128"/>
      <c r="T119" s="129" t="s">
        <v>11</v>
      </c>
      <c r="U119" s="31" t="s">
        <v>33</v>
      </c>
      <c r="V119" s="130">
        <v>4.0000000000000001E-3</v>
      </c>
      <c r="W119" s="130">
        <f>V119*K119</f>
        <v>0.19291999999999998</v>
      </c>
      <c r="X119" s="130">
        <v>0</v>
      </c>
      <c r="Y119" s="130">
        <f>X119*K119</f>
        <v>0</v>
      </c>
      <c r="Z119" s="130">
        <v>0</v>
      </c>
      <c r="AA119" s="131">
        <f>Z119*K119</f>
        <v>0</v>
      </c>
      <c r="AR119" s="11" t="s">
        <v>139</v>
      </c>
      <c r="AT119" s="11" t="s">
        <v>135</v>
      </c>
      <c r="AU119" s="11" t="s">
        <v>78</v>
      </c>
      <c r="AY119" s="11" t="s">
        <v>133</v>
      </c>
      <c r="BE119" s="132">
        <f>IF(U119="základná",N119,0)</f>
        <v>0</v>
      </c>
      <c r="BF119" s="132">
        <f>IF(U119="znížená",N119,0)</f>
        <v>0</v>
      </c>
      <c r="BG119" s="132">
        <f>IF(U119="zákl. prenesená",N119,0)</f>
        <v>0</v>
      </c>
      <c r="BH119" s="132">
        <f>IF(U119="zníž. prenesená",N119,0)</f>
        <v>0</v>
      </c>
      <c r="BI119" s="132">
        <f>IF(U119="nulová",N119,0)</f>
        <v>0</v>
      </c>
      <c r="BJ119" s="11" t="s">
        <v>78</v>
      </c>
      <c r="BK119" s="133">
        <f>ROUND(L119*K119,3)</f>
        <v>0</v>
      </c>
      <c r="BL119" s="11" t="s">
        <v>139</v>
      </c>
      <c r="BM119" s="11" t="s">
        <v>460</v>
      </c>
    </row>
    <row r="120" spans="2:65" s="10" customFormat="1" ht="29.85" customHeight="1">
      <c r="B120" s="117"/>
      <c r="D120" s="126" t="s">
        <v>226</v>
      </c>
      <c r="E120" s="126"/>
      <c r="F120" s="126"/>
      <c r="G120" s="126"/>
      <c r="H120" s="126"/>
      <c r="I120" s="126"/>
      <c r="J120" s="126"/>
      <c r="K120" s="126"/>
      <c r="L120" s="126"/>
      <c r="M120" s="126"/>
      <c r="N120" s="218">
        <f>BK120</f>
        <v>0</v>
      </c>
      <c r="O120" s="209"/>
      <c r="P120" s="209"/>
      <c r="Q120" s="209"/>
      <c r="R120" s="119"/>
      <c r="T120" s="120"/>
      <c r="W120" s="121">
        <f>SUM(W121:W125)</f>
        <v>33.054884999999999</v>
      </c>
      <c r="Y120" s="121">
        <f>SUM(Y121:Y125)</f>
        <v>101.5212562</v>
      </c>
      <c r="AA120" s="122">
        <f>SUM(AA121:AA125)</f>
        <v>0</v>
      </c>
      <c r="AR120" s="123" t="s">
        <v>73</v>
      </c>
      <c r="AT120" s="124" t="s">
        <v>65</v>
      </c>
      <c r="AU120" s="124" t="s">
        <v>73</v>
      </c>
      <c r="AY120" s="123" t="s">
        <v>133</v>
      </c>
      <c r="BK120" s="125">
        <f>SUM(BK121:BK125)</f>
        <v>0</v>
      </c>
    </row>
    <row r="121" spans="2:65" s="1" customFormat="1" ht="22.5" customHeight="1">
      <c r="B121" s="127"/>
      <c r="C121" s="139" t="s">
        <v>78</v>
      </c>
      <c r="D121" s="139" t="s">
        <v>135</v>
      </c>
      <c r="E121" s="140" t="s">
        <v>461</v>
      </c>
      <c r="F121" s="203" t="s">
        <v>462</v>
      </c>
      <c r="G121" s="203"/>
      <c r="H121" s="203"/>
      <c r="I121" s="203"/>
      <c r="J121" s="141" t="s">
        <v>138</v>
      </c>
      <c r="K121" s="142">
        <v>48.23</v>
      </c>
      <c r="L121" s="204"/>
      <c r="M121" s="204"/>
      <c r="N121" s="204">
        <f>ROUND(L121*K121,3)</f>
        <v>0</v>
      </c>
      <c r="O121" s="204"/>
      <c r="P121" s="204"/>
      <c r="Q121" s="204"/>
      <c r="R121" s="128"/>
      <c r="T121" s="129" t="s">
        <v>11</v>
      </c>
      <c r="U121" s="31" t="s">
        <v>33</v>
      </c>
      <c r="V121" s="130">
        <v>0.254</v>
      </c>
      <c r="W121" s="130">
        <f>V121*K121</f>
        <v>12.25042</v>
      </c>
      <c r="X121" s="130">
        <v>2.1</v>
      </c>
      <c r="Y121" s="130">
        <f>X121*K121</f>
        <v>101.283</v>
      </c>
      <c r="Z121" s="130">
        <v>0</v>
      </c>
      <c r="AA121" s="131">
        <f>Z121*K121</f>
        <v>0</v>
      </c>
      <c r="AR121" s="11" t="s">
        <v>139</v>
      </c>
      <c r="AT121" s="11" t="s">
        <v>135</v>
      </c>
      <c r="AU121" s="11" t="s">
        <v>78</v>
      </c>
      <c r="AY121" s="11" t="s">
        <v>133</v>
      </c>
      <c r="BE121" s="132">
        <f>IF(U121="základná",N121,0)</f>
        <v>0</v>
      </c>
      <c r="BF121" s="132">
        <f>IF(U121="znížená",N121,0)</f>
        <v>0</v>
      </c>
      <c r="BG121" s="132">
        <f>IF(U121="zákl. prenesená",N121,0)</f>
        <v>0</v>
      </c>
      <c r="BH121" s="132">
        <f>IF(U121="zníž. prenesená",N121,0)</f>
        <v>0</v>
      </c>
      <c r="BI121" s="132">
        <f>IF(U121="nulová",N121,0)</f>
        <v>0</v>
      </c>
      <c r="BJ121" s="11" t="s">
        <v>78</v>
      </c>
      <c r="BK121" s="133">
        <f>ROUND(L121*K121,3)</f>
        <v>0</v>
      </c>
      <c r="BL121" s="11" t="s">
        <v>139</v>
      </c>
      <c r="BM121" s="11" t="s">
        <v>463</v>
      </c>
    </row>
    <row r="122" spans="2:65" s="1" customFormat="1" ht="44.25" customHeight="1">
      <c r="B122" s="127"/>
      <c r="C122" s="139" t="s">
        <v>282</v>
      </c>
      <c r="D122" s="139" t="s">
        <v>135</v>
      </c>
      <c r="E122" s="140" t="s">
        <v>464</v>
      </c>
      <c r="F122" s="203" t="s">
        <v>465</v>
      </c>
      <c r="G122" s="203"/>
      <c r="H122" s="203"/>
      <c r="I122" s="203"/>
      <c r="J122" s="141" t="s">
        <v>138</v>
      </c>
      <c r="K122" s="142">
        <v>48.23</v>
      </c>
      <c r="L122" s="204"/>
      <c r="M122" s="204"/>
      <c r="N122" s="204">
        <f>ROUND(L122*K122,3)</f>
        <v>0</v>
      </c>
      <c r="O122" s="204"/>
      <c r="P122" s="204"/>
      <c r="Q122" s="204"/>
      <c r="R122" s="128"/>
      <c r="T122" s="129" t="s">
        <v>11</v>
      </c>
      <c r="U122" s="31" t="s">
        <v>33</v>
      </c>
      <c r="V122" s="130">
        <v>0.254</v>
      </c>
      <c r="W122" s="130">
        <f>V122*K122</f>
        <v>12.25042</v>
      </c>
      <c r="X122" s="130">
        <v>0</v>
      </c>
      <c r="Y122" s="130">
        <f>X122*K122</f>
        <v>0</v>
      </c>
      <c r="Z122" s="130">
        <v>0</v>
      </c>
      <c r="AA122" s="131">
        <f>Z122*K122</f>
        <v>0</v>
      </c>
      <c r="AR122" s="11" t="s">
        <v>139</v>
      </c>
      <c r="AT122" s="11" t="s">
        <v>135</v>
      </c>
      <c r="AU122" s="11" t="s">
        <v>78</v>
      </c>
      <c r="AY122" s="11" t="s">
        <v>133</v>
      </c>
      <c r="BE122" s="132">
        <f>IF(U122="základná",N122,0)</f>
        <v>0</v>
      </c>
      <c r="BF122" s="132">
        <f>IF(U122="znížená",N122,0)</f>
        <v>0</v>
      </c>
      <c r="BG122" s="132">
        <f>IF(U122="zákl. prenesená",N122,0)</f>
        <v>0</v>
      </c>
      <c r="BH122" s="132">
        <f>IF(U122="zníž. prenesená",N122,0)</f>
        <v>0</v>
      </c>
      <c r="BI122" s="132">
        <f>IF(U122="nulová",N122,0)</f>
        <v>0</v>
      </c>
      <c r="BJ122" s="11" t="s">
        <v>78</v>
      </c>
      <c r="BK122" s="133">
        <f>ROUND(L122*K122,3)</f>
        <v>0</v>
      </c>
      <c r="BL122" s="11" t="s">
        <v>139</v>
      </c>
      <c r="BM122" s="11" t="s">
        <v>466</v>
      </c>
    </row>
    <row r="123" spans="2:65" s="1" customFormat="1" ht="31.5" customHeight="1">
      <c r="B123" s="127"/>
      <c r="C123" s="139" t="s">
        <v>446</v>
      </c>
      <c r="D123" s="139" t="s">
        <v>135</v>
      </c>
      <c r="E123" s="140" t="s">
        <v>467</v>
      </c>
      <c r="F123" s="203" t="s">
        <v>468</v>
      </c>
      <c r="G123" s="203"/>
      <c r="H123" s="203"/>
      <c r="I123" s="203"/>
      <c r="J123" s="141" t="s">
        <v>235</v>
      </c>
      <c r="K123" s="142">
        <v>7.2350000000000003</v>
      </c>
      <c r="L123" s="204"/>
      <c r="M123" s="204"/>
      <c r="N123" s="204">
        <f>ROUND(L123*K123,3)</f>
        <v>0</v>
      </c>
      <c r="O123" s="204"/>
      <c r="P123" s="204"/>
      <c r="Q123" s="204"/>
      <c r="R123" s="128"/>
      <c r="T123" s="129" t="s">
        <v>11</v>
      </c>
      <c r="U123" s="31" t="s">
        <v>33</v>
      </c>
      <c r="V123" s="130">
        <v>0.69699999999999995</v>
      </c>
      <c r="W123" s="130">
        <f>V123*K123</f>
        <v>5.0427949999999999</v>
      </c>
      <c r="X123" s="130">
        <v>0</v>
      </c>
      <c r="Y123" s="130">
        <f>X123*K123</f>
        <v>0</v>
      </c>
      <c r="Z123" s="130">
        <v>0</v>
      </c>
      <c r="AA123" s="131">
        <f>Z123*K123</f>
        <v>0</v>
      </c>
      <c r="AR123" s="11" t="s">
        <v>139</v>
      </c>
      <c r="AT123" s="11" t="s">
        <v>135</v>
      </c>
      <c r="AU123" s="11" t="s">
        <v>78</v>
      </c>
      <c r="AY123" s="11" t="s">
        <v>133</v>
      </c>
      <c r="BE123" s="132">
        <f>IF(U123="základná",N123,0)</f>
        <v>0</v>
      </c>
      <c r="BF123" s="132">
        <f>IF(U123="znížená",N123,0)</f>
        <v>0</v>
      </c>
      <c r="BG123" s="132">
        <f>IF(U123="zákl. prenesená",N123,0)</f>
        <v>0</v>
      </c>
      <c r="BH123" s="132">
        <f>IF(U123="zníž. prenesená",N123,0)</f>
        <v>0</v>
      </c>
      <c r="BI123" s="132">
        <f>IF(U123="nulová",N123,0)</f>
        <v>0</v>
      </c>
      <c r="BJ123" s="11" t="s">
        <v>78</v>
      </c>
      <c r="BK123" s="133">
        <f>ROUND(L123*K123,3)</f>
        <v>0</v>
      </c>
      <c r="BL123" s="11" t="s">
        <v>139</v>
      </c>
      <c r="BM123" s="11" t="s">
        <v>469</v>
      </c>
    </row>
    <row r="124" spans="2:65" s="1" customFormat="1" ht="44.25" customHeight="1">
      <c r="B124" s="127"/>
      <c r="C124" s="139" t="s">
        <v>209</v>
      </c>
      <c r="D124" s="139" t="s">
        <v>135</v>
      </c>
      <c r="E124" s="140" t="s">
        <v>470</v>
      </c>
      <c r="F124" s="203" t="s">
        <v>471</v>
      </c>
      <c r="G124" s="203"/>
      <c r="H124" s="203"/>
      <c r="I124" s="203"/>
      <c r="J124" s="141" t="s">
        <v>235</v>
      </c>
      <c r="K124" s="142">
        <v>7.2350000000000003</v>
      </c>
      <c r="L124" s="204"/>
      <c r="M124" s="204"/>
      <c r="N124" s="204">
        <f>ROUND(L124*K124,3)</f>
        <v>0</v>
      </c>
      <c r="O124" s="204"/>
      <c r="P124" s="204"/>
      <c r="Q124" s="204"/>
      <c r="R124" s="128"/>
      <c r="T124" s="129" t="s">
        <v>11</v>
      </c>
      <c r="U124" s="31" t="s">
        <v>33</v>
      </c>
      <c r="V124" s="130">
        <v>0.21199999999999999</v>
      </c>
      <c r="W124" s="130">
        <f>V124*K124</f>
        <v>1.53382</v>
      </c>
      <c r="X124" s="130">
        <v>0</v>
      </c>
      <c r="Y124" s="130">
        <f>X124*K124</f>
        <v>0</v>
      </c>
      <c r="Z124" s="130">
        <v>0</v>
      </c>
      <c r="AA124" s="131">
        <f>Z124*K124</f>
        <v>0</v>
      </c>
      <c r="AR124" s="11" t="s">
        <v>139</v>
      </c>
      <c r="AT124" s="11" t="s">
        <v>135</v>
      </c>
      <c r="AU124" s="11" t="s">
        <v>78</v>
      </c>
      <c r="AY124" s="11" t="s">
        <v>133</v>
      </c>
      <c r="BE124" s="132">
        <f>IF(U124="základná",N124,0)</f>
        <v>0</v>
      </c>
      <c r="BF124" s="132">
        <f>IF(U124="znížená",N124,0)</f>
        <v>0</v>
      </c>
      <c r="BG124" s="132">
        <f>IF(U124="zákl. prenesená",N124,0)</f>
        <v>0</v>
      </c>
      <c r="BH124" s="132">
        <f>IF(U124="zníž. prenesená",N124,0)</f>
        <v>0</v>
      </c>
      <c r="BI124" s="132">
        <f>IF(U124="nulová",N124,0)</f>
        <v>0</v>
      </c>
      <c r="BJ124" s="11" t="s">
        <v>78</v>
      </c>
      <c r="BK124" s="133">
        <f>ROUND(L124*K124,3)</f>
        <v>0</v>
      </c>
      <c r="BL124" s="11" t="s">
        <v>139</v>
      </c>
      <c r="BM124" s="11" t="s">
        <v>472</v>
      </c>
    </row>
    <row r="125" spans="2:65" s="1" customFormat="1" ht="44.25" customHeight="1">
      <c r="B125" s="127"/>
      <c r="C125" s="139" t="s">
        <v>213</v>
      </c>
      <c r="D125" s="139" t="s">
        <v>135</v>
      </c>
      <c r="E125" s="140" t="s">
        <v>473</v>
      </c>
      <c r="F125" s="203" t="s">
        <v>474</v>
      </c>
      <c r="G125" s="203"/>
      <c r="H125" s="203"/>
      <c r="I125" s="203"/>
      <c r="J125" s="141" t="s">
        <v>138</v>
      </c>
      <c r="K125" s="142">
        <v>48.23</v>
      </c>
      <c r="L125" s="204"/>
      <c r="M125" s="204"/>
      <c r="N125" s="204">
        <f>ROUND(L125*K125,3)</f>
        <v>0</v>
      </c>
      <c r="O125" s="204"/>
      <c r="P125" s="204"/>
      <c r="Q125" s="204"/>
      <c r="R125" s="128"/>
      <c r="T125" s="129" t="s">
        <v>11</v>
      </c>
      <c r="U125" s="31" t="s">
        <v>33</v>
      </c>
      <c r="V125" s="130">
        <v>4.1000000000000002E-2</v>
      </c>
      <c r="W125" s="130">
        <f>V125*K125</f>
        <v>1.97743</v>
      </c>
      <c r="X125" s="130">
        <v>4.9399999999999999E-3</v>
      </c>
      <c r="Y125" s="130">
        <f>X125*K125</f>
        <v>0.23825619999999997</v>
      </c>
      <c r="Z125" s="130">
        <v>0</v>
      </c>
      <c r="AA125" s="131">
        <f>Z125*K125</f>
        <v>0</v>
      </c>
      <c r="AR125" s="11" t="s">
        <v>139</v>
      </c>
      <c r="AT125" s="11" t="s">
        <v>135</v>
      </c>
      <c r="AU125" s="11" t="s">
        <v>78</v>
      </c>
      <c r="AY125" s="11" t="s">
        <v>133</v>
      </c>
      <c r="BE125" s="132">
        <f>IF(U125="základná",N125,0)</f>
        <v>0</v>
      </c>
      <c r="BF125" s="132">
        <f>IF(U125="znížená",N125,0)</f>
        <v>0</v>
      </c>
      <c r="BG125" s="132">
        <f>IF(U125="zákl. prenesená",N125,0)</f>
        <v>0</v>
      </c>
      <c r="BH125" s="132">
        <f>IF(U125="zníž. prenesená",N125,0)</f>
        <v>0</v>
      </c>
      <c r="BI125" s="132">
        <f>IF(U125="nulová",N125,0)</f>
        <v>0</v>
      </c>
      <c r="BJ125" s="11" t="s">
        <v>78</v>
      </c>
      <c r="BK125" s="133">
        <f>ROUND(L125*K125,3)</f>
        <v>0</v>
      </c>
      <c r="BL125" s="11" t="s">
        <v>139</v>
      </c>
      <c r="BM125" s="11" t="s">
        <v>475</v>
      </c>
    </row>
    <row r="126" spans="2:65" s="10" customFormat="1" ht="29.85" customHeight="1">
      <c r="B126" s="117"/>
      <c r="D126" s="126" t="s">
        <v>112</v>
      </c>
      <c r="E126" s="126"/>
      <c r="F126" s="126"/>
      <c r="G126" s="126"/>
      <c r="H126" s="126"/>
      <c r="I126" s="126"/>
      <c r="J126" s="126"/>
      <c r="K126" s="126"/>
      <c r="L126" s="126"/>
      <c r="M126" s="126"/>
      <c r="N126" s="218">
        <f>BK126</f>
        <v>0</v>
      </c>
      <c r="O126" s="209"/>
      <c r="P126" s="209"/>
      <c r="Q126" s="209"/>
      <c r="R126" s="119"/>
      <c r="T126" s="120"/>
      <c r="W126" s="121">
        <f>W127</f>
        <v>101.755972</v>
      </c>
      <c r="Y126" s="121">
        <f>Y127</f>
        <v>0</v>
      </c>
      <c r="AA126" s="122">
        <f>AA127</f>
        <v>0</v>
      </c>
      <c r="AR126" s="123" t="s">
        <v>73</v>
      </c>
      <c r="AT126" s="124" t="s">
        <v>65</v>
      </c>
      <c r="AU126" s="124" t="s">
        <v>73</v>
      </c>
      <c r="AY126" s="123" t="s">
        <v>133</v>
      </c>
      <c r="BK126" s="125">
        <f>BK127</f>
        <v>0</v>
      </c>
    </row>
    <row r="127" spans="2:65" s="1" customFormat="1" ht="31.5" customHeight="1">
      <c r="B127" s="127"/>
      <c r="C127" s="139" t="s">
        <v>190</v>
      </c>
      <c r="D127" s="139" t="s">
        <v>135</v>
      </c>
      <c r="E127" s="140" t="s">
        <v>450</v>
      </c>
      <c r="F127" s="203" t="s">
        <v>451</v>
      </c>
      <c r="G127" s="203"/>
      <c r="H127" s="203"/>
      <c r="I127" s="203"/>
      <c r="J127" s="141" t="s">
        <v>180</v>
      </c>
      <c r="K127" s="142">
        <v>113.31399999999999</v>
      </c>
      <c r="L127" s="204"/>
      <c r="M127" s="204"/>
      <c r="N127" s="204">
        <f>ROUND(L127*K127,3)</f>
        <v>0</v>
      </c>
      <c r="O127" s="204"/>
      <c r="P127" s="204"/>
      <c r="Q127" s="204"/>
      <c r="R127" s="128"/>
      <c r="T127" s="129" t="s">
        <v>11</v>
      </c>
      <c r="U127" s="134" t="s">
        <v>33</v>
      </c>
      <c r="V127" s="135">
        <v>0.89800000000000002</v>
      </c>
      <c r="W127" s="135">
        <f>V127*K127</f>
        <v>101.755972</v>
      </c>
      <c r="X127" s="135">
        <v>0</v>
      </c>
      <c r="Y127" s="135">
        <f>X127*K127</f>
        <v>0</v>
      </c>
      <c r="Z127" s="135">
        <v>0</v>
      </c>
      <c r="AA127" s="136">
        <f>Z127*K127</f>
        <v>0</v>
      </c>
      <c r="AR127" s="11" t="s">
        <v>139</v>
      </c>
      <c r="AT127" s="11" t="s">
        <v>135</v>
      </c>
      <c r="AU127" s="11" t="s">
        <v>78</v>
      </c>
      <c r="AY127" s="11" t="s">
        <v>133</v>
      </c>
      <c r="BE127" s="132">
        <f>IF(U127="základná",N127,0)</f>
        <v>0</v>
      </c>
      <c r="BF127" s="132">
        <f>IF(U127="znížená",N127,0)</f>
        <v>0</v>
      </c>
      <c r="BG127" s="132">
        <f>IF(U127="zákl. prenesená",N127,0)</f>
        <v>0</v>
      </c>
      <c r="BH127" s="132">
        <f>IF(U127="zníž. prenesená",N127,0)</f>
        <v>0</v>
      </c>
      <c r="BI127" s="132">
        <f>IF(U127="nulová",N127,0)</f>
        <v>0</v>
      </c>
      <c r="BJ127" s="11" t="s">
        <v>78</v>
      </c>
      <c r="BK127" s="133">
        <f>ROUND(L127*K127,3)</f>
        <v>0</v>
      </c>
      <c r="BL127" s="11" t="s">
        <v>139</v>
      </c>
      <c r="BM127" s="11" t="s">
        <v>476</v>
      </c>
    </row>
    <row r="128" spans="2:65" s="1" customFormat="1" ht="6.95" customHeight="1">
      <c r="B128" s="46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8"/>
    </row>
  </sheetData>
  <sheetProtection algorithmName="SHA-512" hashValue="DK8B8K9Sd5KKPjzo70o3wCXEjuyDXLIE6pBrqFRHrQHYZ5/wJymssZFc2ECcMPJP+Z1JKoo/l10ir3Cm1yD6Og==" saltValue="tvdAvQ0eF/7PYigKfDiy6w==" spinCount="100000" sheet="1" objects="1" scenarios="1"/>
  <mergeCells count="86">
    <mergeCell ref="H1:K1"/>
    <mergeCell ref="S2:AC2"/>
    <mergeCell ref="F127:I127"/>
    <mergeCell ref="L127:M127"/>
    <mergeCell ref="N127:Q127"/>
    <mergeCell ref="N115:Q115"/>
    <mergeCell ref="N116:Q116"/>
    <mergeCell ref="N117:Q117"/>
    <mergeCell ref="N120:Q120"/>
    <mergeCell ref="N126:Q126"/>
    <mergeCell ref="F124:I124"/>
    <mergeCell ref="L124:M124"/>
    <mergeCell ref="N124:Q124"/>
    <mergeCell ref="F125:I125"/>
    <mergeCell ref="L125:M125"/>
    <mergeCell ref="N125:Q125"/>
    <mergeCell ref="F122:I122"/>
    <mergeCell ref="L122:M122"/>
    <mergeCell ref="N122:Q122"/>
    <mergeCell ref="F123:I123"/>
    <mergeCell ref="L123:M123"/>
    <mergeCell ref="N123:Q123"/>
    <mergeCell ref="F119:I119"/>
    <mergeCell ref="L119:M119"/>
    <mergeCell ref="N119:Q119"/>
    <mergeCell ref="F121:I121"/>
    <mergeCell ref="L121:M121"/>
    <mergeCell ref="N121:Q121"/>
    <mergeCell ref="M112:Q112"/>
    <mergeCell ref="F114:I114"/>
    <mergeCell ref="L114:M114"/>
    <mergeCell ref="N114:Q114"/>
    <mergeCell ref="F118:I118"/>
    <mergeCell ref="L118:M118"/>
    <mergeCell ref="N118:Q118"/>
    <mergeCell ref="F105:P105"/>
    <mergeCell ref="F106:P106"/>
    <mergeCell ref="F107:P107"/>
    <mergeCell ref="M109:P109"/>
    <mergeCell ref="M111:Q111"/>
    <mergeCell ref="N92:Q92"/>
    <mergeCell ref="N93:Q93"/>
    <mergeCell ref="N95:Q95"/>
    <mergeCell ref="L97:Q97"/>
    <mergeCell ref="C103:Q103"/>
    <mergeCell ref="C87:G87"/>
    <mergeCell ref="N87:Q87"/>
    <mergeCell ref="N89:Q89"/>
    <mergeCell ref="N90:Q90"/>
    <mergeCell ref="N91:Q91"/>
    <mergeCell ref="F79:P79"/>
    <mergeCell ref="F80:P80"/>
    <mergeCell ref="M82:P82"/>
    <mergeCell ref="M84:Q84"/>
    <mergeCell ref="M85:Q85"/>
    <mergeCell ref="H37:J37"/>
    <mergeCell ref="M37:P37"/>
    <mergeCell ref="L39:P39"/>
    <mergeCell ref="C76:Q76"/>
    <mergeCell ref="F78:P78"/>
    <mergeCell ref="H34:J34"/>
    <mergeCell ref="M34:P34"/>
    <mergeCell ref="H35:J35"/>
    <mergeCell ref="M35:P35"/>
    <mergeCell ref="H36:J36"/>
    <mergeCell ref="M36:P36"/>
    <mergeCell ref="M28:P28"/>
    <mergeCell ref="M29:P29"/>
    <mergeCell ref="M31:P31"/>
    <mergeCell ref="H33:J33"/>
    <mergeCell ref="M33:P33"/>
    <mergeCell ref="O18:P18"/>
    <mergeCell ref="O19:P19"/>
    <mergeCell ref="O21:P21"/>
    <mergeCell ref="O22:P22"/>
    <mergeCell ref="E25:L25"/>
    <mergeCell ref="O10:P10"/>
    <mergeCell ref="O12:P12"/>
    <mergeCell ref="O13:P13"/>
    <mergeCell ref="O15:P15"/>
    <mergeCell ref="O16:P16"/>
    <mergeCell ref="C2:Q2"/>
    <mergeCell ref="C4:Q4"/>
    <mergeCell ref="F6:P6"/>
    <mergeCell ref="F7:P7"/>
    <mergeCell ref="F8:P8"/>
  </mergeCell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BM126"/>
  <sheetViews>
    <sheetView showGridLines="0" workbookViewId="0">
      <pane ySplit="1" topLeftCell="A104" activePane="bottomLeft" state="frozen"/>
      <selection pane="bottomLeft" activeCell="AH125" sqref="AH12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21.75" customHeight="1">
      <c r="B1" s="6"/>
      <c r="C1" s="6"/>
      <c r="D1" s="137"/>
      <c r="E1" s="6"/>
      <c r="F1" s="138"/>
      <c r="G1" s="138"/>
      <c r="H1" s="205"/>
      <c r="I1" s="205"/>
      <c r="J1" s="205"/>
      <c r="K1" s="205"/>
      <c r="L1" s="138"/>
      <c r="M1" s="6"/>
      <c r="N1" s="6"/>
      <c r="O1" s="137"/>
      <c r="P1" s="6"/>
      <c r="Q1" s="6"/>
      <c r="R1" s="6"/>
      <c r="S1" s="138"/>
      <c r="T1" s="138"/>
    </row>
    <row r="2" spans="2:46" ht="36.950000000000003" customHeight="1">
      <c r="C2" s="148" t="s">
        <v>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S2" s="179" t="s">
        <v>1</v>
      </c>
      <c r="T2" s="213"/>
      <c r="U2" s="213"/>
      <c r="V2" s="213"/>
      <c r="W2" s="213"/>
      <c r="X2" s="213"/>
      <c r="Y2" s="213"/>
      <c r="Z2" s="213"/>
      <c r="AA2" s="213"/>
      <c r="AB2" s="213"/>
      <c r="AC2" s="213"/>
      <c r="AT2" s="11" t="s">
        <v>93</v>
      </c>
    </row>
    <row r="3" spans="2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AT3" s="11" t="s">
        <v>66</v>
      </c>
    </row>
    <row r="4" spans="2:46" ht="36.950000000000003" customHeight="1">
      <c r="B4" s="15"/>
      <c r="C4" s="150" t="s">
        <v>98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6"/>
      <c r="T4" s="17" t="s">
        <v>5</v>
      </c>
      <c r="AT4" s="11" t="s">
        <v>21</v>
      </c>
    </row>
    <row r="5" spans="2:46" ht="6.95" customHeight="1">
      <c r="B5" s="15"/>
      <c r="R5" s="16"/>
    </row>
    <row r="6" spans="2:46" ht="25.35" customHeight="1">
      <c r="B6" s="15"/>
      <c r="D6" s="21" t="s">
        <v>8</v>
      </c>
      <c r="F6" s="187" t="str">
        <f>'Rekapitulácia stavby'!K6</f>
        <v>Univerzita Komenského</v>
      </c>
      <c r="G6" s="188"/>
      <c r="H6" s="188"/>
      <c r="I6" s="188"/>
      <c r="J6" s="188"/>
      <c r="K6" s="188"/>
      <c r="L6" s="188"/>
      <c r="M6" s="188"/>
      <c r="N6" s="188"/>
      <c r="O6" s="188"/>
      <c r="P6" s="188"/>
      <c r="R6" s="16"/>
    </row>
    <row r="7" spans="2:46" s="1" customFormat="1" ht="32.85" customHeight="1">
      <c r="B7" s="24"/>
      <c r="D7" s="20" t="s">
        <v>99</v>
      </c>
      <c r="F7" s="153" t="s">
        <v>477</v>
      </c>
      <c r="G7" s="189"/>
      <c r="H7" s="189"/>
      <c r="I7" s="189"/>
      <c r="J7" s="189"/>
      <c r="K7" s="189"/>
      <c r="L7" s="189"/>
      <c r="M7" s="189"/>
      <c r="N7" s="189"/>
      <c r="O7" s="189"/>
      <c r="P7" s="189"/>
      <c r="R7" s="25"/>
    </row>
    <row r="8" spans="2:46" s="1" customFormat="1" ht="14.45" customHeight="1">
      <c r="B8" s="24"/>
      <c r="D8" s="21" t="s">
        <v>10</v>
      </c>
      <c r="F8" s="19" t="s">
        <v>11</v>
      </c>
      <c r="M8" s="21" t="s">
        <v>12</v>
      </c>
      <c r="O8" s="19" t="s">
        <v>11</v>
      </c>
      <c r="R8" s="25"/>
    </row>
    <row r="9" spans="2:46" s="1" customFormat="1" ht="14.45" customHeight="1">
      <c r="B9" s="24"/>
      <c r="D9" s="21" t="s">
        <v>13</v>
      </c>
      <c r="F9" s="19" t="s">
        <v>14</v>
      </c>
      <c r="M9" s="21" t="s">
        <v>15</v>
      </c>
      <c r="O9" s="190" t="str">
        <f>'Rekapitulácia stavby'!AN8</f>
        <v>11. 8. 2023</v>
      </c>
      <c r="P9" s="190"/>
      <c r="R9" s="25"/>
    </row>
    <row r="10" spans="2:46" s="1" customFormat="1" ht="10.9" customHeight="1">
      <c r="B10" s="24"/>
      <c r="R10" s="25"/>
    </row>
    <row r="11" spans="2:46" s="1" customFormat="1" ht="14.45" customHeight="1">
      <c r="B11" s="24"/>
      <c r="D11" s="21" t="s">
        <v>17</v>
      </c>
      <c r="M11" s="21" t="s">
        <v>18</v>
      </c>
      <c r="O11" s="152" t="str">
        <f>IF('Rekapitulácia stavby'!AN10="","",'Rekapitulácia stavby'!AN10)</f>
        <v/>
      </c>
      <c r="P11" s="152"/>
      <c r="R11" s="25"/>
    </row>
    <row r="12" spans="2:46" s="1" customFormat="1" ht="18" customHeight="1">
      <c r="B12" s="24"/>
      <c r="E12" s="19" t="str">
        <f>IF('Rekapitulácia stavby'!E11="","",'Rekapitulácia stavby'!E11)</f>
        <v xml:space="preserve"> </v>
      </c>
      <c r="M12" s="21" t="s">
        <v>19</v>
      </c>
      <c r="O12" s="152" t="str">
        <f>IF('Rekapitulácia stavby'!AN11="","",'Rekapitulácia stavby'!AN11)</f>
        <v/>
      </c>
      <c r="P12" s="152"/>
      <c r="R12" s="25"/>
    </row>
    <row r="13" spans="2:46" s="1" customFormat="1" ht="6.95" customHeight="1">
      <c r="B13" s="24"/>
      <c r="R13" s="25"/>
    </row>
    <row r="14" spans="2:46" s="1" customFormat="1" ht="14.45" customHeight="1">
      <c r="B14" s="24"/>
      <c r="D14" s="21" t="s">
        <v>20</v>
      </c>
      <c r="M14" s="21" t="s">
        <v>18</v>
      </c>
      <c r="O14" s="152" t="str">
        <f>IF('Rekapitulácia stavby'!AN13="","",'Rekapitulácia stavby'!AN13)</f>
        <v/>
      </c>
      <c r="P14" s="152"/>
      <c r="R14" s="25"/>
    </row>
    <row r="15" spans="2:46" s="1" customFormat="1" ht="18" customHeight="1">
      <c r="B15" s="24"/>
      <c r="E15" s="19" t="str">
        <f>IF('Rekapitulácia stavby'!E14="","",'Rekapitulácia stavby'!E14)</f>
        <v xml:space="preserve"> </v>
      </c>
      <c r="M15" s="21" t="s">
        <v>19</v>
      </c>
      <c r="O15" s="152" t="str">
        <f>IF('Rekapitulácia stavby'!AN14="","",'Rekapitulácia stavby'!AN14)</f>
        <v/>
      </c>
      <c r="P15" s="152"/>
      <c r="R15" s="25"/>
    </row>
    <row r="16" spans="2:46" s="1" customFormat="1" ht="6.95" customHeight="1">
      <c r="B16" s="24"/>
      <c r="R16" s="25"/>
    </row>
    <row r="17" spans="2:18" s="1" customFormat="1" ht="14.45" customHeight="1">
      <c r="B17" s="24"/>
      <c r="D17" s="21" t="s">
        <v>22</v>
      </c>
      <c r="M17" s="21" t="s">
        <v>18</v>
      </c>
      <c r="O17" s="152" t="str">
        <f>IF('Rekapitulácia stavby'!AN16="","",'Rekapitulácia stavby'!AN16)</f>
        <v/>
      </c>
      <c r="P17" s="152"/>
      <c r="R17" s="25"/>
    </row>
    <row r="18" spans="2:18" s="1" customFormat="1" ht="18" customHeight="1">
      <c r="B18" s="24"/>
      <c r="E18" s="19" t="str">
        <f>IF('Rekapitulácia stavby'!E17="","",'Rekapitulácia stavby'!E17)</f>
        <v xml:space="preserve"> </v>
      </c>
      <c r="M18" s="21" t="s">
        <v>19</v>
      </c>
      <c r="O18" s="152" t="str">
        <f>IF('Rekapitulácia stavby'!AN17="","",'Rekapitulácia stavby'!AN17)</f>
        <v/>
      </c>
      <c r="P18" s="152"/>
      <c r="R18" s="25"/>
    </row>
    <row r="19" spans="2:18" s="1" customFormat="1" ht="6.95" customHeight="1">
      <c r="B19" s="24"/>
      <c r="R19" s="25"/>
    </row>
    <row r="20" spans="2:18" s="1" customFormat="1" ht="14.45" customHeight="1">
      <c r="B20" s="24"/>
      <c r="D20" s="21" t="s">
        <v>25</v>
      </c>
      <c r="M20" s="21" t="s">
        <v>18</v>
      </c>
      <c r="O20" s="152" t="str">
        <f>IF('Rekapitulácia stavby'!AN19="","",'Rekapitulácia stavby'!AN19)</f>
        <v/>
      </c>
      <c r="P20" s="152"/>
      <c r="R20" s="25"/>
    </row>
    <row r="21" spans="2:18" s="1" customFormat="1" ht="18" customHeight="1">
      <c r="B21" s="24"/>
      <c r="E21" s="19" t="str">
        <f>IF('Rekapitulácia stavby'!E20="","",'Rekapitulácia stavby'!E20)</f>
        <v xml:space="preserve"> </v>
      </c>
      <c r="M21" s="21" t="s">
        <v>19</v>
      </c>
      <c r="O21" s="152" t="str">
        <f>IF('Rekapitulácia stavby'!AN20="","",'Rekapitulácia stavby'!AN20)</f>
        <v/>
      </c>
      <c r="P21" s="152"/>
      <c r="R21" s="25"/>
    </row>
    <row r="22" spans="2:18" s="1" customFormat="1" ht="6.95" customHeight="1">
      <c r="B22" s="24"/>
      <c r="R22" s="25"/>
    </row>
    <row r="23" spans="2:18" s="1" customFormat="1" ht="14.45" customHeight="1">
      <c r="B23" s="24"/>
      <c r="D23" s="21" t="s">
        <v>26</v>
      </c>
      <c r="R23" s="25"/>
    </row>
    <row r="24" spans="2:18" s="1" customFormat="1" ht="22.5" customHeight="1">
      <c r="B24" s="24"/>
      <c r="E24" s="154" t="s">
        <v>11</v>
      </c>
      <c r="F24" s="154"/>
      <c r="G24" s="154"/>
      <c r="H24" s="154"/>
      <c r="I24" s="154"/>
      <c r="J24" s="154"/>
      <c r="K24" s="154"/>
      <c r="L24" s="154"/>
      <c r="R24" s="25"/>
    </row>
    <row r="25" spans="2:18" s="1" customFormat="1" ht="6.95" customHeight="1">
      <c r="B25" s="24"/>
      <c r="R25" s="25"/>
    </row>
    <row r="26" spans="2:18" s="1" customFormat="1" ht="6.95" customHeight="1">
      <c r="B26" s="24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R26" s="25"/>
    </row>
    <row r="27" spans="2:18" s="1" customFormat="1" ht="14.45" customHeight="1">
      <c r="B27" s="24"/>
      <c r="D27" s="88" t="s">
        <v>103</v>
      </c>
      <c r="M27" s="155">
        <f>N88</f>
        <v>0</v>
      </c>
      <c r="N27" s="155"/>
      <c r="O27" s="155"/>
      <c r="P27" s="155"/>
      <c r="R27" s="25"/>
    </row>
    <row r="28" spans="2:18" s="1" customFormat="1" ht="14.45" customHeight="1">
      <c r="B28" s="24"/>
      <c r="D28" s="23" t="s">
        <v>104</v>
      </c>
      <c r="M28" s="155">
        <f>N94</f>
        <v>0</v>
      </c>
      <c r="N28" s="155"/>
      <c r="O28" s="155"/>
      <c r="P28" s="155"/>
      <c r="R28" s="25"/>
    </row>
    <row r="29" spans="2:18" s="1" customFormat="1" ht="6.95" customHeight="1">
      <c r="B29" s="24"/>
      <c r="R29" s="25"/>
    </row>
    <row r="30" spans="2:18" s="1" customFormat="1" ht="25.35" customHeight="1">
      <c r="B30" s="24"/>
      <c r="D30" s="96" t="s">
        <v>29</v>
      </c>
      <c r="M30" s="191">
        <f>ROUND(M27+M28,2)</f>
        <v>0</v>
      </c>
      <c r="N30" s="189"/>
      <c r="O30" s="189"/>
      <c r="P30" s="189"/>
      <c r="R30" s="25"/>
    </row>
    <row r="31" spans="2:18" s="1" customFormat="1" ht="6.95" customHeight="1">
      <c r="B31" s="24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R31" s="25"/>
    </row>
    <row r="32" spans="2:18" s="1" customFormat="1" ht="14.45" customHeight="1">
      <c r="B32" s="24"/>
      <c r="D32" s="29" t="s">
        <v>30</v>
      </c>
      <c r="E32" s="29" t="s">
        <v>31</v>
      </c>
      <c r="F32" s="30">
        <v>0.2</v>
      </c>
      <c r="G32" s="97" t="s">
        <v>32</v>
      </c>
      <c r="H32" s="192">
        <f>ROUND((SUM(BE94:BE95)+SUM(BE113:BE125)), 2)</f>
        <v>0</v>
      </c>
      <c r="I32" s="189"/>
      <c r="J32" s="189"/>
      <c r="M32" s="192">
        <f>ROUND(ROUND((SUM(BE94:BE95)+SUM(BE113:BE125)), 2)*F32, 2)</f>
        <v>0</v>
      </c>
      <c r="N32" s="189"/>
      <c r="O32" s="189"/>
      <c r="P32" s="189"/>
      <c r="R32" s="25"/>
    </row>
    <row r="33" spans="2:18" s="1" customFormat="1" ht="14.45" customHeight="1">
      <c r="B33" s="24"/>
      <c r="E33" s="29" t="s">
        <v>33</v>
      </c>
      <c r="F33" s="30">
        <v>0.2</v>
      </c>
      <c r="G33" s="97" t="s">
        <v>32</v>
      </c>
      <c r="H33" s="192">
        <f>ROUND((SUM(BF94:BF95)+SUM(BF113:BF125)), 2)</f>
        <v>0</v>
      </c>
      <c r="I33" s="189"/>
      <c r="J33" s="189"/>
      <c r="M33" s="192">
        <f>ROUND(ROUND((SUM(BF94:BF95)+SUM(BF113:BF125)), 2)*F33, 2)</f>
        <v>0</v>
      </c>
      <c r="N33" s="189"/>
      <c r="O33" s="189"/>
      <c r="P33" s="189"/>
      <c r="R33" s="25"/>
    </row>
    <row r="34" spans="2:18" s="1" customFormat="1" ht="14.45" hidden="1" customHeight="1">
      <c r="B34" s="24"/>
      <c r="E34" s="29" t="s">
        <v>34</v>
      </c>
      <c r="F34" s="30">
        <v>0.2</v>
      </c>
      <c r="G34" s="97" t="s">
        <v>32</v>
      </c>
      <c r="H34" s="192">
        <f>ROUND((SUM(BG94:BG95)+SUM(BG113:BG125)), 2)</f>
        <v>0</v>
      </c>
      <c r="I34" s="189"/>
      <c r="J34" s="189"/>
      <c r="M34" s="192">
        <v>0</v>
      </c>
      <c r="N34" s="189"/>
      <c r="O34" s="189"/>
      <c r="P34" s="189"/>
      <c r="R34" s="25"/>
    </row>
    <row r="35" spans="2:18" s="1" customFormat="1" ht="14.45" hidden="1" customHeight="1">
      <c r="B35" s="24"/>
      <c r="E35" s="29" t="s">
        <v>35</v>
      </c>
      <c r="F35" s="30">
        <v>0.2</v>
      </c>
      <c r="G35" s="97" t="s">
        <v>32</v>
      </c>
      <c r="H35" s="192">
        <f>ROUND((SUM(BH94:BH95)+SUM(BH113:BH125)), 2)</f>
        <v>0</v>
      </c>
      <c r="I35" s="189"/>
      <c r="J35" s="189"/>
      <c r="M35" s="192">
        <v>0</v>
      </c>
      <c r="N35" s="189"/>
      <c r="O35" s="189"/>
      <c r="P35" s="189"/>
      <c r="R35" s="25"/>
    </row>
    <row r="36" spans="2:18" s="1" customFormat="1" ht="14.45" hidden="1" customHeight="1">
      <c r="B36" s="24"/>
      <c r="E36" s="29" t="s">
        <v>36</v>
      </c>
      <c r="F36" s="30">
        <v>0</v>
      </c>
      <c r="G36" s="97" t="s">
        <v>32</v>
      </c>
      <c r="H36" s="192">
        <f>ROUND((SUM(BI94:BI95)+SUM(BI113:BI125)), 2)</f>
        <v>0</v>
      </c>
      <c r="I36" s="189"/>
      <c r="J36" s="189"/>
      <c r="M36" s="192">
        <v>0</v>
      </c>
      <c r="N36" s="189"/>
      <c r="O36" s="189"/>
      <c r="P36" s="189"/>
      <c r="R36" s="25"/>
    </row>
    <row r="37" spans="2:18" s="1" customFormat="1" ht="6.95" customHeight="1">
      <c r="B37" s="24"/>
      <c r="R37" s="25"/>
    </row>
    <row r="38" spans="2:18" s="1" customFormat="1" ht="25.35" customHeight="1">
      <c r="B38" s="24"/>
      <c r="C38" s="95"/>
      <c r="D38" s="98" t="s">
        <v>37</v>
      </c>
      <c r="E38" s="60"/>
      <c r="F38" s="60"/>
      <c r="G38" s="99" t="s">
        <v>38</v>
      </c>
      <c r="H38" s="100" t="s">
        <v>39</v>
      </c>
      <c r="I38" s="60"/>
      <c r="J38" s="60"/>
      <c r="K38" s="60"/>
      <c r="L38" s="193">
        <f>SUM(M30:M36)</f>
        <v>0</v>
      </c>
      <c r="M38" s="193"/>
      <c r="N38" s="193"/>
      <c r="O38" s="193"/>
      <c r="P38" s="194"/>
      <c r="Q38" s="95"/>
      <c r="R38" s="25"/>
    </row>
    <row r="39" spans="2:18" s="1" customFormat="1" ht="14.45" customHeight="1">
      <c r="B39" s="24"/>
      <c r="R39" s="25"/>
    </row>
    <row r="40" spans="2:18" s="1" customFormat="1" ht="14.45" customHeight="1">
      <c r="B40" s="24"/>
      <c r="R40" s="25"/>
    </row>
    <row r="41" spans="2:18">
      <c r="B41" s="15"/>
      <c r="R41" s="16"/>
    </row>
    <row r="42" spans="2:18">
      <c r="B42" s="15"/>
      <c r="R42" s="16"/>
    </row>
    <row r="43" spans="2:18">
      <c r="B43" s="15"/>
      <c r="R43" s="16"/>
    </row>
    <row r="44" spans="2:18">
      <c r="B44" s="15"/>
      <c r="R44" s="16"/>
    </row>
    <row r="45" spans="2:18">
      <c r="B45" s="15"/>
      <c r="R45" s="16"/>
    </row>
    <row r="46" spans="2:18">
      <c r="B46" s="15"/>
      <c r="R46" s="16"/>
    </row>
    <row r="47" spans="2:18">
      <c r="B47" s="15"/>
      <c r="R47" s="16"/>
    </row>
    <row r="48" spans="2:18">
      <c r="B48" s="15"/>
      <c r="R48" s="16"/>
    </row>
    <row r="49" spans="2:18">
      <c r="B49" s="15"/>
      <c r="R49" s="16"/>
    </row>
    <row r="50" spans="2:18" s="1" customFormat="1" ht="15">
      <c r="B50" s="24"/>
      <c r="D50" s="37" t="s">
        <v>40</v>
      </c>
      <c r="E50" s="38"/>
      <c r="F50" s="38"/>
      <c r="G50" s="38"/>
      <c r="H50" s="39"/>
      <c r="J50" s="37" t="s">
        <v>41</v>
      </c>
      <c r="K50" s="38"/>
      <c r="L50" s="38"/>
      <c r="M50" s="38"/>
      <c r="N50" s="38"/>
      <c r="O50" s="38"/>
      <c r="P50" s="39"/>
      <c r="R50" s="25"/>
    </row>
    <row r="51" spans="2:18">
      <c r="B51" s="15"/>
      <c r="D51" s="40"/>
      <c r="H51" s="41"/>
      <c r="J51" s="40"/>
      <c r="P51" s="41"/>
      <c r="R51" s="16"/>
    </row>
    <row r="52" spans="2:18">
      <c r="B52" s="15"/>
      <c r="D52" s="40"/>
      <c r="H52" s="41"/>
      <c r="J52" s="40"/>
      <c r="P52" s="41"/>
      <c r="R52" s="16"/>
    </row>
    <row r="53" spans="2:18">
      <c r="B53" s="15"/>
      <c r="D53" s="40"/>
      <c r="H53" s="41"/>
      <c r="J53" s="40"/>
      <c r="P53" s="41"/>
      <c r="R53" s="16"/>
    </row>
    <row r="54" spans="2:18">
      <c r="B54" s="15"/>
      <c r="D54" s="40"/>
      <c r="H54" s="41"/>
      <c r="J54" s="40"/>
      <c r="P54" s="41"/>
      <c r="R54" s="16"/>
    </row>
    <row r="55" spans="2:18">
      <c r="B55" s="15"/>
      <c r="D55" s="40"/>
      <c r="H55" s="41"/>
      <c r="J55" s="40"/>
      <c r="P55" s="41"/>
      <c r="R55" s="16"/>
    </row>
    <row r="56" spans="2:18">
      <c r="B56" s="15"/>
      <c r="D56" s="40"/>
      <c r="H56" s="41"/>
      <c r="J56" s="40"/>
      <c r="P56" s="41"/>
      <c r="R56" s="16"/>
    </row>
    <row r="57" spans="2:18">
      <c r="B57" s="15"/>
      <c r="D57" s="40"/>
      <c r="H57" s="41"/>
      <c r="J57" s="40"/>
      <c r="P57" s="41"/>
      <c r="R57" s="16"/>
    </row>
    <row r="58" spans="2:18">
      <c r="B58" s="15"/>
      <c r="D58" s="40"/>
      <c r="H58" s="41"/>
      <c r="J58" s="40"/>
      <c r="P58" s="41"/>
      <c r="R58" s="16"/>
    </row>
    <row r="59" spans="2:18" s="1" customFormat="1" ht="15">
      <c r="B59" s="24"/>
      <c r="D59" s="42" t="s">
        <v>42</v>
      </c>
      <c r="E59" s="43"/>
      <c r="F59" s="43"/>
      <c r="G59" s="44" t="s">
        <v>43</v>
      </c>
      <c r="H59" s="45"/>
      <c r="J59" s="42" t="s">
        <v>42</v>
      </c>
      <c r="K59" s="43"/>
      <c r="L59" s="43"/>
      <c r="M59" s="43"/>
      <c r="N59" s="44" t="s">
        <v>43</v>
      </c>
      <c r="O59" s="43"/>
      <c r="P59" s="45"/>
      <c r="R59" s="25"/>
    </row>
    <row r="60" spans="2:18">
      <c r="B60" s="15"/>
      <c r="R60" s="16"/>
    </row>
    <row r="61" spans="2:18" s="1" customFormat="1" ht="15">
      <c r="B61" s="24"/>
      <c r="D61" s="37" t="s">
        <v>44</v>
      </c>
      <c r="E61" s="38"/>
      <c r="F61" s="38"/>
      <c r="G61" s="38"/>
      <c r="H61" s="39"/>
      <c r="J61" s="37" t="s">
        <v>45</v>
      </c>
      <c r="K61" s="38"/>
      <c r="L61" s="38"/>
      <c r="M61" s="38"/>
      <c r="N61" s="38"/>
      <c r="O61" s="38"/>
      <c r="P61" s="39"/>
      <c r="R61" s="25"/>
    </row>
    <row r="62" spans="2:18">
      <c r="B62" s="15"/>
      <c r="D62" s="40"/>
      <c r="H62" s="41"/>
      <c r="J62" s="40"/>
      <c r="P62" s="41"/>
      <c r="R62" s="16"/>
    </row>
    <row r="63" spans="2:18">
      <c r="B63" s="15"/>
      <c r="D63" s="40"/>
      <c r="H63" s="41"/>
      <c r="J63" s="40"/>
      <c r="P63" s="41"/>
      <c r="R63" s="16"/>
    </row>
    <row r="64" spans="2:18">
      <c r="B64" s="15"/>
      <c r="D64" s="40"/>
      <c r="H64" s="41"/>
      <c r="J64" s="40"/>
      <c r="P64" s="41"/>
      <c r="R64" s="16"/>
    </row>
    <row r="65" spans="2:18">
      <c r="B65" s="15"/>
      <c r="D65" s="40"/>
      <c r="H65" s="41"/>
      <c r="J65" s="40"/>
      <c r="P65" s="41"/>
      <c r="R65" s="16"/>
    </row>
    <row r="66" spans="2:18">
      <c r="B66" s="15"/>
      <c r="D66" s="40"/>
      <c r="H66" s="41"/>
      <c r="J66" s="40"/>
      <c r="P66" s="41"/>
      <c r="R66" s="16"/>
    </row>
    <row r="67" spans="2:18">
      <c r="B67" s="15"/>
      <c r="D67" s="40"/>
      <c r="H67" s="41"/>
      <c r="J67" s="40"/>
      <c r="P67" s="41"/>
      <c r="R67" s="16"/>
    </row>
    <row r="68" spans="2:18">
      <c r="B68" s="15"/>
      <c r="D68" s="40"/>
      <c r="H68" s="41"/>
      <c r="J68" s="40"/>
      <c r="P68" s="41"/>
      <c r="R68" s="16"/>
    </row>
    <row r="69" spans="2:18">
      <c r="B69" s="15"/>
      <c r="D69" s="40"/>
      <c r="H69" s="41"/>
      <c r="J69" s="40"/>
      <c r="P69" s="41"/>
      <c r="R69" s="16"/>
    </row>
    <row r="70" spans="2:18" s="1" customFormat="1" ht="15">
      <c r="B70" s="24"/>
      <c r="D70" s="42" t="s">
        <v>42</v>
      </c>
      <c r="E70" s="43"/>
      <c r="F70" s="43"/>
      <c r="G70" s="44" t="s">
        <v>43</v>
      </c>
      <c r="H70" s="45"/>
      <c r="J70" s="42" t="s">
        <v>42</v>
      </c>
      <c r="K70" s="43"/>
      <c r="L70" s="43"/>
      <c r="M70" s="43"/>
      <c r="N70" s="44" t="s">
        <v>43</v>
      </c>
      <c r="O70" s="43"/>
      <c r="P70" s="45"/>
      <c r="R70" s="25"/>
    </row>
    <row r="71" spans="2:18" s="1" customFormat="1" ht="14.45" customHeight="1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8"/>
    </row>
    <row r="75" spans="2:18" s="1" customFormat="1" ht="6.95" customHeight="1"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</row>
    <row r="76" spans="2:18" s="1" customFormat="1" ht="36.950000000000003" customHeight="1">
      <c r="B76" s="24"/>
      <c r="C76" s="150" t="s">
        <v>105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25"/>
    </row>
    <row r="77" spans="2:18" s="1" customFormat="1" ht="6.95" customHeight="1">
      <c r="B77" s="24"/>
      <c r="R77" s="25"/>
    </row>
    <row r="78" spans="2:18" s="1" customFormat="1" ht="30" customHeight="1">
      <c r="B78" s="24"/>
      <c r="C78" s="21" t="s">
        <v>8</v>
      </c>
      <c r="F78" s="187" t="str">
        <f>F6</f>
        <v>Univerzita Komenského</v>
      </c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R78" s="25"/>
    </row>
    <row r="79" spans="2:18" s="1" customFormat="1" ht="36.950000000000003" customHeight="1">
      <c r="B79" s="24"/>
      <c r="C79" s="55" t="s">
        <v>99</v>
      </c>
      <c r="F79" s="169" t="str">
        <f>F7</f>
        <v xml:space="preserve">2023-03-04 - Bleskozvod </v>
      </c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R79" s="25"/>
    </row>
    <row r="80" spans="2:18" s="1" customFormat="1" ht="6.95" customHeight="1">
      <c r="B80" s="24"/>
      <c r="R80" s="25"/>
    </row>
    <row r="81" spans="2:47" s="1" customFormat="1" ht="18" customHeight="1">
      <c r="B81" s="24"/>
      <c r="C81" s="21" t="s">
        <v>13</v>
      </c>
      <c r="F81" s="19" t="str">
        <f>F9</f>
        <v xml:space="preserve"> </v>
      </c>
      <c r="K81" s="21" t="s">
        <v>15</v>
      </c>
      <c r="M81" s="190" t="str">
        <f>IF(O9="","",O9)</f>
        <v>11. 8. 2023</v>
      </c>
      <c r="N81" s="190"/>
      <c r="O81" s="190"/>
      <c r="P81" s="190"/>
      <c r="R81" s="25"/>
    </row>
    <row r="82" spans="2:47" s="1" customFormat="1" ht="6.95" customHeight="1">
      <c r="B82" s="24"/>
      <c r="R82" s="25"/>
    </row>
    <row r="83" spans="2:47" s="1" customFormat="1" ht="15">
      <c r="B83" s="24"/>
      <c r="C83" s="21" t="s">
        <v>17</v>
      </c>
      <c r="F83" s="19" t="str">
        <f>E12</f>
        <v xml:space="preserve"> </v>
      </c>
      <c r="K83" s="21" t="s">
        <v>22</v>
      </c>
      <c r="M83" s="152" t="str">
        <f>E18</f>
        <v xml:space="preserve"> </v>
      </c>
      <c r="N83" s="152"/>
      <c r="O83" s="152"/>
      <c r="P83" s="152"/>
      <c r="Q83" s="152"/>
      <c r="R83" s="25"/>
    </row>
    <row r="84" spans="2:47" s="1" customFormat="1" ht="14.45" customHeight="1">
      <c r="B84" s="24"/>
      <c r="C84" s="21" t="s">
        <v>20</v>
      </c>
      <c r="F84" s="19" t="str">
        <f>IF(E15="","",E15)</f>
        <v xml:space="preserve"> </v>
      </c>
      <c r="K84" s="21" t="s">
        <v>25</v>
      </c>
      <c r="M84" s="152" t="str">
        <f>E21</f>
        <v xml:space="preserve"> </v>
      </c>
      <c r="N84" s="152"/>
      <c r="O84" s="152"/>
      <c r="P84" s="152"/>
      <c r="Q84" s="152"/>
      <c r="R84" s="25"/>
    </row>
    <row r="85" spans="2:47" s="1" customFormat="1" ht="10.35" customHeight="1">
      <c r="B85" s="24"/>
      <c r="R85" s="25"/>
    </row>
    <row r="86" spans="2:47" s="1" customFormat="1" ht="29.25" customHeight="1">
      <c r="B86" s="24"/>
      <c r="C86" s="195" t="s">
        <v>106</v>
      </c>
      <c r="D86" s="196"/>
      <c r="E86" s="196"/>
      <c r="F86" s="196"/>
      <c r="G86" s="196"/>
      <c r="H86" s="95"/>
      <c r="I86" s="95"/>
      <c r="J86" s="95"/>
      <c r="K86" s="95"/>
      <c r="L86" s="95"/>
      <c r="M86" s="95"/>
      <c r="N86" s="195" t="s">
        <v>107</v>
      </c>
      <c r="O86" s="196"/>
      <c r="P86" s="196"/>
      <c r="Q86" s="196"/>
      <c r="R86" s="25"/>
    </row>
    <row r="87" spans="2:47" s="1" customFormat="1" ht="10.35" customHeight="1">
      <c r="B87" s="24"/>
      <c r="R87" s="25"/>
    </row>
    <row r="88" spans="2:47" s="1" customFormat="1" ht="29.25" customHeight="1">
      <c r="B88" s="24"/>
      <c r="C88" s="101" t="s">
        <v>108</v>
      </c>
      <c r="N88" s="181">
        <f>N113</f>
        <v>0</v>
      </c>
      <c r="O88" s="214"/>
      <c r="P88" s="214"/>
      <c r="Q88" s="214"/>
      <c r="R88" s="25"/>
      <c r="AU88" s="11" t="s">
        <v>109</v>
      </c>
    </row>
    <row r="89" spans="2:47" s="7" customFormat="1" ht="24.95" customHeight="1">
      <c r="B89" s="102"/>
      <c r="D89" s="103" t="s">
        <v>110</v>
      </c>
      <c r="N89" s="197">
        <f>N114</f>
        <v>0</v>
      </c>
      <c r="O89" s="198"/>
      <c r="P89" s="198"/>
      <c r="Q89" s="198"/>
      <c r="R89" s="104"/>
    </row>
    <row r="90" spans="2:47" s="8" customFormat="1" ht="19.899999999999999" customHeight="1">
      <c r="B90" s="105"/>
      <c r="D90" s="106" t="s">
        <v>111</v>
      </c>
      <c r="N90" s="173">
        <f>N115</f>
        <v>0</v>
      </c>
      <c r="O90" s="174"/>
      <c r="P90" s="174"/>
      <c r="Q90" s="174"/>
      <c r="R90" s="107"/>
    </row>
    <row r="91" spans="2:47" s="7" customFormat="1" ht="24.95" customHeight="1">
      <c r="B91" s="102"/>
      <c r="D91" s="103" t="s">
        <v>113</v>
      </c>
      <c r="N91" s="197">
        <f>N121</f>
        <v>0</v>
      </c>
      <c r="O91" s="198"/>
      <c r="P91" s="198"/>
      <c r="Q91" s="198"/>
      <c r="R91" s="104"/>
    </row>
    <row r="92" spans="2:47" s="8" customFormat="1" ht="19.899999999999999" customHeight="1">
      <c r="B92" s="105"/>
      <c r="D92" s="106" t="s">
        <v>114</v>
      </c>
      <c r="N92" s="173">
        <f>N122</f>
        <v>0</v>
      </c>
      <c r="O92" s="174"/>
      <c r="P92" s="174"/>
      <c r="Q92" s="174"/>
      <c r="R92" s="107"/>
    </row>
    <row r="93" spans="2:47" s="1" customFormat="1" ht="21.75" customHeight="1">
      <c r="B93" s="24"/>
      <c r="R93" s="25"/>
    </row>
    <row r="94" spans="2:47" s="1" customFormat="1" ht="29.25" customHeight="1">
      <c r="B94" s="24"/>
      <c r="C94" s="101" t="s">
        <v>118</v>
      </c>
      <c r="N94" s="214">
        <v>0</v>
      </c>
      <c r="O94" s="199"/>
      <c r="P94" s="199"/>
      <c r="Q94" s="199"/>
      <c r="R94" s="25"/>
      <c r="T94" s="108"/>
      <c r="U94" s="109" t="s">
        <v>30</v>
      </c>
    </row>
    <row r="95" spans="2:47" s="1" customFormat="1" ht="18" customHeight="1">
      <c r="B95" s="24"/>
      <c r="R95" s="25"/>
    </row>
    <row r="96" spans="2:47" s="1" customFormat="1" ht="29.25" customHeight="1">
      <c r="B96" s="24"/>
      <c r="C96" s="94" t="s">
        <v>97</v>
      </c>
      <c r="D96" s="95"/>
      <c r="E96" s="95"/>
      <c r="F96" s="95"/>
      <c r="G96" s="95"/>
      <c r="H96" s="95"/>
      <c r="I96" s="95"/>
      <c r="J96" s="95"/>
      <c r="K96" s="95"/>
      <c r="L96" s="176">
        <f>ROUND(SUM(N88+N94),2)</f>
        <v>0</v>
      </c>
      <c r="M96" s="176"/>
      <c r="N96" s="176"/>
      <c r="O96" s="176"/>
      <c r="P96" s="176"/>
      <c r="Q96" s="176"/>
      <c r="R96" s="25"/>
    </row>
    <row r="97" spans="2:27" s="1" customFormat="1" ht="6.95" customHeight="1"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8"/>
    </row>
    <row r="101" spans="2:27" s="1" customFormat="1" ht="6.95" customHeight="1"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1"/>
    </row>
    <row r="102" spans="2:27" s="1" customFormat="1" ht="36.950000000000003" customHeight="1">
      <c r="B102" s="24"/>
      <c r="C102" s="150" t="s">
        <v>119</v>
      </c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25"/>
    </row>
    <row r="103" spans="2:27" s="1" customFormat="1" ht="6.95" customHeight="1">
      <c r="B103" s="24"/>
      <c r="R103" s="25"/>
    </row>
    <row r="104" spans="2:27" s="1" customFormat="1" ht="30" customHeight="1">
      <c r="B104" s="24"/>
      <c r="C104" s="21" t="s">
        <v>8</v>
      </c>
      <c r="F104" s="187" t="str">
        <f>F6</f>
        <v>Univerzita Komenského</v>
      </c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R104" s="25"/>
    </row>
    <row r="105" spans="2:27" s="1" customFormat="1" ht="36.950000000000003" customHeight="1">
      <c r="B105" s="24"/>
      <c r="C105" s="55" t="s">
        <v>99</v>
      </c>
      <c r="F105" s="169" t="str">
        <f>F7</f>
        <v xml:space="preserve">2023-03-04 - Bleskozvod </v>
      </c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R105" s="25"/>
    </row>
    <row r="106" spans="2:27" s="1" customFormat="1" ht="6.95" customHeight="1">
      <c r="B106" s="24"/>
      <c r="R106" s="25"/>
    </row>
    <row r="107" spans="2:27" s="1" customFormat="1" ht="18" customHeight="1">
      <c r="B107" s="24"/>
      <c r="C107" s="21" t="s">
        <v>13</v>
      </c>
      <c r="F107" s="19" t="str">
        <f>F9</f>
        <v xml:space="preserve"> </v>
      </c>
      <c r="K107" s="21" t="s">
        <v>15</v>
      </c>
      <c r="M107" s="190" t="str">
        <f>IF(O9="","",O9)</f>
        <v>11. 8. 2023</v>
      </c>
      <c r="N107" s="190"/>
      <c r="O107" s="190"/>
      <c r="P107" s="190"/>
      <c r="R107" s="25"/>
    </row>
    <row r="108" spans="2:27" s="1" customFormat="1" ht="6.95" customHeight="1">
      <c r="B108" s="24"/>
      <c r="R108" s="25"/>
    </row>
    <row r="109" spans="2:27" s="1" customFormat="1" ht="15">
      <c r="B109" s="24"/>
      <c r="C109" s="21" t="s">
        <v>17</v>
      </c>
      <c r="F109" s="19" t="str">
        <f>E12</f>
        <v xml:space="preserve"> </v>
      </c>
      <c r="K109" s="21" t="s">
        <v>22</v>
      </c>
      <c r="M109" s="152" t="str">
        <f>E18</f>
        <v xml:space="preserve"> </v>
      </c>
      <c r="N109" s="152"/>
      <c r="O109" s="152"/>
      <c r="P109" s="152"/>
      <c r="Q109" s="152"/>
      <c r="R109" s="25"/>
    </row>
    <row r="110" spans="2:27" s="1" customFormat="1" ht="14.45" customHeight="1">
      <c r="B110" s="24"/>
      <c r="C110" s="21" t="s">
        <v>20</v>
      </c>
      <c r="F110" s="19" t="str">
        <f>IF(E15="","",E15)</f>
        <v xml:space="preserve"> </v>
      </c>
      <c r="K110" s="21" t="s">
        <v>25</v>
      </c>
      <c r="M110" s="152" t="str">
        <f>E21</f>
        <v xml:space="preserve"> </v>
      </c>
      <c r="N110" s="152"/>
      <c r="O110" s="152"/>
      <c r="P110" s="152"/>
      <c r="Q110" s="152"/>
      <c r="R110" s="25"/>
    </row>
    <row r="111" spans="2:27" s="1" customFormat="1" ht="10.35" customHeight="1">
      <c r="B111" s="24"/>
      <c r="R111" s="25"/>
    </row>
    <row r="112" spans="2:27" s="9" customFormat="1" ht="29.25" customHeight="1">
      <c r="B112" s="110"/>
      <c r="C112" s="111" t="s">
        <v>120</v>
      </c>
      <c r="D112" s="112" t="s">
        <v>121</v>
      </c>
      <c r="E112" s="112" t="s">
        <v>48</v>
      </c>
      <c r="F112" s="200" t="s">
        <v>122</v>
      </c>
      <c r="G112" s="200"/>
      <c r="H112" s="200"/>
      <c r="I112" s="200"/>
      <c r="J112" s="112" t="s">
        <v>123</v>
      </c>
      <c r="K112" s="112" t="s">
        <v>124</v>
      </c>
      <c r="L112" s="201" t="s">
        <v>125</v>
      </c>
      <c r="M112" s="201"/>
      <c r="N112" s="200" t="s">
        <v>107</v>
      </c>
      <c r="O112" s="200"/>
      <c r="P112" s="200"/>
      <c r="Q112" s="202"/>
      <c r="R112" s="113"/>
      <c r="T112" s="61" t="s">
        <v>126</v>
      </c>
      <c r="U112" s="62" t="s">
        <v>30</v>
      </c>
      <c r="V112" s="62" t="s">
        <v>127</v>
      </c>
      <c r="W112" s="62" t="s">
        <v>128</v>
      </c>
      <c r="X112" s="62" t="s">
        <v>129</v>
      </c>
      <c r="Y112" s="62" t="s">
        <v>130</v>
      </c>
      <c r="Z112" s="62" t="s">
        <v>131</v>
      </c>
      <c r="AA112" s="63" t="s">
        <v>132</v>
      </c>
    </row>
    <row r="113" spans="2:65" s="1" customFormat="1" ht="29.25" customHeight="1">
      <c r="B113" s="24"/>
      <c r="C113" s="65" t="s">
        <v>103</v>
      </c>
      <c r="N113" s="215">
        <f>BK113</f>
        <v>0</v>
      </c>
      <c r="O113" s="206"/>
      <c r="P113" s="206"/>
      <c r="Q113" s="206"/>
      <c r="R113" s="25"/>
      <c r="T113" s="64"/>
      <c r="U113" s="38"/>
      <c r="V113" s="38"/>
      <c r="W113" s="114">
        <f>W114+W121</f>
        <v>29.918991999999999</v>
      </c>
      <c r="X113" s="38"/>
      <c r="Y113" s="114">
        <f>Y114+Y121</f>
        <v>0</v>
      </c>
      <c r="Z113" s="38"/>
      <c r="AA113" s="115">
        <f>AA114+AA121</f>
        <v>1.8778000000000001</v>
      </c>
      <c r="AT113" s="11" t="s">
        <v>65</v>
      </c>
      <c r="AU113" s="11" t="s">
        <v>109</v>
      </c>
      <c r="BK113" s="116">
        <f>BK114+BK121</f>
        <v>0</v>
      </c>
    </row>
    <row r="114" spans="2:65" s="10" customFormat="1" ht="37.35" customHeight="1">
      <c r="B114" s="117"/>
      <c r="D114" s="118" t="s">
        <v>110</v>
      </c>
      <c r="E114" s="118"/>
      <c r="F114" s="118"/>
      <c r="G114" s="118"/>
      <c r="H114" s="118"/>
      <c r="I114" s="118"/>
      <c r="J114" s="118"/>
      <c r="K114" s="118"/>
      <c r="L114" s="118"/>
      <c r="M114" s="118"/>
      <c r="N114" s="216">
        <f>BK114</f>
        <v>0</v>
      </c>
      <c r="O114" s="207"/>
      <c r="P114" s="207"/>
      <c r="Q114" s="207"/>
      <c r="R114" s="119"/>
      <c r="T114" s="120"/>
      <c r="W114" s="121">
        <f>W115</f>
        <v>3.9531900000000002</v>
      </c>
      <c r="Y114" s="121">
        <f>Y115</f>
        <v>0</v>
      </c>
      <c r="AA114" s="122">
        <f>AA115</f>
        <v>0</v>
      </c>
      <c r="AR114" s="123" t="s">
        <v>73</v>
      </c>
      <c r="AT114" s="124" t="s">
        <v>65</v>
      </c>
      <c r="AU114" s="124" t="s">
        <v>66</v>
      </c>
      <c r="AY114" s="123" t="s">
        <v>133</v>
      </c>
      <c r="BK114" s="125">
        <f>BK115</f>
        <v>0</v>
      </c>
    </row>
    <row r="115" spans="2:65" s="10" customFormat="1" ht="19.899999999999999" customHeight="1">
      <c r="B115" s="117"/>
      <c r="D115" s="126" t="s">
        <v>111</v>
      </c>
      <c r="E115" s="126"/>
      <c r="F115" s="126"/>
      <c r="G115" s="126"/>
      <c r="H115" s="126"/>
      <c r="I115" s="126"/>
      <c r="J115" s="126"/>
      <c r="K115" s="126"/>
      <c r="L115" s="126"/>
      <c r="M115" s="126"/>
      <c r="N115" s="217">
        <f>BK115</f>
        <v>0</v>
      </c>
      <c r="O115" s="208"/>
      <c r="P115" s="208"/>
      <c r="Q115" s="208"/>
      <c r="R115" s="119"/>
      <c r="T115" s="120"/>
      <c r="W115" s="121">
        <f>SUM(W116:W120)</f>
        <v>3.9531900000000002</v>
      </c>
      <c r="Y115" s="121">
        <f>SUM(Y116:Y120)</f>
        <v>0</v>
      </c>
      <c r="AA115" s="122">
        <f>SUM(AA116:AA120)</f>
        <v>0</v>
      </c>
      <c r="AR115" s="123" t="s">
        <v>73</v>
      </c>
      <c r="AT115" s="124" t="s">
        <v>65</v>
      </c>
      <c r="AU115" s="124" t="s">
        <v>73</v>
      </c>
      <c r="AY115" s="123" t="s">
        <v>133</v>
      </c>
      <c r="BK115" s="125">
        <f>SUM(BK116:BK120)</f>
        <v>0</v>
      </c>
    </row>
    <row r="116" spans="2:65" s="1" customFormat="1" ht="31.5" customHeight="1">
      <c r="B116" s="127"/>
      <c r="C116" s="139" t="s">
        <v>139</v>
      </c>
      <c r="D116" s="139" t="s">
        <v>135</v>
      </c>
      <c r="E116" s="140" t="s">
        <v>178</v>
      </c>
      <c r="F116" s="203" t="s">
        <v>179</v>
      </c>
      <c r="G116" s="203"/>
      <c r="H116" s="203"/>
      <c r="I116" s="203"/>
      <c r="J116" s="141" t="s">
        <v>180</v>
      </c>
      <c r="K116" s="142">
        <v>1.8779999999999999</v>
      </c>
      <c r="L116" s="204"/>
      <c r="M116" s="204"/>
      <c r="N116" s="204">
        <f>ROUND(L116*K116,3)</f>
        <v>0</v>
      </c>
      <c r="O116" s="204"/>
      <c r="P116" s="204"/>
      <c r="Q116" s="204"/>
      <c r="R116" s="128"/>
      <c r="T116" s="129" t="s">
        <v>11</v>
      </c>
      <c r="U116" s="31" t="s">
        <v>33</v>
      </c>
      <c r="V116" s="130">
        <v>0.88200000000000001</v>
      </c>
      <c r="W116" s="130">
        <f>V116*K116</f>
        <v>1.656396</v>
      </c>
      <c r="X116" s="130">
        <v>0</v>
      </c>
      <c r="Y116" s="130">
        <f>X116*K116</f>
        <v>0</v>
      </c>
      <c r="Z116" s="130">
        <v>0</v>
      </c>
      <c r="AA116" s="131">
        <f>Z116*K116</f>
        <v>0</v>
      </c>
      <c r="AR116" s="11" t="s">
        <v>139</v>
      </c>
      <c r="AT116" s="11" t="s">
        <v>135</v>
      </c>
      <c r="AU116" s="11" t="s">
        <v>78</v>
      </c>
      <c r="AY116" s="11" t="s">
        <v>133</v>
      </c>
      <c r="BE116" s="132">
        <f>IF(U116="základná",N116,0)</f>
        <v>0</v>
      </c>
      <c r="BF116" s="132">
        <f>IF(U116="znížená",N116,0)</f>
        <v>0</v>
      </c>
      <c r="BG116" s="132">
        <f>IF(U116="zákl. prenesená",N116,0)</f>
        <v>0</v>
      </c>
      <c r="BH116" s="132">
        <f>IF(U116="zníž. prenesená",N116,0)</f>
        <v>0</v>
      </c>
      <c r="BI116" s="132">
        <f>IF(U116="nulová",N116,0)</f>
        <v>0</v>
      </c>
      <c r="BJ116" s="11" t="s">
        <v>78</v>
      </c>
      <c r="BK116" s="133">
        <f>ROUND(L116*K116,3)</f>
        <v>0</v>
      </c>
      <c r="BL116" s="11" t="s">
        <v>139</v>
      </c>
      <c r="BM116" s="11" t="s">
        <v>478</v>
      </c>
    </row>
    <row r="117" spans="2:65" s="1" customFormat="1" ht="31.5" customHeight="1">
      <c r="B117" s="127"/>
      <c r="C117" s="139" t="s">
        <v>282</v>
      </c>
      <c r="D117" s="139" t="s">
        <v>135</v>
      </c>
      <c r="E117" s="140" t="s">
        <v>479</v>
      </c>
      <c r="F117" s="203" t="s">
        <v>480</v>
      </c>
      <c r="G117" s="203"/>
      <c r="H117" s="203"/>
      <c r="I117" s="203"/>
      <c r="J117" s="141" t="s">
        <v>180</v>
      </c>
      <c r="K117" s="142">
        <v>1.8779999999999999</v>
      </c>
      <c r="L117" s="204"/>
      <c r="M117" s="204"/>
      <c r="N117" s="204">
        <f>ROUND(L117*K117,3)</f>
        <v>0</v>
      </c>
      <c r="O117" s="204"/>
      <c r="P117" s="204"/>
      <c r="Q117" s="204"/>
      <c r="R117" s="128"/>
      <c r="T117" s="129" t="s">
        <v>11</v>
      </c>
      <c r="U117" s="31" t="s">
        <v>33</v>
      </c>
      <c r="V117" s="130">
        <v>0.61799999999999999</v>
      </c>
      <c r="W117" s="130">
        <f>V117*K117</f>
        <v>1.160604</v>
      </c>
      <c r="X117" s="130">
        <v>0</v>
      </c>
      <c r="Y117" s="130">
        <f>X117*K117</f>
        <v>0</v>
      </c>
      <c r="Z117" s="130">
        <v>0</v>
      </c>
      <c r="AA117" s="131">
        <f>Z117*K117</f>
        <v>0</v>
      </c>
      <c r="AR117" s="11" t="s">
        <v>139</v>
      </c>
      <c r="AT117" s="11" t="s">
        <v>135</v>
      </c>
      <c r="AU117" s="11" t="s">
        <v>78</v>
      </c>
      <c r="AY117" s="11" t="s">
        <v>133</v>
      </c>
      <c r="BE117" s="132">
        <f>IF(U117="základná",N117,0)</f>
        <v>0</v>
      </c>
      <c r="BF117" s="132">
        <f>IF(U117="znížená",N117,0)</f>
        <v>0</v>
      </c>
      <c r="BG117" s="132">
        <f>IF(U117="zákl. prenesená",N117,0)</f>
        <v>0</v>
      </c>
      <c r="BH117" s="132">
        <f>IF(U117="zníž. prenesená",N117,0)</f>
        <v>0</v>
      </c>
      <c r="BI117" s="132">
        <f>IF(U117="nulová",N117,0)</f>
        <v>0</v>
      </c>
      <c r="BJ117" s="11" t="s">
        <v>78</v>
      </c>
      <c r="BK117" s="133">
        <f>ROUND(L117*K117,3)</f>
        <v>0</v>
      </c>
      <c r="BL117" s="11" t="s">
        <v>139</v>
      </c>
      <c r="BM117" s="11" t="s">
        <v>481</v>
      </c>
    </row>
    <row r="118" spans="2:65" s="1" customFormat="1" ht="31.5" customHeight="1">
      <c r="B118" s="127"/>
      <c r="C118" s="139" t="s">
        <v>209</v>
      </c>
      <c r="D118" s="139" t="s">
        <v>135</v>
      </c>
      <c r="E118" s="140" t="s">
        <v>183</v>
      </c>
      <c r="F118" s="203" t="s">
        <v>184</v>
      </c>
      <c r="G118" s="203"/>
      <c r="H118" s="203"/>
      <c r="I118" s="203"/>
      <c r="J118" s="141" t="s">
        <v>180</v>
      </c>
      <c r="K118" s="142">
        <v>1.8779999999999999</v>
      </c>
      <c r="L118" s="204"/>
      <c r="M118" s="204"/>
      <c r="N118" s="204">
        <f>ROUND(L118*K118,3)</f>
        <v>0</v>
      </c>
      <c r="O118" s="204"/>
      <c r="P118" s="204"/>
      <c r="Q118" s="204"/>
      <c r="R118" s="128"/>
      <c r="T118" s="129" t="s">
        <v>11</v>
      </c>
      <c r="U118" s="31" t="s">
        <v>33</v>
      </c>
      <c r="V118" s="130">
        <v>0.59799999999999998</v>
      </c>
      <c r="W118" s="130">
        <f>V118*K118</f>
        <v>1.1230439999999999</v>
      </c>
      <c r="X118" s="130">
        <v>0</v>
      </c>
      <c r="Y118" s="130">
        <f>X118*K118</f>
        <v>0</v>
      </c>
      <c r="Z118" s="130">
        <v>0</v>
      </c>
      <c r="AA118" s="131">
        <f>Z118*K118</f>
        <v>0</v>
      </c>
      <c r="AR118" s="11" t="s">
        <v>139</v>
      </c>
      <c r="AT118" s="11" t="s">
        <v>135</v>
      </c>
      <c r="AU118" s="11" t="s">
        <v>78</v>
      </c>
      <c r="AY118" s="11" t="s">
        <v>133</v>
      </c>
      <c r="BE118" s="132">
        <f>IF(U118="základná",N118,0)</f>
        <v>0</v>
      </c>
      <c r="BF118" s="132">
        <f>IF(U118="znížená",N118,0)</f>
        <v>0</v>
      </c>
      <c r="BG118" s="132">
        <f>IF(U118="zákl. prenesená",N118,0)</f>
        <v>0</v>
      </c>
      <c r="BH118" s="132">
        <f>IF(U118="zníž. prenesená",N118,0)</f>
        <v>0</v>
      </c>
      <c r="BI118" s="132">
        <f>IF(U118="nulová",N118,0)</f>
        <v>0</v>
      </c>
      <c r="BJ118" s="11" t="s">
        <v>78</v>
      </c>
      <c r="BK118" s="133">
        <f>ROUND(L118*K118,3)</f>
        <v>0</v>
      </c>
      <c r="BL118" s="11" t="s">
        <v>139</v>
      </c>
      <c r="BM118" s="11" t="s">
        <v>482</v>
      </c>
    </row>
    <row r="119" spans="2:65" s="1" customFormat="1" ht="31.5" customHeight="1">
      <c r="B119" s="127"/>
      <c r="C119" s="139" t="s">
        <v>213</v>
      </c>
      <c r="D119" s="139" t="s">
        <v>135</v>
      </c>
      <c r="E119" s="140" t="s">
        <v>187</v>
      </c>
      <c r="F119" s="203" t="s">
        <v>188</v>
      </c>
      <c r="G119" s="203"/>
      <c r="H119" s="203"/>
      <c r="I119" s="203"/>
      <c r="J119" s="141" t="s">
        <v>180</v>
      </c>
      <c r="K119" s="142">
        <v>1.8779999999999999</v>
      </c>
      <c r="L119" s="204"/>
      <c r="M119" s="204"/>
      <c r="N119" s="204">
        <f>ROUND(L119*K119,3)</f>
        <v>0</v>
      </c>
      <c r="O119" s="204"/>
      <c r="P119" s="204"/>
      <c r="Q119" s="204"/>
      <c r="R119" s="128"/>
      <c r="T119" s="129" t="s">
        <v>11</v>
      </c>
      <c r="U119" s="31" t="s">
        <v>33</v>
      </c>
      <c r="V119" s="130">
        <v>7.0000000000000001E-3</v>
      </c>
      <c r="W119" s="130">
        <f>V119*K119</f>
        <v>1.3146E-2</v>
      </c>
      <c r="X119" s="130">
        <v>0</v>
      </c>
      <c r="Y119" s="130">
        <f>X119*K119</f>
        <v>0</v>
      </c>
      <c r="Z119" s="130">
        <v>0</v>
      </c>
      <c r="AA119" s="131">
        <f>Z119*K119</f>
        <v>0</v>
      </c>
      <c r="AR119" s="11" t="s">
        <v>139</v>
      </c>
      <c r="AT119" s="11" t="s">
        <v>135</v>
      </c>
      <c r="AU119" s="11" t="s">
        <v>78</v>
      </c>
      <c r="AY119" s="11" t="s">
        <v>133</v>
      </c>
      <c r="BE119" s="132">
        <f>IF(U119="základná",N119,0)</f>
        <v>0</v>
      </c>
      <c r="BF119" s="132">
        <f>IF(U119="znížená",N119,0)</f>
        <v>0</v>
      </c>
      <c r="BG119" s="132">
        <f>IF(U119="zákl. prenesená",N119,0)</f>
        <v>0</v>
      </c>
      <c r="BH119" s="132">
        <f>IF(U119="zníž. prenesená",N119,0)</f>
        <v>0</v>
      </c>
      <c r="BI119" s="132">
        <f>IF(U119="nulová",N119,0)</f>
        <v>0</v>
      </c>
      <c r="BJ119" s="11" t="s">
        <v>78</v>
      </c>
      <c r="BK119" s="133">
        <f>ROUND(L119*K119,3)</f>
        <v>0</v>
      </c>
      <c r="BL119" s="11" t="s">
        <v>139</v>
      </c>
      <c r="BM119" s="11" t="s">
        <v>483</v>
      </c>
    </row>
    <row r="120" spans="2:65" s="1" customFormat="1" ht="31.5" customHeight="1">
      <c r="B120" s="127"/>
      <c r="C120" s="139" t="s">
        <v>407</v>
      </c>
      <c r="D120" s="139" t="s">
        <v>135</v>
      </c>
      <c r="E120" s="140" t="s">
        <v>199</v>
      </c>
      <c r="F120" s="203" t="s">
        <v>200</v>
      </c>
      <c r="G120" s="203"/>
      <c r="H120" s="203"/>
      <c r="I120" s="203"/>
      <c r="J120" s="141" t="s">
        <v>180</v>
      </c>
      <c r="K120" s="142">
        <v>1.8779999999999999</v>
      </c>
      <c r="L120" s="204"/>
      <c r="M120" s="204"/>
      <c r="N120" s="204">
        <f>ROUND(L120*K120,3)</f>
        <v>0</v>
      </c>
      <c r="O120" s="204"/>
      <c r="P120" s="204"/>
      <c r="Q120" s="204"/>
      <c r="R120" s="128"/>
      <c r="T120" s="129" t="s">
        <v>11</v>
      </c>
      <c r="U120" s="31" t="s">
        <v>33</v>
      </c>
      <c r="V120" s="130">
        <v>0</v>
      </c>
      <c r="W120" s="130">
        <f>V120*K120</f>
        <v>0</v>
      </c>
      <c r="X120" s="130">
        <v>0</v>
      </c>
      <c r="Y120" s="130">
        <f>X120*K120</f>
        <v>0</v>
      </c>
      <c r="Z120" s="130">
        <v>0</v>
      </c>
      <c r="AA120" s="131">
        <f>Z120*K120</f>
        <v>0</v>
      </c>
      <c r="AR120" s="11" t="s">
        <v>139</v>
      </c>
      <c r="AT120" s="11" t="s">
        <v>135</v>
      </c>
      <c r="AU120" s="11" t="s">
        <v>78</v>
      </c>
      <c r="AY120" s="11" t="s">
        <v>133</v>
      </c>
      <c r="BE120" s="132">
        <f>IF(U120="základná",N120,0)</f>
        <v>0</v>
      </c>
      <c r="BF120" s="132">
        <f>IF(U120="znížená",N120,0)</f>
        <v>0</v>
      </c>
      <c r="BG120" s="132">
        <f>IF(U120="zákl. prenesená",N120,0)</f>
        <v>0</v>
      </c>
      <c r="BH120" s="132">
        <f>IF(U120="zníž. prenesená",N120,0)</f>
        <v>0</v>
      </c>
      <c r="BI120" s="132">
        <f>IF(U120="nulová",N120,0)</f>
        <v>0</v>
      </c>
      <c r="BJ120" s="11" t="s">
        <v>78</v>
      </c>
      <c r="BK120" s="133">
        <f>ROUND(L120*K120,3)</f>
        <v>0</v>
      </c>
      <c r="BL120" s="11" t="s">
        <v>139</v>
      </c>
      <c r="BM120" s="11" t="s">
        <v>484</v>
      </c>
    </row>
    <row r="121" spans="2:65" s="10" customFormat="1" ht="37.35" customHeight="1">
      <c r="B121" s="117"/>
      <c r="D121" s="118" t="s">
        <v>113</v>
      </c>
      <c r="E121" s="118"/>
      <c r="F121" s="118"/>
      <c r="G121" s="118"/>
      <c r="H121" s="118"/>
      <c r="I121" s="118"/>
      <c r="J121" s="118"/>
      <c r="K121" s="118"/>
      <c r="L121" s="118"/>
      <c r="M121" s="118"/>
      <c r="N121" s="219">
        <f>BK121</f>
        <v>0</v>
      </c>
      <c r="O121" s="210"/>
      <c r="P121" s="210"/>
      <c r="Q121" s="210"/>
      <c r="R121" s="119"/>
      <c r="T121" s="120"/>
      <c r="W121" s="121">
        <f>W122</f>
        <v>25.965802</v>
      </c>
      <c r="Y121" s="121">
        <f>Y122</f>
        <v>0</v>
      </c>
      <c r="AA121" s="122">
        <f>AA122</f>
        <v>1.8778000000000001</v>
      </c>
      <c r="AR121" s="123" t="s">
        <v>78</v>
      </c>
      <c r="AT121" s="124" t="s">
        <v>65</v>
      </c>
      <c r="AU121" s="124" t="s">
        <v>66</v>
      </c>
      <c r="AY121" s="123" t="s">
        <v>133</v>
      </c>
      <c r="BK121" s="125">
        <f>BK122</f>
        <v>0</v>
      </c>
    </row>
    <row r="122" spans="2:65" s="10" customFormat="1" ht="19.899999999999999" customHeight="1">
      <c r="B122" s="117"/>
      <c r="D122" s="126" t="s">
        <v>114</v>
      </c>
      <c r="E122" s="126"/>
      <c r="F122" s="126"/>
      <c r="G122" s="126"/>
      <c r="H122" s="126"/>
      <c r="I122" s="126"/>
      <c r="J122" s="126"/>
      <c r="K122" s="126"/>
      <c r="L122" s="126"/>
      <c r="M122" s="126"/>
      <c r="N122" s="217">
        <f>BK122</f>
        <v>0</v>
      </c>
      <c r="O122" s="208"/>
      <c r="P122" s="208"/>
      <c r="Q122" s="208"/>
      <c r="R122" s="119"/>
      <c r="T122" s="120"/>
      <c r="W122" s="121">
        <f>SUM(W123:W125)</f>
        <v>25.965802</v>
      </c>
      <c r="Y122" s="121">
        <f>SUM(Y123:Y125)</f>
        <v>0</v>
      </c>
      <c r="AA122" s="122">
        <f>SUM(AA123:AA125)</f>
        <v>1.8778000000000001</v>
      </c>
      <c r="AR122" s="123" t="s">
        <v>78</v>
      </c>
      <c r="AT122" s="124" t="s">
        <v>65</v>
      </c>
      <c r="AU122" s="124" t="s">
        <v>73</v>
      </c>
      <c r="AY122" s="123" t="s">
        <v>133</v>
      </c>
      <c r="BK122" s="125">
        <f>SUM(BK123:BK125)</f>
        <v>0</v>
      </c>
    </row>
    <row r="123" spans="2:65" s="1" customFormat="1" ht="22.5" customHeight="1">
      <c r="B123" s="127"/>
      <c r="C123" s="139" t="s">
        <v>73</v>
      </c>
      <c r="D123" s="139" t="s">
        <v>135</v>
      </c>
      <c r="E123" s="140" t="s">
        <v>485</v>
      </c>
      <c r="F123" s="203" t="s">
        <v>486</v>
      </c>
      <c r="G123" s="203"/>
      <c r="H123" s="203"/>
      <c r="I123" s="203"/>
      <c r="J123" s="141" t="s">
        <v>148</v>
      </c>
      <c r="K123" s="142">
        <v>229</v>
      </c>
      <c r="L123" s="204"/>
      <c r="M123" s="204"/>
      <c r="N123" s="204">
        <f>ROUND(L123*K123,3)</f>
        <v>0</v>
      </c>
      <c r="O123" s="204"/>
      <c r="P123" s="204"/>
      <c r="Q123" s="204"/>
      <c r="R123" s="128"/>
      <c r="T123" s="129" t="s">
        <v>11</v>
      </c>
      <c r="U123" s="31" t="s">
        <v>33</v>
      </c>
      <c r="V123" s="130">
        <v>3.7999999999999999E-2</v>
      </c>
      <c r="W123" s="130">
        <f>V123*K123</f>
        <v>8.702</v>
      </c>
      <c r="X123" s="130">
        <v>0</v>
      </c>
      <c r="Y123" s="130">
        <f>X123*K123</f>
        <v>0</v>
      </c>
      <c r="Z123" s="130">
        <v>4.1000000000000003E-3</v>
      </c>
      <c r="AA123" s="131">
        <f>Z123*K123</f>
        <v>0.93890000000000007</v>
      </c>
      <c r="AR123" s="11" t="s">
        <v>190</v>
      </c>
      <c r="AT123" s="11" t="s">
        <v>135</v>
      </c>
      <c r="AU123" s="11" t="s">
        <v>78</v>
      </c>
      <c r="AY123" s="11" t="s">
        <v>133</v>
      </c>
      <c r="BE123" s="132">
        <f>IF(U123="základná",N123,0)</f>
        <v>0</v>
      </c>
      <c r="BF123" s="132">
        <f>IF(U123="znížená",N123,0)</f>
        <v>0</v>
      </c>
      <c r="BG123" s="132">
        <f>IF(U123="zákl. prenesená",N123,0)</f>
        <v>0</v>
      </c>
      <c r="BH123" s="132">
        <f>IF(U123="zníž. prenesená",N123,0)</f>
        <v>0</v>
      </c>
      <c r="BI123" s="132">
        <f>IF(U123="nulová",N123,0)</f>
        <v>0</v>
      </c>
      <c r="BJ123" s="11" t="s">
        <v>78</v>
      </c>
      <c r="BK123" s="133">
        <f>ROUND(L123*K123,3)</f>
        <v>0</v>
      </c>
      <c r="BL123" s="11" t="s">
        <v>190</v>
      </c>
      <c r="BM123" s="11" t="s">
        <v>487</v>
      </c>
    </row>
    <row r="124" spans="2:65" s="1" customFormat="1" ht="22.5" customHeight="1">
      <c r="B124" s="127"/>
      <c r="C124" s="139" t="s">
        <v>78</v>
      </c>
      <c r="D124" s="139" t="s">
        <v>135</v>
      </c>
      <c r="E124" s="140" t="s">
        <v>488</v>
      </c>
      <c r="F124" s="203" t="s">
        <v>489</v>
      </c>
      <c r="G124" s="203"/>
      <c r="H124" s="203"/>
      <c r="I124" s="203"/>
      <c r="J124" s="141" t="s">
        <v>148</v>
      </c>
      <c r="K124" s="142">
        <v>229</v>
      </c>
      <c r="L124" s="204"/>
      <c r="M124" s="204"/>
      <c r="N124" s="204">
        <f>ROUND(L124*K124,3)</f>
        <v>0</v>
      </c>
      <c r="O124" s="204"/>
      <c r="P124" s="204"/>
      <c r="Q124" s="204"/>
      <c r="R124" s="128"/>
      <c r="T124" s="129" t="s">
        <v>11</v>
      </c>
      <c r="U124" s="31" t="s">
        <v>33</v>
      </c>
      <c r="V124" s="130">
        <v>3.7999999999999999E-2</v>
      </c>
      <c r="W124" s="130">
        <f>V124*K124</f>
        <v>8.702</v>
      </c>
      <c r="X124" s="130">
        <v>0</v>
      </c>
      <c r="Y124" s="130">
        <f>X124*K124</f>
        <v>0</v>
      </c>
      <c r="Z124" s="130">
        <v>4.1000000000000003E-3</v>
      </c>
      <c r="AA124" s="131">
        <f>Z124*K124</f>
        <v>0.93890000000000007</v>
      </c>
      <c r="AR124" s="11" t="s">
        <v>190</v>
      </c>
      <c r="AT124" s="11" t="s">
        <v>135</v>
      </c>
      <c r="AU124" s="11" t="s">
        <v>78</v>
      </c>
      <c r="AY124" s="11" t="s">
        <v>133</v>
      </c>
      <c r="BE124" s="132">
        <f>IF(U124="základná",N124,0)</f>
        <v>0</v>
      </c>
      <c r="BF124" s="132">
        <f>IF(U124="znížená",N124,0)</f>
        <v>0</v>
      </c>
      <c r="BG124" s="132">
        <f>IF(U124="zákl. prenesená",N124,0)</f>
        <v>0</v>
      </c>
      <c r="BH124" s="132">
        <f>IF(U124="zníž. prenesená",N124,0)</f>
        <v>0</v>
      </c>
      <c r="BI124" s="132">
        <f>IF(U124="nulová",N124,0)</f>
        <v>0</v>
      </c>
      <c r="BJ124" s="11" t="s">
        <v>78</v>
      </c>
      <c r="BK124" s="133">
        <f>ROUND(L124*K124,3)</f>
        <v>0</v>
      </c>
      <c r="BL124" s="11" t="s">
        <v>190</v>
      </c>
      <c r="BM124" s="11" t="s">
        <v>490</v>
      </c>
    </row>
    <row r="125" spans="2:65" s="1" customFormat="1" ht="31.5" customHeight="1">
      <c r="B125" s="127"/>
      <c r="C125" s="139" t="s">
        <v>141</v>
      </c>
      <c r="D125" s="139" t="s">
        <v>135</v>
      </c>
      <c r="E125" s="140" t="s">
        <v>491</v>
      </c>
      <c r="F125" s="203" t="s">
        <v>400</v>
      </c>
      <c r="G125" s="203"/>
      <c r="H125" s="203"/>
      <c r="I125" s="203"/>
      <c r="J125" s="141" t="s">
        <v>180</v>
      </c>
      <c r="K125" s="142">
        <v>1.8779999999999999</v>
      </c>
      <c r="L125" s="204"/>
      <c r="M125" s="204"/>
      <c r="N125" s="204">
        <f>ROUND(L125*K125,3)</f>
        <v>0</v>
      </c>
      <c r="O125" s="204"/>
      <c r="P125" s="204"/>
      <c r="Q125" s="204"/>
      <c r="R125" s="128"/>
      <c r="T125" s="129" t="s">
        <v>11</v>
      </c>
      <c r="U125" s="134" t="s">
        <v>33</v>
      </c>
      <c r="V125" s="135">
        <v>4.5590000000000002</v>
      </c>
      <c r="W125" s="135">
        <f>V125*K125</f>
        <v>8.5618020000000001</v>
      </c>
      <c r="X125" s="135">
        <v>0</v>
      </c>
      <c r="Y125" s="135">
        <f>X125*K125</f>
        <v>0</v>
      </c>
      <c r="Z125" s="135">
        <v>0</v>
      </c>
      <c r="AA125" s="136">
        <f>Z125*K125</f>
        <v>0</v>
      </c>
      <c r="AR125" s="11" t="s">
        <v>190</v>
      </c>
      <c r="AT125" s="11" t="s">
        <v>135</v>
      </c>
      <c r="AU125" s="11" t="s">
        <v>78</v>
      </c>
      <c r="AY125" s="11" t="s">
        <v>133</v>
      </c>
      <c r="BE125" s="132">
        <f>IF(U125="základná",N125,0)</f>
        <v>0</v>
      </c>
      <c r="BF125" s="132">
        <f>IF(U125="znížená",N125,0)</f>
        <v>0</v>
      </c>
      <c r="BG125" s="132">
        <f>IF(U125="zákl. prenesená",N125,0)</f>
        <v>0</v>
      </c>
      <c r="BH125" s="132">
        <f>IF(U125="zníž. prenesená",N125,0)</f>
        <v>0</v>
      </c>
      <c r="BI125" s="132">
        <f>IF(U125="nulová",N125,0)</f>
        <v>0</v>
      </c>
      <c r="BJ125" s="11" t="s">
        <v>78</v>
      </c>
      <c r="BK125" s="133">
        <f>ROUND(L125*K125,3)</f>
        <v>0</v>
      </c>
      <c r="BL125" s="11" t="s">
        <v>190</v>
      </c>
      <c r="BM125" s="11" t="s">
        <v>492</v>
      </c>
    </row>
    <row r="126" spans="2:65" s="1" customFormat="1" ht="6.95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8"/>
    </row>
  </sheetData>
  <sheetProtection algorithmName="SHA-512" hashValue="ojern+vI6Ac2e+idcojy0Oy0rDsiXlLwjKp7ZKo5TE3RH8mXj6RHBt3M2QNGVsc8LXhpdA4XhJ5mitq1EyNM2A==" saltValue="b5EcCEukkwd8pfgRQ0i7zQ==" spinCount="100000" sheet="1" objects="1" scenarios="1"/>
  <mergeCells count="83">
    <mergeCell ref="H1:K1"/>
    <mergeCell ref="S2:AC2"/>
    <mergeCell ref="N113:Q113"/>
    <mergeCell ref="N114:Q114"/>
    <mergeCell ref="N115:Q115"/>
    <mergeCell ref="M109:Q109"/>
    <mergeCell ref="M110:Q110"/>
    <mergeCell ref="F112:I112"/>
    <mergeCell ref="L112:M112"/>
    <mergeCell ref="N112:Q112"/>
    <mergeCell ref="L96:Q96"/>
    <mergeCell ref="C102:Q102"/>
    <mergeCell ref="F104:P104"/>
    <mergeCell ref="F105:P105"/>
    <mergeCell ref="M107:P107"/>
    <mergeCell ref="N89:Q89"/>
    <mergeCell ref="F125:I125"/>
    <mergeCell ref="L125:M125"/>
    <mergeCell ref="N125:Q125"/>
    <mergeCell ref="F120:I120"/>
    <mergeCell ref="L120:M120"/>
    <mergeCell ref="N120:Q120"/>
    <mergeCell ref="F123:I123"/>
    <mergeCell ref="L123:M123"/>
    <mergeCell ref="N123:Q123"/>
    <mergeCell ref="N121:Q121"/>
    <mergeCell ref="N122:Q122"/>
    <mergeCell ref="F124:I124"/>
    <mergeCell ref="L124:M124"/>
    <mergeCell ref="N124:Q124"/>
    <mergeCell ref="F118:I118"/>
    <mergeCell ref="L118:M118"/>
    <mergeCell ref="N118:Q118"/>
    <mergeCell ref="F119:I119"/>
    <mergeCell ref="L119:M119"/>
    <mergeCell ref="N119:Q119"/>
    <mergeCell ref="F116:I116"/>
    <mergeCell ref="L116:M116"/>
    <mergeCell ref="N116:Q116"/>
    <mergeCell ref="F117:I117"/>
    <mergeCell ref="L117:M117"/>
    <mergeCell ref="N117:Q117"/>
    <mergeCell ref="N90:Q90"/>
    <mergeCell ref="N91:Q91"/>
    <mergeCell ref="N92:Q92"/>
    <mergeCell ref="N94:Q94"/>
    <mergeCell ref="M83:Q83"/>
    <mergeCell ref="M84:Q84"/>
    <mergeCell ref="C86:G86"/>
    <mergeCell ref="N86:Q86"/>
    <mergeCell ref="N88:Q88"/>
    <mergeCell ref="L38:P38"/>
    <mergeCell ref="C76:Q76"/>
    <mergeCell ref="F78:P78"/>
    <mergeCell ref="F79:P79"/>
    <mergeCell ref="M81:P81"/>
    <mergeCell ref="H34:J34"/>
    <mergeCell ref="M34:P34"/>
    <mergeCell ref="H35:J35"/>
    <mergeCell ref="M35:P35"/>
    <mergeCell ref="H36:J36"/>
    <mergeCell ref="M36:P36"/>
    <mergeCell ref="M28:P28"/>
    <mergeCell ref="M30:P30"/>
    <mergeCell ref="H32:J32"/>
    <mergeCell ref="M32:P32"/>
    <mergeCell ref="H33:J33"/>
    <mergeCell ref="M33:P33"/>
    <mergeCell ref="O18:P18"/>
    <mergeCell ref="O20:P20"/>
    <mergeCell ref="O21:P21"/>
    <mergeCell ref="E24:L24"/>
    <mergeCell ref="M27:P27"/>
    <mergeCell ref="O11:P11"/>
    <mergeCell ref="O12:P12"/>
    <mergeCell ref="O14:P14"/>
    <mergeCell ref="O15:P15"/>
    <mergeCell ref="O17:P17"/>
    <mergeCell ref="C2:Q2"/>
    <mergeCell ref="C4:Q4"/>
    <mergeCell ref="F6:P6"/>
    <mergeCell ref="F7:P7"/>
    <mergeCell ref="O9:P9"/>
  </mergeCell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d3a85a-225f-46cf-b657-3446a7c28fd2" xsi:nil="true"/>
    <lcf76f155ced4ddcb4097134ff3c332f xmlns="624b0479-4417-4226-9004-4e12741c56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B3B05629E964E97B7DF69AB157CD5" ma:contentTypeVersion="10" ma:contentTypeDescription="Create a new document." ma:contentTypeScope="" ma:versionID="01a7e7e5ea4592cf8b131a630174272d">
  <xsd:schema xmlns:xsd="http://www.w3.org/2001/XMLSchema" xmlns:xs="http://www.w3.org/2001/XMLSchema" xmlns:p="http://schemas.microsoft.com/office/2006/metadata/properties" xmlns:ns2="624b0479-4417-4226-9004-4e12741c5633" xmlns:ns3="fcd3a85a-225f-46cf-b657-3446a7c28fd2" targetNamespace="http://schemas.microsoft.com/office/2006/metadata/properties" ma:root="true" ma:fieldsID="e2764fb6bd80444a734dd13e98dc6176" ns2:_="" ns3:_="">
    <xsd:import namespace="624b0479-4417-4226-9004-4e12741c5633"/>
    <xsd:import namespace="fcd3a85a-225f-46cf-b657-3446a7c2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b0479-4417-4226-9004-4e12741c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3a85a-225f-46cf-b657-3446a7c28fd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64d5b38-8c13-43c1-a6b3-42ac1f2720af}" ma:internalName="TaxCatchAll" ma:showField="CatchAllData" ma:web="fcd3a85a-225f-46cf-b657-3446a7c28f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6482D-E7ED-4974-A53C-D5C2BDE258D4}"/>
</file>

<file path=customXml/itemProps2.xml><?xml version="1.0" encoding="utf-8"?>
<ds:datastoreItem xmlns:ds="http://schemas.openxmlformats.org/officeDocument/2006/customXml" ds:itemID="{CE0C51A5-7D57-4F5E-9034-776599AA6896}"/>
</file>

<file path=customXml/itemProps3.xml><?xml version="1.0" encoding="utf-8"?>
<ds:datastoreItem xmlns:ds="http://schemas.openxmlformats.org/officeDocument/2006/customXml" ds:itemID="{52F48F62-BE35-49B7-A088-435FB54B6F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Vaňková</dc:creator>
  <cp:keywords/>
  <dc:description/>
  <cp:lastModifiedBy>Zárecká Katarína</cp:lastModifiedBy>
  <cp:revision/>
  <dcterms:created xsi:type="dcterms:W3CDTF">2023-11-09T12:15:39Z</dcterms:created>
  <dcterms:modified xsi:type="dcterms:W3CDTF">2023-11-21T12:15:16Z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0x010100888B3B05629E964E97B7DF69AB157CD5</vt:lpwstr>
  </property>
  <property fmtid="{D5CDD505-2E9C-101B-9397-08002B2CF9AE}" pid="3" name="MediaServiceImageTags">
    <vt:lpwstr/>
  </property>
</Properties>
</file>