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09"/>
  <workbookPr/>
  <mc:AlternateContent xmlns:mc="http://schemas.openxmlformats.org/markup-compatibility/2006">
    <mc:Choice Requires="x15">
      <x15ac:absPath xmlns:x15ac="http://schemas.microsoft.com/office/spreadsheetml/2010/11/ac" url="C:\Users\bojnakova\Desktop\"/>
    </mc:Choice>
  </mc:AlternateContent>
  <xr:revisionPtr revIDLastSave="0" documentId="13_ncr:1_{46EFA3C0-D783-4DD1-970E-4C81565E8DC8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Rekapitulácia stavby" sheetId="1" r:id="rId1"/>
    <sheet name="2023-03-02-01 - Búracie p..." sheetId="4" r:id="rId2"/>
    <sheet name="2023-03-02-02 - Dostavova..." sheetId="5" r:id="rId3"/>
  </sheets>
  <definedNames>
    <definedName name="_xlnm.Print_Titles" localSheetId="1">'2023-03-02-01 - Búracie p...'!$115:$115</definedName>
    <definedName name="_xlnm.Print_Titles" localSheetId="2">'2023-03-02-02 - Dostavova...'!$119:$119</definedName>
    <definedName name="_xlnm.Print_Titles" localSheetId="0">'Rekapitulácia stavby'!$85:$85</definedName>
    <definedName name="_xlnm.Print_Area" localSheetId="1">'2023-03-02-01 - Búracie p...'!$C$4:$Q$70,'2023-03-02-01 - Búracie p...'!$C$76:$Q$98,'2023-03-02-01 - Búracie p...'!$C$104:$Q$141</definedName>
    <definedName name="_xlnm.Print_Area" localSheetId="2">'2023-03-02-02 - Dostavova...'!$C$4:$Q$70,'2023-03-02-02 - Dostavova...'!$C$76:$Q$102,'2023-03-02-02 - Dostavova...'!$C$108:$Q$156</definedName>
    <definedName name="_xlnm.Print_Area" localSheetId="0">'Rekapitulácia stavby'!$C$4:$AP$70,'Rekapitulácia stavby'!$C$76:$AP$94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87" i="1" l="1"/>
  <c r="Y143" i="5"/>
  <c r="AY90" i="1"/>
  <c r="AX90" i="1"/>
  <c r="BI156" i="5"/>
  <c r="BH156" i="5"/>
  <c r="BG156" i="5"/>
  <c r="BE156" i="5"/>
  <c r="AA156" i="5"/>
  <c r="Y156" i="5"/>
  <c r="W156" i="5"/>
  <c r="BK156" i="5"/>
  <c r="N156" i="5"/>
  <c r="BF156" i="5" s="1"/>
  <c r="BI155" i="5"/>
  <c r="BH155" i="5"/>
  <c r="BG155" i="5"/>
  <c r="BE155" i="5"/>
  <c r="AA155" i="5"/>
  <c r="AA154" i="5" s="1"/>
  <c r="Y155" i="5"/>
  <c r="Y154" i="5" s="1"/>
  <c r="W155" i="5"/>
  <c r="BK155" i="5"/>
  <c r="N155" i="5"/>
  <c r="BF155" i="5" s="1"/>
  <c r="BI153" i="5"/>
  <c r="BH153" i="5"/>
  <c r="BG153" i="5"/>
  <c r="BE153" i="5"/>
  <c r="AA153" i="5"/>
  <c r="Y153" i="5"/>
  <c r="W153" i="5"/>
  <c r="BK153" i="5"/>
  <c r="N153" i="5"/>
  <c r="BF153" i="5" s="1"/>
  <c r="BI152" i="5"/>
  <c r="BH152" i="5"/>
  <c r="BG152" i="5"/>
  <c r="BF152" i="5"/>
  <c r="BE152" i="5"/>
  <c r="AA152" i="5"/>
  <c r="Y152" i="5"/>
  <c r="W152" i="5"/>
  <c r="BK152" i="5"/>
  <c r="N152" i="5"/>
  <c r="BI151" i="5"/>
  <c r="BH151" i="5"/>
  <c r="BG151" i="5"/>
  <c r="BE151" i="5"/>
  <c r="AA151" i="5"/>
  <c r="AA150" i="5" s="1"/>
  <c r="Y151" i="5"/>
  <c r="Y150" i="5" s="1"/>
  <c r="W151" i="5"/>
  <c r="W150" i="5" s="1"/>
  <c r="BK151" i="5"/>
  <c r="BK150" i="5" s="1"/>
  <c r="N150" i="5" s="1"/>
  <c r="N97" i="5" s="1"/>
  <c r="N151" i="5"/>
  <c r="BF151" i="5" s="1"/>
  <c r="BI149" i="5"/>
  <c r="BH149" i="5"/>
  <c r="BG149" i="5"/>
  <c r="BE149" i="5"/>
  <c r="AA149" i="5"/>
  <c r="Y149" i="5"/>
  <c r="W149" i="5"/>
  <c r="BK149" i="5"/>
  <c r="N149" i="5"/>
  <c r="BF149" i="5" s="1"/>
  <c r="BI148" i="5"/>
  <c r="BH148" i="5"/>
  <c r="BG148" i="5"/>
  <c r="BE148" i="5"/>
  <c r="AA148" i="5"/>
  <c r="Y148" i="5"/>
  <c r="W148" i="5"/>
  <c r="BK148" i="5"/>
  <c r="N148" i="5"/>
  <c r="BF148" i="5" s="1"/>
  <c r="BI147" i="5"/>
  <c r="BH147" i="5"/>
  <c r="BG147" i="5"/>
  <c r="BE147" i="5"/>
  <c r="AA147" i="5"/>
  <c r="Y147" i="5"/>
  <c r="W147" i="5"/>
  <c r="BK147" i="5"/>
  <c r="N147" i="5"/>
  <c r="BF147" i="5" s="1"/>
  <c r="BI146" i="5"/>
  <c r="BH146" i="5"/>
  <c r="BG146" i="5"/>
  <c r="BE146" i="5"/>
  <c r="AA146" i="5"/>
  <c r="Y146" i="5"/>
  <c r="W146" i="5"/>
  <c r="BK146" i="5"/>
  <c r="N146" i="5"/>
  <c r="BF146" i="5" s="1"/>
  <c r="BI145" i="5"/>
  <c r="BH145" i="5"/>
  <c r="BG145" i="5"/>
  <c r="BE145" i="5"/>
  <c r="AA145" i="5"/>
  <c r="Y145" i="5"/>
  <c r="W145" i="5"/>
  <c r="BK145" i="5"/>
  <c r="N145" i="5"/>
  <c r="BF145" i="5" s="1"/>
  <c r="BI144" i="5"/>
  <c r="BH144" i="5"/>
  <c r="BG144" i="5"/>
  <c r="BE144" i="5"/>
  <c r="AA144" i="5"/>
  <c r="Y144" i="5"/>
  <c r="W144" i="5"/>
  <c r="BK144" i="5"/>
  <c r="N144" i="5"/>
  <c r="BF144" i="5" s="1"/>
  <c r="BI142" i="5"/>
  <c r="BH142" i="5"/>
  <c r="BG142" i="5"/>
  <c r="BE142" i="5"/>
  <c r="AA142" i="5"/>
  <c r="Y142" i="5"/>
  <c r="W142" i="5"/>
  <c r="BK142" i="5"/>
  <c r="N142" i="5"/>
  <c r="BF142" i="5" s="1"/>
  <c r="BI141" i="5"/>
  <c r="BH141" i="5"/>
  <c r="BG141" i="5"/>
  <c r="BF141" i="5"/>
  <c r="BE141" i="5"/>
  <c r="AA141" i="5"/>
  <c r="Y141" i="5"/>
  <c r="W141" i="5"/>
  <c r="BK141" i="5"/>
  <c r="N141" i="5"/>
  <c r="BI140" i="5"/>
  <c r="BH140" i="5"/>
  <c r="BG140" i="5"/>
  <c r="BE140" i="5"/>
  <c r="AA140" i="5"/>
  <c r="Y140" i="5"/>
  <c r="W140" i="5"/>
  <c r="BK140" i="5"/>
  <c r="N140" i="5"/>
  <c r="BF140" i="5" s="1"/>
  <c r="BI139" i="5"/>
  <c r="BH139" i="5"/>
  <c r="BG139" i="5"/>
  <c r="BE139" i="5"/>
  <c r="AA139" i="5"/>
  <c r="Y139" i="5"/>
  <c r="W139" i="5"/>
  <c r="BK139" i="5"/>
  <c r="N139" i="5"/>
  <c r="BF139" i="5" s="1"/>
  <c r="BI138" i="5"/>
  <c r="BH138" i="5"/>
  <c r="BG138" i="5"/>
  <c r="BE138" i="5"/>
  <c r="AA138" i="5"/>
  <c r="Y138" i="5"/>
  <c r="W138" i="5"/>
  <c r="BK138" i="5"/>
  <c r="N138" i="5"/>
  <c r="BF138" i="5" s="1"/>
  <c r="BI137" i="5"/>
  <c r="BH137" i="5"/>
  <c r="BG137" i="5"/>
  <c r="BF137" i="5"/>
  <c r="BE137" i="5"/>
  <c r="AA137" i="5"/>
  <c r="Y137" i="5"/>
  <c r="W137" i="5"/>
  <c r="BK137" i="5"/>
  <c r="N137" i="5"/>
  <c r="BI136" i="5"/>
  <c r="BH136" i="5"/>
  <c r="BG136" i="5"/>
  <c r="BE136" i="5"/>
  <c r="AA136" i="5"/>
  <c r="Y136" i="5"/>
  <c r="W136" i="5"/>
  <c r="BK136" i="5"/>
  <c r="N136" i="5"/>
  <c r="BF136" i="5" s="1"/>
  <c r="BI135" i="5"/>
  <c r="BH135" i="5"/>
  <c r="BG135" i="5"/>
  <c r="BE135" i="5"/>
  <c r="AA135" i="5"/>
  <c r="Y135" i="5"/>
  <c r="W135" i="5"/>
  <c r="BK135" i="5"/>
  <c r="N135" i="5"/>
  <c r="BF135" i="5" s="1"/>
  <c r="BI134" i="5"/>
  <c r="BH134" i="5"/>
  <c r="BG134" i="5"/>
  <c r="BE134" i="5"/>
  <c r="AA134" i="5"/>
  <c r="Y134" i="5"/>
  <c r="W134" i="5"/>
  <c r="BK134" i="5"/>
  <c r="N134" i="5"/>
  <c r="BF134" i="5" s="1"/>
  <c r="BI133" i="5"/>
  <c r="BH133" i="5"/>
  <c r="BG133" i="5"/>
  <c r="BE133" i="5"/>
  <c r="AA133" i="5"/>
  <c r="Y133" i="5"/>
  <c r="W133" i="5"/>
  <c r="BK133" i="5"/>
  <c r="N133" i="5"/>
  <c r="BF133" i="5" s="1"/>
  <c r="BI130" i="5"/>
  <c r="BH130" i="5"/>
  <c r="BG130" i="5"/>
  <c r="BF130" i="5"/>
  <c r="BE130" i="5"/>
  <c r="AA130" i="5"/>
  <c r="AA129" i="5" s="1"/>
  <c r="Y130" i="5"/>
  <c r="Y129" i="5" s="1"/>
  <c r="W130" i="5"/>
  <c r="W129" i="5" s="1"/>
  <c r="BK130" i="5"/>
  <c r="BK129" i="5" s="1"/>
  <c r="N129" i="5" s="1"/>
  <c r="N93" i="5" s="1"/>
  <c r="N130" i="5"/>
  <c r="BI128" i="5"/>
  <c r="BH128" i="5"/>
  <c r="BG128" i="5"/>
  <c r="BF128" i="5"/>
  <c r="BE128" i="5"/>
  <c r="AA128" i="5"/>
  <c r="Y128" i="5"/>
  <c r="W128" i="5"/>
  <c r="BK128" i="5"/>
  <c r="N128" i="5"/>
  <c r="BI127" i="5"/>
  <c r="BH127" i="5"/>
  <c r="BG127" i="5"/>
  <c r="BF127" i="5"/>
  <c r="BE127" i="5"/>
  <c r="AA127" i="5"/>
  <c r="Y127" i="5"/>
  <c r="W127" i="5"/>
  <c r="BK127" i="5"/>
  <c r="N127" i="5"/>
  <c r="BI126" i="5"/>
  <c r="BH126" i="5"/>
  <c r="BG126" i="5"/>
  <c r="BE126" i="5"/>
  <c r="AA126" i="5"/>
  <c r="AA125" i="5" s="1"/>
  <c r="Y126" i="5"/>
  <c r="Y125" i="5" s="1"/>
  <c r="W126" i="5"/>
  <c r="W125" i="5" s="1"/>
  <c r="BK126" i="5"/>
  <c r="N126" i="5"/>
  <c r="BF126" i="5" s="1"/>
  <c r="BI124" i="5"/>
  <c r="BH124" i="5"/>
  <c r="BG124" i="5"/>
  <c r="BE124" i="5"/>
  <c r="AA124" i="5"/>
  <c r="Y124" i="5"/>
  <c r="W124" i="5"/>
  <c r="BK124" i="5"/>
  <c r="N124" i="5"/>
  <c r="BF124" i="5" s="1"/>
  <c r="BI123" i="5"/>
  <c r="BH123" i="5"/>
  <c r="BG123" i="5"/>
  <c r="BE123" i="5"/>
  <c r="AA123" i="5"/>
  <c r="AA122" i="5" s="1"/>
  <c r="Y123" i="5"/>
  <c r="W123" i="5"/>
  <c r="W122" i="5" s="1"/>
  <c r="BK123" i="5"/>
  <c r="N123" i="5"/>
  <c r="BF123" i="5" s="1"/>
  <c r="M114" i="5"/>
  <c r="F114" i="5"/>
  <c r="F112" i="5"/>
  <c r="M29" i="5"/>
  <c r="AS90" i="1" s="1"/>
  <c r="F82" i="5"/>
  <c r="F80" i="5"/>
  <c r="O22" i="5"/>
  <c r="E22" i="5"/>
  <c r="M85" i="5" s="1"/>
  <c r="O21" i="5"/>
  <c r="O19" i="5"/>
  <c r="E19" i="5"/>
  <c r="M84" i="5" s="1"/>
  <c r="O18" i="5"/>
  <c r="O16" i="5"/>
  <c r="E16" i="5"/>
  <c r="F85" i="5" s="1"/>
  <c r="O15" i="5"/>
  <c r="O13" i="5"/>
  <c r="E13" i="5"/>
  <c r="F116" i="5" s="1"/>
  <c r="O12" i="5"/>
  <c r="O10" i="5"/>
  <c r="M82" i="5" s="1"/>
  <c r="F6" i="5"/>
  <c r="F110" i="5" s="1"/>
  <c r="Y136" i="4"/>
  <c r="AY89" i="1"/>
  <c r="AX89" i="1"/>
  <c r="AS89" i="1"/>
  <c r="AS88" i="1" s="1"/>
  <c r="BI141" i="4"/>
  <c r="BH141" i="4"/>
  <c r="BG141" i="4"/>
  <c r="BE141" i="4"/>
  <c r="AA141" i="4"/>
  <c r="AA140" i="4" s="1"/>
  <c r="AA139" i="4" s="1"/>
  <c r="Y141" i="4"/>
  <c r="Y140" i="4" s="1"/>
  <c r="Y139" i="4" s="1"/>
  <c r="W141" i="4"/>
  <c r="W140" i="4" s="1"/>
  <c r="W139" i="4" s="1"/>
  <c r="BK141" i="4"/>
  <c r="BK140" i="4" s="1"/>
  <c r="N141" i="4"/>
  <c r="BF141" i="4" s="1"/>
  <c r="BI138" i="4"/>
  <c r="BH138" i="4"/>
  <c r="BG138" i="4"/>
  <c r="BE138" i="4"/>
  <c r="AA138" i="4"/>
  <c r="Y138" i="4"/>
  <c r="W138" i="4"/>
  <c r="BK138" i="4"/>
  <c r="N138" i="4"/>
  <c r="BF138" i="4" s="1"/>
  <c r="BI137" i="4"/>
  <c r="BH137" i="4"/>
  <c r="BG137" i="4"/>
  <c r="BE137" i="4"/>
  <c r="AA137" i="4"/>
  <c r="AA136" i="4" s="1"/>
  <c r="Y137" i="4"/>
  <c r="W137" i="4"/>
  <c r="W136" i="4" s="1"/>
  <c r="BK137" i="4"/>
  <c r="N137" i="4"/>
  <c r="BF137" i="4" s="1"/>
  <c r="BI135" i="4"/>
  <c r="BH135" i="4"/>
  <c r="BG135" i="4"/>
  <c r="BE135" i="4"/>
  <c r="AA135" i="4"/>
  <c r="AA118" i="4" s="1"/>
  <c r="AA117" i="4" s="1"/>
  <c r="Y135" i="4"/>
  <c r="W135" i="4"/>
  <c r="BK135" i="4"/>
  <c r="N135" i="4"/>
  <c r="BF135" i="4" s="1"/>
  <c r="BI134" i="4"/>
  <c r="BH134" i="4"/>
  <c r="BG134" i="4"/>
  <c r="BE134" i="4"/>
  <c r="AA134" i="4"/>
  <c r="Y134" i="4"/>
  <c r="W134" i="4"/>
  <c r="BK134" i="4"/>
  <c r="N134" i="4"/>
  <c r="BF134" i="4" s="1"/>
  <c r="BI133" i="4"/>
  <c r="BH133" i="4"/>
  <c r="BG133" i="4"/>
  <c r="BE133" i="4"/>
  <c r="AA133" i="4"/>
  <c r="Y133" i="4"/>
  <c r="W133" i="4"/>
  <c r="BK133" i="4"/>
  <c r="N133" i="4"/>
  <c r="BF133" i="4" s="1"/>
  <c r="BI132" i="4"/>
  <c r="BH132" i="4"/>
  <c r="BG132" i="4"/>
  <c r="BE132" i="4"/>
  <c r="AA132" i="4"/>
  <c r="Y132" i="4"/>
  <c r="W132" i="4"/>
  <c r="BK132" i="4"/>
  <c r="N132" i="4"/>
  <c r="BF132" i="4" s="1"/>
  <c r="BI131" i="4"/>
  <c r="BH131" i="4"/>
  <c r="BG131" i="4"/>
  <c r="BE131" i="4"/>
  <c r="AA131" i="4"/>
  <c r="Y131" i="4"/>
  <c r="W131" i="4"/>
  <c r="BK131" i="4"/>
  <c r="N131" i="4"/>
  <c r="BF131" i="4" s="1"/>
  <c r="BI130" i="4"/>
  <c r="BH130" i="4"/>
  <c r="BG130" i="4"/>
  <c r="BE130" i="4"/>
  <c r="AA130" i="4"/>
  <c r="Y130" i="4"/>
  <c r="W130" i="4"/>
  <c r="BK130" i="4"/>
  <c r="N130" i="4"/>
  <c r="BF130" i="4" s="1"/>
  <c r="BI129" i="4"/>
  <c r="BH129" i="4"/>
  <c r="BG129" i="4"/>
  <c r="BE129" i="4"/>
  <c r="AA129" i="4"/>
  <c r="Y129" i="4"/>
  <c r="W129" i="4"/>
  <c r="BK129" i="4"/>
  <c r="N129" i="4"/>
  <c r="BF129" i="4" s="1"/>
  <c r="BI128" i="4"/>
  <c r="BH128" i="4"/>
  <c r="BG128" i="4"/>
  <c r="BE128" i="4"/>
  <c r="AA128" i="4"/>
  <c r="Y128" i="4"/>
  <c r="W128" i="4"/>
  <c r="BK128" i="4"/>
  <c r="N128" i="4"/>
  <c r="BF128" i="4" s="1"/>
  <c r="BI127" i="4"/>
  <c r="BH127" i="4"/>
  <c r="BG127" i="4"/>
  <c r="BE127" i="4"/>
  <c r="AA127" i="4"/>
  <c r="Y127" i="4"/>
  <c r="W127" i="4"/>
  <c r="BK127" i="4"/>
  <c r="N127" i="4"/>
  <c r="BF127" i="4" s="1"/>
  <c r="BI126" i="4"/>
  <c r="BH126" i="4"/>
  <c r="BG126" i="4"/>
  <c r="BE126" i="4"/>
  <c r="AA126" i="4"/>
  <c r="Y126" i="4"/>
  <c r="W126" i="4"/>
  <c r="BK126" i="4"/>
  <c r="N126" i="4"/>
  <c r="BF126" i="4" s="1"/>
  <c r="BI125" i="4"/>
  <c r="BH125" i="4"/>
  <c r="BG125" i="4"/>
  <c r="BE125" i="4"/>
  <c r="AA125" i="4"/>
  <c r="Y125" i="4"/>
  <c r="W125" i="4"/>
  <c r="BK125" i="4"/>
  <c r="N125" i="4"/>
  <c r="BF125" i="4" s="1"/>
  <c r="BI124" i="4"/>
  <c r="BH124" i="4"/>
  <c r="BG124" i="4"/>
  <c r="BE124" i="4"/>
  <c r="AA124" i="4"/>
  <c r="Y124" i="4"/>
  <c r="W124" i="4"/>
  <c r="BK124" i="4"/>
  <c r="N124" i="4"/>
  <c r="BF124" i="4" s="1"/>
  <c r="BI123" i="4"/>
  <c r="BH123" i="4"/>
  <c r="BG123" i="4"/>
  <c r="BE123" i="4"/>
  <c r="AA123" i="4"/>
  <c r="Y123" i="4"/>
  <c r="W123" i="4"/>
  <c r="BK123" i="4"/>
  <c r="N123" i="4"/>
  <c r="BF123" i="4" s="1"/>
  <c r="BI122" i="4"/>
  <c r="BH122" i="4"/>
  <c r="BG122" i="4"/>
  <c r="BE122" i="4"/>
  <c r="AA122" i="4"/>
  <c r="Y122" i="4"/>
  <c r="W122" i="4"/>
  <c r="BK122" i="4"/>
  <c r="N122" i="4"/>
  <c r="BF122" i="4" s="1"/>
  <c r="BI121" i="4"/>
  <c r="BH121" i="4"/>
  <c r="BG121" i="4"/>
  <c r="BE121" i="4"/>
  <c r="AA121" i="4"/>
  <c r="Y121" i="4"/>
  <c r="W121" i="4"/>
  <c r="BK121" i="4"/>
  <c r="N121" i="4"/>
  <c r="BF121" i="4" s="1"/>
  <c r="BI120" i="4"/>
  <c r="BH120" i="4"/>
  <c r="BG120" i="4"/>
  <c r="BE120" i="4"/>
  <c r="AA120" i="4"/>
  <c r="Y120" i="4"/>
  <c r="W120" i="4"/>
  <c r="BK120" i="4"/>
  <c r="N120" i="4"/>
  <c r="BF120" i="4" s="1"/>
  <c r="BI119" i="4"/>
  <c r="BH119" i="4"/>
  <c r="BG119" i="4"/>
  <c r="BE119" i="4"/>
  <c r="AA119" i="4"/>
  <c r="Y119" i="4"/>
  <c r="W119" i="4"/>
  <c r="W118" i="4" s="1"/>
  <c r="BK119" i="4"/>
  <c r="N119" i="4"/>
  <c r="BF119" i="4" s="1"/>
  <c r="F110" i="4"/>
  <c r="F108" i="4"/>
  <c r="M29" i="4"/>
  <c r="F82" i="4"/>
  <c r="F80" i="4"/>
  <c r="O22" i="4"/>
  <c r="E22" i="4"/>
  <c r="M113" i="4" s="1"/>
  <c r="O21" i="4"/>
  <c r="O19" i="4"/>
  <c r="E19" i="4"/>
  <c r="M84" i="4" s="1"/>
  <c r="O18" i="4"/>
  <c r="O16" i="4"/>
  <c r="E16" i="4"/>
  <c r="F85" i="4" s="1"/>
  <c r="O15" i="4"/>
  <c r="O13" i="4"/>
  <c r="E13" i="4"/>
  <c r="F112" i="4" s="1"/>
  <c r="O12" i="4"/>
  <c r="O10" i="4"/>
  <c r="M82" i="4" s="1"/>
  <c r="F6" i="4"/>
  <c r="F106" i="4" s="1"/>
  <c r="AK27" i="1"/>
  <c r="AM83" i="1"/>
  <c r="L83" i="1"/>
  <c r="AM82" i="1"/>
  <c r="L82" i="1"/>
  <c r="AM80" i="1"/>
  <c r="L80" i="1"/>
  <c r="L78" i="1"/>
  <c r="L77" i="1"/>
  <c r="F84" i="5" l="1"/>
  <c r="M116" i="5"/>
  <c r="BK143" i="5"/>
  <c r="N143" i="5" s="1"/>
  <c r="N96" i="5" s="1"/>
  <c r="BK132" i="5"/>
  <c r="F78" i="4"/>
  <c r="W143" i="5"/>
  <c r="BK154" i="5"/>
  <c r="N154" i="5" s="1"/>
  <c r="N98" i="5" s="1"/>
  <c r="H37" i="4"/>
  <c r="BD89" i="1" s="1"/>
  <c r="BK118" i="4"/>
  <c r="N118" i="4" s="1"/>
  <c r="N91" i="4" s="1"/>
  <c r="BK122" i="5"/>
  <c r="N122" i="5" s="1"/>
  <c r="N91" i="5" s="1"/>
  <c r="W132" i="5"/>
  <c r="AA132" i="5"/>
  <c r="W154" i="5"/>
  <c r="W131" i="5" s="1"/>
  <c r="Y118" i="4"/>
  <c r="Y117" i="4" s="1"/>
  <c r="H35" i="4"/>
  <c r="BB89" i="1" s="1"/>
  <c r="F78" i="5"/>
  <c r="W121" i="5"/>
  <c r="Y132" i="5"/>
  <c r="Y131" i="5" s="1"/>
  <c r="AA143" i="5"/>
  <c r="F84" i="4"/>
  <c r="Y122" i="5"/>
  <c r="H33" i="5"/>
  <c r="AZ90" i="1" s="1"/>
  <c r="M85" i="4"/>
  <c r="M33" i="4"/>
  <c r="AV89" i="1" s="1"/>
  <c r="BK136" i="4"/>
  <c r="N136" i="4" s="1"/>
  <c r="N92" i="4" s="1"/>
  <c r="M33" i="5"/>
  <c r="AV90" i="1" s="1"/>
  <c r="H36" i="4"/>
  <c r="BC89" i="1" s="1"/>
  <c r="H35" i="5"/>
  <c r="BB90" i="1" s="1"/>
  <c r="H36" i="5"/>
  <c r="BC90" i="1" s="1"/>
  <c r="BK125" i="5"/>
  <c r="N125" i="5" s="1"/>
  <c r="N92" i="5" s="1"/>
  <c r="M110" i="4"/>
  <c r="H37" i="5"/>
  <c r="BD90" i="1" s="1"/>
  <c r="Y116" i="4"/>
  <c r="Y121" i="5"/>
  <c r="Y120" i="5" s="1"/>
  <c r="M34" i="5"/>
  <c r="AW90" i="1" s="1"/>
  <c r="AA121" i="5"/>
  <c r="W117" i="4"/>
  <c r="W116" i="4" s="1"/>
  <c r="AU89" i="1" s="1"/>
  <c r="N140" i="4"/>
  <c r="N94" i="4" s="1"/>
  <c r="BK139" i="4"/>
  <c r="N139" i="4" s="1"/>
  <c r="N93" i="4" s="1"/>
  <c r="AA116" i="4"/>
  <c r="H34" i="5"/>
  <c r="BA90" i="1" s="1"/>
  <c r="M34" i="4"/>
  <c r="AW89" i="1" s="1"/>
  <c r="H34" i="4"/>
  <c r="BA89" i="1" s="1"/>
  <c r="M112" i="4"/>
  <c r="F113" i="4"/>
  <c r="F117" i="5"/>
  <c r="H33" i="4"/>
  <c r="AZ89" i="1" s="1"/>
  <c r="M117" i="5"/>
  <c r="AT89" i="1" l="1"/>
  <c r="BK131" i="5"/>
  <c r="N131" i="5" s="1"/>
  <c r="N94" i="5" s="1"/>
  <c r="N132" i="5"/>
  <c r="N95" i="5" s="1"/>
  <c r="BB88" i="1"/>
  <c r="AT90" i="1"/>
  <c r="W120" i="5"/>
  <c r="AU90" i="1" s="1"/>
  <c r="AU88" i="1" s="1"/>
  <c r="AU87" i="1" s="1"/>
  <c r="AA131" i="5"/>
  <c r="BK121" i="5"/>
  <c r="N121" i="5" s="1"/>
  <c r="N90" i="5" s="1"/>
  <c r="BD88" i="1"/>
  <c r="BD87" i="1" s="1"/>
  <c r="AZ88" i="1"/>
  <c r="BC88" i="1"/>
  <c r="BK117" i="4"/>
  <c r="N117" i="4" s="1"/>
  <c r="N90" i="4" s="1"/>
  <c r="AA120" i="5"/>
  <c r="BA88" i="1"/>
  <c r="AW88" i="1" l="1"/>
  <c r="AT88" i="1" s="1"/>
  <c r="BA87" i="1"/>
  <c r="AX88" i="1"/>
  <c r="BB87" i="1"/>
  <c r="AY88" i="1"/>
  <c r="BC87" i="1"/>
  <c r="AV88" i="1"/>
  <c r="AZ87" i="1"/>
  <c r="BK116" i="4"/>
  <c r="N116" i="4" s="1"/>
  <c r="N89" i="4" s="1"/>
  <c r="M28" i="4" s="1"/>
  <c r="M31" i="4" s="1"/>
  <c r="BK120" i="5"/>
  <c r="N120" i="5" s="1"/>
  <c r="N89" i="5" s="1"/>
  <c r="M28" i="5" s="1"/>
  <c r="M31" i="5" s="1"/>
  <c r="W35" i="1"/>
  <c r="AY87" i="1"/>
  <c r="L98" i="4" l="1"/>
  <c r="L102" i="5"/>
  <c r="W34" i="1"/>
  <c r="AX87" i="1"/>
  <c r="W33" i="1"/>
  <c r="AV87" i="1"/>
  <c r="AK31" i="1" s="1"/>
  <c r="W31" i="1"/>
  <c r="L39" i="4"/>
  <c r="AG89" i="1"/>
  <c r="AG90" i="1"/>
  <c r="AN90" i="1" s="1"/>
  <c r="L39" i="5"/>
  <c r="W32" i="1"/>
  <c r="AW87" i="1"/>
  <c r="AK32" i="1" l="1"/>
  <c r="AT87" i="1"/>
  <c r="AG88" i="1"/>
  <c r="AN89" i="1"/>
  <c r="AN88" i="1" l="1"/>
  <c r="AG87" i="1"/>
  <c r="AK26" i="1" s="1"/>
  <c r="AK29" i="1" s="1"/>
  <c r="AK37" i="1" s="1"/>
  <c r="AG94" i="1" l="1"/>
  <c r="AN87" i="1"/>
  <c r="AN94" i="1" s="1"/>
</calcChain>
</file>

<file path=xl/sharedStrings.xml><?xml version="1.0" encoding="utf-8"?>
<sst xmlns="http://schemas.openxmlformats.org/spreadsheetml/2006/main" count="1114" uniqueCount="306">
  <si>
    <t>optimalizované pre tlač zostáv vo formáte A4 - na výšku</t>
  </si>
  <si>
    <t>&gt;&gt;  skryté stĺpce  &lt;&lt;</t>
  </si>
  <si>
    <t>0,001</t>
  </si>
  <si>
    <t>20</t>
  </si>
  <si>
    <t>SÚHRNNÝ LIST STAVBY</t>
  </si>
  <si>
    <t>v ---  nižšie sa nachádzajú doplnkové a pomocné údaje k zostavám  --- v</t>
  </si>
  <si>
    <t>Kód:</t>
  </si>
  <si>
    <t>2023-03</t>
  </si>
  <si>
    <t>Stavba:</t>
  </si>
  <si>
    <t>Univerzita Komenského</t>
  </si>
  <si>
    <t>JKSO:</t>
  </si>
  <si>
    <t/>
  </si>
  <si>
    <t>KS:</t>
  </si>
  <si>
    <t>Miesto:</t>
  </si>
  <si>
    <t xml:space="preserve"> </t>
  </si>
  <si>
    <t>Dátum:</t>
  </si>
  <si>
    <t>11. 8. 2023</t>
  </si>
  <si>
    <t>Objednávateľ:</t>
  </si>
  <si>
    <t>IČO:</t>
  </si>
  <si>
    <t>IČO DPH:</t>
  </si>
  <si>
    <t>Zhotoviteľ:</t>
  </si>
  <si>
    <t>False</t>
  </si>
  <si>
    <t>Projektant:</t>
  </si>
  <si>
    <t>True</t>
  </si>
  <si>
    <t>0,01</t>
  </si>
  <si>
    <t>Spracovateľ: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</si>
  <si>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</si>
  <si>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</si>
  <si>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</si>
  <si>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</si>
  <si>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</si>
  <si>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</si>
  <si>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</si>
  <si>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</si>
  <si>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</si>
  <si>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</si>
  <si>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</si>
  <si>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</si>
  <si>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</si>
  <si>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</si>
  <si>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</si>
  <si>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</si>
  <si>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</si>
  <si>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</si>
  <si>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</si>
  <si>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</si>
  <si>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</si>
  <si>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</si>
  <si>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</si>
  <si>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</si>
  <si>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</si>
  <si>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</si>
  <si>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</si>
  <si>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</si>
  <si>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</si>
  <si>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</si>
  <si>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</si>
  <si>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</si>
  <si>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</si>
  <si>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</si>
  <si>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</si>
  <si>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</si>
  <si>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</si>
  <si>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</si>
  <si>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</si>
  <si>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</si>
  <si>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</si>
  <si>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</si>
  <si>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</si>
  <si>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{ac5ea4a1-3f31-4204-a3dd-a26b30828796}</t>
  </si>
  <si>
    <t>{00000000-0000-0000-0000-000000000000}</t>
  </si>
  <si>
    <t>2023-03-02</t>
  </si>
  <si>
    <t>Svetlíky</t>
  </si>
  <si>
    <t>1</t>
  </si>
  <si>
    <t>{a44d1aec-49ef-45b9-aebb-3ff431324e68}</t>
  </si>
  <si>
    <t>/</t>
  </si>
  <si>
    <t>2023-03-02-01</t>
  </si>
  <si>
    <t>Búracie práce</t>
  </si>
  <si>
    <t>2</t>
  </si>
  <si>
    <t>{676e6004-f2e3-40a3-aef5-bcf21c11ec97}</t>
  </si>
  <si>
    <t>2023-03-02-02</t>
  </si>
  <si>
    <t xml:space="preserve">Dostavovacie práce </t>
  </si>
  <si>
    <t>{adfd9059-4792-451a-8e7a-7d9b0fbc0644}</t>
  </si>
  <si>
    <t>2) Ostatné náklady zo súhrnného listu</t>
  </si>
  <si>
    <t>Percent. zadanie_x000D_
[% nákladov rozpočtu]</t>
  </si>
  <si>
    <t>Zaradenie nákladov</t>
  </si>
  <si>
    <t>Celkové náklady za stavbu 1) + 2)</t>
  </si>
  <si>
    <t>KRYCÍ LIST ROZPOČTU</t>
  </si>
  <si>
    <t>Objekt:</t>
  </si>
  <si>
    <t>2023-03-02 - Svetlíky</t>
  </si>
  <si>
    <t>Časť:</t>
  </si>
  <si>
    <t>2023-03-02-01 - Búracie práce</t>
  </si>
  <si>
    <t>Náklady z rozpočtu</t>
  </si>
  <si>
    <t>Ostatné náklady</t>
  </si>
  <si>
    <t>REKAPITULÁCIA ROZPOČTU</t>
  </si>
  <si>
    <t>Kód - Popis</t>
  </si>
  <si>
    <t>Cena celkom [EUR]</t>
  </si>
  <si>
    <t>1) Náklady z rozpočtu</t>
  </si>
  <si>
    <t>-1</t>
  </si>
  <si>
    <t>HSV - Práce a dodávky HSV</t>
  </si>
  <si>
    <t xml:space="preserve">    9 - Ostatné konštrukcie a práce-búranie</t>
  </si>
  <si>
    <t xml:space="preserve">    99 - Presun hmôt HSV</t>
  </si>
  <si>
    <t>PSV - Práce a dodávky PSV</t>
  </si>
  <si>
    <t xml:space="preserve">    767 - Konštrukcie doplnkové kovové</t>
  </si>
  <si>
    <t>2) Ostatné náklady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</si>
  <si>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</si>
  <si>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</si>
  <si>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</si>
  <si>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</si>
  <si>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</si>
  <si>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</si>
  <si>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</si>
  <si>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</si>
  <si>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</si>
  <si>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</si>
  <si>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</si>
  <si>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</si>
  <si>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</si>
  <si>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</si>
  <si>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</si>
  <si>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4</t>
  </si>
  <si>
    <t>K</t>
  </si>
  <si>
    <t>978011161</t>
  </si>
  <si>
    <t>Otlčenie omietok stropov vnútorných vápenných alebo vápennocementových v rozsahu do 50 %,  -0,02000t</t>
  </si>
  <si>
    <t>m2</t>
  </si>
  <si>
    <t>961335297</t>
  </si>
  <si>
    <t>5</t>
  </si>
  <si>
    <t>978013161</t>
  </si>
  <si>
    <t>Otlčenie omietok stien vnútorných vápenných alebo vápennocementových v rozsahu do 50 %,  -0,02000t</t>
  </si>
  <si>
    <t>1550215770</t>
  </si>
  <si>
    <t>978065101.R1</t>
  </si>
  <si>
    <t>Odstránenie vrstvy zateplenia strechy z dosiek z minerálnej vlny hrúbky 20 -30 mm -0,02588 t</t>
  </si>
  <si>
    <t>2055849248</t>
  </si>
  <si>
    <t>3</t>
  </si>
  <si>
    <t>978065021.R1</t>
  </si>
  <si>
    <t>Odstránenie vrstvy zateplenia strechy z polystyrénových dosiek hrúbky nad 150 -200 mm -0,01876 t</t>
  </si>
  <si>
    <t>322019821</t>
  </si>
  <si>
    <t>6</t>
  </si>
  <si>
    <t>978071211</t>
  </si>
  <si>
    <t>Odsekanie a odstránenie izolácie lepenkovej zvislej,  -0,07300t</t>
  </si>
  <si>
    <t>-621418588</t>
  </si>
  <si>
    <t>7</t>
  </si>
  <si>
    <t>978071251</t>
  </si>
  <si>
    <t>Odsekanie a odstránenie izolácie lepenkovej vodorovnej,  -0,07300t</t>
  </si>
  <si>
    <t>965675966</t>
  </si>
  <si>
    <t>8</t>
  </si>
  <si>
    <t>979011111</t>
  </si>
  <si>
    <t>Zvislá doprava sutiny a vybúraných hmôt za prvé podlažie nad alebo pod základným podlažím</t>
  </si>
  <si>
    <t>t</t>
  </si>
  <si>
    <t>-1291101828</t>
  </si>
  <si>
    <t>9</t>
  </si>
  <si>
    <t>979011201</t>
  </si>
  <si>
    <t>Plastový sklz na stavebnú suť výšky do 10 m</t>
  </si>
  <si>
    <t>m</t>
  </si>
  <si>
    <t>-2115533536</t>
  </si>
  <si>
    <t>10</t>
  </si>
  <si>
    <t>979011202</t>
  </si>
  <si>
    <t>Príplatok k cene za každý ďalší meter výšky</t>
  </si>
  <si>
    <t>-1310136952</t>
  </si>
  <si>
    <t>11</t>
  </si>
  <si>
    <t>979011231</t>
  </si>
  <si>
    <t>Demontáž sklzu na stavebnú suť výšky do 10 m</t>
  </si>
  <si>
    <t>490678736</t>
  </si>
  <si>
    <t>12</t>
  </si>
  <si>
    <t>979081111</t>
  </si>
  <si>
    <t>Odvoz sutiny a vybúraných hmôt na skládku do 1 km</t>
  </si>
  <si>
    <t>-2058942353</t>
  </si>
  <si>
    <t>13</t>
  </si>
  <si>
    <t>979081121</t>
  </si>
  <si>
    <t>Odvoz sutiny a vybúraných hmôt na skládku za každý ďalší 1 km</t>
  </si>
  <si>
    <t>1572138933</t>
  </si>
  <si>
    <t>14</t>
  </si>
  <si>
    <t>979089012</t>
  </si>
  <si>
    <t>Poplatok za skladovanie - betón, tehly, dlaždice (17 01 ), ostatné</t>
  </si>
  <si>
    <t>1321229887</t>
  </si>
  <si>
    <t>15</t>
  </si>
  <si>
    <t>979089112</t>
  </si>
  <si>
    <t>Poplatok za skladovanie - drevo, sklo, plasty (17 02 ), ostatné</t>
  </si>
  <si>
    <t>1111624558</t>
  </si>
  <si>
    <t>16</t>
  </si>
  <si>
    <t>979089412</t>
  </si>
  <si>
    <t>Poplatok za skladovanie - izolačné materiály a materiály obsahujúce azbest (17 06), ostatné</t>
  </si>
  <si>
    <t>-525963509</t>
  </si>
  <si>
    <t>17</t>
  </si>
  <si>
    <t>979089612</t>
  </si>
  <si>
    <t>Poplatok za skladovanie - iné odpady zo stavieb a demolácií (17 09), ostatné</t>
  </si>
  <si>
    <t>-1649004705</t>
  </si>
  <si>
    <t>18</t>
  </si>
  <si>
    <t>979089713</t>
  </si>
  <si>
    <t>Prenájom kontajneru 7,5 m3</t>
  </si>
  <si>
    <t>sub</t>
  </si>
  <si>
    <t>-567769273</t>
  </si>
  <si>
    <t>19</t>
  </si>
  <si>
    <t>998011001</t>
  </si>
  <si>
    <t>Presun hmôt pre budovy  (801, 803, 812), zvislá konštr. z tehál, tvárnic, z kovu výšky do 6 m</t>
  </si>
  <si>
    <t>-1750622329</t>
  </si>
  <si>
    <t>998011002</t>
  </si>
  <si>
    <t>Presun hmôt pre budovy (801, 803, 812), zvislá konštr. z tehál, tvárnic, z kovu výšky do 12 m</t>
  </si>
  <si>
    <t>981710929</t>
  </si>
  <si>
    <t>767311828</t>
  </si>
  <si>
    <t xml:space="preserve">Demontáž svetlíka polykarbonátového bodového, štvorhranného alebo obdĺžnikového, priechod svetla nad 3,5 do 4 m2  -0,0754t, vrátane hydroizolácie napojenej na svetlík </t>
  </si>
  <si>
    <t>-635377832</t>
  </si>
  <si>
    <t xml:space="preserve">2023-03-02-02 - Dostavovacie práce </t>
  </si>
  <si>
    <t xml:space="preserve">    6 - Úpravy povrchov, podlahy, osadenie</t>
  </si>
  <si>
    <t xml:space="preserve">    712 - Izolácie striech</t>
  </si>
  <si>
    <t xml:space="preserve">    713 - Izolácie tepelné</t>
  </si>
  <si>
    <t xml:space="preserve">    784 - Dokončovacie práce - maľby</t>
  </si>
  <si>
    <t>27</t>
  </si>
  <si>
    <t>612467502</t>
  </si>
  <si>
    <t xml:space="preserve">Príprava vnútorného podkladu stien, kontaktný mostík </t>
  </si>
  <si>
    <t>-2007298623</t>
  </si>
  <si>
    <t>28</t>
  </si>
  <si>
    <t>612481119</t>
  </si>
  <si>
    <t>Potiahnutie vnútorných stien sklotextílnou mriežkou s celoplošným prilepením</t>
  </si>
  <si>
    <t>-381226744</t>
  </si>
  <si>
    <t>42</t>
  </si>
  <si>
    <t>941942011</t>
  </si>
  <si>
    <t>Montáž lešenia rámového systémového s podlahami šírky nad 0,75 do 1,10 m, výšky do 10 m</t>
  </si>
  <si>
    <t>413070555</t>
  </si>
  <si>
    <t>41</t>
  </si>
  <si>
    <t>941942811</t>
  </si>
  <si>
    <t>Demontáž lešenia rámového systémového s podlahami šírky nad 0,75 do 1,10 m, výšky do 10 m</t>
  </si>
  <si>
    <t>-325792222</t>
  </si>
  <si>
    <t>29</t>
  </si>
  <si>
    <t>953997767</t>
  </si>
  <si>
    <t xml:space="preserve">Špaletový L profil 6 mm (plastový), so sklovlaknitou mriežkou </t>
  </si>
  <si>
    <t>-1334938764</t>
  </si>
  <si>
    <t>30</t>
  </si>
  <si>
    <t>998011005</t>
  </si>
  <si>
    <t>Presun hmôt pre budovy (801, 803, 812), zvislá konštr. z tehál, tvárnic, z kovu výšky do 45 m</t>
  </si>
  <si>
    <t>-150801400</t>
  </si>
  <si>
    <t>712290010</t>
  </si>
  <si>
    <t xml:space="preserve">Zhotovenie parozábrany pre strechy ploché do 10° </t>
  </si>
  <si>
    <t>-2132385023</t>
  </si>
  <si>
    <t>M</t>
  </si>
  <si>
    <t>2832990190.S</t>
  </si>
  <si>
    <t>Parozábrana hr.0,15mm, š.2m, balenie: 200m2</t>
  </si>
  <si>
    <t>32</t>
  </si>
  <si>
    <t>-862676349</t>
  </si>
  <si>
    <t>712370050</t>
  </si>
  <si>
    <t>Zhotovenie povlakovej krytiny striech plochých do 10°PVC-P fóliou položenou voľne so zvarením spoju</t>
  </si>
  <si>
    <t>-1138300937</t>
  </si>
  <si>
    <t>2832990170</t>
  </si>
  <si>
    <t>Zálievka Z 01, balenie:2,5kg</t>
  </si>
  <si>
    <t>kg</t>
  </si>
  <si>
    <t>1959784</t>
  </si>
  <si>
    <t>2833000150</t>
  </si>
  <si>
    <t>FATRAFOL-S 810 hydroizolačná fólia hr.1,50 mm, š.1,3m šedá</t>
  </si>
  <si>
    <t>1344315727</t>
  </si>
  <si>
    <t>712391175</t>
  </si>
  <si>
    <t>Pripevnenie povlakovej krytiny na plochých strechách do 10° kotviacimi pásikmi, uholníkmi</t>
  </si>
  <si>
    <t>-963793934</t>
  </si>
  <si>
    <t>26</t>
  </si>
  <si>
    <t>2832990320</t>
  </si>
  <si>
    <t>Poplastovaný plech PVC- atikový š.333mm, dĺ. 2m</t>
  </si>
  <si>
    <t>ks</t>
  </si>
  <si>
    <t>-1538818775</t>
  </si>
  <si>
    <t>25</t>
  </si>
  <si>
    <t>2832990270</t>
  </si>
  <si>
    <t>Poplastovaný plech PVC- kútová lišta š.100mm, dĺ. 2m</t>
  </si>
  <si>
    <t>599841208</t>
  </si>
  <si>
    <t>37</t>
  </si>
  <si>
    <t>998712201</t>
  </si>
  <si>
    <t>Presun hmôt pre izoláciu povlakovej krytiny v objektoch výšky do 6 m</t>
  </si>
  <si>
    <t>%</t>
  </si>
  <si>
    <t>405727972</t>
  </si>
  <si>
    <t>38</t>
  </si>
  <si>
    <t>998712202</t>
  </si>
  <si>
    <t>Presun hmôt pre izoláciu povlakovej krytiny v objektoch výšky nad 6 do 12 m</t>
  </si>
  <si>
    <t>-1414414731</t>
  </si>
  <si>
    <t>713141151</t>
  </si>
  <si>
    <t>Montáž tepelnej izolácie striech plochých do 10° minerálnou vlnou, jednovrstvová kladenými voľne</t>
  </si>
  <si>
    <t>1659726067</t>
  </si>
  <si>
    <t>6313670436</t>
  </si>
  <si>
    <t>TF Profi kamenná vlna hrúbka 250 mm, kontaktné fasády</t>
  </si>
  <si>
    <t>258950956</t>
  </si>
  <si>
    <t>713142151</t>
  </si>
  <si>
    <t>Montáž tepelnej izolácie striech plochých do 10° polystyrénom, jednovrstvová kladenými voľne</t>
  </si>
  <si>
    <t>-558868661</t>
  </si>
  <si>
    <t>2837653406</t>
  </si>
  <si>
    <t>EPS Roof 70S penový polystyrén hrúbka 180 mm</t>
  </si>
  <si>
    <t>1027127717</t>
  </si>
  <si>
    <t>39</t>
  </si>
  <si>
    <t>998713201</t>
  </si>
  <si>
    <t>Presun hmôt pre izolácie tepelné v objektoch výšky do 6 m</t>
  </si>
  <si>
    <t>-1067958178</t>
  </si>
  <si>
    <t>40</t>
  </si>
  <si>
    <t>998713202</t>
  </si>
  <si>
    <t>Presun hmôt pre izolácie tepelné v objektoch výšky nad 6 m do 12 m</t>
  </si>
  <si>
    <t>-1694341938</t>
  </si>
  <si>
    <t>767316308</t>
  </si>
  <si>
    <t>Montáž svetlíka polykarbonátového bodového, štvorhranného alebo obdĺžnikového, stavebný otvor nad 4 m2</t>
  </si>
  <si>
    <t>-1223496814</t>
  </si>
  <si>
    <t>5624501260-S1</t>
  </si>
  <si>
    <t>Bodový strešný svetlík- obdĺžnikový -tvar kupola 2-vrstvová, rozm.A svetlosť: 120x327 cm B-strešný otvor: 135x345cm</t>
  </si>
  <si>
    <t>163008270</t>
  </si>
  <si>
    <t>5624501260-S2</t>
  </si>
  <si>
    <t>Bodový strešný svetlík- obdĺžnikový -tvar kupola 2-vrstvová, rozm.A svetlosť: 120x435 cm B-strešný otvor: 135x453cm</t>
  </si>
  <si>
    <t>1360278241</t>
  </si>
  <si>
    <t>31</t>
  </si>
  <si>
    <t>784452261</t>
  </si>
  <si>
    <t xml:space="preserve">Maľby z maliarskych zmesí, ručne nanášané jednonásobné základné na podklad jemnozrnný  výšky do 3,80 m   </t>
  </si>
  <si>
    <t>-1718153863</t>
  </si>
  <si>
    <t>784481010-R</t>
  </si>
  <si>
    <t>Upratanie izieb, priestorov, podláh po realizácií</t>
  </si>
  <si>
    <t>-1247648801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</si>
</sst>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0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FAE682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sz val="9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8"/>
      <color rgb="FF969696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sz val="18"/>
      <color theme="10"/>
      <name val="Wingdings 2"/>
    </font>
    <font>
      <b/>
      <sz val="10"/>
      <color rgb="FF003366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1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4" fillId="0" borderId="0" xfId="0" applyFont="1" applyAlignment="1">
      <alignment horizontal="left" vertical="center"/>
    </xf>
    <xf numFmtId="0" fontId="0" fillId="0" borderId="6" xfId="0" applyBorder="1"/>
    <xf numFmtId="0" fontId="15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16" fillId="0" borderId="7" xfId="0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3" fillId="3" borderId="8" xfId="0" applyFont="1" applyFill="1" applyBorder="1" applyAlignment="1">
      <alignment horizontal="left" vertical="center"/>
    </xf>
    <xf numFmtId="0" fontId="0" fillId="3" borderId="9" xfId="0" applyFill="1" applyBorder="1" applyAlignment="1">
      <alignment vertical="center"/>
    </xf>
    <xf numFmtId="0" fontId="3" fillId="3" borderId="9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19" fillId="0" borderId="16" xfId="0" applyFont="1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19" fillId="0" borderId="17" xfId="0" applyFont="1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20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9" xfId="0" applyFill="1" applyBorder="1" applyAlignment="1">
      <alignment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3" fillId="4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right" vertical="center"/>
    </xf>
    <xf numFmtId="0" fontId="3" fillId="4" borderId="9" xfId="0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14" fillId="0" borderId="2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6" fontId="32" fillId="0" borderId="12" xfId="0" applyNumberFormat="1" applyFont="1" applyBorder="1"/>
    <xf numFmtId="166" fontId="32" fillId="0" borderId="13" xfId="0" applyNumberFormat="1" applyFont="1" applyBorder="1"/>
    <xf numFmtId="167" fontId="33" fillId="0" borderId="0" xfId="0" applyNumberFormat="1" applyFont="1" applyAlignment="1">
      <alignment vertical="center"/>
    </xf>
    <xf numFmtId="0" fontId="8" fillId="0" borderId="4" xfId="0" applyFont="1" applyBorder="1"/>
    <xf numFmtId="0" fontId="6" fillId="0" borderId="0" xfId="0" applyFont="1" applyAlignment="1">
      <alignment horizontal="left"/>
    </xf>
    <xf numFmtId="0" fontId="8" fillId="0" borderId="5" xfId="0" applyFont="1" applyBorder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0" fontId="0" fillId="0" borderId="4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1" fillId="0" borderId="25" xfId="0" applyFont="1" applyBorder="1" applyAlignment="1">
      <alignment horizontal="left" vertical="center"/>
    </xf>
    <xf numFmtId="166" fontId="1" fillId="0" borderId="0" xfId="0" applyNumberFormat="1" applyFont="1" applyAlignment="1">
      <alignment vertical="center"/>
    </xf>
    <xf numFmtId="166" fontId="1" fillId="0" borderId="15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1" fillId="0" borderId="17" xfId="0" applyFont="1" applyBorder="1" applyAlignment="1">
      <alignment horizontal="center" vertical="center"/>
    </xf>
    <xf numFmtId="166" fontId="1" fillId="0" borderId="17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1" applyFont="1" applyFill="1" applyAlignment="1" applyProtection="1">
      <alignment vertical="center"/>
    </xf>
    <xf numFmtId="0" fontId="0" fillId="0" borderId="25" xfId="0" applyBorder="1" applyAlignment="1">
      <alignment horizontal="center" vertical="center"/>
    </xf>
    <xf numFmtId="49" fontId="0" fillId="0" borderId="25" xfId="0" applyNumberFormat="1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167" fontId="0" fillId="0" borderId="25" xfId="0" applyNumberFormat="1" applyBorder="1" applyAlignment="1">
      <alignment vertical="center"/>
    </xf>
    <xf numFmtId="0" fontId="34" fillId="0" borderId="25" xfId="0" applyFont="1" applyBorder="1" applyAlignment="1">
      <alignment horizontal="center" vertical="center"/>
    </xf>
    <xf numFmtId="49" fontId="34" fillId="0" borderId="25" xfId="0" applyNumberFormat="1" applyFont="1" applyBorder="1" applyAlignment="1">
      <alignment horizontal="left" vertical="center" wrapText="1"/>
    </xf>
    <xf numFmtId="0" fontId="34" fillId="0" borderId="25" xfId="0" applyFont="1" applyBorder="1" applyAlignment="1">
      <alignment horizontal="center" vertical="center" wrapText="1"/>
    </xf>
    <xf numFmtId="167" fontId="34" fillId="0" borderId="25" xfId="0" applyNumberFormat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vertical="center"/>
    </xf>
    <xf numFmtId="4" fontId="16" fillId="0" borderId="7" xfId="0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0" fillId="3" borderId="9" xfId="0" applyFill="1" applyBorder="1" applyAlignment="1">
      <alignment vertical="center"/>
    </xf>
    <xf numFmtId="4" fontId="3" fillId="3" borderId="9" xfId="0" applyNumberFormat="1" applyFont="1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0" fontId="24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2" fillId="4" borderId="0" xfId="0" applyNumberFormat="1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3" fillId="4" borderId="9" xfId="0" applyNumberFormat="1" applyFont="1" applyFill="1" applyBorder="1" applyAlignment="1">
      <alignment vertical="center"/>
    </xf>
    <xf numFmtId="4" fontId="3" fillId="4" borderId="10" xfId="0" applyNumberFormat="1" applyFont="1" applyFill="1" applyBorder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" fontId="30" fillId="0" borderId="0" xfId="0" applyNumberFormat="1" applyFont="1" applyAlignment="1">
      <alignment vertical="center"/>
    </xf>
    <xf numFmtId="0" fontId="2" fillId="4" borderId="23" xfId="0" applyFont="1" applyFill="1" applyBorder="1" applyAlignment="1">
      <alignment horizontal="center" vertical="center" wrapText="1"/>
    </xf>
    <xf numFmtId="0" fontId="31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left" vertical="center" wrapText="1"/>
    </xf>
    <xf numFmtId="167" fontId="0" fillId="0" borderId="25" xfId="0" applyNumberFormat="1" applyBorder="1" applyAlignment="1" applyProtection="1">
      <alignment vertical="center"/>
      <protection locked="0"/>
    </xf>
    <xf numFmtId="0" fontId="11" fillId="0" borderId="0" xfId="1" applyFont="1" applyFill="1" applyAlignment="1" applyProtection="1">
      <alignment horizontal="center" vertical="center"/>
    </xf>
    <xf numFmtId="167" fontId="3" fillId="0" borderId="12" xfId="0" applyNumberFormat="1" applyFont="1" applyBorder="1" applyAlignment="1">
      <alignment vertical="center"/>
    </xf>
    <xf numFmtId="167" fontId="6" fillId="0" borderId="0" xfId="0" applyNumberFormat="1" applyFont="1" applyAlignment="1">
      <alignment vertical="center"/>
    </xf>
    <xf numFmtId="167" fontId="7" fillId="0" borderId="17" xfId="0" applyNumberFormat="1" applyFont="1" applyBorder="1" applyAlignment="1">
      <alignment vertical="center"/>
    </xf>
    <xf numFmtId="167" fontId="7" fillId="0" borderId="23" xfId="0" applyNumberFormat="1" applyFont="1" applyBorder="1" applyAlignment="1">
      <alignment vertical="center"/>
    </xf>
    <xf numFmtId="167" fontId="6" fillId="0" borderId="12" xfId="0" applyNumberFormat="1" applyFont="1" applyBorder="1" applyAlignment="1">
      <alignment vertical="center"/>
    </xf>
    <xf numFmtId="0" fontId="34" fillId="0" borderId="25" xfId="0" applyFont="1" applyBorder="1" applyAlignment="1">
      <alignment horizontal="left" vertical="center" wrapText="1"/>
    </xf>
    <xf numFmtId="167" fontId="34" fillId="0" borderId="25" xfId="0" applyNumberFormat="1" applyFont="1" applyBorder="1" applyAlignment="1" applyProtection="1">
      <alignment vertical="center"/>
      <protection locked="0"/>
    </xf>
    <xf numFmtId="0" fontId="0" fillId="0" borderId="0" xfId="0" applyAlignment="1"/>
    <xf numFmtId="4" fontId="29" fillId="0" borderId="0" xfId="0" applyNumberFormat="1" applyFont="1" applyAlignment="1">
      <alignment vertical="center"/>
    </xf>
    <xf numFmtId="167" fontId="22" fillId="0" borderId="12" xfId="0" applyNumberFormat="1" applyFont="1" applyBorder="1" applyAlignment="1"/>
    <xf numFmtId="167" fontId="6" fillId="0" borderId="0" xfId="0" applyNumberFormat="1" applyFont="1" applyAlignment="1"/>
    <xf numFmtId="167" fontId="7" fillId="0" borderId="17" xfId="0" applyNumberFormat="1" applyFont="1" applyBorder="1" applyAlignment="1"/>
    <xf numFmtId="167" fontId="7" fillId="0" borderId="23" xfId="0" applyNumberFormat="1" applyFont="1" applyBorder="1" applyAlignment="1"/>
    <xf numFmtId="167" fontId="6" fillId="0" borderId="12" xfId="0" applyNumberFormat="1" applyFont="1" applyBorder="1" applyAlignment="1"/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95"/>
  <sheetViews>
    <sheetView showGridLines="0" tabSelected="1" workbookViewId="0">
      <pane ySplit="1" topLeftCell="A15" activePane="bottomLeft" state="frozen"/>
      <selection pane="bottomLeft" activeCell="AG87" sqref="AG87:AM87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43"/>
      <c r="B1" s="6"/>
      <c r="C1" s="6"/>
      <c r="D1" s="133"/>
      <c r="E1" s="6"/>
      <c r="F1" s="6"/>
      <c r="G1" s="6"/>
      <c r="H1" s="6"/>
      <c r="I1" s="6"/>
      <c r="J1" s="6"/>
      <c r="K1" s="134"/>
      <c r="L1" s="134"/>
      <c r="M1" s="134"/>
      <c r="N1" s="134"/>
      <c r="O1" s="134"/>
      <c r="P1" s="134"/>
      <c r="Q1" s="134"/>
      <c r="R1" s="134"/>
      <c r="S1" s="134"/>
      <c r="T1" s="6"/>
      <c r="U1" s="6"/>
      <c r="V1" s="6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6"/>
      <c r="AH1" s="6"/>
      <c r="BA1" s="143"/>
      <c r="BB1" s="143"/>
      <c r="BT1" s="143"/>
      <c r="BU1" s="143"/>
    </row>
    <row r="2" spans="1:73" ht="36.950000000000003" customHeight="1">
      <c r="C2" s="144" t="s">
        <v>0</v>
      </c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R2" s="176" t="s">
        <v>1</v>
      </c>
      <c r="AS2" s="209"/>
      <c r="AT2" s="209"/>
      <c r="AU2" s="209"/>
      <c r="AV2" s="209"/>
      <c r="AW2" s="209"/>
      <c r="AX2" s="209"/>
      <c r="AY2" s="209"/>
      <c r="AZ2" s="209"/>
      <c r="BA2" s="209"/>
      <c r="BB2" s="209"/>
      <c r="BC2" s="209"/>
      <c r="BD2" s="209"/>
      <c r="BE2" s="209"/>
      <c r="BS2" s="11" t="s">
        <v>2</v>
      </c>
      <c r="BT2" s="11" t="s">
        <v>3</v>
      </c>
    </row>
    <row r="3" spans="1:73" ht="6.95" customHeight="1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4"/>
      <c r="BS3" s="11" t="s">
        <v>2</v>
      </c>
      <c r="BT3" s="11" t="s">
        <v>3</v>
      </c>
    </row>
    <row r="4" spans="1:73" ht="36.950000000000003" customHeight="1">
      <c r="B4" s="15"/>
      <c r="C4" s="146" t="s">
        <v>4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6"/>
      <c r="AS4" s="17" t="s">
        <v>5</v>
      </c>
      <c r="BS4" s="11" t="s">
        <v>2</v>
      </c>
    </row>
    <row r="5" spans="1:73" ht="14.45" customHeight="1">
      <c r="B5" s="15"/>
      <c r="D5" s="18" t="s">
        <v>6</v>
      </c>
      <c r="K5" s="148" t="s">
        <v>7</v>
      </c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Q5" s="16"/>
      <c r="BS5" s="11" t="s">
        <v>2</v>
      </c>
    </row>
    <row r="6" spans="1:73" ht="36.950000000000003" customHeight="1">
      <c r="B6" s="15"/>
      <c r="D6" s="20" t="s">
        <v>8</v>
      </c>
      <c r="K6" s="149" t="s">
        <v>9</v>
      </c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Q6" s="16"/>
      <c r="BS6" s="11" t="s">
        <v>2</v>
      </c>
    </row>
    <row r="7" spans="1:73" ht="14.45" customHeight="1">
      <c r="B7" s="15"/>
      <c r="D7" s="21" t="s">
        <v>10</v>
      </c>
      <c r="K7" s="19" t="s">
        <v>11</v>
      </c>
      <c r="AK7" s="21" t="s">
        <v>12</v>
      </c>
      <c r="AN7" s="19" t="s">
        <v>11</v>
      </c>
      <c r="AQ7" s="16"/>
      <c r="BS7" s="11" t="s">
        <v>2</v>
      </c>
    </row>
    <row r="8" spans="1:73" ht="14.45" customHeight="1">
      <c r="B8" s="15"/>
      <c r="D8" s="21" t="s">
        <v>13</v>
      </c>
      <c r="K8" s="19" t="s">
        <v>14</v>
      </c>
      <c r="AK8" s="21" t="s">
        <v>15</v>
      </c>
      <c r="AN8" s="19" t="s">
        <v>16</v>
      </c>
      <c r="AQ8" s="16"/>
      <c r="BS8" s="11" t="s">
        <v>2</v>
      </c>
    </row>
    <row r="9" spans="1:73" ht="14.45" customHeight="1">
      <c r="B9" s="15"/>
      <c r="AQ9" s="16"/>
      <c r="BS9" s="11" t="s">
        <v>2</v>
      </c>
    </row>
    <row r="10" spans="1:73" ht="14.45" customHeight="1">
      <c r="B10" s="15"/>
      <c r="D10" s="21" t="s">
        <v>17</v>
      </c>
      <c r="AK10" s="21" t="s">
        <v>18</v>
      </c>
      <c r="AN10" s="19" t="s">
        <v>11</v>
      </c>
      <c r="AQ10" s="16"/>
      <c r="BS10" s="11" t="s">
        <v>2</v>
      </c>
    </row>
    <row r="11" spans="1:73" ht="18.399999999999999" customHeight="1">
      <c r="B11" s="15"/>
      <c r="E11" s="19" t="s">
        <v>14</v>
      </c>
      <c r="AK11" s="21" t="s">
        <v>19</v>
      </c>
      <c r="AN11" s="19" t="s">
        <v>11</v>
      </c>
      <c r="AQ11" s="16"/>
      <c r="BS11" s="11" t="s">
        <v>2</v>
      </c>
    </row>
    <row r="12" spans="1:73" ht="6.95" customHeight="1">
      <c r="B12" s="15"/>
      <c r="AQ12" s="16"/>
      <c r="BS12" s="11" t="s">
        <v>2</v>
      </c>
    </row>
    <row r="13" spans="1:73" ht="14.45" customHeight="1">
      <c r="B13" s="15"/>
      <c r="D13" s="21" t="s">
        <v>20</v>
      </c>
      <c r="AK13" s="21" t="s">
        <v>18</v>
      </c>
      <c r="AN13" s="19" t="s">
        <v>11</v>
      </c>
      <c r="AQ13" s="16"/>
      <c r="BS13" s="11" t="s">
        <v>2</v>
      </c>
    </row>
    <row r="14" spans="1:73" ht="15">
      <c r="B14" s="15"/>
      <c r="E14" s="19" t="s">
        <v>14</v>
      </c>
      <c r="AK14" s="21" t="s">
        <v>19</v>
      </c>
      <c r="AN14" s="19" t="s">
        <v>11</v>
      </c>
      <c r="AQ14" s="16"/>
      <c r="BS14" s="11" t="s">
        <v>2</v>
      </c>
    </row>
    <row r="15" spans="1:73" ht="6.95" customHeight="1">
      <c r="B15" s="15"/>
      <c r="AQ15" s="16"/>
      <c r="BS15" s="11" t="s">
        <v>21</v>
      </c>
    </row>
    <row r="16" spans="1:73" ht="14.45" customHeight="1">
      <c r="B16" s="15"/>
      <c r="D16" s="21" t="s">
        <v>22</v>
      </c>
      <c r="AK16" s="21" t="s">
        <v>18</v>
      </c>
      <c r="AN16" s="19" t="s">
        <v>11</v>
      </c>
      <c r="AQ16" s="16"/>
      <c r="BS16" s="11" t="s">
        <v>21</v>
      </c>
    </row>
    <row r="17" spans="2:71" ht="18.399999999999999" customHeight="1">
      <c r="B17" s="15"/>
      <c r="E17" s="19" t="s">
        <v>14</v>
      </c>
      <c r="AK17" s="21" t="s">
        <v>19</v>
      </c>
      <c r="AN17" s="19" t="s">
        <v>11</v>
      </c>
      <c r="AQ17" s="16"/>
      <c r="BS17" s="11" t="s">
        <v>23</v>
      </c>
    </row>
    <row r="18" spans="2:71" ht="6.95" customHeight="1">
      <c r="B18" s="15"/>
      <c r="AQ18" s="16"/>
      <c r="BS18" s="11" t="s">
        <v>24</v>
      </c>
    </row>
    <row r="19" spans="2:71" ht="14.45" customHeight="1">
      <c r="B19" s="15"/>
      <c r="D19" s="21" t="s">
        <v>25</v>
      </c>
      <c r="AK19" s="21" t="s">
        <v>18</v>
      </c>
      <c r="AN19" s="19" t="s">
        <v>11</v>
      </c>
      <c r="AQ19" s="16"/>
      <c r="BS19" s="11" t="s">
        <v>24</v>
      </c>
    </row>
    <row r="20" spans="2:71" ht="18.399999999999999" customHeight="1">
      <c r="B20" s="15"/>
      <c r="E20" s="19" t="s">
        <v>14</v>
      </c>
      <c r="AK20" s="21" t="s">
        <v>19</v>
      </c>
      <c r="AN20" s="19" t="s">
        <v>11</v>
      </c>
      <c r="AQ20" s="16"/>
    </row>
    <row r="21" spans="2:71" ht="6.95" customHeight="1">
      <c r="B21" s="15"/>
      <c r="AQ21" s="16"/>
    </row>
    <row r="22" spans="2:71" ht="15">
      <c r="B22" s="15"/>
      <c r="D22" s="21" t="s">
        <v>26</v>
      </c>
      <c r="AQ22" s="16"/>
    </row>
    <row r="23" spans="2:71" ht="22.5" customHeight="1">
      <c r="B23" s="15"/>
      <c r="E23" s="150" t="s">
        <v>11</v>
      </c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Q23" s="16"/>
    </row>
    <row r="24" spans="2:71" ht="6.95" customHeight="1">
      <c r="B24" s="15"/>
      <c r="AQ24" s="16"/>
    </row>
    <row r="25" spans="2:71" ht="6.95" customHeight="1">
      <c r="B25" s="15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Q25" s="16"/>
    </row>
    <row r="26" spans="2:71" ht="14.45" customHeight="1">
      <c r="B26" s="15"/>
      <c r="D26" s="23" t="s">
        <v>27</v>
      </c>
      <c r="AK26" s="151">
        <f>ROUND(AG87,2)</f>
        <v>0</v>
      </c>
      <c r="AL26" s="209"/>
      <c r="AM26" s="209"/>
      <c r="AN26" s="209"/>
      <c r="AO26" s="209"/>
      <c r="AQ26" s="16"/>
    </row>
    <row r="27" spans="2:71" ht="14.45" customHeight="1">
      <c r="B27" s="15"/>
      <c r="D27" s="23" t="s">
        <v>28</v>
      </c>
      <c r="AK27" s="151">
        <f>ROUND(AG92,2)</f>
        <v>0</v>
      </c>
      <c r="AL27" s="151"/>
      <c r="AM27" s="151"/>
      <c r="AN27" s="151"/>
      <c r="AO27" s="151"/>
      <c r="AQ27" s="16"/>
    </row>
    <row r="28" spans="2:71" s="1" customFormat="1" ht="6.95" customHeight="1">
      <c r="B28" s="24"/>
      <c r="AQ28" s="25"/>
    </row>
    <row r="29" spans="2:71" s="1" customFormat="1" ht="25.9" customHeight="1">
      <c r="B29" s="24"/>
      <c r="D29" s="26" t="s">
        <v>29</v>
      </c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152">
        <f>ROUND(AK26+AK27,2)</f>
        <v>0</v>
      </c>
      <c r="AL29" s="153"/>
      <c r="AM29" s="153"/>
      <c r="AN29" s="153"/>
      <c r="AO29" s="153"/>
      <c r="AQ29" s="25"/>
    </row>
    <row r="30" spans="2:71" s="1" customFormat="1" ht="6.95" customHeight="1">
      <c r="B30" s="24"/>
      <c r="AQ30" s="25"/>
    </row>
    <row r="31" spans="2:71" s="2" customFormat="1" ht="14.45" customHeight="1">
      <c r="B31" s="28"/>
      <c r="D31" s="29" t="s">
        <v>30</v>
      </c>
      <c r="F31" s="29" t="s">
        <v>31</v>
      </c>
      <c r="L31" s="154">
        <v>0.2</v>
      </c>
      <c r="M31" s="155"/>
      <c r="N31" s="155"/>
      <c r="O31" s="155"/>
      <c r="T31" s="31" t="s">
        <v>32</v>
      </c>
      <c r="W31" s="156">
        <f>ROUND(AZ87+SUM(CD93),2)</f>
        <v>0</v>
      </c>
      <c r="X31" s="155"/>
      <c r="Y31" s="155"/>
      <c r="Z31" s="155"/>
      <c r="AA31" s="155"/>
      <c r="AB31" s="155"/>
      <c r="AC31" s="155"/>
      <c r="AD31" s="155"/>
      <c r="AE31" s="155"/>
      <c r="AK31" s="156">
        <f>ROUND(AV87+SUM(BY93),2)</f>
        <v>0</v>
      </c>
      <c r="AL31" s="155"/>
      <c r="AM31" s="155"/>
      <c r="AN31" s="155"/>
      <c r="AO31" s="155"/>
      <c r="AQ31" s="32"/>
    </row>
    <row r="32" spans="2:71" s="2" customFormat="1" ht="14.45" customHeight="1">
      <c r="B32" s="28"/>
      <c r="F32" s="29" t="s">
        <v>33</v>
      </c>
      <c r="L32" s="154">
        <v>0.2</v>
      </c>
      <c r="M32" s="155"/>
      <c r="N32" s="155"/>
      <c r="O32" s="155"/>
      <c r="T32" s="31" t="s">
        <v>32</v>
      </c>
      <c r="W32" s="156">
        <f>ROUND(BA87+SUM(CE93),2)</f>
        <v>0</v>
      </c>
      <c r="X32" s="155"/>
      <c r="Y32" s="155"/>
      <c r="Z32" s="155"/>
      <c r="AA32" s="155"/>
      <c r="AB32" s="155"/>
      <c r="AC32" s="155"/>
      <c r="AD32" s="155"/>
      <c r="AE32" s="155"/>
      <c r="AK32" s="156">
        <f>ROUND(AW87+SUM(BZ93),2)</f>
        <v>0</v>
      </c>
      <c r="AL32" s="155"/>
      <c r="AM32" s="155"/>
      <c r="AN32" s="155"/>
      <c r="AO32" s="155"/>
      <c r="AQ32" s="32"/>
    </row>
    <row r="33" spans="2:43" s="2" customFormat="1" ht="14.45" hidden="1" customHeight="1">
      <c r="B33" s="28"/>
      <c r="F33" s="29" t="s">
        <v>34</v>
      </c>
      <c r="L33" s="154">
        <v>0.2</v>
      </c>
      <c r="M33" s="155"/>
      <c r="N33" s="155"/>
      <c r="O33" s="155"/>
      <c r="T33" s="31" t="s">
        <v>32</v>
      </c>
      <c r="W33" s="156">
        <f>ROUND(BB87+SUM(CF93),2)</f>
        <v>0</v>
      </c>
      <c r="X33" s="155"/>
      <c r="Y33" s="155"/>
      <c r="Z33" s="155"/>
      <c r="AA33" s="155"/>
      <c r="AB33" s="155"/>
      <c r="AC33" s="155"/>
      <c r="AD33" s="155"/>
      <c r="AE33" s="155"/>
      <c r="AK33" s="156">
        <v>0</v>
      </c>
      <c r="AL33" s="155"/>
      <c r="AM33" s="155"/>
      <c r="AN33" s="155"/>
      <c r="AO33" s="155"/>
      <c r="AQ33" s="32"/>
    </row>
    <row r="34" spans="2:43" s="2" customFormat="1" ht="14.45" hidden="1" customHeight="1">
      <c r="B34" s="28"/>
      <c r="F34" s="29" t="s">
        <v>35</v>
      </c>
      <c r="L34" s="154">
        <v>0.2</v>
      </c>
      <c r="M34" s="155"/>
      <c r="N34" s="155"/>
      <c r="O34" s="155"/>
      <c r="T34" s="31" t="s">
        <v>32</v>
      </c>
      <c r="W34" s="156">
        <f>ROUND(BC87+SUM(CG93),2)</f>
        <v>0</v>
      </c>
      <c r="X34" s="155"/>
      <c r="Y34" s="155"/>
      <c r="Z34" s="155"/>
      <c r="AA34" s="155"/>
      <c r="AB34" s="155"/>
      <c r="AC34" s="155"/>
      <c r="AD34" s="155"/>
      <c r="AE34" s="155"/>
      <c r="AK34" s="156">
        <v>0</v>
      </c>
      <c r="AL34" s="155"/>
      <c r="AM34" s="155"/>
      <c r="AN34" s="155"/>
      <c r="AO34" s="155"/>
      <c r="AQ34" s="32"/>
    </row>
    <row r="35" spans="2:43" s="2" customFormat="1" ht="14.45" hidden="1" customHeight="1">
      <c r="B35" s="28"/>
      <c r="F35" s="29" t="s">
        <v>36</v>
      </c>
      <c r="L35" s="154">
        <v>0</v>
      </c>
      <c r="M35" s="155"/>
      <c r="N35" s="155"/>
      <c r="O35" s="155"/>
      <c r="T35" s="31" t="s">
        <v>32</v>
      </c>
      <c r="W35" s="156">
        <f>ROUND(BD87+SUM(CH93),2)</f>
        <v>0</v>
      </c>
      <c r="X35" s="155"/>
      <c r="Y35" s="155"/>
      <c r="Z35" s="155"/>
      <c r="AA35" s="155"/>
      <c r="AB35" s="155"/>
      <c r="AC35" s="155"/>
      <c r="AD35" s="155"/>
      <c r="AE35" s="155"/>
      <c r="AK35" s="156">
        <v>0</v>
      </c>
      <c r="AL35" s="155"/>
      <c r="AM35" s="155"/>
      <c r="AN35" s="155"/>
      <c r="AO35" s="155"/>
      <c r="AQ35" s="32"/>
    </row>
    <row r="36" spans="2:43" s="1" customFormat="1" ht="6.95" customHeight="1">
      <c r="B36" s="24"/>
      <c r="AQ36" s="25"/>
    </row>
    <row r="37" spans="2:43" s="1" customFormat="1" ht="25.9" customHeight="1">
      <c r="B37" s="24"/>
      <c r="C37" s="33"/>
      <c r="D37" s="34" t="s">
        <v>37</v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6" t="s">
        <v>38</v>
      </c>
      <c r="U37" s="35"/>
      <c r="V37" s="35"/>
      <c r="W37" s="35"/>
      <c r="X37" s="161" t="s">
        <v>39</v>
      </c>
      <c r="Y37" s="162"/>
      <c r="Z37" s="162"/>
      <c r="AA37" s="162"/>
      <c r="AB37" s="162"/>
      <c r="AC37" s="35"/>
      <c r="AD37" s="35"/>
      <c r="AE37" s="35"/>
      <c r="AF37" s="35"/>
      <c r="AG37" s="35"/>
      <c r="AH37" s="35"/>
      <c r="AI37" s="35"/>
      <c r="AJ37" s="35"/>
      <c r="AK37" s="163">
        <f>SUM(AK29:AK35)</f>
        <v>0</v>
      </c>
      <c r="AL37" s="162"/>
      <c r="AM37" s="162"/>
      <c r="AN37" s="162"/>
      <c r="AO37" s="164"/>
      <c r="AP37" s="33"/>
      <c r="AQ37" s="25"/>
    </row>
    <row r="38" spans="2:43" s="1" customFormat="1" ht="14.45" customHeight="1">
      <c r="B38" s="24"/>
      <c r="AQ38" s="25"/>
    </row>
    <row r="39" spans="2:43">
      <c r="B39" s="15"/>
      <c r="AQ39" s="16"/>
    </row>
    <row r="40" spans="2:43">
      <c r="B40" s="15"/>
      <c r="AQ40" s="16"/>
    </row>
    <row r="41" spans="2:43">
      <c r="B41" s="15"/>
      <c r="AQ41" s="16"/>
    </row>
    <row r="42" spans="2:43">
      <c r="B42" s="15"/>
      <c r="AQ42" s="16"/>
    </row>
    <row r="43" spans="2:43">
      <c r="B43" s="15"/>
      <c r="AQ43" s="16"/>
    </row>
    <row r="44" spans="2:43">
      <c r="B44" s="15"/>
      <c r="AQ44" s="16"/>
    </row>
    <row r="45" spans="2:43">
      <c r="B45" s="15"/>
      <c r="AQ45" s="16"/>
    </row>
    <row r="46" spans="2:43">
      <c r="B46" s="15"/>
      <c r="AQ46" s="16"/>
    </row>
    <row r="47" spans="2:43">
      <c r="B47" s="15"/>
      <c r="AQ47" s="16"/>
    </row>
    <row r="48" spans="2:43">
      <c r="B48" s="15"/>
      <c r="AQ48" s="16"/>
    </row>
    <row r="49" spans="2:43" s="1" customFormat="1" ht="15">
      <c r="B49" s="24"/>
      <c r="D49" s="37" t="s">
        <v>40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9"/>
      <c r="AC49" s="37" t="s">
        <v>41</v>
      </c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9"/>
      <c r="AQ49" s="25"/>
    </row>
    <row r="50" spans="2:43">
      <c r="B50" s="15"/>
      <c r="D50" s="40"/>
      <c r="Z50" s="41"/>
      <c r="AC50" s="40"/>
      <c r="AO50" s="41"/>
      <c r="AQ50" s="16"/>
    </row>
    <row r="51" spans="2:43">
      <c r="B51" s="15"/>
      <c r="D51" s="40"/>
      <c r="Z51" s="41"/>
      <c r="AC51" s="40"/>
      <c r="AO51" s="41"/>
      <c r="AQ51" s="16"/>
    </row>
    <row r="52" spans="2:43">
      <c r="B52" s="15"/>
      <c r="D52" s="40"/>
      <c r="Z52" s="41"/>
      <c r="AC52" s="40"/>
      <c r="AO52" s="41"/>
      <c r="AQ52" s="16"/>
    </row>
    <row r="53" spans="2:43">
      <c r="B53" s="15"/>
      <c r="D53" s="40"/>
      <c r="Z53" s="41"/>
      <c r="AC53" s="40"/>
      <c r="AO53" s="41"/>
      <c r="AQ53" s="16"/>
    </row>
    <row r="54" spans="2:43">
      <c r="B54" s="15"/>
      <c r="D54" s="40"/>
      <c r="Z54" s="41"/>
      <c r="AC54" s="40"/>
      <c r="AO54" s="41"/>
      <c r="AQ54" s="16"/>
    </row>
    <row r="55" spans="2:43">
      <c r="B55" s="15"/>
      <c r="D55" s="40"/>
      <c r="Z55" s="41"/>
      <c r="AC55" s="40"/>
      <c r="AO55" s="41"/>
      <c r="AQ55" s="16"/>
    </row>
    <row r="56" spans="2:43">
      <c r="B56" s="15"/>
      <c r="D56" s="40"/>
      <c r="Z56" s="41"/>
      <c r="AC56" s="40"/>
      <c r="AO56" s="41"/>
      <c r="AQ56" s="16"/>
    </row>
    <row r="57" spans="2:43">
      <c r="B57" s="15"/>
      <c r="D57" s="40"/>
      <c r="Z57" s="41"/>
      <c r="AC57" s="40"/>
      <c r="AO57" s="41"/>
      <c r="AQ57" s="16"/>
    </row>
    <row r="58" spans="2:43" s="1" customFormat="1" ht="15">
      <c r="B58" s="24"/>
      <c r="D58" s="42" t="s">
        <v>42</v>
      </c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4" t="s">
        <v>43</v>
      </c>
      <c r="S58" s="43"/>
      <c r="T58" s="43"/>
      <c r="U58" s="43"/>
      <c r="V58" s="43"/>
      <c r="W58" s="43"/>
      <c r="X58" s="43"/>
      <c r="Y58" s="43"/>
      <c r="Z58" s="45"/>
      <c r="AC58" s="42" t="s">
        <v>42</v>
      </c>
      <c r="AD58" s="43"/>
      <c r="AE58" s="43"/>
      <c r="AF58" s="43"/>
      <c r="AG58" s="43"/>
      <c r="AH58" s="43"/>
      <c r="AI58" s="43"/>
      <c r="AJ58" s="43"/>
      <c r="AK58" s="43"/>
      <c r="AL58" s="43"/>
      <c r="AM58" s="44" t="s">
        <v>43</v>
      </c>
      <c r="AN58" s="43"/>
      <c r="AO58" s="45"/>
      <c r="AQ58" s="25"/>
    </row>
    <row r="59" spans="2:43">
      <c r="B59" s="15"/>
      <c r="AQ59" s="16"/>
    </row>
    <row r="60" spans="2:43" s="1" customFormat="1" ht="15">
      <c r="B60" s="24"/>
      <c r="D60" s="37" t="s">
        <v>44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9"/>
      <c r="AC60" s="37" t="s">
        <v>45</v>
      </c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9"/>
      <c r="AQ60" s="25"/>
    </row>
    <row r="61" spans="2:43">
      <c r="B61" s="15"/>
      <c r="D61" s="40"/>
      <c r="Z61" s="41"/>
      <c r="AC61" s="40"/>
      <c r="AO61" s="41"/>
      <c r="AQ61" s="16"/>
    </row>
    <row r="62" spans="2:43">
      <c r="B62" s="15"/>
      <c r="D62" s="40"/>
      <c r="Z62" s="41"/>
      <c r="AC62" s="40"/>
      <c r="AO62" s="41"/>
      <c r="AQ62" s="16"/>
    </row>
    <row r="63" spans="2:43">
      <c r="B63" s="15"/>
      <c r="D63" s="40"/>
      <c r="Z63" s="41"/>
      <c r="AC63" s="40"/>
      <c r="AO63" s="41"/>
      <c r="AQ63" s="16"/>
    </row>
    <row r="64" spans="2:43">
      <c r="B64" s="15"/>
      <c r="D64" s="40"/>
      <c r="Z64" s="41"/>
      <c r="AC64" s="40"/>
      <c r="AO64" s="41"/>
      <c r="AQ64" s="16"/>
    </row>
    <row r="65" spans="2:43">
      <c r="B65" s="15"/>
      <c r="D65" s="40"/>
      <c r="Z65" s="41"/>
      <c r="AC65" s="40"/>
      <c r="AO65" s="41"/>
      <c r="AQ65" s="16"/>
    </row>
    <row r="66" spans="2:43">
      <c r="B66" s="15"/>
      <c r="D66" s="40"/>
      <c r="Z66" s="41"/>
      <c r="AC66" s="40"/>
      <c r="AO66" s="41"/>
      <c r="AQ66" s="16"/>
    </row>
    <row r="67" spans="2:43">
      <c r="B67" s="15"/>
      <c r="D67" s="40"/>
      <c r="Z67" s="41"/>
      <c r="AC67" s="40"/>
      <c r="AO67" s="41"/>
      <c r="AQ67" s="16"/>
    </row>
    <row r="68" spans="2:43">
      <c r="B68" s="15"/>
      <c r="D68" s="40"/>
      <c r="Z68" s="41"/>
      <c r="AC68" s="40"/>
      <c r="AO68" s="41"/>
      <c r="AQ68" s="16"/>
    </row>
    <row r="69" spans="2:43" s="1" customFormat="1" ht="15">
      <c r="B69" s="24"/>
      <c r="D69" s="42" t="s">
        <v>42</v>
      </c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4" t="s">
        <v>43</v>
      </c>
      <c r="S69" s="43"/>
      <c r="T69" s="43"/>
      <c r="U69" s="43"/>
      <c r="V69" s="43"/>
      <c r="W69" s="43"/>
      <c r="X69" s="43"/>
      <c r="Y69" s="43"/>
      <c r="Z69" s="45"/>
      <c r="AC69" s="42" t="s">
        <v>42</v>
      </c>
      <c r="AD69" s="43"/>
      <c r="AE69" s="43"/>
      <c r="AF69" s="43"/>
      <c r="AG69" s="43"/>
      <c r="AH69" s="43"/>
      <c r="AI69" s="43"/>
      <c r="AJ69" s="43"/>
      <c r="AK69" s="43"/>
      <c r="AL69" s="43"/>
      <c r="AM69" s="44" t="s">
        <v>43</v>
      </c>
      <c r="AN69" s="43"/>
      <c r="AO69" s="45"/>
      <c r="AQ69" s="25"/>
    </row>
    <row r="70" spans="2:43" s="1" customFormat="1" ht="6.95" customHeight="1">
      <c r="B70" s="24"/>
      <c r="AQ70" s="25"/>
    </row>
    <row r="71" spans="2:43" s="1" customFormat="1" ht="6.95" customHeight="1">
      <c r="B71" s="46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8"/>
    </row>
    <row r="75" spans="2:43" s="1" customFormat="1" ht="6.95" customHeight="1">
      <c r="B75" s="49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1"/>
    </row>
    <row r="76" spans="2:43" s="1" customFormat="1" ht="36.950000000000003" customHeight="1">
      <c r="B76" s="24"/>
      <c r="C76" s="146" t="s">
        <v>46</v>
      </c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  <c r="AF76" s="147"/>
      <c r="AG76" s="147"/>
      <c r="AH76" s="147"/>
      <c r="AI76" s="147"/>
      <c r="AJ76" s="147"/>
      <c r="AK76" s="147"/>
      <c r="AL76" s="147"/>
      <c r="AM76" s="147"/>
      <c r="AN76" s="147"/>
      <c r="AO76" s="147"/>
      <c r="AP76" s="147"/>
      <c r="AQ76" s="25"/>
    </row>
    <row r="77" spans="2:43" s="3" customFormat="1" ht="14.45" customHeight="1">
      <c r="B77" s="52"/>
      <c r="C77" s="21" t="s">
        <v>6</v>
      </c>
      <c r="L77" s="3" t="str">
        <f>K5</f>
        <v>2023-03</v>
      </c>
      <c r="AQ77" s="53"/>
    </row>
    <row r="78" spans="2:43" s="4" customFormat="1" ht="36.950000000000003" customHeight="1">
      <c r="B78" s="54"/>
      <c r="C78" s="55" t="s">
        <v>8</v>
      </c>
      <c r="L78" s="165" t="str">
        <f>K6</f>
        <v>Univerzita Komenského</v>
      </c>
      <c r="M78" s="166"/>
      <c r="N78" s="166"/>
      <c r="O78" s="166"/>
      <c r="P78" s="166"/>
      <c r="Q78" s="166"/>
      <c r="R78" s="166"/>
      <c r="S78" s="166"/>
      <c r="T78" s="166"/>
      <c r="U78" s="166"/>
      <c r="V78" s="166"/>
      <c r="W78" s="166"/>
      <c r="X78" s="166"/>
      <c r="Y78" s="166"/>
      <c r="Z78" s="166"/>
      <c r="AA78" s="166"/>
      <c r="AB78" s="166"/>
      <c r="AC78" s="166"/>
      <c r="AD78" s="166"/>
      <c r="AE78" s="166"/>
      <c r="AF78" s="166"/>
      <c r="AG78" s="166"/>
      <c r="AH78" s="166"/>
      <c r="AI78" s="166"/>
      <c r="AJ78" s="166"/>
      <c r="AK78" s="166"/>
      <c r="AL78" s="166"/>
      <c r="AM78" s="166"/>
      <c r="AN78" s="166"/>
      <c r="AO78" s="166"/>
      <c r="AQ78" s="56"/>
    </row>
    <row r="79" spans="2:43" s="1" customFormat="1" ht="6.95" customHeight="1">
      <c r="B79" s="24"/>
      <c r="AQ79" s="25"/>
    </row>
    <row r="80" spans="2:43" s="1" customFormat="1" ht="15">
      <c r="B80" s="24"/>
      <c r="C80" s="21" t="s">
        <v>13</v>
      </c>
      <c r="L80" s="57" t="str">
        <f>IF(K8="","",K8)</f>
        <v xml:space="preserve"> </v>
      </c>
      <c r="AI80" s="21" t="s">
        <v>15</v>
      </c>
      <c r="AM80" s="58" t="str">
        <f>IF(AN8= "","",AN8)</f>
        <v>11. 8. 2023</v>
      </c>
      <c r="AQ80" s="25"/>
    </row>
    <row r="81" spans="1:76" s="1" customFormat="1" ht="6.95" customHeight="1">
      <c r="B81" s="24"/>
      <c r="AQ81" s="25"/>
    </row>
    <row r="82" spans="1:76" s="1" customFormat="1" ht="15">
      <c r="B82" s="24"/>
      <c r="C82" s="21" t="s">
        <v>17</v>
      </c>
      <c r="L82" s="3" t="str">
        <f>IF(E11= "","",E11)</f>
        <v xml:space="preserve"> </v>
      </c>
      <c r="AI82" s="21" t="s">
        <v>22</v>
      </c>
      <c r="AM82" s="167" t="str">
        <f>IF(E17="","",E17)</f>
        <v xml:space="preserve"> </v>
      </c>
      <c r="AN82" s="167"/>
      <c r="AO82" s="167"/>
      <c r="AP82" s="167"/>
      <c r="AQ82" s="25"/>
      <c r="AS82" s="179" t="s">
        <v>47</v>
      </c>
      <c r="AT82" s="180"/>
      <c r="AU82" s="38"/>
      <c r="AV82" s="38"/>
      <c r="AW82" s="38"/>
      <c r="AX82" s="38"/>
      <c r="AY82" s="38"/>
      <c r="AZ82" s="38"/>
      <c r="BA82" s="38"/>
      <c r="BB82" s="38"/>
      <c r="BC82" s="38"/>
      <c r="BD82" s="39"/>
    </row>
    <row r="83" spans="1:76" s="1" customFormat="1" ht="15">
      <c r="B83" s="24"/>
      <c r="C83" s="21" t="s">
        <v>20</v>
      </c>
      <c r="L83" s="3" t="str">
        <f>IF(E14="","",E14)</f>
        <v xml:space="preserve"> </v>
      </c>
      <c r="AI83" s="21" t="s">
        <v>25</v>
      </c>
      <c r="AM83" s="167" t="str">
        <f>IF(E20="","",E20)</f>
        <v xml:space="preserve"> </v>
      </c>
      <c r="AN83" s="167"/>
      <c r="AO83" s="167"/>
      <c r="AP83" s="167"/>
      <c r="AQ83" s="25"/>
      <c r="AS83" s="181"/>
      <c r="AT83" s="182"/>
      <c r="BD83" s="59"/>
    </row>
    <row r="84" spans="1:76" s="1" customFormat="1" ht="10.9" customHeight="1">
      <c r="B84" s="24"/>
      <c r="AQ84" s="25"/>
      <c r="AS84" s="181"/>
      <c r="AT84" s="182"/>
      <c r="BD84" s="59"/>
    </row>
    <row r="85" spans="1:76" s="1" customFormat="1" ht="29.25" customHeight="1">
      <c r="B85" s="24"/>
      <c r="C85" s="157" t="s">
        <v>48</v>
      </c>
      <c r="D85" s="158"/>
      <c r="E85" s="158"/>
      <c r="F85" s="158"/>
      <c r="G85" s="158"/>
      <c r="H85" s="60"/>
      <c r="I85" s="159" t="s">
        <v>49</v>
      </c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  <c r="AD85" s="158"/>
      <c r="AE85" s="158"/>
      <c r="AF85" s="158"/>
      <c r="AG85" s="159" t="s">
        <v>50</v>
      </c>
      <c r="AH85" s="158"/>
      <c r="AI85" s="158"/>
      <c r="AJ85" s="158"/>
      <c r="AK85" s="158"/>
      <c r="AL85" s="158"/>
      <c r="AM85" s="158"/>
      <c r="AN85" s="159" t="s">
        <v>51</v>
      </c>
      <c r="AO85" s="158"/>
      <c r="AP85" s="160"/>
      <c r="AQ85" s="25"/>
      <c r="AS85" s="61" t="s">
        <v>52</v>
      </c>
      <c r="AT85" s="62" t="s">
        <v>53</v>
      </c>
      <c r="AU85" s="62" t="s">
        <v>54</v>
      </c>
      <c r="AV85" s="62" t="s">
        <v>55</v>
      </c>
      <c r="AW85" s="62" t="s">
        <v>56</v>
      </c>
      <c r="AX85" s="62" t="s">
        <v>57</v>
      </c>
      <c r="AY85" s="62" t="s">
        <v>58</v>
      </c>
      <c r="AZ85" s="62" t="s">
        <v>59</v>
      </c>
      <c r="BA85" s="62" t="s">
        <v>60</v>
      </c>
      <c r="BB85" s="62" t="s">
        <v>61</v>
      </c>
      <c r="BC85" s="62" t="s">
        <v>62</v>
      </c>
      <c r="BD85" s="63" t="s">
        <v>63</v>
      </c>
    </row>
    <row r="86" spans="1:76" s="1" customFormat="1" ht="10.9" customHeight="1">
      <c r="B86" s="24"/>
      <c r="AQ86" s="25"/>
      <c r="AS86" s="64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9"/>
    </row>
    <row r="87" spans="1:76" s="4" customFormat="1" ht="32.450000000000003" customHeight="1">
      <c r="B87" s="54"/>
      <c r="C87" s="65" t="s">
        <v>64</v>
      </c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177">
        <f>ROUND(AG88,2)</f>
        <v>0</v>
      </c>
      <c r="AH87" s="177"/>
      <c r="AI87" s="177"/>
      <c r="AJ87" s="177"/>
      <c r="AK87" s="177"/>
      <c r="AL87" s="177"/>
      <c r="AM87" s="177"/>
      <c r="AN87" s="178">
        <f t="shared" ref="AN87:AN90" si="0">SUM(AG87,AT87)</f>
        <v>0</v>
      </c>
      <c r="AO87" s="178"/>
      <c r="AP87" s="178"/>
      <c r="AQ87" s="56"/>
      <c r="AS87" s="67">
        <f>ROUND(AS88,2)</f>
        <v>0</v>
      </c>
      <c r="AT87" s="68">
        <f t="shared" ref="AT87:AT90" si="1">ROUND(SUM(AV87:AW87),2)</f>
        <v>0</v>
      </c>
      <c r="AU87" s="69">
        <f>ROUND(AU88,5)</f>
        <v>410.84780999999998</v>
      </c>
      <c r="AV87" s="68">
        <f>ROUND(AZ87*L31,2)</f>
        <v>0</v>
      </c>
      <c r="AW87" s="68">
        <f>ROUND(BA87*L32,2)</f>
        <v>0</v>
      </c>
      <c r="AX87" s="68">
        <f>ROUND(BB87*L31,2)</f>
        <v>0</v>
      </c>
      <c r="AY87" s="68">
        <f>ROUND(BC87*L32,2)</f>
        <v>0</v>
      </c>
      <c r="AZ87" s="68">
        <f>ROUND(AZ88,2)</f>
        <v>0</v>
      </c>
      <c r="BA87" s="68">
        <f>ROUND(BA88,2)</f>
        <v>0</v>
      </c>
      <c r="BB87" s="68">
        <f>ROUND(BB88,2)</f>
        <v>0</v>
      </c>
      <c r="BC87" s="68">
        <f>ROUND(BC88,2)</f>
        <v>0</v>
      </c>
      <c r="BD87" s="70">
        <f>ROUND(BD88,2)</f>
        <v>0</v>
      </c>
      <c r="BS87" s="55" t="s">
        <v>65</v>
      </c>
      <c r="BT87" s="55" t="s">
        <v>66</v>
      </c>
      <c r="BU87" s="71" t="s">
        <v>67</v>
      </c>
      <c r="BV87" s="55" t="s">
        <v>68</v>
      </c>
      <c r="BW87" s="55" t="s">
        <v>69</v>
      </c>
      <c r="BX87" s="55" t="s">
        <v>70</v>
      </c>
    </row>
    <row r="88" spans="1:76" s="5" customFormat="1" ht="37.5" customHeight="1">
      <c r="B88" s="72"/>
      <c r="C88" s="73"/>
      <c r="D88" s="171" t="s">
        <v>71</v>
      </c>
      <c r="E88" s="171"/>
      <c r="F88" s="171"/>
      <c r="G88" s="171"/>
      <c r="H88" s="171"/>
      <c r="I88" s="74"/>
      <c r="J88" s="171" t="s">
        <v>72</v>
      </c>
      <c r="K88" s="171"/>
      <c r="L88" s="171"/>
      <c r="M88" s="171"/>
      <c r="N88" s="171"/>
      <c r="O88" s="171"/>
      <c r="P88" s="171"/>
      <c r="Q88" s="171"/>
      <c r="R88" s="171"/>
      <c r="S88" s="171"/>
      <c r="T88" s="171"/>
      <c r="U88" s="171"/>
      <c r="V88" s="171"/>
      <c r="W88" s="171"/>
      <c r="X88" s="171"/>
      <c r="Y88" s="171"/>
      <c r="Z88" s="171"/>
      <c r="AA88" s="171"/>
      <c r="AB88" s="171"/>
      <c r="AC88" s="171"/>
      <c r="AD88" s="171"/>
      <c r="AE88" s="171"/>
      <c r="AF88" s="171"/>
      <c r="AG88" s="170">
        <f>ROUND(SUM(AG89:AG90),2)</f>
        <v>0</v>
      </c>
      <c r="AH88" s="169"/>
      <c r="AI88" s="169"/>
      <c r="AJ88" s="169"/>
      <c r="AK88" s="169"/>
      <c r="AL88" s="169"/>
      <c r="AM88" s="169"/>
      <c r="AN88" s="168">
        <f t="shared" si="0"/>
        <v>0</v>
      </c>
      <c r="AO88" s="169"/>
      <c r="AP88" s="169"/>
      <c r="AQ88" s="75"/>
      <c r="AS88" s="76">
        <f>ROUND(SUM(AS89:AS90),2)</f>
        <v>0</v>
      </c>
      <c r="AT88" s="77">
        <f t="shared" si="1"/>
        <v>0</v>
      </c>
      <c r="AU88" s="78">
        <f>ROUND(SUM(AU89:AU90),5)</f>
        <v>410.84780999999998</v>
      </c>
      <c r="AV88" s="77">
        <f>ROUND(AZ88*L31,2)</f>
        <v>0</v>
      </c>
      <c r="AW88" s="77">
        <f>ROUND(BA88*L32,2)</f>
        <v>0</v>
      </c>
      <c r="AX88" s="77">
        <f>ROUND(BB88*L31,2)</f>
        <v>0</v>
      </c>
      <c r="AY88" s="77">
        <f>ROUND(BC88*L32,2)</f>
        <v>0</v>
      </c>
      <c r="AZ88" s="77">
        <f>ROUND(SUM(AZ89:AZ90),2)</f>
        <v>0</v>
      </c>
      <c r="BA88" s="77">
        <f>ROUND(SUM(BA89:BA90),2)</f>
        <v>0</v>
      </c>
      <c r="BB88" s="77">
        <f>ROUND(SUM(BB89:BB90),2)</f>
        <v>0</v>
      </c>
      <c r="BC88" s="77">
        <f>ROUND(SUM(BC89:BC90),2)</f>
        <v>0</v>
      </c>
      <c r="BD88" s="79">
        <f>ROUND(SUM(BD89:BD90),2)</f>
        <v>0</v>
      </c>
      <c r="BS88" s="80" t="s">
        <v>65</v>
      </c>
      <c r="BT88" s="80" t="s">
        <v>73</v>
      </c>
      <c r="BU88" s="80" t="s">
        <v>67</v>
      </c>
      <c r="BV88" s="80" t="s">
        <v>68</v>
      </c>
      <c r="BW88" s="80" t="s">
        <v>74</v>
      </c>
      <c r="BX88" s="80" t="s">
        <v>69</v>
      </c>
    </row>
    <row r="89" spans="1:76" s="6" customFormat="1" ht="34.5" customHeight="1">
      <c r="A89" s="81" t="s">
        <v>75</v>
      </c>
      <c r="B89" s="82"/>
      <c r="C89" s="8"/>
      <c r="D89" s="8"/>
      <c r="E89" s="172" t="s">
        <v>76</v>
      </c>
      <c r="F89" s="172"/>
      <c r="G89" s="172"/>
      <c r="H89" s="172"/>
      <c r="I89" s="172"/>
      <c r="J89" s="8"/>
      <c r="K89" s="172" t="s">
        <v>77</v>
      </c>
      <c r="L89" s="172"/>
      <c r="M89" s="172"/>
      <c r="N89" s="172"/>
      <c r="O89" s="172"/>
      <c r="P89" s="172"/>
      <c r="Q89" s="172"/>
      <c r="R89" s="172"/>
      <c r="S89" s="172"/>
      <c r="T89" s="172"/>
      <c r="U89" s="172"/>
      <c r="V89" s="172"/>
      <c r="W89" s="172"/>
      <c r="X89" s="172"/>
      <c r="Y89" s="172"/>
      <c r="Z89" s="172"/>
      <c r="AA89" s="172"/>
      <c r="AB89" s="172"/>
      <c r="AC89" s="172"/>
      <c r="AD89" s="172"/>
      <c r="AE89" s="172"/>
      <c r="AF89" s="172"/>
      <c r="AG89" s="173">
        <f>'2023-03-02-01 - Búracie p...'!M31</f>
        <v>0</v>
      </c>
      <c r="AH89" s="174"/>
      <c r="AI89" s="174"/>
      <c r="AJ89" s="174"/>
      <c r="AK89" s="174"/>
      <c r="AL89" s="174"/>
      <c r="AM89" s="174"/>
      <c r="AN89" s="173">
        <f t="shared" si="0"/>
        <v>0</v>
      </c>
      <c r="AO89" s="174"/>
      <c r="AP89" s="174"/>
      <c r="AQ89" s="83"/>
      <c r="AS89" s="84">
        <f>'2023-03-02-01 - Búracie p...'!M29</f>
        <v>0</v>
      </c>
      <c r="AT89" s="85">
        <f t="shared" si="1"/>
        <v>0</v>
      </c>
      <c r="AU89" s="86">
        <f>'2023-03-02-01 - Búracie p...'!W116</f>
        <v>186.4676925</v>
      </c>
      <c r="AV89" s="85">
        <f>'2023-03-02-01 - Búracie p...'!M33</f>
        <v>0</v>
      </c>
      <c r="AW89" s="85">
        <f>'2023-03-02-01 - Búracie p...'!M34</f>
        <v>0</v>
      </c>
      <c r="AX89" s="85">
        <f>'2023-03-02-01 - Búracie p...'!M35</f>
        <v>0</v>
      </c>
      <c r="AY89" s="85">
        <f>'2023-03-02-01 - Búracie p...'!M36</f>
        <v>0</v>
      </c>
      <c r="AZ89" s="85">
        <f>'2023-03-02-01 - Búracie p...'!H33</f>
        <v>0</v>
      </c>
      <c r="BA89" s="85">
        <f>'2023-03-02-01 - Búracie p...'!H34</f>
        <v>0</v>
      </c>
      <c r="BB89" s="85">
        <f>'2023-03-02-01 - Búracie p...'!H35</f>
        <v>0</v>
      </c>
      <c r="BC89" s="85">
        <f>'2023-03-02-01 - Búracie p...'!H36</f>
        <v>0</v>
      </c>
      <c r="BD89" s="87">
        <f>'2023-03-02-01 - Búracie p...'!H37</f>
        <v>0</v>
      </c>
      <c r="BT89" s="88" t="s">
        <v>78</v>
      </c>
      <c r="BV89" s="88" t="s">
        <v>68</v>
      </c>
      <c r="BW89" s="88" t="s">
        <v>79</v>
      </c>
      <c r="BX89" s="88" t="s">
        <v>74</v>
      </c>
    </row>
    <row r="90" spans="1:76" s="6" customFormat="1" ht="34.5" customHeight="1">
      <c r="A90" s="81" t="s">
        <v>75</v>
      </c>
      <c r="B90" s="82"/>
      <c r="C90" s="8"/>
      <c r="D90" s="8"/>
      <c r="E90" s="172" t="s">
        <v>80</v>
      </c>
      <c r="F90" s="172"/>
      <c r="G90" s="172"/>
      <c r="H90" s="172"/>
      <c r="I90" s="172"/>
      <c r="J90" s="8"/>
      <c r="K90" s="172" t="s">
        <v>81</v>
      </c>
      <c r="L90" s="172"/>
      <c r="M90" s="172"/>
      <c r="N90" s="172"/>
      <c r="O90" s="172"/>
      <c r="P90" s="172"/>
      <c r="Q90" s="172"/>
      <c r="R90" s="172"/>
      <c r="S90" s="172"/>
      <c r="T90" s="172"/>
      <c r="U90" s="172"/>
      <c r="V90" s="172"/>
      <c r="W90" s="172"/>
      <c r="X90" s="172"/>
      <c r="Y90" s="172"/>
      <c r="Z90" s="172"/>
      <c r="AA90" s="172"/>
      <c r="AB90" s="172"/>
      <c r="AC90" s="172"/>
      <c r="AD90" s="172"/>
      <c r="AE90" s="172"/>
      <c r="AF90" s="172"/>
      <c r="AG90" s="173">
        <f>'2023-03-02-02 - Dostavova...'!M31</f>
        <v>0</v>
      </c>
      <c r="AH90" s="174"/>
      <c r="AI90" s="174"/>
      <c r="AJ90" s="174"/>
      <c r="AK90" s="174"/>
      <c r="AL90" s="174"/>
      <c r="AM90" s="174"/>
      <c r="AN90" s="173">
        <f t="shared" si="0"/>
        <v>0</v>
      </c>
      <c r="AO90" s="174"/>
      <c r="AP90" s="174"/>
      <c r="AQ90" s="83"/>
      <c r="AS90" s="84">
        <f>'2023-03-02-02 - Dostavova...'!M29</f>
        <v>0</v>
      </c>
      <c r="AT90" s="85">
        <f t="shared" si="1"/>
        <v>0</v>
      </c>
      <c r="AU90" s="86">
        <f>'2023-03-02-02 - Dostavova...'!W120</f>
        <v>224.38011900000004</v>
      </c>
      <c r="AV90" s="85">
        <f>'2023-03-02-02 - Dostavova...'!M33</f>
        <v>0</v>
      </c>
      <c r="AW90" s="85">
        <f>'2023-03-02-02 - Dostavova...'!M34</f>
        <v>0</v>
      </c>
      <c r="AX90" s="85">
        <f>'2023-03-02-02 - Dostavova...'!M35</f>
        <v>0</v>
      </c>
      <c r="AY90" s="85">
        <f>'2023-03-02-02 - Dostavova...'!M36</f>
        <v>0</v>
      </c>
      <c r="AZ90" s="85">
        <f>'2023-03-02-02 - Dostavova...'!H33</f>
        <v>0</v>
      </c>
      <c r="BA90" s="85">
        <f>'2023-03-02-02 - Dostavova...'!H34</f>
        <v>0</v>
      </c>
      <c r="BB90" s="85">
        <f>'2023-03-02-02 - Dostavova...'!H35</f>
        <v>0</v>
      </c>
      <c r="BC90" s="85">
        <f>'2023-03-02-02 - Dostavova...'!H36</f>
        <v>0</v>
      </c>
      <c r="BD90" s="87">
        <f>'2023-03-02-02 - Dostavova...'!H37</f>
        <v>0</v>
      </c>
      <c r="BT90" s="88" t="s">
        <v>78</v>
      </c>
      <c r="BV90" s="88" t="s">
        <v>68</v>
      </c>
      <c r="BW90" s="88" t="s">
        <v>82</v>
      </c>
      <c r="BX90" s="88" t="s">
        <v>74</v>
      </c>
    </row>
    <row r="91" spans="1:76">
      <c r="B91" s="15"/>
      <c r="AQ91" s="16"/>
    </row>
    <row r="92" spans="1:76" s="1" customFormat="1" ht="30" customHeight="1">
      <c r="B92" s="24"/>
      <c r="C92" s="65" t="s">
        <v>83</v>
      </c>
      <c r="AG92" s="178">
        <v>0</v>
      </c>
      <c r="AH92" s="178"/>
      <c r="AI92" s="178"/>
      <c r="AJ92" s="178"/>
      <c r="AK92" s="178"/>
      <c r="AL92" s="178"/>
      <c r="AM92" s="178"/>
      <c r="AN92" s="178">
        <v>0</v>
      </c>
      <c r="AO92" s="178"/>
      <c r="AP92" s="178"/>
      <c r="AQ92" s="25"/>
      <c r="AS92" s="61" t="s">
        <v>84</v>
      </c>
      <c r="AT92" s="62" t="s">
        <v>85</v>
      </c>
      <c r="AU92" s="62" t="s">
        <v>30</v>
      </c>
      <c r="AV92" s="63" t="s">
        <v>53</v>
      </c>
    </row>
    <row r="93" spans="1:76" s="1" customFormat="1" ht="10.9" customHeight="1">
      <c r="B93" s="24"/>
      <c r="AQ93" s="25"/>
      <c r="AS93" s="89"/>
      <c r="AT93" s="43"/>
      <c r="AU93" s="43"/>
      <c r="AV93" s="45"/>
    </row>
    <row r="94" spans="1:76" s="1" customFormat="1" ht="30" customHeight="1">
      <c r="B94" s="24"/>
      <c r="C94" s="90" t="s">
        <v>86</v>
      </c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175">
        <f>ROUND(AG87+AG92,2)</f>
        <v>0</v>
      </c>
      <c r="AH94" s="175"/>
      <c r="AI94" s="175"/>
      <c r="AJ94" s="175"/>
      <c r="AK94" s="175"/>
      <c r="AL94" s="175"/>
      <c r="AM94" s="175"/>
      <c r="AN94" s="175">
        <f>AN87+AN92</f>
        <v>0</v>
      </c>
      <c r="AO94" s="175"/>
      <c r="AP94" s="175"/>
      <c r="AQ94" s="25"/>
    </row>
    <row r="95" spans="1:76" s="1" customFormat="1" ht="6.95" customHeight="1">
      <c r="B95" s="46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  <c r="AP95" s="47"/>
      <c r="AQ95" s="48"/>
    </row>
  </sheetData>
  <mergeCells count="53">
    <mergeCell ref="AR2:BE2"/>
    <mergeCell ref="AG87:AM87"/>
    <mergeCell ref="AN87:AP87"/>
    <mergeCell ref="AG92:AM92"/>
    <mergeCell ref="AN92:AP92"/>
    <mergeCell ref="AN89:AP89"/>
    <mergeCell ref="AG89:AM89"/>
    <mergeCell ref="AS82:AT84"/>
    <mergeCell ref="AM83:AP83"/>
    <mergeCell ref="AK26:AO26"/>
    <mergeCell ref="AN90:AP90"/>
    <mergeCell ref="AG90:AM90"/>
    <mergeCell ref="E90:I90"/>
    <mergeCell ref="K90:AF90"/>
    <mergeCell ref="AG94:AM94"/>
    <mergeCell ref="AN94:AP94"/>
    <mergeCell ref="AN88:AP88"/>
    <mergeCell ref="AG88:AM88"/>
    <mergeCell ref="D88:H88"/>
    <mergeCell ref="J88:AF88"/>
    <mergeCell ref="E89:I89"/>
    <mergeCell ref="K89:AF89"/>
    <mergeCell ref="C85:G85"/>
    <mergeCell ref="I85:AF85"/>
    <mergeCell ref="AG85:AM85"/>
    <mergeCell ref="AN85:AP85"/>
    <mergeCell ref="X37:AB37"/>
    <mergeCell ref="AK37:AO37"/>
    <mergeCell ref="C76:AP76"/>
    <mergeCell ref="L78:AO78"/>
    <mergeCell ref="AM82:AP82"/>
    <mergeCell ref="L34:O34"/>
    <mergeCell ref="W34:AE34"/>
    <mergeCell ref="AK34:AO34"/>
    <mergeCell ref="L35:O35"/>
    <mergeCell ref="W35:AE35"/>
    <mergeCell ref="AK35:AO35"/>
    <mergeCell ref="L32:O32"/>
    <mergeCell ref="W32:AE32"/>
    <mergeCell ref="AK32:AO32"/>
    <mergeCell ref="L33:O33"/>
    <mergeCell ref="W33:AE33"/>
    <mergeCell ref="AK33:AO33"/>
    <mergeCell ref="AK27:AO27"/>
    <mergeCell ref="AK29:AO29"/>
    <mergeCell ref="L31:O31"/>
    <mergeCell ref="W31:AE31"/>
    <mergeCell ref="AK31:AO31"/>
    <mergeCell ref="C2:AP2"/>
    <mergeCell ref="C4:AP4"/>
    <mergeCell ref="K5:AO5"/>
    <mergeCell ref="K6:AO6"/>
    <mergeCell ref="E23:AN23"/>
  </mergeCells>
  <hyperlinks>
    <hyperlink ref="A89" location="'2023-03-02-01 - Búracie p...'!C2" display="/" xr:uid="{00000000-0004-0000-0000-000004000000}"/>
    <hyperlink ref="A90" location="'2023-03-02-02 - Dostavova...'!C2" display="/" xr:uid="{00000000-0004-0000-0000-000005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BM142"/>
  <sheetViews>
    <sheetView showGridLines="0" workbookViewId="0">
      <pane ySplit="1" topLeftCell="A100" activePane="bottomLeft" state="frozen"/>
      <selection pane="bottomLeft" activeCell="AH121" sqref="AH121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2:46" ht="21.75" customHeight="1">
      <c r="B1" s="6"/>
      <c r="C1" s="6"/>
      <c r="D1" s="133"/>
      <c r="E1" s="6"/>
      <c r="F1" s="134"/>
      <c r="G1" s="134"/>
      <c r="H1" s="201"/>
      <c r="I1" s="201"/>
      <c r="J1" s="201"/>
      <c r="K1" s="201"/>
      <c r="L1" s="134"/>
      <c r="M1" s="6"/>
      <c r="N1" s="6"/>
      <c r="O1" s="133"/>
      <c r="P1" s="6"/>
      <c r="Q1" s="6"/>
      <c r="R1" s="6"/>
      <c r="S1" s="134"/>
      <c r="T1" s="134"/>
    </row>
    <row r="2" spans="2:46" ht="36.950000000000003" customHeight="1">
      <c r="C2" s="144" t="s">
        <v>0</v>
      </c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S2" s="176" t="s">
        <v>1</v>
      </c>
      <c r="T2" s="209"/>
      <c r="U2" s="209"/>
      <c r="V2" s="209"/>
      <c r="W2" s="209"/>
      <c r="X2" s="209"/>
      <c r="Y2" s="209"/>
      <c r="Z2" s="209"/>
      <c r="AA2" s="209"/>
      <c r="AB2" s="209"/>
      <c r="AC2" s="209"/>
      <c r="AT2" s="11" t="s">
        <v>79</v>
      </c>
    </row>
    <row r="3" spans="2:46" ht="6.95" customHeight="1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4"/>
      <c r="AT3" s="11" t="s">
        <v>66</v>
      </c>
    </row>
    <row r="4" spans="2:46" ht="36.950000000000003" customHeight="1">
      <c r="B4" s="15"/>
      <c r="C4" s="146" t="s">
        <v>87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6"/>
      <c r="T4" s="17" t="s">
        <v>5</v>
      </c>
      <c r="AT4" s="11" t="s">
        <v>21</v>
      </c>
    </row>
    <row r="5" spans="2:46" ht="6.95" customHeight="1">
      <c r="B5" s="15"/>
      <c r="R5" s="16"/>
    </row>
    <row r="6" spans="2:46" ht="25.35" customHeight="1">
      <c r="B6" s="15"/>
      <c r="D6" s="21" t="s">
        <v>8</v>
      </c>
      <c r="F6" s="183" t="str">
        <f>'Rekapitulácia stavby'!K6</f>
        <v>Univerzita Komenského</v>
      </c>
      <c r="G6" s="184"/>
      <c r="H6" s="184"/>
      <c r="I6" s="184"/>
      <c r="J6" s="184"/>
      <c r="K6" s="184"/>
      <c r="L6" s="184"/>
      <c r="M6" s="184"/>
      <c r="N6" s="184"/>
      <c r="O6" s="184"/>
      <c r="P6" s="184"/>
      <c r="R6" s="16"/>
    </row>
    <row r="7" spans="2:46" ht="25.35" customHeight="1">
      <c r="B7" s="15"/>
      <c r="D7" s="21" t="s">
        <v>88</v>
      </c>
      <c r="F7" s="183" t="s">
        <v>89</v>
      </c>
      <c r="G7" s="209"/>
      <c r="H7" s="209"/>
      <c r="I7" s="209"/>
      <c r="J7" s="209"/>
      <c r="K7" s="209"/>
      <c r="L7" s="209"/>
      <c r="M7" s="209"/>
      <c r="N7" s="209"/>
      <c r="O7" s="209"/>
      <c r="P7" s="209"/>
      <c r="R7" s="16"/>
    </row>
    <row r="8" spans="2:46" s="1" customFormat="1" ht="32.85" customHeight="1">
      <c r="B8" s="24"/>
      <c r="D8" s="20" t="s">
        <v>90</v>
      </c>
      <c r="F8" s="149" t="s">
        <v>91</v>
      </c>
      <c r="G8" s="185"/>
      <c r="H8" s="185"/>
      <c r="I8" s="185"/>
      <c r="J8" s="185"/>
      <c r="K8" s="185"/>
      <c r="L8" s="185"/>
      <c r="M8" s="185"/>
      <c r="N8" s="185"/>
      <c r="O8" s="185"/>
      <c r="P8" s="185"/>
      <c r="R8" s="25"/>
    </row>
    <row r="9" spans="2:46" s="1" customFormat="1" ht="14.45" customHeight="1">
      <c r="B9" s="24"/>
      <c r="D9" s="21" t="s">
        <v>10</v>
      </c>
      <c r="F9" s="19" t="s">
        <v>11</v>
      </c>
      <c r="M9" s="21" t="s">
        <v>12</v>
      </c>
      <c r="O9" s="19" t="s">
        <v>11</v>
      </c>
      <c r="R9" s="25"/>
    </row>
    <row r="10" spans="2:46" s="1" customFormat="1" ht="14.45" customHeight="1">
      <c r="B10" s="24"/>
      <c r="D10" s="21" t="s">
        <v>13</v>
      </c>
      <c r="F10" s="19" t="s">
        <v>14</v>
      </c>
      <c r="M10" s="21" t="s">
        <v>15</v>
      </c>
      <c r="O10" s="186" t="str">
        <f>'Rekapitulácia stavby'!AN8</f>
        <v>11. 8. 2023</v>
      </c>
      <c r="P10" s="186"/>
      <c r="R10" s="25"/>
    </row>
    <row r="11" spans="2:46" s="1" customFormat="1" ht="10.9" customHeight="1">
      <c r="B11" s="24"/>
      <c r="R11" s="25"/>
    </row>
    <row r="12" spans="2:46" s="1" customFormat="1" ht="14.45" customHeight="1">
      <c r="B12" s="24"/>
      <c r="D12" s="21" t="s">
        <v>17</v>
      </c>
      <c r="M12" s="21" t="s">
        <v>18</v>
      </c>
      <c r="O12" s="148" t="str">
        <f>IF('Rekapitulácia stavby'!AN10="","",'Rekapitulácia stavby'!AN10)</f>
        <v/>
      </c>
      <c r="P12" s="148"/>
      <c r="R12" s="25"/>
    </row>
    <row r="13" spans="2:46" s="1" customFormat="1" ht="18" customHeight="1">
      <c r="B13" s="24"/>
      <c r="E13" s="19" t="str">
        <f>IF('Rekapitulácia stavby'!E11="","",'Rekapitulácia stavby'!E11)</f>
        <v xml:space="preserve"> </v>
      </c>
      <c r="M13" s="21" t="s">
        <v>19</v>
      </c>
      <c r="O13" s="148" t="str">
        <f>IF('Rekapitulácia stavby'!AN11="","",'Rekapitulácia stavby'!AN11)</f>
        <v/>
      </c>
      <c r="P13" s="148"/>
      <c r="R13" s="25"/>
    </row>
    <row r="14" spans="2:46" s="1" customFormat="1" ht="6.95" customHeight="1">
      <c r="B14" s="24"/>
      <c r="R14" s="25"/>
    </row>
    <row r="15" spans="2:46" s="1" customFormat="1" ht="14.45" customHeight="1">
      <c r="B15" s="24"/>
      <c r="D15" s="21" t="s">
        <v>20</v>
      </c>
      <c r="M15" s="21" t="s">
        <v>18</v>
      </c>
      <c r="O15" s="148" t="str">
        <f>IF('Rekapitulácia stavby'!AN13="","",'Rekapitulácia stavby'!AN13)</f>
        <v/>
      </c>
      <c r="P15" s="148"/>
      <c r="R15" s="25"/>
    </row>
    <row r="16" spans="2:46" s="1" customFormat="1" ht="18" customHeight="1">
      <c r="B16" s="24"/>
      <c r="E16" s="19" t="str">
        <f>IF('Rekapitulácia stavby'!E14="","",'Rekapitulácia stavby'!E14)</f>
        <v xml:space="preserve"> </v>
      </c>
      <c r="M16" s="21" t="s">
        <v>19</v>
      </c>
      <c r="O16" s="148" t="str">
        <f>IF('Rekapitulácia stavby'!AN14="","",'Rekapitulácia stavby'!AN14)</f>
        <v/>
      </c>
      <c r="P16" s="148"/>
      <c r="R16" s="25"/>
    </row>
    <row r="17" spans="2:18" s="1" customFormat="1" ht="6.95" customHeight="1">
      <c r="B17" s="24"/>
      <c r="R17" s="25"/>
    </row>
    <row r="18" spans="2:18" s="1" customFormat="1" ht="14.45" customHeight="1">
      <c r="B18" s="24"/>
      <c r="D18" s="21" t="s">
        <v>22</v>
      </c>
      <c r="M18" s="21" t="s">
        <v>18</v>
      </c>
      <c r="O18" s="148" t="str">
        <f>IF('Rekapitulácia stavby'!AN16="","",'Rekapitulácia stavby'!AN16)</f>
        <v/>
      </c>
      <c r="P18" s="148"/>
      <c r="R18" s="25"/>
    </row>
    <row r="19" spans="2:18" s="1" customFormat="1" ht="18" customHeight="1">
      <c r="B19" s="24"/>
      <c r="E19" s="19" t="str">
        <f>IF('Rekapitulácia stavby'!E17="","",'Rekapitulácia stavby'!E17)</f>
        <v xml:space="preserve"> </v>
      </c>
      <c r="M19" s="21" t="s">
        <v>19</v>
      </c>
      <c r="O19" s="148" t="str">
        <f>IF('Rekapitulácia stavby'!AN17="","",'Rekapitulácia stavby'!AN17)</f>
        <v/>
      </c>
      <c r="P19" s="148"/>
      <c r="R19" s="25"/>
    </row>
    <row r="20" spans="2:18" s="1" customFormat="1" ht="6.95" customHeight="1">
      <c r="B20" s="24"/>
      <c r="R20" s="25"/>
    </row>
    <row r="21" spans="2:18" s="1" customFormat="1" ht="14.45" customHeight="1">
      <c r="B21" s="24"/>
      <c r="D21" s="21" t="s">
        <v>25</v>
      </c>
      <c r="M21" s="21" t="s">
        <v>18</v>
      </c>
      <c r="O21" s="148" t="str">
        <f>IF('Rekapitulácia stavby'!AN19="","",'Rekapitulácia stavby'!AN19)</f>
        <v/>
      </c>
      <c r="P21" s="148"/>
      <c r="R21" s="25"/>
    </row>
    <row r="22" spans="2:18" s="1" customFormat="1" ht="18" customHeight="1">
      <c r="B22" s="24"/>
      <c r="E22" s="19" t="str">
        <f>IF('Rekapitulácia stavby'!E20="","",'Rekapitulácia stavby'!E20)</f>
        <v xml:space="preserve"> </v>
      </c>
      <c r="M22" s="21" t="s">
        <v>19</v>
      </c>
      <c r="O22" s="148" t="str">
        <f>IF('Rekapitulácia stavby'!AN20="","",'Rekapitulácia stavby'!AN20)</f>
        <v/>
      </c>
      <c r="P22" s="148"/>
      <c r="R22" s="25"/>
    </row>
    <row r="23" spans="2:18" s="1" customFormat="1" ht="6.95" customHeight="1">
      <c r="B23" s="24"/>
      <c r="R23" s="25"/>
    </row>
    <row r="24" spans="2:18" s="1" customFormat="1" ht="14.45" customHeight="1">
      <c r="B24" s="24"/>
      <c r="D24" s="21" t="s">
        <v>26</v>
      </c>
      <c r="R24" s="25"/>
    </row>
    <row r="25" spans="2:18" s="1" customFormat="1" ht="22.5" customHeight="1">
      <c r="B25" s="24"/>
      <c r="E25" s="150" t="s">
        <v>11</v>
      </c>
      <c r="F25" s="150"/>
      <c r="G25" s="150"/>
      <c r="H25" s="150"/>
      <c r="I25" s="150"/>
      <c r="J25" s="150"/>
      <c r="K25" s="150"/>
      <c r="L25" s="150"/>
      <c r="R25" s="25"/>
    </row>
    <row r="26" spans="2:18" s="1" customFormat="1" ht="6.95" customHeight="1">
      <c r="B26" s="24"/>
      <c r="R26" s="25"/>
    </row>
    <row r="27" spans="2:18" s="1" customFormat="1" ht="6.95" customHeight="1">
      <c r="B27" s="24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R27" s="25"/>
    </row>
    <row r="28" spans="2:18" s="1" customFormat="1" ht="14.45" customHeight="1">
      <c r="B28" s="24"/>
      <c r="D28" s="88" t="s">
        <v>92</v>
      </c>
      <c r="M28" s="151">
        <f>N89</f>
        <v>0</v>
      </c>
      <c r="N28" s="151"/>
      <c r="O28" s="151"/>
      <c r="P28" s="151"/>
      <c r="R28" s="25"/>
    </row>
    <row r="29" spans="2:18" s="1" customFormat="1" ht="14.45" customHeight="1">
      <c r="B29" s="24"/>
      <c r="D29" s="23" t="s">
        <v>93</v>
      </c>
      <c r="M29" s="151">
        <f>N96</f>
        <v>0</v>
      </c>
      <c r="N29" s="151"/>
      <c r="O29" s="151"/>
      <c r="P29" s="151"/>
      <c r="R29" s="25"/>
    </row>
    <row r="30" spans="2:18" s="1" customFormat="1" ht="6.95" customHeight="1">
      <c r="B30" s="24"/>
      <c r="R30" s="25"/>
    </row>
    <row r="31" spans="2:18" s="1" customFormat="1" ht="25.35" customHeight="1">
      <c r="B31" s="24"/>
      <c r="D31" s="92" t="s">
        <v>29</v>
      </c>
      <c r="M31" s="187">
        <f>ROUND(M28+M29,2)</f>
        <v>0</v>
      </c>
      <c r="N31" s="185"/>
      <c r="O31" s="185"/>
      <c r="P31" s="185"/>
      <c r="R31" s="25"/>
    </row>
    <row r="32" spans="2:18" s="1" customFormat="1" ht="6.95" customHeight="1">
      <c r="B32" s="24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R32" s="25"/>
    </row>
    <row r="33" spans="2:18" s="1" customFormat="1" ht="14.45" customHeight="1">
      <c r="B33" s="24"/>
      <c r="D33" s="29" t="s">
        <v>30</v>
      </c>
      <c r="E33" s="29" t="s">
        <v>31</v>
      </c>
      <c r="F33" s="30">
        <v>0.2</v>
      </c>
      <c r="G33" s="93" t="s">
        <v>32</v>
      </c>
      <c r="H33" s="188">
        <f>ROUND((SUM(BE96:BE97)+SUM(BE116:BE141)), 2)</f>
        <v>0</v>
      </c>
      <c r="I33" s="185"/>
      <c r="J33" s="185"/>
      <c r="M33" s="188">
        <f>ROUND(ROUND((SUM(BE96:BE97)+SUM(BE116:BE141)), 2)*F33, 2)</f>
        <v>0</v>
      </c>
      <c r="N33" s="185"/>
      <c r="O33" s="185"/>
      <c r="P33" s="185"/>
      <c r="R33" s="25"/>
    </row>
    <row r="34" spans="2:18" s="1" customFormat="1" ht="14.45" customHeight="1">
      <c r="B34" s="24"/>
      <c r="E34" s="29" t="s">
        <v>33</v>
      </c>
      <c r="F34" s="30">
        <v>0.2</v>
      </c>
      <c r="G34" s="93" t="s">
        <v>32</v>
      </c>
      <c r="H34" s="188">
        <f>ROUND((SUM(BF96:BF97)+SUM(BF116:BF141)), 2)</f>
        <v>0</v>
      </c>
      <c r="I34" s="185"/>
      <c r="J34" s="185"/>
      <c r="M34" s="188">
        <f>ROUND(ROUND((SUM(BF96:BF97)+SUM(BF116:BF141)), 2)*F34, 2)</f>
        <v>0</v>
      </c>
      <c r="N34" s="185"/>
      <c r="O34" s="185"/>
      <c r="P34" s="185"/>
      <c r="R34" s="25"/>
    </row>
    <row r="35" spans="2:18" s="1" customFormat="1" ht="14.45" hidden="1" customHeight="1">
      <c r="B35" s="24"/>
      <c r="E35" s="29" t="s">
        <v>34</v>
      </c>
      <c r="F35" s="30">
        <v>0.2</v>
      </c>
      <c r="G35" s="93" t="s">
        <v>32</v>
      </c>
      <c r="H35" s="188">
        <f>ROUND((SUM(BG96:BG97)+SUM(BG116:BG141)), 2)</f>
        <v>0</v>
      </c>
      <c r="I35" s="185"/>
      <c r="J35" s="185"/>
      <c r="M35" s="188">
        <v>0</v>
      </c>
      <c r="N35" s="185"/>
      <c r="O35" s="185"/>
      <c r="P35" s="185"/>
      <c r="R35" s="25"/>
    </row>
    <row r="36" spans="2:18" s="1" customFormat="1" ht="14.45" hidden="1" customHeight="1">
      <c r="B36" s="24"/>
      <c r="E36" s="29" t="s">
        <v>35</v>
      </c>
      <c r="F36" s="30">
        <v>0.2</v>
      </c>
      <c r="G36" s="93" t="s">
        <v>32</v>
      </c>
      <c r="H36" s="188">
        <f>ROUND((SUM(BH96:BH97)+SUM(BH116:BH141)), 2)</f>
        <v>0</v>
      </c>
      <c r="I36" s="185"/>
      <c r="J36" s="185"/>
      <c r="M36" s="188">
        <v>0</v>
      </c>
      <c r="N36" s="185"/>
      <c r="O36" s="185"/>
      <c r="P36" s="185"/>
      <c r="R36" s="25"/>
    </row>
    <row r="37" spans="2:18" s="1" customFormat="1" ht="14.45" hidden="1" customHeight="1">
      <c r="B37" s="24"/>
      <c r="E37" s="29" t="s">
        <v>36</v>
      </c>
      <c r="F37" s="30">
        <v>0</v>
      </c>
      <c r="G37" s="93" t="s">
        <v>32</v>
      </c>
      <c r="H37" s="188">
        <f>ROUND((SUM(BI96:BI97)+SUM(BI116:BI141)), 2)</f>
        <v>0</v>
      </c>
      <c r="I37" s="185"/>
      <c r="J37" s="185"/>
      <c r="M37" s="188">
        <v>0</v>
      </c>
      <c r="N37" s="185"/>
      <c r="O37" s="185"/>
      <c r="P37" s="185"/>
      <c r="R37" s="25"/>
    </row>
    <row r="38" spans="2:18" s="1" customFormat="1" ht="6.95" customHeight="1">
      <c r="B38" s="24"/>
      <c r="R38" s="25"/>
    </row>
    <row r="39" spans="2:18" s="1" customFormat="1" ht="25.35" customHeight="1">
      <c r="B39" s="24"/>
      <c r="C39" s="91"/>
      <c r="D39" s="94" t="s">
        <v>37</v>
      </c>
      <c r="E39" s="60"/>
      <c r="F39" s="60"/>
      <c r="G39" s="95" t="s">
        <v>38</v>
      </c>
      <c r="H39" s="96" t="s">
        <v>39</v>
      </c>
      <c r="I39" s="60"/>
      <c r="J39" s="60"/>
      <c r="K39" s="60"/>
      <c r="L39" s="189">
        <f>SUM(M31:M37)</f>
        <v>0</v>
      </c>
      <c r="M39" s="189"/>
      <c r="N39" s="189"/>
      <c r="O39" s="189"/>
      <c r="P39" s="190"/>
      <c r="Q39" s="91"/>
      <c r="R39" s="25"/>
    </row>
    <row r="40" spans="2:18" s="1" customFormat="1" ht="14.45" customHeight="1">
      <c r="B40" s="24"/>
      <c r="R40" s="25"/>
    </row>
    <row r="41" spans="2:18" s="1" customFormat="1" ht="14.45" customHeight="1">
      <c r="B41" s="24"/>
      <c r="R41" s="25"/>
    </row>
    <row r="42" spans="2:18">
      <c r="B42" s="15"/>
      <c r="R42" s="16"/>
    </row>
    <row r="43" spans="2:18">
      <c r="B43" s="15"/>
      <c r="R43" s="16"/>
    </row>
    <row r="44" spans="2:18">
      <c r="B44" s="15"/>
      <c r="R44" s="16"/>
    </row>
    <row r="45" spans="2:18">
      <c r="B45" s="15"/>
      <c r="R45" s="16"/>
    </row>
    <row r="46" spans="2:18">
      <c r="B46" s="15"/>
      <c r="R46" s="16"/>
    </row>
    <row r="47" spans="2:18">
      <c r="B47" s="15"/>
      <c r="R47" s="16"/>
    </row>
    <row r="48" spans="2:18">
      <c r="B48" s="15"/>
      <c r="R48" s="16"/>
    </row>
    <row r="49" spans="2:18">
      <c r="B49" s="15"/>
      <c r="R49" s="16"/>
    </row>
    <row r="50" spans="2:18" s="1" customFormat="1" ht="15">
      <c r="B50" s="24"/>
      <c r="D50" s="37" t="s">
        <v>40</v>
      </c>
      <c r="E50" s="38"/>
      <c r="F50" s="38"/>
      <c r="G50" s="38"/>
      <c r="H50" s="39"/>
      <c r="J50" s="37" t="s">
        <v>41</v>
      </c>
      <c r="K50" s="38"/>
      <c r="L50" s="38"/>
      <c r="M50" s="38"/>
      <c r="N50" s="38"/>
      <c r="O50" s="38"/>
      <c r="P50" s="39"/>
      <c r="R50" s="25"/>
    </row>
    <row r="51" spans="2:18">
      <c r="B51" s="15"/>
      <c r="D51" s="40"/>
      <c r="H51" s="41"/>
      <c r="J51" s="40"/>
      <c r="P51" s="41"/>
      <c r="R51" s="16"/>
    </row>
    <row r="52" spans="2:18">
      <c r="B52" s="15"/>
      <c r="D52" s="40"/>
      <c r="H52" s="41"/>
      <c r="J52" s="40"/>
      <c r="P52" s="41"/>
      <c r="R52" s="16"/>
    </row>
    <row r="53" spans="2:18">
      <c r="B53" s="15"/>
      <c r="D53" s="40"/>
      <c r="H53" s="41"/>
      <c r="J53" s="40"/>
      <c r="P53" s="41"/>
      <c r="R53" s="16"/>
    </row>
    <row r="54" spans="2:18">
      <c r="B54" s="15"/>
      <c r="D54" s="40"/>
      <c r="H54" s="41"/>
      <c r="J54" s="40"/>
      <c r="P54" s="41"/>
      <c r="R54" s="16"/>
    </row>
    <row r="55" spans="2:18">
      <c r="B55" s="15"/>
      <c r="D55" s="40"/>
      <c r="H55" s="41"/>
      <c r="J55" s="40"/>
      <c r="P55" s="41"/>
      <c r="R55" s="16"/>
    </row>
    <row r="56" spans="2:18">
      <c r="B56" s="15"/>
      <c r="D56" s="40"/>
      <c r="H56" s="41"/>
      <c r="J56" s="40"/>
      <c r="P56" s="41"/>
      <c r="R56" s="16"/>
    </row>
    <row r="57" spans="2:18">
      <c r="B57" s="15"/>
      <c r="D57" s="40"/>
      <c r="H57" s="41"/>
      <c r="J57" s="40"/>
      <c r="P57" s="41"/>
      <c r="R57" s="16"/>
    </row>
    <row r="58" spans="2:18">
      <c r="B58" s="15"/>
      <c r="D58" s="40"/>
      <c r="H58" s="41"/>
      <c r="J58" s="40"/>
      <c r="P58" s="41"/>
      <c r="R58" s="16"/>
    </row>
    <row r="59" spans="2:18" s="1" customFormat="1" ht="15">
      <c r="B59" s="24"/>
      <c r="D59" s="42" t="s">
        <v>42</v>
      </c>
      <c r="E59" s="43"/>
      <c r="F59" s="43"/>
      <c r="G59" s="44" t="s">
        <v>43</v>
      </c>
      <c r="H59" s="45"/>
      <c r="J59" s="42" t="s">
        <v>42</v>
      </c>
      <c r="K59" s="43"/>
      <c r="L59" s="43"/>
      <c r="M59" s="43"/>
      <c r="N59" s="44" t="s">
        <v>43</v>
      </c>
      <c r="O59" s="43"/>
      <c r="P59" s="45"/>
      <c r="R59" s="25"/>
    </row>
    <row r="60" spans="2:18">
      <c r="B60" s="15"/>
      <c r="R60" s="16"/>
    </row>
    <row r="61" spans="2:18" s="1" customFormat="1" ht="15">
      <c r="B61" s="24"/>
      <c r="D61" s="37" t="s">
        <v>44</v>
      </c>
      <c r="E61" s="38"/>
      <c r="F61" s="38"/>
      <c r="G61" s="38"/>
      <c r="H61" s="39"/>
      <c r="J61" s="37" t="s">
        <v>45</v>
      </c>
      <c r="K61" s="38"/>
      <c r="L61" s="38"/>
      <c r="M61" s="38"/>
      <c r="N61" s="38"/>
      <c r="O61" s="38"/>
      <c r="P61" s="39"/>
      <c r="R61" s="25"/>
    </row>
    <row r="62" spans="2:18">
      <c r="B62" s="15"/>
      <c r="D62" s="40"/>
      <c r="H62" s="41"/>
      <c r="J62" s="40"/>
      <c r="P62" s="41"/>
      <c r="R62" s="16"/>
    </row>
    <row r="63" spans="2:18">
      <c r="B63" s="15"/>
      <c r="D63" s="40"/>
      <c r="H63" s="41"/>
      <c r="J63" s="40"/>
      <c r="P63" s="41"/>
      <c r="R63" s="16"/>
    </row>
    <row r="64" spans="2:18">
      <c r="B64" s="15"/>
      <c r="D64" s="40"/>
      <c r="H64" s="41"/>
      <c r="J64" s="40"/>
      <c r="P64" s="41"/>
      <c r="R64" s="16"/>
    </row>
    <row r="65" spans="2:18">
      <c r="B65" s="15"/>
      <c r="D65" s="40"/>
      <c r="H65" s="41"/>
      <c r="J65" s="40"/>
      <c r="P65" s="41"/>
      <c r="R65" s="16"/>
    </row>
    <row r="66" spans="2:18">
      <c r="B66" s="15"/>
      <c r="D66" s="40"/>
      <c r="H66" s="41"/>
      <c r="J66" s="40"/>
      <c r="P66" s="41"/>
      <c r="R66" s="16"/>
    </row>
    <row r="67" spans="2:18">
      <c r="B67" s="15"/>
      <c r="D67" s="40"/>
      <c r="H67" s="41"/>
      <c r="J67" s="40"/>
      <c r="P67" s="41"/>
      <c r="R67" s="16"/>
    </row>
    <row r="68" spans="2:18">
      <c r="B68" s="15"/>
      <c r="D68" s="40"/>
      <c r="H68" s="41"/>
      <c r="J68" s="40"/>
      <c r="P68" s="41"/>
      <c r="R68" s="16"/>
    </row>
    <row r="69" spans="2:18">
      <c r="B69" s="15"/>
      <c r="D69" s="40"/>
      <c r="H69" s="41"/>
      <c r="J69" s="40"/>
      <c r="P69" s="41"/>
      <c r="R69" s="16"/>
    </row>
    <row r="70" spans="2:18" s="1" customFormat="1" ht="15">
      <c r="B70" s="24"/>
      <c r="D70" s="42" t="s">
        <v>42</v>
      </c>
      <c r="E70" s="43"/>
      <c r="F70" s="43"/>
      <c r="G70" s="44" t="s">
        <v>43</v>
      </c>
      <c r="H70" s="45"/>
      <c r="J70" s="42" t="s">
        <v>42</v>
      </c>
      <c r="K70" s="43"/>
      <c r="L70" s="43"/>
      <c r="M70" s="43"/>
      <c r="N70" s="44" t="s">
        <v>43</v>
      </c>
      <c r="O70" s="43"/>
      <c r="P70" s="45"/>
      <c r="R70" s="25"/>
    </row>
    <row r="71" spans="2:18" s="1" customFormat="1" ht="14.45" customHeight="1">
      <c r="B71" s="46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8"/>
    </row>
    <row r="75" spans="2:18" s="1" customFormat="1" ht="6.95" customHeight="1">
      <c r="B75" s="49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1"/>
    </row>
    <row r="76" spans="2:18" s="1" customFormat="1" ht="36.950000000000003" customHeight="1">
      <c r="B76" s="24"/>
      <c r="C76" s="146" t="s">
        <v>94</v>
      </c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25"/>
    </row>
    <row r="77" spans="2:18" s="1" customFormat="1" ht="6.95" customHeight="1">
      <c r="B77" s="24"/>
      <c r="R77" s="25"/>
    </row>
    <row r="78" spans="2:18" s="1" customFormat="1" ht="30" customHeight="1">
      <c r="B78" s="24"/>
      <c r="C78" s="21" t="s">
        <v>8</v>
      </c>
      <c r="F78" s="183" t="str">
        <f>F6</f>
        <v>Univerzita Komenského</v>
      </c>
      <c r="G78" s="184"/>
      <c r="H78" s="184"/>
      <c r="I78" s="184"/>
      <c r="J78" s="184"/>
      <c r="K78" s="184"/>
      <c r="L78" s="184"/>
      <c r="M78" s="184"/>
      <c r="N78" s="184"/>
      <c r="O78" s="184"/>
      <c r="P78" s="184"/>
      <c r="R78" s="25"/>
    </row>
    <row r="79" spans="2:18" ht="30" customHeight="1">
      <c r="B79" s="15"/>
      <c r="C79" s="21" t="s">
        <v>88</v>
      </c>
      <c r="F79" s="183" t="s">
        <v>89</v>
      </c>
      <c r="G79" s="209"/>
      <c r="H79" s="209"/>
      <c r="I79" s="209"/>
      <c r="J79" s="209"/>
      <c r="K79" s="209"/>
      <c r="L79" s="209"/>
      <c r="M79" s="209"/>
      <c r="N79" s="209"/>
      <c r="O79" s="209"/>
      <c r="P79" s="209"/>
      <c r="R79" s="16"/>
    </row>
    <row r="80" spans="2:18" s="1" customFormat="1" ht="36.950000000000003" customHeight="1">
      <c r="B80" s="24"/>
      <c r="C80" s="55" t="s">
        <v>90</v>
      </c>
      <c r="F80" s="165" t="str">
        <f>F8</f>
        <v>2023-03-02-01 - Búracie práce</v>
      </c>
      <c r="G80" s="185"/>
      <c r="H80" s="185"/>
      <c r="I80" s="185"/>
      <c r="J80" s="185"/>
      <c r="K80" s="185"/>
      <c r="L80" s="185"/>
      <c r="M80" s="185"/>
      <c r="N80" s="185"/>
      <c r="O80" s="185"/>
      <c r="P80" s="185"/>
      <c r="R80" s="25"/>
    </row>
    <row r="81" spans="2:47" s="1" customFormat="1" ht="6.95" customHeight="1">
      <c r="B81" s="24"/>
      <c r="R81" s="25"/>
    </row>
    <row r="82" spans="2:47" s="1" customFormat="1" ht="18" customHeight="1">
      <c r="B82" s="24"/>
      <c r="C82" s="21" t="s">
        <v>13</v>
      </c>
      <c r="F82" s="19" t="str">
        <f>F10</f>
        <v xml:space="preserve"> </v>
      </c>
      <c r="K82" s="21" t="s">
        <v>15</v>
      </c>
      <c r="M82" s="186" t="str">
        <f>IF(O10="","",O10)</f>
        <v>11. 8. 2023</v>
      </c>
      <c r="N82" s="186"/>
      <c r="O82" s="186"/>
      <c r="P82" s="186"/>
      <c r="R82" s="25"/>
    </row>
    <row r="83" spans="2:47" s="1" customFormat="1" ht="6.95" customHeight="1">
      <c r="B83" s="24"/>
      <c r="R83" s="25"/>
    </row>
    <row r="84" spans="2:47" s="1" customFormat="1" ht="15">
      <c r="B84" s="24"/>
      <c r="C84" s="21" t="s">
        <v>17</v>
      </c>
      <c r="F84" s="19" t="str">
        <f>E13</f>
        <v xml:space="preserve"> </v>
      </c>
      <c r="K84" s="21" t="s">
        <v>22</v>
      </c>
      <c r="M84" s="148" t="str">
        <f>E19</f>
        <v xml:space="preserve"> </v>
      </c>
      <c r="N84" s="148"/>
      <c r="O84" s="148"/>
      <c r="P84" s="148"/>
      <c r="Q84" s="148"/>
      <c r="R84" s="25"/>
    </row>
    <row r="85" spans="2:47" s="1" customFormat="1" ht="14.45" customHeight="1">
      <c r="B85" s="24"/>
      <c r="C85" s="21" t="s">
        <v>20</v>
      </c>
      <c r="F85" s="19" t="str">
        <f>IF(E16="","",E16)</f>
        <v xml:space="preserve"> </v>
      </c>
      <c r="K85" s="21" t="s">
        <v>25</v>
      </c>
      <c r="M85" s="148" t="str">
        <f>E22</f>
        <v xml:space="preserve"> </v>
      </c>
      <c r="N85" s="148"/>
      <c r="O85" s="148"/>
      <c r="P85" s="148"/>
      <c r="Q85" s="148"/>
      <c r="R85" s="25"/>
    </row>
    <row r="86" spans="2:47" s="1" customFormat="1" ht="10.35" customHeight="1">
      <c r="B86" s="24"/>
      <c r="R86" s="25"/>
    </row>
    <row r="87" spans="2:47" s="1" customFormat="1" ht="29.25" customHeight="1">
      <c r="B87" s="24"/>
      <c r="C87" s="191" t="s">
        <v>95</v>
      </c>
      <c r="D87" s="192"/>
      <c r="E87" s="192"/>
      <c r="F87" s="192"/>
      <c r="G87" s="192"/>
      <c r="H87" s="91"/>
      <c r="I87" s="91"/>
      <c r="J87" s="91"/>
      <c r="K87" s="91"/>
      <c r="L87" s="91"/>
      <c r="M87" s="91"/>
      <c r="N87" s="191" t="s">
        <v>96</v>
      </c>
      <c r="O87" s="192"/>
      <c r="P87" s="192"/>
      <c r="Q87" s="192"/>
      <c r="R87" s="25"/>
    </row>
    <row r="88" spans="2:47" s="1" customFormat="1" ht="10.35" customHeight="1">
      <c r="B88" s="24"/>
      <c r="R88" s="25"/>
    </row>
    <row r="89" spans="2:47" s="1" customFormat="1" ht="29.25" customHeight="1">
      <c r="B89" s="24"/>
      <c r="C89" s="97" t="s">
        <v>97</v>
      </c>
      <c r="N89" s="178">
        <f>N116</f>
        <v>0</v>
      </c>
      <c r="O89" s="210"/>
      <c r="P89" s="210"/>
      <c r="Q89" s="210"/>
      <c r="R89" s="25"/>
      <c r="AU89" s="11" t="s">
        <v>98</v>
      </c>
    </row>
    <row r="90" spans="2:47" s="7" customFormat="1" ht="24.95" customHeight="1">
      <c r="B90" s="98"/>
      <c r="D90" s="99" t="s">
        <v>99</v>
      </c>
      <c r="N90" s="193">
        <f>N117</f>
        <v>0</v>
      </c>
      <c r="O90" s="194"/>
      <c r="P90" s="194"/>
      <c r="Q90" s="194"/>
      <c r="R90" s="100"/>
    </row>
    <row r="91" spans="2:47" s="8" customFormat="1" ht="19.899999999999999" customHeight="1">
      <c r="B91" s="101"/>
      <c r="D91" s="102" t="s">
        <v>100</v>
      </c>
      <c r="N91" s="173">
        <f>N118</f>
        <v>0</v>
      </c>
      <c r="O91" s="174"/>
      <c r="P91" s="174"/>
      <c r="Q91" s="174"/>
      <c r="R91" s="103"/>
    </row>
    <row r="92" spans="2:47" s="8" customFormat="1" ht="19.899999999999999" customHeight="1">
      <c r="B92" s="101"/>
      <c r="D92" s="102" t="s">
        <v>101</v>
      </c>
      <c r="N92" s="173">
        <f>N136</f>
        <v>0</v>
      </c>
      <c r="O92" s="174"/>
      <c r="P92" s="174"/>
      <c r="Q92" s="174"/>
      <c r="R92" s="103"/>
    </row>
    <row r="93" spans="2:47" s="7" customFormat="1" ht="24.95" customHeight="1">
      <c r="B93" s="98"/>
      <c r="D93" s="99" t="s">
        <v>102</v>
      </c>
      <c r="N93" s="193">
        <f>N139</f>
        <v>0</v>
      </c>
      <c r="O93" s="194"/>
      <c r="P93" s="194"/>
      <c r="Q93" s="194"/>
      <c r="R93" s="100"/>
    </row>
    <row r="94" spans="2:47" s="8" customFormat="1" ht="19.899999999999999" customHeight="1">
      <c r="B94" s="101"/>
      <c r="D94" s="102" t="s">
        <v>103</v>
      </c>
      <c r="N94" s="173">
        <f>N140</f>
        <v>0</v>
      </c>
      <c r="O94" s="174"/>
      <c r="P94" s="174"/>
      <c r="Q94" s="174"/>
      <c r="R94" s="103"/>
    </row>
    <row r="95" spans="2:47" s="1" customFormat="1" ht="21.75" customHeight="1">
      <c r="B95" s="24"/>
      <c r="R95" s="25"/>
    </row>
    <row r="96" spans="2:47" s="1" customFormat="1" ht="29.25" customHeight="1">
      <c r="B96" s="24"/>
      <c r="C96" s="97" t="s">
        <v>104</v>
      </c>
      <c r="N96" s="210">
        <v>0</v>
      </c>
      <c r="O96" s="195"/>
      <c r="P96" s="195"/>
      <c r="Q96" s="195"/>
      <c r="R96" s="25"/>
      <c r="T96" s="104"/>
      <c r="U96" s="105" t="s">
        <v>30</v>
      </c>
    </row>
    <row r="97" spans="2:18" s="1" customFormat="1" ht="18" customHeight="1">
      <c r="B97" s="24"/>
      <c r="R97" s="25"/>
    </row>
    <row r="98" spans="2:18" s="1" customFormat="1" ht="29.25" customHeight="1">
      <c r="B98" s="24"/>
      <c r="C98" s="90" t="s">
        <v>86</v>
      </c>
      <c r="D98" s="91"/>
      <c r="E98" s="91"/>
      <c r="F98" s="91"/>
      <c r="G98" s="91"/>
      <c r="H98" s="91"/>
      <c r="I98" s="91"/>
      <c r="J98" s="91"/>
      <c r="K98" s="91"/>
      <c r="L98" s="175">
        <f>ROUND(SUM(N89+N96),2)</f>
        <v>0</v>
      </c>
      <c r="M98" s="175"/>
      <c r="N98" s="175"/>
      <c r="O98" s="175"/>
      <c r="P98" s="175"/>
      <c r="Q98" s="175"/>
      <c r="R98" s="25"/>
    </row>
    <row r="99" spans="2:18" s="1" customFormat="1" ht="6.95" customHeight="1">
      <c r="B99" s="46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8"/>
    </row>
    <row r="103" spans="2:18" s="1" customFormat="1" ht="6.95" customHeight="1">
      <c r="B103" s="49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1"/>
    </row>
    <row r="104" spans="2:18" s="1" customFormat="1" ht="36.950000000000003" customHeight="1">
      <c r="B104" s="24"/>
      <c r="C104" s="146" t="s">
        <v>105</v>
      </c>
      <c r="D104" s="185"/>
      <c r="E104" s="185"/>
      <c r="F104" s="185"/>
      <c r="G104" s="185"/>
      <c r="H104" s="185"/>
      <c r="I104" s="185"/>
      <c r="J104" s="185"/>
      <c r="K104" s="185"/>
      <c r="L104" s="185"/>
      <c r="M104" s="185"/>
      <c r="N104" s="185"/>
      <c r="O104" s="185"/>
      <c r="P104" s="185"/>
      <c r="Q104" s="185"/>
      <c r="R104" s="25"/>
    </row>
    <row r="105" spans="2:18" s="1" customFormat="1" ht="6.95" customHeight="1">
      <c r="B105" s="24"/>
      <c r="R105" s="25"/>
    </row>
    <row r="106" spans="2:18" s="1" customFormat="1" ht="30" customHeight="1">
      <c r="B106" s="24"/>
      <c r="C106" s="21" t="s">
        <v>8</v>
      </c>
      <c r="F106" s="183" t="str">
        <f>F6</f>
        <v>Univerzita Komenského</v>
      </c>
      <c r="G106" s="184"/>
      <c r="H106" s="184"/>
      <c r="I106" s="184"/>
      <c r="J106" s="184"/>
      <c r="K106" s="184"/>
      <c r="L106" s="184"/>
      <c r="M106" s="184"/>
      <c r="N106" s="184"/>
      <c r="O106" s="184"/>
      <c r="P106" s="184"/>
      <c r="R106" s="25"/>
    </row>
    <row r="107" spans="2:18" ht="30" customHeight="1">
      <c r="B107" s="15"/>
      <c r="C107" s="21" t="s">
        <v>88</v>
      </c>
      <c r="F107" s="183" t="s">
        <v>89</v>
      </c>
      <c r="G107" s="209"/>
      <c r="H107" s="209"/>
      <c r="I107" s="209"/>
      <c r="J107" s="209"/>
      <c r="K107" s="209"/>
      <c r="L107" s="209"/>
      <c r="M107" s="209"/>
      <c r="N107" s="209"/>
      <c r="O107" s="209"/>
      <c r="P107" s="209"/>
      <c r="R107" s="16"/>
    </row>
    <row r="108" spans="2:18" s="1" customFormat="1" ht="36.950000000000003" customHeight="1">
      <c r="B108" s="24"/>
      <c r="C108" s="55" t="s">
        <v>90</v>
      </c>
      <c r="F108" s="165" t="str">
        <f>F8</f>
        <v>2023-03-02-01 - Búracie práce</v>
      </c>
      <c r="G108" s="185"/>
      <c r="H108" s="185"/>
      <c r="I108" s="185"/>
      <c r="J108" s="185"/>
      <c r="K108" s="185"/>
      <c r="L108" s="185"/>
      <c r="M108" s="185"/>
      <c r="N108" s="185"/>
      <c r="O108" s="185"/>
      <c r="P108" s="185"/>
      <c r="R108" s="25"/>
    </row>
    <row r="109" spans="2:18" s="1" customFormat="1" ht="6.95" customHeight="1">
      <c r="B109" s="24"/>
      <c r="R109" s="25"/>
    </row>
    <row r="110" spans="2:18" s="1" customFormat="1" ht="18" customHeight="1">
      <c r="B110" s="24"/>
      <c r="C110" s="21" t="s">
        <v>13</v>
      </c>
      <c r="F110" s="19" t="str">
        <f>F10</f>
        <v xml:space="preserve"> </v>
      </c>
      <c r="K110" s="21" t="s">
        <v>15</v>
      </c>
      <c r="M110" s="186" t="str">
        <f>IF(O10="","",O10)</f>
        <v>11. 8. 2023</v>
      </c>
      <c r="N110" s="186"/>
      <c r="O110" s="186"/>
      <c r="P110" s="186"/>
      <c r="R110" s="25"/>
    </row>
    <row r="111" spans="2:18" s="1" customFormat="1" ht="6.95" customHeight="1">
      <c r="B111" s="24"/>
      <c r="R111" s="25"/>
    </row>
    <row r="112" spans="2:18" s="1" customFormat="1" ht="15">
      <c r="B112" s="24"/>
      <c r="C112" s="21" t="s">
        <v>17</v>
      </c>
      <c r="F112" s="19" t="str">
        <f>E13</f>
        <v xml:space="preserve"> </v>
      </c>
      <c r="K112" s="21" t="s">
        <v>22</v>
      </c>
      <c r="M112" s="148" t="str">
        <f>E19</f>
        <v xml:space="preserve"> </v>
      </c>
      <c r="N112" s="148"/>
      <c r="O112" s="148"/>
      <c r="P112" s="148"/>
      <c r="Q112" s="148"/>
      <c r="R112" s="25"/>
    </row>
    <row r="113" spans="2:65" s="1" customFormat="1" ht="14.45" customHeight="1">
      <c r="B113" s="24"/>
      <c r="C113" s="21" t="s">
        <v>20</v>
      </c>
      <c r="F113" s="19" t="str">
        <f>IF(E16="","",E16)</f>
        <v xml:space="preserve"> </v>
      </c>
      <c r="K113" s="21" t="s">
        <v>25</v>
      </c>
      <c r="M113" s="148" t="str">
        <f>E22</f>
        <v xml:space="preserve"> </v>
      </c>
      <c r="N113" s="148"/>
      <c r="O113" s="148"/>
      <c r="P113" s="148"/>
      <c r="Q113" s="148"/>
      <c r="R113" s="25"/>
    </row>
    <row r="114" spans="2:65" s="1" customFormat="1" ht="10.35" customHeight="1">
      <c r="B114" s="24"/>
      <c r="R114" s="25"/>
    </row>
    <row r="115" spans="2:65" s="9" customFormat="1" ht="29.25" customHeight="1">
      <c r="B115" s="106"/>
      <c r="C115" s="107" t="s">
        <v>106</v>
      </c>
      <c r="D115" s="108" t="s">
        <v>107</v>
      </c>
      <c r="E115" s="108" t="s">
        <v>48</v>
      </c>
      <c r="F115" s="196" t="s">
        <v>108</v>
      </c>
      <c r="G115" s="196"/>
      <c r="H115" s="196"/>
      <c r="I115" s="196"/>
      <c r="J115" s="108" t="s">
        <v>109</v>
      </c>
      <c r="K115" s="108" t="s">
        <v>110</v>
      </c>
      <c r="L115" s="197" t="s">
        <v>111</v>
      </c>
      <c r="M115" s="197"/>
      <c r="N115" s="196" t="s">
        <v>96</v>
      </c>
      <c r="O115" s="196"/>
      <c r="P115" s="196"/>
      <c r="Q115" s="198"/>
      <c r="R115" s="109"/>
      <c r="T115" s="61" t="s">
        <v>112</v>
      </c>
      <c r="U115" s="62" t="s">
        <v>30</v>
      </c>
      <c r="V115" s="62" t="s">
        <v>113</v>
      </c>
      <c r="W115" s="62" t="s">
        <v>114</v>
      </c>
      <c r="X115" s="62" t="s">
        <v>115</v>
      </c>
      <c r="Y115" s="62" t="s">
        <v>116</v>
      </c>
      <c r="Z115" s="62" t="s">
        <v>117</v>
      </c>
      <c r="AA115" s="63" t="s">
        <v>118</v>
      </c>
    </row>
    <row r="116" spans="2:65" s="1" customFormat="1" ht="29.25" customHeight="1">
      <c r="B116" s="24"/>
      <c r="C116" s="65" t="s">
        <v>92</v>
      </c>
      <c r="N116" s="211">
        <f>BK116</f>
        <v>0</v>
      </c>
      <c r="O116" s="202"/>
      <c r="P116" s="202"/>
      <c r="Q116" s="202"/>
      <c r="R116" s="25"/>
      <c r="T116" s="64"/>
      <c r="U116" s="38"/>
      <c r="V116" s="38"/>
      <c r="W116" s="110">
        <f>W117+W139</f>
        <v>186.4676925</v>
      </c>
      <c r="X116" s="38"/>
      <c r="Y116" s="110">
        <f>Y117+Y139</f>
        <v>1.7657519999999999E-2</v>
      </c>
      <c r="Z116" s="38"/>
      <c r="AA116" s="111">
        <f>AA117+AA139</f>
        <v>17.051724</v>
      </c>
      <c r="AT116" s="11" t="s">
        <v>65</v>
      </c>
      <c r="AU116" s="11" t="s">
        <v>98</v>
      </c>
      <c r="BK116" s="112">
        <f>BK117+BK139</f>
        <v>0</v>
      </c>
    </row>
    <row r="117" spans="2:65" s="10" customFormat="1" ht="37.35" customHeight="1">
      <c r="B117" s="113"/>
      <c r="D117" s="114" t="s">
        <v>99</v>
      </c>
      <c r="E117" s="114"/>
      <c r="F117" s="114"/>
      <c r="G117" s="114"/>
      <c r="H117" s="114"/>
      <c r="I117" s="114"/>
      <c r="J117" s="114"/>
      <c r="K117" s="114"/>
      <c r="L117" s="114"/>
      <c r="M117" s="114"/>
      <c r="N117" s="212">
        <f>BK117</f>
        <v>0</v>
      </c>
      <c r="O117" s="203"/>
      <c r="P117" s="203"/>
      <c r="Q117" s="203"/>
      <c r="R117" s="115"/>
      <c r="T117" s="116"/>
      <c r="W117" s="117">
        <f>W118+W136</f>
        <v>113.2717725</v>
      </c>
      <c r="Y117" s="117">
        <f>Y118+Y136</f>
        <v>1.7657519999999999E-2</v>
      </c>
      <c r="AA117" s="118">
        <f>AA118+AA136</f>
        <v>9.3971160000000005</v>
      </c>
      <c r="AR117" s="119" t="s">
        <v>73</v>
      </c>
      <c r="AT117" s="120" t="s">
        <v>65</v>
      </c>
      <c r="AU117" s="120" t="s">
        <v>66</v>
      </c>
      <c r="AY117" s="119" t="s">
        <v>119</v>
      </c>
      <c r="BK117" s="121">
        <f>BK118+BK136</f>
        <v>0</v>
      </c>
    </row>
    <row r="118" spans="2:65" s="10" customFormat="1" ht="19.899999999999999" customHeight="1">
      <c r="B118" s="113"/>
      <c r="D118" s="122" t="s">
        <v>100</v>
      </c>
      <c r="E118" s="122"/>
      <c r="F118" s="122"/>
      <c r="G118" s="122"/>
      <c r="H118" s="122"/>
      <c r="I118" s="122"/>
      <c r="J118" s="122"/>
      <c r="K118" s="122"/>
      <c r="L118" s="122"/>
      <c r="M118" s="122"/>
      <c r="N118" s="213">
        <f>BK118</f>
        <v>0</v>
      </c>
      <c r="O118" s="204"/>
      <c r="P118" s="204"/>
      <c r="Q118" s="204"/>
      <c r="R118" s="115"/>
      <c r="T118" s="116"/>
      <c r="W118" s="117">
        <f>SUM(W119:W135)</f>
        <v>113.2496865</v>
      </c>
      <c r="Y118" s="117">
        <f>SUM(Y119:Y135)</f>
        <v>1.7657519999999999E-2</v>
      </c>
      <c r="AA118" s="118">
        <f>SUM(AA119:AA135)</f>
        <v>9.3971160000000005</v>
      </c>
      <c r="AR118" s="119" t="s">
        <v>73</v>
      </c>
      <c r="AT118" s="120" t="s">
        <v>65</v>
      </c>
      <c r="AU118" s="120" t="s">
        <v>73</v>
      </c>
      <c r="AY118" s="119" t="s">
        <v>119</v>
      </c>
      <c r="BK118" s="121">
        <f>SUM(BK119:BK135)</f>
        <v>0</v>
      </c>
    </row>
    <row r="119" spans="2:65" s="1" customFormat="1" ht="44.25" customHeight="1">
      <c r="B119" s="123"/>
      <c r="C119" s="135" t="s">
        <v>120</v>
      </c>
      <c r="D119" s="135" t="s">
        <v>121</v>
      </c>
      <c r="E119" s="136" t="s">
        <v>122</v>
      </c>
      <c r="F119" s="199" t="s">
        <v>123</v>
      </c>
      <c r="G119" s="199"/>
      <c r="H119" s="199"/>
      <c r="I119" s="199"/>
      <c r="J119" s="137" t="s">
        <v>124</v>
      </c>
      <c r="K119" s="138">
        <v>28.673999999999999</v>
      </c>
      <c r="L119" s="200"/>
      <c r="M119" s="200"/>
      <c r="N119" s="200">
        <f t="shared" ref="N119:N135" si="0">ROUND(L119*K119,3)</f>
        <v>0</v>
      </c>
      <c r="O119" s="200"/>
      <c r="P119" s="200"/>
      <c r="Q119" s="200"/>
      <c r="R119" s="124"/>
      <c r="T119" s="125" t="s">
        <v>11</v>
      </c>
      <c r="U119" s="31" t="s">
        <v>33</v>
      </c>
      <c r="V119" s="126">
        <v>0.16600000000000001</v>
      </c>
      <c r="W119" s="126">
        <f t="shared" ref="W119:W135" si="1">V119*K119</f>
        <v>4.7598840000000004</v>
      </c>
      <c r="X119" s="126">
        <v>0</v>
      </c>
      <c r="Y119" s="126">
        <f t="shared" ref="Y119:Y135" si="2">X119*K119</f>
        <v>0</v>
      </c>
      <c r="Z119" s="126">
        <v>0.02</v>
      </c>
      <c r="AA119" s="127">
        <f t="shared" ref="AA119:AA135" si="3">Z119*K119</f>
        <v>0.57347999999999999</v>
      </c>
      <c r="AR119" s="11" t="s">
        <v>120</v>
      </c>
      <c r="AT119" s="11" t="s">
        <v>121</v>
      </c>
      <c r="AU119" s="11" t="s">
        <v>78</v>
      </c>
      <c r="AY119" s="11" t="s">
        <v>119</v>
      </c>
      <c r="BE119" s="128">
        <f t="shared" ref="BE119:BE135" si="4">IF(U119="základná",N119,0)</f>
        <v>0</v>
      </c>
      <c r="BF119" s="128">
        <f t="shared" ref="BF119:BF135" si="5">IF(U119="znížená",N119,0)</f>
        <v>0</v>
      </c>
      <c r="BG119" s="128">
        <f t="shared" ref="BG119:BG135" si="6">IF(U119="zákl. prenesená",N119,0)</f>
        <v>0</v>
      </c>
      <c r="BH119" s="128">
        <f t="shared" ref="BH119:BH135" si="7">IF(U119="zníž. prenesená",N119,0)</f>
        <v>0</v>
      </c>
      <c r="BI119" s="128">
        <f t="shared" ref="BI119:BI135" si="8">IF(U119="nulová",N119,0)</f>
        <v>0</v>
      </c>
      <c r="BJ119" s="11" t="s">
        <v>78</v>
      </c>
      <c r="BK119" s="129">
        <f t="shared" ref="BK119:BK135" si="9">ROUND(L119*K119,3)</f>
        <v>0</v>
      </c>
      <c r="BL119" s="11" t="s">
        <v>120</v>
      </c>
      <c r="BM119" s="11" t="s">
        <v>125</v>
      </c>
    </row>
    <row r="120" spans="2:65" s="1" customFormat="1" ht="44.25" customHeight="1">
      <c r="B120" s="123"/>
      <c r="C120" s="135" t="s">
        <v>126</v>
      </c>
      <c r="D120" s="135" t="s">
        <v>121</v>
      </c>
      <c r="E120" s="136" t="s">
        <v>127</v>
      </c>
      <c r="F120" s="199" t="s">
        <v>128</v>
      </c>
      <c r="G120" s="199"/>
      <c r="H120" s="199"/>
      <c r="I120" s="199"/>
      <c r="J120" s="137" t="s">
        <v>124</v>
      </c>
      <c r="K120" s="138">
        <v>23.895</v>
      </c>
      <c r="L120" s="200"/>
      <c r="M120" s="200"/>
      <c r="N120" s="200">
        <f t="shared" si="0"/>
        <v>0</v>
      </c>
      <c r="O120" s="200"/>
      <c r="P120" s="200"/>
      <c r="Q120" s="200"/>
      <c r="R120" s="124"/>
      <c r="T120" s="125" t="s">
        <v>11</v>
      </c>
      <c r="U120" s="31" t="s">
        <v>33</v>
      </c>
      <c r="V120" s="126">
        <v>0.127</v>
      </c>
      <c r="W120" s="126">
        <f t="shared" si="1"/>
        <v>3.0346649999999999</v>
      </c>
      <c r="X120" s="126">
        <v>0</v>
      </c>
      <c r="Y120" s="126">
        <f t="shared" si="2"/>
        <v>0</v>
      </c>
      <c r="Z120" s="126">
        <v>0.02</v>
      </c>
      <c r="AA120" s="127">
        <f t="shared" si="3"/>
        <v>0.47789999999999999</v>
      </c>
      <c r="AR120" s="11" t="s">
        <v>120</v>
      </c>
      <c r="AT120" s="11" t="s">
        <v>121</v>
      </c>
      <c r="AU120" s="11" t="s">
        <v>78</v>
      </c>
      <c r="AY120" s="11" t="s">
        <v>119</v>
      </c>
      <c r="BE120" s="128">
        <f t="shared" si="4"/>
        <v>0</v>
      </c>
      <c r="BF120" s="128">
        <f t="shared" si="5"/>
        <v>0</v>
      </c>
      <c r="BG120" s="128">
        <f t="shared" si="6"/>
        <v>0</v>
      </c>
      <c r="BH120" s="128">
        <f t="shared" si="7"/>
        <v>0</v>
      </c>
      <c r="BI120" s="128">
        <f t="shared" si="8"/>
        <v>0</v>
      </c>
      <c r="BJ120" s="11" t="s">
        <v>78</v>
      </c>
      <c r="BK120" s="129">
        <f t="shared" si="9"/>
        <v>0</v>
      </c>
      <c r="BL120" s="11" t="s">
        <v>120</v>
      </c>
      <c r="BM120" s="11" t="s">
        <v>129</v>
      </c>
    </row>
    <row r="121" spans="2:65" s="1" customFormat="1" ht="31.5" customHeight="1">
      <c r="B121" s="123"/>
      <c r="C121" s="135" t="s">
        <v>78</v>
      </c>
      <c r="D121" s="135" t="s">
        <v>121</v>
      </c>
      <c r="E121" s="136" t="s">
        <v>130</v>
      </c>
      <c r="F121" s="199" t="s">
        <v>131</v>
      </c>
      <c r="G121" s="199"/>
      <c r="H121" s="199"/>
      <c r="I121" s="199"/>
      <c r="J121" s="137" t="s">
        <v>124</v>
      </c>
      <c r="K121" s="138">
        <v>58.5</v>
      </c>
      <c r="L121" s="200"/>
      <c r="M121" s="200"/>
      <c r="N121" s="200">
        <f t="shared" si="0"/>
        <v>0</v>
      </c>
      <c r="O121" s="200"/>
      <c r="P121" s="200"/>
      <c r="Q121" s="200"/>
      <c r="R121" s="124"/>
      <c r="T121" s="125" t="s">
        <v>11</v>
      </c>
      <c r="U121" s="31" t="s">
        <v>33</v>
      </c>
      <c r="V121" s="126">
        <v>0.25</v>
      </c>
      <c r="W121" s="126">
        <f t="shared" si="1"/>
        <v>14.625</v>
      </c>
      <c r="X121" s="126">
        <v>0</v>
      </c>
      <c r="Y121" s="126">
        <f t="shared" si="2"/>
        <v>0</v>
      </c>
      <c r="Z121" s="126">
        <v>2.588E-2</v>
      </c>
      <c r="AA121" s="127">
        <f t="shared" si="3"/>
        <v>1.5139800000000001</v>
      </c>
      <c r="AR121" s="11" t="s">
        <v>120</v>
      </c>
      <c r="AT121" s="11" t="s">
        <v>121</v>
      </c>
      <c r="AU121" s="11" t="s">
        <v>78</v>
      </c>
      <c r="AY121" s="11" t="s">
        <v>119</v>
      </c>
      <c r="BE121" s="128">
        <f t="shared" si="4"/>
        <v>0</v>
      </c>
      <c r="BF121" s="128">
        <f t="shared" si="5"/>
        <v>0</v>
      </c>
      <c r="BG121" s="128">
        <f t="shared" si="6"/>
        <v>0</v>
      </c>
      <c r="BH121" s="128">
        <f t="shared" si="7"/>
        <v>0</v>
      </c>
      <c r="BI121" s="128">
        <f t="shared" si="8"/>
        <v>0</v>
      </c>
      <c r="BJ121" s="11" t="s">
        <v>78</v>
      </c>
      <c r="BK121" s="129">
        <f t="shared" si="9"/>
        <v>0</v>
      </c>
      <c r="BL121" s="11" t="s">
        <v>120</v>
      </c>
      <c r="BM121" s="11" t="s">
        <v>132</v>
      </c>
    </row>
    <row r="122" spans="2:65" s="1" customFormat="1" ht="44.25" customHeight="1">
      <c r="B122" s="123"/>
      <c r="C122" s="135" t="s">
        <v>133</v>
      </c>
      <c r="D122" s="135" t="s">
        <v>121</v>
      </c>
      <c r="E122" s="136" t="s">
        <v>134</v>
      </c>
      <c r="F122" s="199" t="s">
        <v>135</v>
      </c>
      <c r="G122" s="199"/>
      <c r="H122" s="199"/>
      <c r="I122" s="199"/>
      <c r="J122" s="137" t="s">
        <v>124</v>
      </c>
      <c r="K122" s="138">
        <v>58.5</v>
      </c>
      <c r="L122" s="200"/>
      <c r="M122" s="200"/>
      <c r="N122" s="200">
        <f t="shared" si="0"/>
        <v>0</v>
      </c>
      <c r="O122" s="200"/>
      <c r="P122" s="200"/>
      <c r="Q122" s="200"/>
      <c r="R122" s="124"/>
      <c r="T122" s="125" t="s">
        <v>11</v>
      </c>
      <c r="U122" s="31" t="s">
        <v>33</v>
      </c>
      <c r="V122" s="126">
        <v>0.158</v>
      </c>
      <c r="W122" s="126">
        <f t="shared" si="1"/>
        <v>9.2430000000000003</v>
      </c>
      <c r="X122" s="126">
        <v>0</v>
      </c>
      <c r="Y122" s="126">
        <f t="shared" si="2"/>
        <v>0</v>
      </c>
      <c r="Z122" s="126">
        <v>1.8759999999999999E-2</v>
      </c>
      <c r="AA122" s="127">
        <f t="shared" si="3"/>
        <v>1.0974599999999999</v>
      </c>
      <c r="AR122" s="11" t="s">
        <v>120</v>
      </c>
      <c r="AT122" s="11" t="s">
        <v>121</v>
      </c>
      <c r="AU122" s="11" t="s">
        <v>78</v>
      </c>
      <c r="AY122" s="11" t="s">
        <v>119</v>
      </c>
      <c r="BE122" s="128">
        <f t="shared" si="4"/>
        <v>0</v>
      </c>
      <c r="BF122" s="128">
        <f t="shared" si="5"/>
        <v>0</v>
      </c>
      <c r="BG122" s="128">
        <f t="shared" si="6"/>
        <v>0</v>
      </c>
      <c r="BH122" s="128">
        <f t="shared" si="7"/>
        <v>0</v>
      </c>
      <c r="BI122" s="128">
        <f t="shared" si="8"/>
        <v>0</v>
      </c>
      <c r="BJ122" s="11" t="s">
        <v>78</v>
      </c>
      <c r="BK122" s="129">
        <f t="shared" si="9"/>
        <v>0</v>
      </c>
      <c r="BL122" s="11" t="s">
        <v>120</v>
      </c>
      <c r="BM122" s="11" t="s">
        <v>136</v>
      </c>
    </row>
    <row r="123" spans="2:65" s="1" customFormat="1" ht="31.5" customHeight="1">
      <c r="B123" s="123"/>
      <c r="C123" s="135" t="s">
        <v>137</v>
      </c>
      <c r="D123" s="135" t="s">
        <v>121</v>
      </c>
      <c r="E123" s="136" t="s">
        <v>138</v>
      </c>
      <c r="F123" s="199" t="s">
        <v>139</v>
      </c>
      <c r="G123" s="199"/>
      <c r="H123" s="199"/>
      <c r="I123" s="199"/>
      <c r="J123" s="137" t="s">
        <v>124</v>
      </c>
      <c r="K123" s="138">
        <v>19.872</v>
      </c>
      <c r="L123" s="200"/>
      <c r="M123" s="200"/>
      <c r="N123" s="200">
        <f t="shared" si="0"/>
        <v>0</v>
      </c>
      <c r="O123" s="200"/>
      <c r="P123" s="200"/>
      <c r="Q123" s="200"/>
      <c r="R123" s="124"/>
      <c r="T123" s="125" t="s">
        <v>11</v>
      </c>
      <c r="U123" s="31" t="s">
        <v>33</v>
      </c>
      <c r="V123" s="126">
        <v>0.45100000000000001</v>
      </c>
      <c r="W123" s="126">
        <f t="shared" si="1"/>
        <v>8.9622720000000005</v>
      </c>
      <c r="X123" s="126">
        <v>0</v>
      </c>
      <c r="Y123" s="126">
        <f t="shared" si="2"/>
        <v>0</v>
      </c>
      <c r="Z123" s="126">
        <v>7.2999999999999995E-2</v>
      </c>
      <c r="AA123" s="127">
        <f t="shared" si="3"/>
        <v>1.4506559999999999</v>
      </c>
      <c r="AR123" s="11" t="s">
        <v>120</v>
      </c>
      <c r="AT123" s="11" t="s">
        <v>121</v>
      </c>
      <c r="AU123" s="11" t="s">
        <v>78</v>
      </c>
      <c r="AY123" s="11" t="s">
        <v>119</v>
      </c>
      <c r="BE123" s="128">
        <f t="shared" si="4"/>
        <v>0</v>
      </c>
      <c r="BF123" s="128">
        <f t="shared" si="5"/>
        <v>0</v>
      </c>
      <c r="BG123" s="128">
        <f t="shared" si="6"/>
        <v>0</v>
      </c>
      <c r="BH123" s="128">
        <f t="shared" si="7"/>
        <v>0</v>
      </c>
      <c r="BI123" s="128">
        <f t="shared" si="8"/>
        <v>0</v>
      </c>
      <c r="BJ123" s="11" t="s">
        <v>78</v>
      </c>
      <c r="BK123" s="129">
        <f t="shared" si="9"/>
        <v>0</v>
      </c>
      <c r="BL123" s="11" t="s">
        <v>120</v>
      </c>
      <c r="BM123" s="11" t="s">
        <v>140</v>
      </c>
    </row>
    <row r="124" spans="2:65" s="1" customFormat="1" ht="31.5" customHeight="1">
      <c r="B124" s="123"/>
      <c r="C124" s="135" t="s">
        <v>141</v>
      </c>
      <c r="D124" s="135" t="s">
        <v>121</v>
      </c>
      <c r="E124" s="136" t="s">
        <v>142</v>
      </c>
      <c r="F124" s="199" t="s">
        <v>143</v>
      </c>
      <c r="G124" s="199"/>
      <c r="H124" s="199"/>
      <c r="I124" s="199"/>
      <c r="J124" s="137" t="s">
        <v>124</v>
      </c>
      <c r="K124" s="138">
        <v>58.68</v>
      </c>
      <c r="L124" s="200"/>
      <c r="M124" s="200"/>
      <c r="N124" s="200">
        <f t="shared" si="0"/>
        <v>0</v>
      </c>
      <c r="O124" s="200"/>
      <c r="P124" s="200"/>
      <c r="Q124" s="200"/>
      <c r="R124" s="124"/>
      <c r="T124" s="125" t="s">
        <v>11</v>
      </c>
      <c r="U124" s="31" t="s">
        <v>33</v>
      </c>
      <c r="V124" s="126">
        <v>0.54700000000000004</v>
      </c>
      <c r="W124" s="126">
        <f t="shared" si="1"/>
        <v>32.09796</v>
      </c>
      <c r="X124" s="126">
        <v>0</v>
      </c>
      <c r="Y124" s="126">
        <f t="shared" si="2"/>
        <v>0</v>
      </c>
      <c r="Z124" s="126">
        <v>7.2999999999999995E-2</v>
      </c>
      <c r="AA124" s="127">
        <f t="shared" si="3"/>
        <v>4.2836400000000001</v>
      </c>
      <c r="AR124" s="11" t="s">
        <v>120</v>
      </c>
      <c r="AT124" s="11" t="s">
        <v>121</v>
      </c>
      <c r="AU124" s="11" t="s">
        <v>78</v>
      </c>
      <c r="AY124" s="11" t="s">
        <v>119</v>
      </c>
      <c r="BE124" s="128">
        <f t="shared" si="4"/>
        <v>0</v>
      </c>
      <c r="BF124" s="128">
        <f t="shared" si="5"/>
        <v>0</v>
      </c>
      <c r="BG124" s="128">
        <f t="shared" si="6"/>
        <v>0</v>
      </c>
      <c r="BH124" s="128">
        <f t="shared" si="7"/>
        <v>0</v>
      </c>
      <c r="BI124" s="128">
        <f t="shared" si="8"/>
        <v>0</v>
      </c>
      <c r="BJ124" s="11" t="s">
        <v>78</v>
      </c>
      <c r="BK124" s="129">
        <f t="shared" si="9"/>
        <v>0</v>
      </c>
      <c r="BL124" s="11" t="s">
        <v>120</v>
      </c>
      <c r="BM124" s="11" t="s">
        <v>144</v>
      </c>
    </row>
    <row r="125" spans="2:65" s="1" customFormat="1" ht="31.5" customHeight="1">
      <c r="B125" s="123"/>
      <c r="C125" s="135" t="s">
        <v>145</v>
      </c>
      <c r="D125" s="135" t="s">
        <v>121</v>
      </c>
      <c r="E125" s="136" t="s">
        <v>146</v>
      </c>
      <c r="F125" s="199" t="s">
        <v>147</v>
      </c>
      <c r="G125" s="199"/>
      <c r="H125" s="199"/>
      <c r="I125" s="199"/>
      <c r="J125" s="137" t="s">
        <v>148</v>
      </c>
      <c r="K125" s="138">
        <v>17.052</v>
      </c>
      <c r="L125" s="200"/>
      <c r="M125" s="200"/>
      <c r="N125" s="200">
        <f t="shared" si="0"/>
        <v>0</v>
      </c>
      <c r="O125" s="200"/>
      <c r="P125" s="200"/>
      <c r="Q125" s="200"/>
      <c r="R125" s="124"/>
      <c r="T125" s="125" t="s">
        <v>11</v>
      </c>
      <c r="U125" s="31" t="s">
        <v>33</v>
      </c>
      <c r="V125" s="126">
        <v>0.88200000000000001</v>
      </c>
      <c r="W125" s="126">
        <f t="shared" si="1"/>
        <v>15.039864</v>
      </c>
      <c r="X125" s="126">
        <v>0</v>
      </c>
      <c r="Y125" s="126">
        <f t="shared" si="2"/>
        <v>0</v>
      </c>
      <c r="Z125" s="126">
        <v>0</v>
      </c>
      <c r="AA125" s="127">
        <f t="shared" si="3"/>
        <v>0</v>
      </c>
      <c r="AR125" s="11" t="s">
        <v>120</v>
      </c>
      <c r="AT125" s="11" t="s">
        <v>121</v>
      </c>
      <c r="AU125" s="11" t="s">
        <v>78</v>
      </c>
      <c r="AY125" s="11" t="s">
        <v>119</v>
      </c>
      <c r="BE125" s="128">
        <f t="shared" si="4"/>
        <v>0</v>
      </c>
      <c r="BF125" s="128">
        <f t="shared" si="5"/>
        <v>0</v>
      </c>
      <c r="BG125" s="128">
        <f t="shared" si="6"/>
        <v>0</v>
      </c>
      <c r="BH125" s="128">
        <f t="shared" si="7"/>
        <v>0</v>
      </c>
      <c r="BI125" s="128">
        <f t="shared" si="8"/>
        <v>0</v>
      </c>
      <c r="BJ125" s="11" t="s">
        <v>78</v>
      </c>
      <c r="BK125" s="129">
        <f t="shared" si="9"/>
        <v>0</v>
      </c>
      <c r="BL125" s="11" t="s">
        <v>120</v>
      </c>
      <c r="BM125" s="11" t="s">
        <v>149</v>
      </c>
    </row>
    <row r="126" spans="2:65" s="1" customFormat="1" ht="22.5" customHeight="1">
      <c r="B126" s="123"/>
      <c r="C126" s="135" t="s">
        <v>150</v>
      </c>
      <c r="D126" s="135" t="s">
        <v>121</v>
      </c>
      <c r="E126" s="136" t="s">
        <v>151</v>
      </c>
      <c r="F126" s="199" t="s">
        <v>152</v>
      </c>
      <c r="G126" s="199"/>
      <c r="H126" s="199"/>
      <c r="I126" s="199"/>
      <c r="J126" s="137" t="s">
        <v>153</v>
      </c>
      <c r="K126" s="138">
        <v>10.266</v>
      </c>
      <c r="L126" s="200"/>
      <c r="M126" s="200"/>
      <c r="N126" s="200">
        <f t="shared" si="0"/>
        <v>0</v>
      </c>
      <c r="O126" s="200"/>
      <c r="P126" s="200"/>
      <c r="Q126" s="200"/>
      <c r="R126" s="124"/>
      <c r="T126" s="125" t="s">
        <v>11</v>
      </c>
      <c r="U126" s="31" t="s">
        <v>33</v>
      </c>
      <c r="V126" s="126">
        <v>0.80461000000000005</v>
      </c>
      <c r="W126" s="126">
        <f t="shared" si="1"/>
        <v>8.2601262599999998</v>
      </c>
      <c r="X126" s="126">
        <v>1.58E-3</v>
      </c>
      <c r="Y126" s="126">
        <f t="shared" si="2"/>
        <v>1.622028E-2</v>
      </c>
      <c r="Z126" s="126">
        <v>0</v>
      </c>
      <c r="AA126" s="127">
        <f t="shared" si="3"/>
        <v>0</v>
      </c>
      <c r="AR126" s="11" t="s">
        <v>120</v>
      </c>
      <c r="AT126" s="11" t="s">
        <v>121</v>
      </c>
      <c r="AU126" s="11" t="s">
        <v>78</v>
      </c>
      <c r="AY126" s="11" t="s">
        <v>119</v>
      </c>
      <c r="BE126" s="128">
        <f t="shared" si="4"/>
        <v>0</v>
      </c>
      <c r="BF126" s="128">
        <f t="shared" si="5"/>
        <v>0</v>
      </c>
      <c r="BG126" s="128">
        <f t="shared" si="6"/>
        <v>0</v>
      </c>
      <c r="BH126" s="128">
        <f t="shared" si="7"/>
        <v>0</v>
      </c>
      <c r="BI126" s="128">
        <f t="shared" si="8"/>
        <v>0</v>
      </c>
      <c r="BJ126" s="11" t="s">
        <v>78</v>
      </c>
      <c r="BK126" s="129">
        <f t="shared" si="9"/>
        <v>0</v>
      </c>
      <c r="BL126" s="11" t="s">
        <v>120</v>
      </c>
      <c r="BM126" s="11" t="s">
        <v>154</v>
      </c>
    </row>
    <row r="127" spans="2:65" s="1" customFormat="1" ht="22.5" customHeight="1">
      <c r="B127" s="123"/>
      <c r="C127" s="135" t="s">
        <v>155</v>
      </c>
      <c r="D127" s="135" t="s">
        <v>121</v>
      </c>
      <c r="E127" s="136" t="s">
        <v>156</v>
      </c>
      <c r="F127" s="199" t="s">
        <v>157</v>
      </c>
      <c r="G127" s="199"/>
      <c r="H127" s="199"/>
      <c r="I127" s="199"/>
      <c r="J127" s="137" t="s">
        <v>153</v>
      </c>
      <c r="K127" s="138">
        <v>10.266</v>
      </c>
      <c r="L127" s="200"/>
      <c r="M127" s="200"/>
      <c r="N127" s="200">
        <f t="shared" si="0"/>
        <v>0</v>
      </c>
      <c r="O127" s="200"/>
      <c r="P127" s="200"/>
      <c r="Q127" s="200"/>
      <c r="R127" s="124"/>
      <c r="T127" s="125" t="s">
        <v>11</v>
      </c>
      <c r="U127" s="31" t="s">
        <v>33</v>
      </c>
      <c r="V127" s="126">
        <v>8.0140000000000003E-2</v>
      </c>
      <c r="W127" s="126">
        <f t="shared" si="1"/>
        <v>0.82271724000000002</v>
      </c>
      <c r="X127" s="126">
        <v>1.3999999999999999E-4</v>
      </c>
      <c r="Y127" s="126">
        <f t="shared" si="2"/>
        <v>1.4372399999999998E-3</v>
      </c>
      <c r="Z127" s="126">
        <v>0</v>
      </c>
      <c r="AA127" s="127">
        <f t="shared" si="3"/>
        <v>0</v>
      </c>
      <c r="AR127" s="11" t="s">
        <v>120</v>
      </c>
      <c r="AT127" s="11" t="s">
        <v>121</v>
      </c>
      <c r="AU127" s="11" t="s">
        <v>78</v>
      </c>
      <c r="AY127" s="11" t="s">
        <v>119</v>
      </c>
      <c r="BE127" s="128">
        <f t="shared" si="4"/>
        <v>0</v>
      </c>
      <c r="BF127" s="128">
        <f t="shared" si="5"/>
        <v>0</v>
      </c>
      <c r="BG127" s="128">
        <f t="shared" si="6"/>
        <v>0</v>
      </c>
      <c r="BH127" s="128">
        <f t="shared" si="7"/>
        <v>0</v>
      </c>
      <c r="BI127" s="128">
        <f t="shared" si="8"/>
        <v>0</v>
      </c>
      <c r="BJ127" s="11" t="s">
        <v>78</v>
      </c>
      <c r="BK127" s="129">
        <f t="shared" si="9"/>
        <v>0</v>
      </c>
      <c r="BL127" s="11" t="s">
        <v>120</v>
      </c>
      <c r="BM127" s="11" t="s">
        <v>158</v>
      </c>
    </row>
    <row r="128" spans="2:65" s="1" customFormat="1" ht="22.5" customHeight="1">
      <c r="B128" s="123"/>
      <c r="C128" s="135" t="s">
        <v>159</v>
      </c>
      <c r="D128" s="135" t="s">
        <v>121</v>
      </c>
      <c r="E128" s="136" t="s">
        <v>160</v>
      </c>
      <c r="F128" s="199" t="s">
        <v>161</v>
      </c>
      <c r="G128" s="199"/>
      <c r="H128" s="199"/>
      <c r="I128" s="199"/>
      <c r="J128" s="137" t="s">
        <v>153</v>
      </c>
      <c r="K128" s="138">
        <v>10.266</v>
      </c>
      <c r="L128" s="200"/>
      <c r="M128" s="200"/>
      <c r="N128" s="200">
        <f t="shared" si="0"/>
        <v>0</v>
      </c>
      <c r="O128" s="200"/>
      <c r="P128" s="200"/>
      <c r="Q128" s="200"/>
      <c r="R128" s="124"/>
      <c r="T128" s="125" t="s">
        <v>11</v>
      </c>
      <c r="U128" s="31" t="s">
        <v>33</v>
      </c>
      <c r="V128" s="126">
        <v>0.59299999999999997</v>
      </c>
      <c r="W128" s="126">
        <f t="shared" si="1"/>
        <v>6.0877379999999999</v>
      </c>
      <c r="X128" s="126">
        <v>0</v>
      </c>
      <c r="Y128" s="126">
        <f t="shared" si="2"/>
        <v>0</v>
      </c>
      <c r="Z128" s="126">
        <v>0</v>
      </c>
      <c r="AA128" s="127">
        <f t="shared" si="3"/>
        <v>0</v>
      </c>
      <c r="AR128" s="11" t="s">
        <v>120</v>
      </c>
      <c r="AT128" s="11" t="s">
        <v>121</v>
      </c>
      <c r="AU128" s="11" t="s">
        <v>78</v>
      </c>
      <c r="AY128" s="11" t="s">
        <v>119</v>
      </c>
      <c r="BE128" s="128">
        <f t="shared" si="4"/>
        <v>0</v>
      </c>
      <c r="BF128" s="128">
        <f t="shared" si="5"/>
        <v>0</v>
      </c>
      <c r="BG128" s="128">
        <f t="shared" si="6"/>
        <v>0</v>
      </c>
      <c r="BH128" s="128">
        <f t="shared" si="7"/>
        <v>0</v>
      </c>
      <c r="BI128" s="128">
        <f t="shared" si="8"/>
        <v>0</v>
      </c>
      <c r="BJ128" s="11" t="s">
        <v>78</v>
      </c>
      <c r="BK128" s="129">
        <f t="shared" si="9"/>
        <v>0</v>
      </c>
      <c r="BL128" s="11" t="s">
        <v>120</v>
      </c>
      <c r="BM128" s="11" t="s">
        <v>162</v>
      </c>
    </row>
    <row r="129" spans="2:65" s="1" customFormat="1" ht="31.5" customHeight="1">
      <c r="B129" s="123"/>
      <c r="C129" s="135" t="s">
        <v>163</v>
      </c>
      <c r="D129" s="135" t="s">
        <v>121</v>
      </c>
      <c r="E129" s="136" t="s">
        <v>164</v>
      </c>
      <c r="F129" s="199" t="s">
        <v>165</v>
      </c>
      <c r="G129" s="199"/>
      <c r="H129" s="199"/>
      <c r="I129" s="199"/>
      <c r="J129" s="137" t="s">
        <v>148</v>
      </c>
      <c r="K129" s="138">
        <v>17.052</v>
      </c>
      <c r="L129" s="200"/>
      <c r="M129" s="200"/>
      <c r="N129" s="200">
        <f t="shared" si="0"/>
        <v>0</v>
      </c>
      <c r="O129" s="200"/>
      <c r="P129" s="200"/>
      <c r="Q129" s="200"/>
      <c r="R129" s="124"/>
      <c r="T129" s="125" t="s">
        <v>11</v>
      </c>
      <c r="U129" s="31" t="s">
        <v>33</v>
      </c>
      <c r="V129" s="126">
        <v>0.59799999999999998</v>
      </c>
      <c r="W129" s="126">
        <f t="shared" si="1"/>
        <v>10.197096</v>
      </c>
      <c r="X129" s="126">
        <v>0</v>
      </c>
      <c r="Y129" s="126">
        <f t="shared" si="2"/>
        <v>0</v>
      </c>
      <c r="Z129" s="126">
        <v>0</v>
      </c>
      <c r="AA129" s="127">
        <f t="shared" si="3"/>
        <v>0</v>
      </c>
      <c r="AR129" s="11" t="s">
        <v>120</v>
      </c>
      <c r="AT129" s="11" t="s">
        <v>121</v>
      </c>
      <c r="AU129" s="11" t="s">
        <v>78</v>
      </c>
      <c r="AY129" s="11" t="s">
        <v>119</v>
      </c>
      <c r="BE129" s="128">
        <f t="shared" si="4"/>
        <v>0</v>
      </c>
      <c r="BF129" s="128">
        <f t="shared" si="5"/>
        <v>0</v>
      </c>
      <c r="BG129" s="128">
        <f t="shared" si="6"/>
        <v>0</v>
      </c>
      <c r="BH129" s="128">
        <f t="shared" si="7"/>
        <v>0</v>
      </c>
      <c r="BI129" s="128">
        <f t="shared" si="8"/>
        <v>0</v>
      </c>
      <c r="BJ129" s="11" t="s">
        <v>78</v>
      </c>
      <c r="BK129" s="129">
        <f t="shared" si="9"/>
        <v>0</v>
      </c>
      <c r="BL129" s="11" t="s">
        <v>120</v>
      </c>
      <c r="BM129" s="11" t="s">
        <v>166</v>
      </c>
    </row>
    <row r="130" spans="2:65" s="1" customFormat="1" ht="31.5" customHeight="1">
      <c r="B130" s="123"/>
      <c r="C130" s="135" t="s">
        <v>167</v>
      </c>
      <c r="D130" s="135" t="s">
        <v>121</v>
      </c>
      <c r="E130" s="136" t="s">
        <v>168</v>
      </c>
      <c r="F130" s="199" t="s">
        <v>169</v>
      </c>
      <c r="G130" s="199"/>
      <c r="H130" s="199"/>
      <c r="I130" s="199"/>
      <c r="J130" s="137" t="s">
        <v>148</v>
      </c>
      <c r="K130" s="138">
        <v>17.052</v>
      </c>
      <c r="L130" s="200"/>
      <c r="M130" s="200"/>
      <c r="N130" s="200">
        <f t="shared" si="0"/>
        <v>0</v>
      </c>
      <c r="O130" s="200"/>
      <c r="P130" s="200"/>
      <c r="Q130" s="200"/>
      <c r="R130" s="124"/>
      <c r="T130" s="125" t="s">
        <v>11</v>
      </c>
      <c r="U130" s="31" t="s">
        <v>33</v>
      </c>
      <c r="V130" s="126">
        <v>7.0000000000000001E-3</v>
      </c>
      <c r="W130" s="126">
        <f t="shared" si="1"/>
        <v>0.119364</v>
      </c>
      <c r="X130" s="126">
        <v>0</v>
      </c>
      <c r="Y130" s="126">
        <f t="shared" si="2"/>
        <v>0</v>
      </c>
      <c r="Z130" s="126">
        <v>0</v>
      </c>
      <c r="AA130" s="127">
        <f t="shared" si="3"/>
        <v>0</v>
      </c>
      <c r="AR130" s="11" t="s">
        <v>120</v>
      </c>
      <c r="AT130" s="11" t="s">
        <v>121</v>
      </c>
      <c r="AU130" s="11" t="s">
        <v>78</v>
      </c>
      <c r="AY130" s="11" t="s">
        <v>119</v>
      </c>
      <c r="BE130" s="128">
        <f t="shared" si="4"/>
        <v>0</v>
      </c>
      <c r="BF130" s="128">
        <f t="shared" si="5"/>
        <v>0</v>
      </c>
      <c r="BG130" s="128">
        <f t="shared" si="6"/>
        <v>0</v>
      </c>
      <c r="BH130" s="128">
        <f t="shared" si="7"/>
        <v>0</v>
      </c>
      <c r="BI130" s="128">
        <f t="shared" si="8"/>
        <v>0</v>
      </c>
      <c r="BJ130" s="11" t="s">
        <v>78</v>
      </c>
      <c r="BK130" s="129">
        <f t="shared" si="9"/>
        <v>0</v>
      </c>
      <c r="BL130" s="11" t="s">
        <v>120</v>
      </c>
      <c r="BM130" s="11" t="s">
        <v>170</v>
      </c>
    </row>
    <row r="131" spans="2:65" s="1" customFormat="1" ht="31.5" customHeight="1">
      <c r="B131" s="123"/>
      <c r="C131" s="135" t="s">
        <v>171</v>
      </c>
      <c r="D131" s="135" t="s">
        <v>121</v>
      </c>
      <c r="E131" s="136" t="s">
        <v>172</v>
      </c>
      <c r="F131" s="199" t="s">
        <v>173</v>
      </c>
      <c r="G131" s="199"/>
      <c r="H131" s="199"/>
      <c r="I131" s="199"/>
      <c r="J131" s="137" t="s">
        <v>148</v>
      </c>
      <c r="K131" s="138">
        <v>1.0569999999999999</v>
      </c>
      <c r="L131" s="200"/>
      <c r="M131" s="200"/>
      <c r="N131" s="200">
        <f t="shared" si="0"/>
        <v>0</v>
      </c>
      <c r="O131" s="200"/>
      <c r="P131" s="200"/>
      <c r="Q131" s="200"/>
      <c r="R131" s="124"/>
      <c r="T131" s="125" t="s">
        <v>11</v>
      </c>
      <c r="U131" s="31" t="s">
        <v>33</v>
      </c>
      <c r="V131" s="126">
        <v>0</v>
      </c>
      <c r="W131" s="126">
        <f t="shared" si="1"/>
        <v>0</v>
      </c>
      <c r="X131" s="126">
        <v>0</v>
      </c>
      <c r="Y131" s="126">
        <f t="shared" si="2"/>
        <v>0</v>
      </c>
      <c r="Z131" s="126">
        <v>0</v>
      </c>
      <c r="AA131" s="127">
        <f t="shared" si="3"/>
        <v>0</v>
      </c>
      <c r="AR131" s="11" t="s">
        <v>120</v>
      </c>
      <c r="AT131" s="11" t="s">
        <v>121</v>
      </c>
      <c r="AU131" s="11" t="s">
        <v>78</v>
      </c>
      <c r="AY131" s="11" t="s">
        <v>119</v>
      </c>
      <c r="BE131" s="128">
        <f t="shared" si="4"/>
        <v>0</v>
      </c>
      <c r="BF131" s="128">
        <f t="shared" si="5"/>
        <v>0</v>
      </c>
      <c r="BG131" s="128">
        <f t="shared" si="6"/>
        <v>0</v>
      </c>
      <c r="BH131" s="128">
        <f t="shared" si="7"/>
        <v>0</v>
      </c>
      <c r="BI131" s="128">
        <f t="shared" si="8"/>
        <v>0</v>
      </c>
      <c r="BJ131" s="11" t="s">
        <v>78</v>
      </c>
      <c r="BK131" s="129">
        <f t="shared" si="9"/>
        <v>0</v>
      </c>
      <c r="BL131" s="11" t="s">
        <v>120</v>
      </c>
      <c r="BM131" s="11" t="s">
        <v>174</v>
      </c>
    </row>
    <row r="132" spans="2:65" s="1" customFormat="1" ht="31.5" customHeight="1">
      <c r="B132" s="123"/>
      <c r="C132" s="135" t="s">
        <v>175</v>
      </c>
      <c r="D132" s="135" t="s">
        <v>121</v>
      </c>
      <c r="E132" s="136" t="s">
        <v>176</v>
      </c>
      <c r="F132" s="199" t="s">
        <v>177</v>
      </c>
      <c r="G132" s="199"/>
      <c r="H132" s="199"/>
      <c r="I132" s="199"/>
      <c r="J132" s="137" t="s">
        <v>148</v>
      </c>
      <c r="K132" s="138">
        <v>7.6550000000000002</v>
      </c>
      <c r="L132" s="200"/>
      <c r="M132" s="200"/>
      <c r="N132" s="200">
        <f t="shared" si="0"/>
        <v>0</v>
      </c>
      <c r="O132" s="200"/>
      <c r="P132" s="200"/>
      <c r="Q132" s="200"/>
      <c r="R132" s="124"/>
      <c r="T132" s="125" t="s">
        <v>11</v>
      </c>
      <c r="U132" s="31" t="s">
        <v>33</v>
      </c>
      <c r="V132" s="126">
        <v>0</v>
      </c>
      <c r="W132" s="126">
        <f t="shared" si="1"/>
        <v>0</v>
      </c>
      <c r="X132" s="126">
        <v>0</v>
      </c>
      <c r="Y132" s="126">
        <f t="shared" si="2"/>
        <v>0</v>
      </c>
      <c r="Z132" s="126">
        <v>0</v>
      </c>
      <c r="AA132" s="127">
        <f t="shared" si="3"/>
        <v>0</v>
      </c>
      <c r="AR132" s="11" t="s">
        <v>120</v>
      </c>
      <c r="AT132" s="11" t="s">
        <v>121</v>
      </c>
      <c r="AU132" s="11" t="s">
        <v>78</v>
      </c>
      <c r="AY132" s="11" t="s">
        <v>119</v>
      </c>
      <c r="BE132" s="128">
        <f t="shared" si="4"/>
        <v>0</v>
      </c>
      <c r="BF132" s="128">
        <f t="shared" si="5"/>
        <v>0</v>
      </c>
      <c r="BG132" s="128">
        <f t="shared" si="6"/>
        <v>0</v>
      </c>
      <c r="BH132" s="128">
        <f t="shared" si="7"/>
        <v>0</v>
      </c>
      <c r="BI132" s="128">
        <f t="shared" si="8"/>
        <v>0</v>
      </c>
      <c r="BJ132" s="11" t="s">
        <v>78</v>
      </c>
      <c r="BK132" s="129">
        <f t="shared" si="9"/>
        <v>0</v>
      </c>
      <c r="BL132" s="11" t="s">
        <v>120</v>
      </c>
      <c r="BM132" s="11" t="s">
        <v>178</v>
      </c>
    </row>
    <row r="133" spans="2:65" s="1" customFormat="1" ht="31.5" customHeight="1">
      <c r="B133" s="123"/>
      <c r="C133" s="135" t="s">
        <v>179</v>
      </c>
      <c r="D133" s="135" t="s">
        <v>121</v>
      </c>
      <c r="E133" s="136" t="s">
        <v>180</v>
      </c>
      <c r="F133" s="199" t="s">
        <v>181</v>
      </c>
      <c r="G133" s="199"/>
      <c r="H133" s="199"/>
      <c r="I133" s="199"/>
      <c r="J133" s="137" t="s">
        <v>148</v>
      </c>
      <c r="K133" s="138">
        <v>8.3460000000000001</v>
      </c>
      <c r="L133" s="200"/>
      <c r="M133" s="200"/>
      <c r="N133" s="200">
        <f t="shared" si="0"/>
        <v>0</v>
      </c>
      <c r="O133" s="200"/>
      <c r="P133" s="200"/>
      <c r="Q133" s="200"/>
      <c r="R133" s="124"/>
      <c r="T133" s="125" t="s">
        <v>11</v>
      </c>
      <c r="U133" s="31" t="s">
        <v>33</v>
      </c>
      <c r="V133" s="126">
        <v>0</v>
      </c>
      <c r="W133" s="126">
        <f t="shared" si="1"/>
        <v>0</v>
      </c>
      <c r="X133" s="126">
        <v>0</v>
      </c>
      <c r="Y133" s="126">
        <f t="shared" si="2"/>
        <v>0</v>
      </c>
      <c r="Z133" s="126">
        <v>0</v>
      </c>
      <c r="AA133" s="127">
        <f t="shared" si="3"/>
        <v>0</v>
      </c>
      <c r="AR133" s="11" t="s">
        <v>120</v>
      </c>
      <c r="AT133" s="11" t="s">
        <v>121</v>
      </c>
      <c r="AU133" s="11" t="s">
        <v>78</v>
      </c>
      <c r="AY133" s="11" t="s">
        <v>119</v>
      </c>
      <c r="BE133" s="128">
        <f t="shared" si="4"/>
        <v>0</v>
      </c>
      <c r="BF133" s="128">
        <f t="shared" si="5"/>
        <v>0</v>
      </c>
      <c r="BG133" s="128">
        <f t="shared" si="6"/>
        <v>0</v>
      </c>
      <c r="BH133" s="128">
        <f t="shared" si="7"/>
        <v>0</v>
      </c>
      <c r="BI133" s="128">
        <f t="shared" si="8"/>
        <v>0</v>
      </c>
      <c r="BJ133" s="11" t="s">
        <v>78</v>
      </c>
      <c r="BK133" s="129">
        <f t="shared" si="9"/>
        <v>0</v>
      </c>
      <c r="BL133" s="11" t="s">
        <v>120</v>
      </c>
      <c r="BM133" s="11" t="s">
        <v>182</v>
      </c>
    </row>
    <row r="134" spans="2:65" s="1" customFormat="1" ht="31.5" customHeight="1">
      <c r="B134" s="123"/>
      <c r="C134" s="135" t="s">
        <v>183</v>
      </c>
      <c r="D134" s="135" t="s">
        <v>121</v>
      </c>
      <c r="E134" s="136" t="s">
        <v>184</v>
      </c>
      <c r="F134" s="199" t="s">
        <v>185</v>
      </c>
      <c r="G134" s="199"/>
      <c r="H134" s="199"/>
      <c r="I134" s="199"/>
      <c r="J134" s="137" t="s">
        <v>148</v>
      </c>
      <c r="K134" s="138">
        <v>0.5</v>
      </c>
      <c r="L134" s="200"/>
      <c r="M134" s="200"/>
      <c r="N134" s="200">
        <f t="shared" si="0"/>
        <v>0</v>
      </c>
      <c r="O134" s="200"/>
      <c r="P134" s="200"/>
      <c r="Q134" s="200"/>
      <c r="R134" s="124"/>
      <c r="T134" s="125" t="s">
        <v>11</v>
      </c>
      <c r="U134" s="31" t="s">
        <v>33</v>
      </c>
      <c r="V134" s="126">
        <v>0</v>
      </c>
      <c r="W134" s="126">
        <f t="shared" si="1"/>
        <v>0</v>
      </c>
      <c r="X134" s="126">
        <v>0</v>
      </c>
      <c r="Y134" s="126">
        <f t="shared" si="2"/>
        <v>0</v>
      </c>
      <c r="Z134" s="126">
        <v>0</v>
      </c>
      <c r="AA134" s="127">
        <f t="shared" si="3"/>
        <v>0</v>
      </c>
      <c r="AR134" s="11" t="s">
        <v>120</v>
      </c>
      <c r="AT134" s="11" t="s">
        <v>121</v>
      </c>
      <c r="AU134" s="11" t="s">
        <v>78</v>
      </c>
      <c r="AY134" s="11" t="s">
        <v>119</v>
      </c>
      <c r="BE134" s="128">
        <f t="shared" si="4"/>
        <v>0</v>
      </c>
      <c r="BF134" s="128">
        <f t="shared" si="5"/>
        <v>0</v>
      </c>
      <c r="BG134" s="128">
        <f t="shared" si="6"/>
        <v>0</v>
      </c>
      <c r="BH134" s="128">
        <f t="shared" si="7"/>
        <v>0</v>
      </c>
      <c r="BI134" s="128">
        <f t="shared" si="8"/>
        <v>0</v>
      </c>
      <c r="BJ134" s="11" t="s">
        <v>78</v>
      </c>
      <c r="BK134" s="129">
        <f t="shared" si="9"/>
        <v>0</v>
      </c>
      <c r="BL134" s="11" t="s">
        <v>120</v>
      </c>
      <c r="BM134" s="11" t="s">
        <v>186</v>
      </c>
    </row>
    <row r="135" spans="2:65" s="1" customFormat="1" ht="22.5" customHeight="1">
      <c r="B135" s="123"/>
      <c r="C135" s="135" t="s">
        <v>187</v>
      </c>
      <c r="D135" s="135" t="s">
        <v>121</v>
      </c>
      <c r="E135" s="136" t="s">
        <v>188</v>
      </c>
      <c r="F135" s="199" t="s">
        <v>189</v>
      </c>
      <c r="G135" s="199"/>
      <c r="H135" s="199"/>
      <c r="I135" s="199"/>
      <c r="J135" s="137" t="s">
        <v>190</v>
      </c>
      <c r="K135" s="138">
        <v>5</v>
      </c>
      <c r="L135" s="200"/>
      <c r="M135" s="200"/>
      <c r="N135" s="200">
        <f t="shared" si="0"/>
        <v>0</v>
      </c>
      <c r="O135" s="200"/>
      <c r="P135" s="200"/>
      <c r="Q135" s="200"/>
      <c r="R135" s="124"/>
      <c r="T135" s="125" t="s">
        <v>11</v>
      </c>
      <c r="U135" s="31" t="s">
        <v>33</v>
      </c>
      <c r="V135" s="126">
        <v>0</v>
      </c>
      <c r="W135" s="126">
        <f t="shared" si="1"/>
        <v>0</v>
      </c>
      <c r="X135" s="126">
        <v>0</v>
      </c>
      <c r="Y135" s="126">
        <f t="shared" si="2"/>
        <v>0</v>
      </c>
      <c r="Z135" s="126">
        <v>0</v>
      </c>
      <c r="AA135" s="127">
        <f t="shared" si="3"/>
        <v>0</v>
      </c>
      <c r="AR135" s="11" t="s">
        <v>120</v>
      </c>
      <c r="AT135" s="11" t="s">
        <v>121</v>
      </c>
      <c r="AU135" s="11" t="s">
        <v>78</v>
      </c>
      <c r="AY135" s="11" t="s">
        <v>119</v>
      </c>
      <c r="BE135" s="128">
        <f t="shared" si="4"/>
        <v>0</v>
      </c>
      <c r="BF135" s="128">
        <f t="shared" si="5"/>
        <v>0</v>
      </c>
      <c r="BG135" s="128">
        <f t="shared" si="6"/>
        <v>0</v>
      </c>
      <c r="BH135" s="128">
        <f t="shared" si="7"/>
        <v>0</v>
      </c>
      <c r="BI135" s="128">
        <f t="shared" si="8"/>
        <v>0</v>
      </c>
      <c r="BJ135" s="11" t="s">
        <v>78</v>
      </c>
      <c r="BK135" s="129">
        <f t="shared" si="9"/>
        <v>0</v>
      </c>
      <c r="BL135" s="11" t="s">
        <v>120</v>
      </c>
      <c r="BM135" s="11" t="s">
        <v>191</v>
      </c>
    </row>
    <row r="136" spans="2:65" s="10" customFormat="1" ht="29.85" customHeight="1">
      <c r="B136" s="113"/>
      <c r="D136" s="122" t="s">
        <v>101</v>
      </c>
      <c r="E136" s="122"/>
      <c r="F136" s="122"/>
      <c r="G136" s="122"/>
      <c r="H136" s="122"/>
      <c r="I136" s="122"/>
      <c r="J136" s="122"/>
      <c r="K136" s="122"/>
      <c r="L136" s="122"/>
      <c r="M136" s="122"/>
      <c r="N136" s="214">
        <f>BK136</f>
        <v>0</v>
      </c>
      <c r="O136" s="205"/>
      <c r="P136" s="205"/>
      <c r="Q136" s="205"/>
      <c r="R136" s="115"/>
      <c r="T136" s="116"/>
      <c r="W136" s="117">
        <f>SUM(W137:W138)</f>
        <v>2.2085999999999998E-2</v>
      </c>
      <c r="Y136" s="117">
        <f>SUM(Y137:Y138)</f>
        <v>0</v>
      </c>
      <c r="AA136" s="118">
        <f>SUM(AA137:AA138)</f>
        <v>0</v>
      </c>
      <c r="AR136" s="119" t="s">
        <v>73</v>
      </c>
      <c r="AT136" s="120" t="s">
        <v>65</v>
      </c>
      <c r="AU136" s="120" t="s">
        <v>73</v>
      </c>
      <c r="AY136" s="119" t="s">
        <v>119</v>
      </c>
      <c r="BK136" s="121">
        <f>SUM(BK137:BK138)</f>
        <v>0</v>
      </c>
    </row>
    <row r="137" spans="2:65" s="1" customFormat="1" ht="31.5" customHeight="1">
      <c r="B137" s="123"/>
      <c r="C137" s="135" t="s">
        <v>192</v>
      </c>
      <c r="D137" s="135" t="s">
        <v>121</v>
      </c>
      <c r="E137" s="136" t="s">
        <v>193</v>
      </c>
      <c r="F137" s="199" t="s">
        <v>194</v>
      </c>
      <c r="G137" s="199"/>
      <c r="H137" s="199"/>
      <c r="I137" s="199"/>
      <c r="J137" s="137" t="s">
        <v>148</v>
      </c>
      <c r="K137" s="138">
        <v>1.7999999999999999E-2</v>
      </c>
      <c r="L137" s="200"/>
      <c r="M137" s="200"/>
      <c r="N137" s="200">
        <f>ROUND(L137*K137,3)</f>
        <v>0</v>
      </c>
      <c r="O137" s="200"/>
      <c r="P137" s="200"/>
      <c r="Q137" s="200"/>
      <c r="R137" s="124"/>
      <c r="T137" s="125" t="s">
        <v>11</v>
      </c>
      <c r="U137" s="31" t="s">
        <v>33</v>
      </c>
      <c r="V137" s="126">
        <v>0.89800000000000002</v>
      </c>
      <c r="W137" s="126">
        <f>V137*K137</f>
        <v>1.6163999999999998E-2</v>
      </c>
      <c r="X137" s="126">
        <v>0</v>
      </c>
      <c r="Y137" s="126">
        <f>X137*K137</f>
        <v>0</v>
      </c>
      <c r="Z137" s="126">
        <v>0</v>
      </c>
      <c r="AA137" s="127">
        <f>Z137*K137</f>
        <v>0</v>
      </c>
      <c r="AR137" s="11" t="s">
        <v>120</v>
      </c>
      <c r="AT137" s="11" t="s">
        <v>121</v>
      </c>
      <c r="AU137" s="11" t="s">
        <v>78</v>
      </c>
      <c r="AY137" s="11" t="s">
        <v>119</v>
      </c>
      <c r="BE137" s="128">
        <f>IF(U137="základná",N137,0)</f>
        <v>0</v>
      </c>
      <c r="BF137" s="128">
        <f>IF(U137="znížená",N137,0)</f>
        <v>0</v>
      </c>
      <c r="BG137" s="128">
        <f>IF(U137="zákl. prenesená",N137,0)</f>
        <v>0</v>
      </c>
      <c r="BH137" s="128">
        <f>IF(U137="zníž. prenesená",N137,0)</f>
        <v>0</v>
      </c>
      <c r="BI137" s="128">
        <f>IF(U137="nulová",N137,0)</f>
        <v>0</v>
      </c>
      <c r="BJ137" s="11" t="s">
        <v>78</v>
      </c>
      <c r="BK137" s="129">
        <f>ROUND(L137*K137,3)</f>
        <v>0</v>
      </c>
      <c r="BL137" s="11" t="s">
        <v>120</v>
      </c>
      <c r="BM137" s="11" t="s">
        <v>195</v>
      </c>
    </row>
    <row r="138" spans="2:65" s="1" customFormat="1" ht="31.5" customHeight="1">
      <c r="B138" s="123"/>
      <c r="C138" s="135" t="s">
        <v>3</v>
      </c>
      <c r="D138" s="135" t="s">
        <v>121</v>
      </c>
      <c r="E138" s="136" t="s">
        <v>196</v>
      </c>
      <c r="F138" s="199" t="s">
        <v>197</v>
      </c>
      <c r="G138" s="199"/>
      <c r="H138" s="199"/>
      <c r="I138" s="199"/>
      <c r="J138" s="137" t="s">
        <v>148</v>
      </c>
      <c r="K138" s="138">
        <v>1.7999999999999999E-2</v>
      </c>
      <c r="L138" s="200"/>
      <c r="M138" s="200"/>
      <c r="N138" s="200">
        <f>ROUND(L138*K138,3)</f>
        <v>0</v>
      </c>
      <c r="O138" s="200"/>
      <c r="P138" s="200"/>
      <c r="Q138" s="200"/>
      <c r="R138" s="124"/>
      <c r="T138" s="125" t="s">
        <v>11</v>
      </c>
      <c r="U138" s="31" t="s">
        <v>33</v>
      </c>
      <c r="V138" s="126">
        <v>0.32900000000000001</v>
      </c>
      <c r="W138" s="126">
        <f>V138*K138</f>
        <v>5.9220000000000002E-3</v>
      </c>
      <c r="X138" s="126">
        <v>0</v>
      </c>
      <c r="Y138" s="126">
        <f>X138*K138</f>
        <v>0</v>
      </c>
      <c r="Z138" s="126">
        <v>0</v>
      </c>
      <c r="AA138" s="127">
        <f>Z138*K138</f>
        <v>0</v>
      </c>
      <c r="AR138" s="11" t="s">
        <v>120</v>
      </c>
      <c r="AT138" s="11" t="s">
        <v>121</v>
      </c>
      <c r="AU138" s="11" t="s">
        <v>78</v>
      </c>
      <c r="AY138" s="11" t="s">
        <v>119</v>
      </c>
      <c r="BE138" s="128">
        <f>IF(U138="základná",N138,0)</f>
        <v>0</v>
      </c>
      <c r="BF138" s="128">
        <f>IF(U138="znížená",N138,0)</f>
        <v>0</v>
      </c>
      <c r="BG138" s="128">
        <f>IF(U138="zákl. prenesená",N138,0)</f>
        <v>0</v>
      </c>
      <c r="BH138" s="128">
        <f>IF(U138="zníž. prenesená",N138,0)</f>
        <v>0</v>
      </c>
      <c r="BI138" s="128">
        <f>IF(U138="nulová",N138,0)</f>
        <v>0</v>
      </c>
      <c r="BJ138" s="11" t="s">
        <v>78</v>
      </c>
      <c r="BK138" s="129">
        <f>ROUND(L138*K138,3)</f>
        <v>0</v>
      </c>
      <c r="BL138" s="11" t="s">
        <v>120</v>
      </c>
      <c r="BM138" s="11" t="s">
        <v>198</v>
      </c>
    </row>
    <row r="139" spans="2:65" s="10" customFormat="1" ht="37.35" customHeight="1">
      <c r="B139" s="113"/>
      <c r="D139" s="114" t="s">
        <v>102</v>
      </c>
      <c r="E139" s="114"/>
      <c r="F139" s="114"/>
      <c r="G139" s="114"/>
      <c r="H139" s="114"/>
      <c r="I139" s="114"/>
      <c r="J139" s="114"/>
      <c r="K139" s="114"/>
      <c r="L139" s="114"/>
      <c r="M139" s="114"/>
      <c r="N139" s="215">
        <f>BK139</f>
        <v>0</v>
      </c>
      <c r="O139" s="206"/>
      <c r="P139" s="206"/>
      <c r="Q139" s="206"/>
      <c r="R139" s="115"/>
      <c r="T139" s="116"/>
      <c r="W139" s="117">
        <f>W140</f>
        <v>73.195920000000001</v>
      </c>
      <c r="Y139" s="117">
        <f>Y140</f>
        <v>0</v>
      </c>
      <c r="AA139" s="118">
        <f>AA140</f>
        <v>7.6546079999999987</v>
      </c>
      <c r="AR139" s="119" t="s">
        <v>78</v>
      </c>
      <c r="AT139" s="120" t="s">
        <v>65</v>
      </c>
      <c r="AU139" s="120" t="s">
        <v>66</v>
      </c>
      <c r="AY139" s="119" t="s">
        <v>119</v>
      </c>
      <c r="BK139" s="121">
        <f>BK140</f>
        <v>0</v>
      </c>
    </row>
    <row r="140" spans="2:65" s="10" customFormat="1" ht="19.899999999999999" customHeight="1">
      <c r="B140" s="113"/>
      <c r="D140" s="122" t="s">
        <v>103</v>
      </c>
      <c r="E140" s="122"/>
      <c r="F140" s="122"/>
      <c r="G140" s="122"/>
      <c r="H140" s="122"/>
      <c r="I140" s="122"/>
      <c r="J140" s="122"/>
      <c r="K140" s="122"/>
      <c r="L140" s="122"/>
      <c r="M140" s="122"/>
      <c r="N140" s="213">
        <f>BK140</f>
        <v>0</v>
      </c>
      <c r="O140" s="204"/>
      <c r="P140" s="204"/>
      <c r="Q140" s="204"/>
      <c r="R140" s="115"/>
      <c r="T140" s="116"/>
      <c r="W140" s="117">
        <f>W141</f>
        <v>73.195920000000001</v>
      </c>
      <c r="Y140" s="117">
        <f>Y141</f>
        <v>0</v>
      </c>
      <c r="AA140" s="118">
        <f>AA141</f>
        <v>7.6546079999999987</v>
      </c>
      <c r="AR140" s="119" t="s">
        <v>78</v>
      </c>
      <c r="AT140" s="120" t="s">
        <v>65</v>
      </c>
      <c r="AU140" s="120" t="s">
        <v>73</v>
      </c>
      <c r="AY140" s="119" t="s">
        <v>119</v>
      </c>
      <c r="BK140" s="121">
        <f>BK141</f>
        <v>0</v>
      </c>
    </row>
    <row r="141" spans="2:65" s="1" customFormat="1" ht="57" customHeight="1">
      <c r="B141" s="123"/>
      <c r="C141" s="135" t="s">
        <v>73</v>
      </c>
      <c r="D141" s="135" t="s">
        <v>121</v>
      </c>
      <c r="E141" s="136" t="s">
        <v>199</v>
      </c>
      <c r="F141" s="199" t="s">
        <v>200</v>
      </c>
      <c r="G141" s="199"/>
      <c r="H141" s="199"/>
      <c r="I141" s="199"/>
      <c r="J141" s="137" t="s">
        <v>153</v>
      </c>
      <c r="K141" s="138">
        <v>101.52</v>
      </c>
      <c r="L141" s="200"/>
      <c r="M141" s="200"/>
      <c r="N141" s="200">
        <f>ROUND(L141*K141,3)</f>
        <v>0</v>
      </c>
      <c r="O141" s="200"/>
      <c r="P141" s="200"/>
      <c r="Q141" s="200"/>
      <c r="R141" s="124"/>
      <c r="T141" s="125" t="s">
        <v>11</v>
      </c>
      <c r="U141" s="130" t="s">
        <v>33</v>
      </c>
      <c r="V141" s="131">
        <v>0.72099999999999997</v>
      </c>
      <c r="W141" s="131">
        <f>V141*K141</f>
        <v>73.195920000000001</v>
      </c>
      <c r="X141" s="131">
        <v>0</v>
      </c>
      <c r="Y141" s="131">
        <f>X141*K141</f>
        <v>0</v>
      </c>
      <c r="Z141" s="131">
        <v>7.5399999999999995E-2</v>
      </c>
      <c r="AA141" s="132">
        <f>Z141*K141</f>
        <v>7.6546079999999987</v>
      </c>
      <c r="AR141" s="11" t="s">
        <v>179</v>
      </c>
      <c r="AT141" s="11" t="s">
        <v>121</v>
      </c>
      <c r="AU141" s="11" t="s">
        <v>78</v>
      </c>
      <c r="AY141" s="11" t="s">
        <v>119</v>
      </c>
      <c r="BE141" s="128">
        <f>IF(U141="základná",N141,0)</f>
        <v>0</v>
      </c>
      <c r="BF141" s="128">
        <f>IF(U141="znížená",N141,0)</f>
        <v>0</v>
      </c>
      <c r="BG141" s="128">
        <f>IF(U141="zákl. prenesená",N141,0)</f>
        <v>0</v>
      </c>
      <c r="BH141" s="128">
        <f>IF(U141="zníž. prenesená",N141,0)</f>
        <v>0</v>
      </c>
      <c r="BI141" s="128">
        <f>IF(U141="nulová",N141,0)</f>
        <v>0</v>
      </c>
      <c r="BJ141" s="11" t="s">
        <v>78</v>
      </c>
      <c r="BK141" s="129">
        <f>ROUND(L141*K141,3)</f>
        <v>0</v>
      </c>
      <c r="BL141" s="11" t="s">
        <v>179</v>
      </c>
      <c r="BM141" s="11" t="s">
        <v>201</v>
      </c>
    </row>
    <row r="142" spans="2:65" s="1" customFormat="1" ht="6.95" customHeight="1">
      <c r="B142" s="46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8"/>
    </row>
  </sheetData>
  <sheetProtection algorithmName="SHA-512" hashValue="cV5GmIbl55WTWRvy3iGjZ24WAOZjn0+KM/sl2j9hWiCbzPyWc9jpWkB08m4GYZaKj33mVF0hQQ/YNmMpcCDr3w==" saltValue="yD+v7+rGhss/l7Y1fNOPYA==" spinCount="100000" sheet="1" objects="1" scenarios="1"/>
  <mergeCells count="124">
    <mergeCell ref="H1:K1"/>
    <mergeCell ref="S2:AC2"/>
    <mergeCell ref="F138:I138"/>
    <mergeCell ref="L138:M138"/>
    <mergeCell ref="N138:Q138"/>
    <mergeCell ref="F141:I141"/>
    <mergeCell ref="L141:M141"/>
    <mergeCell ref="N141:Q141"/>
    <mergeCell ref="N116:Q116"/>
    <mergeCell ref="N117:Q117"/>
    <mergeCell ref="N118:Q118"/>
    <mergeCell ref="N136:Q136"/>
    <mergeCell ref="N139:Q139"/>
    <mergeCell ref="N140:Q140"/>
    <mergeCell ref="F134:I134"/>
    <mergeCell ref="L134:M134"/>
    <mergeCell ref="N134:Q134"/>
    <mergeCell ref="F135:I135"/>
    <mergeCell ref="L135:M135"/>
    <mergeCell ref="N135:Q135"/>
    <mergeCell ref="F137:I137"/>
    <mergeCell ref="L137:M137"/>
    <mergeCell ref="N137:Q137"/>
    <mergeCell ref="F131:I131"/>
    <mergeCell ref="L131:M131"/>
    <mergeCell ref="N131:Q131"/>
    <mergeCell ref="F132:I132"/>
    <mergeCell ref="L132:M132"/>
    <mergeCell ref="N132:Q132"/>
    <mergeCell ref="F133:I133"/>
    <mergeCell ref="L133:M133"/>
    <mergeCell ref="N133:Q133"/>
    <mergeCell ref="F128:I128"/>
    <mergeCell ref="L128:M128"/>
    <mergeCell ref="N128:Q128"/>
    <mergeCell ref="F129:I129"/>
    <mergeCell ref="L129:M129"/>
    <mergeCell ref="N129:Q129"/>
    <mergeCell ref="F130:I130"/>
    <mergeCell ref="L130:M130"/>
    <mergeCell ref="N130:Q130"/>
    <mergeCell ref="F125:I125"/>
    <mergeCell ref="L125:M125"/>
    <mergeCell ref="N125:Q125"/>
    <mergeCell ref="F126:I126"/>
    <mergeCell ref="L126:M126"/>
    <mergeCell ref="N126:Q126"/>
    <mergeCell ref="F127:I127"/>
    <mergeCell ref="L127:M127"/>
    <mergeCell ref="N127:Q127"/>
    <mergeCell ref="F122:I122"/>
    <mergeCell ref="L122:M122"/>
    <mergeCell ref="N122:Q122"/>
    <mergeCell ref="F123:I123"/>
    <mergeCell ref="L123:M123"/>
    <mergeCell ref="N123:Q123"/>
    <mergeCell ref="F124:I124"/>
    <mergeCell ref="L124:M124"/>
    <mergeCell ref="N124:Q124"/>
    <mergeCell ref="F119:I119"/>
    <mergeCell ref="L119:M119"/>
    <mergeCell ref="N119:Q119"/>
    <mergeCell ref="F120:I120"/>
    <mergeCell ref="L120:M120"/>
    <mergeCell ref="N120:Q120"/>
    <mergeCell ref="F121:I121"/>
    <mergeCell ref="L121:M121"/>
    <mergeCell ref="N121:Q121"/>
    <mergeCell ref="F106:P106"/>
    <mergeCell ref="F107:P107"/>
    <mergeCell ref="F108:P108"/>
    <mergeCell ref="M110:P110"/>
    <mergeCell ref="M112:Q112"/>
    <mergeCell ref="M113:Q113"/>
    <mergeCell ref="F115:I115"/>
    <mergeCell ref="L115:M115"/>
    <mergeCell ref="N115:Q115"/>
    <mergeCell ref="N89:Q89"/>
    <mergeCell ref="N90:Q90"/>
    <mergeCell ref="N91:Q91"/>
    <mergeCell ref="N92:Q92"/>
    <mergeCell ref="N93:Q93"/>
    <mergeCell ref="N94:Q94"/>
    <mergeCell ref="N96:Q96"/>
    <mergeCell ref="L98:Q98"/>
    <mergeCell ref="C104:Q104"/>
    <mergeCell ref="L39:P39"/>
    <mergeCell ref="C76:Q76"/>
    <mergeCell ref="F78:P78"/>
    <mergeCell ref="F79:P79"/>
    <mergeCell ref="F80:P80"/>
    <mergeCell ref="M82:P82"/>
    <mergeCell ref="M84:Q84"/>
    <mergeCell ref="M85:Q85"/>
    <mergeCell ref="C87:G87"/>
    <mergeCell ref="N87:Q87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O16:P16"/>
    <mergeCell ref="O18:P18"/>
    <mergeCell ref="O19:P19"/>
    <mergeCell ref="O21:P21"/>
    <mergeCell ref="O22:P22"/>
    <mergeCell ref="E25:L25"/>
    <mergeCell ref="M28:P28"/>
    <mergeCell ref="M29:P29"/>
    <mergeCell ref="M31:P31"/>
    <mergeCell ref="C2:Q2"/>
    <mergeCell ref="C4:Q4"/>
    <mergeCell ref="F6:P6"/>
    <mergeCell ref="F7:P7"/>
    <mergeCell ref="F8:P8"/>
    <mergeCell ref="O10:P10"/>
    <mergeCell ref="O12:P12"/>
    <mergeCell ref="O13:P13"/>
    <mergeCell ref="O15:P15"/>
  </mergeCell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BM157"/>
  <sheetViews>
    <sheetView showGridLines="0" workbookViewId="0">
      <pane ySplit="1" topLeftCell="A102" activePane="bottomLeft" state="frozen"/>
      <selection pane="bottomLeft" activeCell="AJ126" sqref="AJ126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2:46" ht="21.75" customHeight="1">
      <c r="B1" s="6"/>
      <c r="C1" s="6"/>
      <c r="D1" s="133"/>
      <c r="E1" s="6"/>
      <c r="F1" s="134"/>
      <c r="G1" s="134"/>
      <c r="H1" s="201"/>
      <c r="I1" s="201"/>
      <c r="J1" s="201"/>
      <c r="K1" s="201"/>
      <c r="L1" s="134"/>
      <c r="M1" s="6"/>
      <c r="N1" s="6"/>
      <c r="O1" s="133"/>
      <c r="P1" s="6"/>
      <c r="Q1" s="6"/>
      <c r="R1" s="6"/>
      <c r="S1" s="134"/>
      <c r="T1" s="134"/>
    </row>
    <row r="2" spans="2:46" ht="36.950000000000003" customHeight="1">
      <c r="C2" s="144" t="s">
        <v>0</v>
      </c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S2" s="176" t="s">
        <v>1</v>
      </c>
      <c r="T2" s="209"/>
      <c r="U2" s="209"/>
      <c r="V2" s="209"/>
      <c r="W2" s="209"/>
      <c r="X2" s="209"/>
      <c r="Y2" s="209"/>
      <c r="Z2" s="209"/>
      <c r="AA2" s="209"/>
      <c r="AB2" s="209"/>
      <c r="AC2" s="209"/>
      <c r="AT2" s="11" t="s">
        <v>82</v>
      </c>
    </row>
    <row r="3" spans="2:46" ht="6.95" customHeight="1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4"/>
      <c r="AT3" s="11" t="s">
        <v>66</v>
      </c>
    </row>
    <row r="4" spans="2:46" ht="36.950000000000003" customHeight="1">
      <c r="B4" s="15"/>
      <c r="C4" s="146" t="s">
        <v>87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6"/>
      <c r="T4" s="17" t="s">
        <v>5</v>
      </c>
      <c r="AT4" s="11" t="s">
        <v>21</v>
      </c>
    </row>
    <row r="5" spans="2:46" ht="6.95" customHeight="1">
      <c r="B5" s="15"/>
      <c r="R5" s="16"/>
    </row>
    <row r="6" spans="2:46" ht="25.35" customHeight="1">
      <c r="B6" s="15"/>
      <c r="D6" s="21" t="s">
        <v>8</v>
      </c>
      <c r="F6" s="183" t="str">
        <f>'Rekapitulácia stavby'!K6</f>
        <v>Univerzita Komenského</v>
      </c>
      <c r="G6" s="184"/>
      <c r="H6" s="184"/>
      <c r="I6" s="184"/>
      <c r="J6" s="184"/>
      <c r="K6" s="184"/>
      <c r="L6" s="184"/>
      <c r="M6" s="184"/>
      <c r="N6" s="184"/>
      <c r="O6" s="184"/>
      <c r="P6" s="184"/>
      <c r="R6" s="16"/>
    </row>
    <row r="7" spans="2:46" ht="25.35" customHeight="1">
      <c r="B7" s="15"/>
      <c r="D7" s="21" t="s">
        <v>88</v>
      </c>
      <c r="F7" s="183" t="s">
        <v>89</v>
      </c>
      <c r="G7" s="209"/>
      <c r="H7" s="209"/>
      <c r="I7" s="209"/>
      <c r="J7" s="209"/>
      <c r="K7" s="209"/>
      <c r="L7" s="209"/>
      <c r="M7" s="209"/>
      <c r="N7" s="209"/>
      <c r="O7" s="209"/>
      <c r="P7" s="209"/>
      <c r="R7" s="16"/>
    </row>
    <row r="8" spans="2:46" s="1" customFormat="1" ht="32.85" customHeight="1">
      <c r="B8" s="24"/>
      <c r="D8" s="20" t="s">
        <v>90</v>
      </c>
      <c r="F8" s="149" t="s">
        <v>202</v>
      </c>
      <c r="G8" s="185"/>
      <c r="H8" s="185"/>
      <c r="I8" s="185"/>
      <c r="J8" s="185"/>
      <c r="K8" s="185"/>
      <c r="L8" s="185"/>
      <c r="M8" s="185"/>
      <c r="N8" s="185"/>
      <c r="O8" s="185"/>
      <c r="P8" s="185"/>
      <c r="R8" s="25"/>
    </row>
    <row r="9" spans="2:46" s="1" customFormat="1" ht="14.45" customHeight="1">
      <c r="B9" s="24"/>
      <c r="D9" s="21" t="s">
        <v>10</v>
      </c>
      <c r="F9" s="19" t="s">
        <v>11</v>
      </c>
      <c r="M9" s="21" t="s">
        <v>12</v>
      </c>
      <c r="O9" s="19" t="s">
        <v>11</v>
      </c>
      <c r="R9" s="25"/>
    </row>
    <row r="10" spans="2:46" s="1" customFormat="1" ht="14.45" customHeight="1">
      <c r="B10" s="24"/>
      <c r="D10" s="21" t="s">
        <v>13</v>
      </c>
      <c r="F10" s="19" t="s">
        <v>14</v>
      </c>
      <c r="M10" s="21" t="s">
        <v>15</v>
      </c>
      <c r="O10" s="186" t="str">
        <f>'Rekapitulácia stavby'!AN8</f>
        <v>11. 8. 2023</v>
      </c>
      <c r="P10" s="186"/>
      <c r="R10" s="25"/>
    </row>
    <row r="11" spans="2:46" s="1" customFormat="1" ht="10.9" customHeight="1">
      <c r="B11" s="24"/>
      <c r="R11" s="25"/>
    </row>
    <row r="12" spans="2:46" s="1" customFormat="1" ht="14.45" customHeight="1">
      <c r="B12" s="24"/>
      <c r="D12" s="21" t="s">
        <v>17</v>
      </c>
      <c r="M12" s="21" t="s">
        <v>18</v>
      </c>
      <c r="O12" s="148" t="str">
        <f>IF('Rekapitulácia stavby'!AN10="","",'Rekapitulácia stavby'!AN10)</f>
        <v/>
      </c>
      <c r="P12" s="148"/>
      <c r="R12" s="25"/>
    </row>
    <row r="13" spans="2:46" s="1" customFormat="1" ht="18" customHeight="1">
      <c r="B13" s="24"/>
      <c r="E13" s="19" t="str">
        <f>IF('Rekapitulácia stavby'!E11="","",'Rekapitulácia stavby'!E11)</f>
        <v xml:space="preserve"> </v>
      </c>
      <c r="M13" s="21" t="s">
        <v>19</v>
      </c>
      <c r="O13" s="148" t="str">
        <f>IF('Rekapitulácia stavby'!AN11="","",'Rekapitulácia stavby'!AN11)</f>
        <v/>
      </c>
      <c r="P13" s="148"/>
      <c r="R13" s="25"/>
    </row>
    <row r="14" spans="2:46" s="1" customFormat="1" ht="6.95" customHeight="1">
      <c r="B14" s="24"/>
      <c r="R14" s="25"/>
    </row>
    <row r="15" spans="2:46" s="1" customFormat="1" ht="14.45" customHeight="1">
      <c r="B15" s="24"/>
      <c r="D15" s="21" t="s">
        <v>20</v>
      </c>
      <c r="M15" s="21" t="s">
        <v>18</v>
      </c>
      <c r="O15" s="148" t="str">
        <f>IF('Rekapitulácia stavby'!AN13="","",'Rekapitulácia stavby'!AN13)</f>
        <v/>
      </c>
      <c r="P15" s="148"/>
      <c r="R15" s="25"/>
    </row>
    <row r="16" spans="2:46" s="1" customFormat="1" ht="18" customHeight="1">
      <c r="B16" s="24"/>
      <c r="E16" s="19" t="str">
        <f>IF('Rekapitulácia stavby'!E14="","",'Rekapitulácia stavby'!E14)</f>
        <v xml:space="preserve"> </v>
      </c>
      <c r="M16" s="21" t="s">
        <v>19</v>
      </c>
      <c r="O16" s="148" t="str">
        <f>IF('Rekapitulácia stavby'!AN14="","",'Rekapitulácia stavby'!AN14)</f>
        <v/>
      </c>
      <c r="P16" s="148"/>
      <c r="R16" s="25"/>
    </row>
    <row r="17" spans="2:18" s="1" customFormat="1" ht="6.95" customHeight="1">
      <c r="B17" s="24"/>
      <c r="R17" s="25"/>
    </row>
    <row r="18" spans="2:18" s="1" customFormat="1" ht="14.45" customHeight="1">
      <c r="B18" s="24"/>
      <c r="D18" s="21" t="s">
        <v>22</v>
      </c>
      <c r="M18" s="21" t="s">
        <v>18</v>
      </c>
      <c r="O18" s="148" t="str">
        <f>IF('Rekapitulácia stavby'!AN16="","",'Rekapitulácia stavby'!AN16)</f>
        <v/>
      </c>
      <c r="P18" s="148"/>
      <c r="R18" s="25"/>
    </row>
    <row r="19" spans="2:18" s="1" customFormat="1" ht="18" customHeight="1">
      <c r="B19" s="24"/>
      <c r="E19" s="19" t="str">
        <f>IF('Rekapitulácia stavby'!E17="","",'Rekapitulácia stavby'!E17)</f>
        <v xml:space="preserve"> </v>
      </c>
      <c r="M19" s="21" t="s">
        <v>19</v>
      </c>
      <c r="O19" s="148" t="str">
        <f>IF('Rekapitulácia stavby'!AN17="","",'Rekapitulácia stavby'!AN17)</f>
        <v/>
      </c>
      <c r="P19" s="148"/>
      <c r="R19" s="25"/>
    </row>
    <row r="20" spans="2:18" s="1" customFormat="1" ht="6.95" customHeight="1">
      <c r="B20" s="24"/>
      <c r="R20" s="25"/>
    </row>
    <row r="21" spans="2:18" s="1" customFormat="1" ht="14.45" customHeight="1">
      <c r="B21" s="24"/>
      <c r="D21" s="21" t="s">
        <v>25</v>
      </c>
      <c r="M21" s="21" t="s">
        <v>18</v>
      </c>
      <c r="O21" s="148" t="str">
        <f>IF('Rekapitulácia stavby'!AN19="","",'Rekapitulácia stavby'!AN19)</f>
        <v/>
      </c>
      <c r="P21" s="148"/>
      <c r="R21" s="25"/>
    </row>
    <row r="22" spans="2:18" s="1" customFormat="1" ht="18" customHeight="1">
      <c r="B22" s="24"/>
      <c r="E22" s="19" t="str">
        <f>IF('Rekapitulácia stavby'!E20="","",'Rekapitulácia stavby'!E20)</f>
        <v xml:space="preserve"> </v>
      </c>
      <c r="M22" s="21" t="s">
        <v>19</v>
      </c>
      <c r="O22" s="148" t="str">
        <f>IF('Rekapitulácia stavby'!AN20="","",'Rekapitulácia stavby'!AN20)</f>
        <v/>
      </c>
      <c r="P22" s="148"/>
      <c r="R22" s="25"/>
    </row>
    <row r="23" spans="2:18" s="1" customFormat="1" ht="6.95" customHeight="1">
      <c r="B23" s="24"/>
      <c r="R23" s="25"/>
    </row>
    <row r="24" spans="2:18" s="1" customFormat="1" ht="14.45" customHeight="1">
      <c r="B24" s="24"/>
      <c r="D24" s="21" t="s">
        <v>26</v>
      </c>
      <c r="R24" s="25"/>
    </row>
    <row r="25" spans="2:18" s="1" customFormat="1" ht="22.5" customHeight="1">
      <c r="B25" s="24"/>
      <c r="E25" s="150" t="s">
        <v>11</v>
      </c>
      <c r="F25" s="150"/>
      <c r="G25" s="150"/>
      <c r="H25" s="150"/>
      <c r="I25" s="150"/>
      <c r="J25" s="150"/>
      <c r="K25" s="150"/>
      <c r="L25" s="150"/>
      <c r="R25" s="25"/>
    </row>
    <row r="26" spans="2:18" s="1" customFormat="1" ht="6.95" customHeight="1">
      <c r="B26" s="24"/>
      <c r="R26" s="25"/>
    </row>
    <row r="27" spans="2:18" s="1" customFormat="1" ht="6.95" customHeight="1">
      <c r="B27" s="24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R27" s="25"/>
    </row>
    <row r="28" spans="2:18" s="1" customFormat="1" ht="14.45" customHeight="1">
      <c r="B28" s="24"/>
      <c r="D28" s="88" t="s">
        <v>92</v>
      </c>
      <c r="M28" s="151">
        <f>N89</f>
        <v>0</v>
      </c>
      <c r="N28" s="151"/>
      <c r="O28" s="151"/>
      <c r="P28" s="151"/>
      <c r="R28" s="25"/>
    </row>
    <row r="29" spans="2:18" s="1" customFormat="1" ht="14.45" customHeight="1">
      <c r="B29" s="24"/>
      <c r="D29" s="23" t="s">
        <v>93</v>
      </c>
      <c r="M29" s="151">
        <f>N100</f>
        <v>0</v>
      </c>
      <c r="N29" s="151"/>
      <c r="O29" s="151"/>
      <c r="P29" s="151"/>
      <c r="R29" s="25"/>
    </row>
    <row r="30" spans="2:18" s="1" customFormat="1" ht="6.95" customHeight="1">
      <c r="B30" s="24"/>
      <c r="R30" s="25"/>
    </row>
    <row r="31" spans="2:18" s="1" customFormat="1" ht="25.35" customHeight="1">
      <c r="B31" s="24"/>
      <c r="D31" s="92" t="s">
        <v>29</v>
      </c>
      <c r="M31" s="187">
        <f>ROUND(M28+M29,2)</f>
        <v>0</v>
      </c>
      <c r="N31" s="185"/>
      <c r="O31" s="185"/>
      <c r="P31" s="185"/>
      <c r="R31" s="25"/>
    </row>
    <row r="32" spans="2:18" s="1" customFormat="1" ht="6.95" customHeight="1">
      <c r="B32" s="24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R32" s="25"/>
    </row>
    <row r="33" spans="2:18" s="1" customFormat="1" ht="14.45" customHeight="1">
      <c r="B33" s="24"/>
      <c r="D33" s="29" t="s">
        <v>30</v>
      </c>
      <c r="E33" s="29" t="s">
        <v>31</v>
      </c>
      <c r="F33" s="30">
        <v>0.2</v>
      </c>
      <c r="G33" s="93" t="s">
        <v>32</v>
      </c>
      <c r="H33" s="188">
        <f>ROUND((SUM(BE100:BE101)+SUM(BE120:BE156)), 2)</f>
        <v>0</v>
      </c>
      <c r="I33" s="185"/>
      <c r="J33" s="185"/>
      <c r="M33" s="188">
        <f>ROUND(ROUND((SUM(BE100:BE101)+SUM(BE120:BE156)), 2)*F33, 2)</f>
        <v>0</v>
      </c>
      <c r="N33" s="185"/>
      <c r="O33" s="185"/>
      <c r="P33" s="185"/>
      <c r="R33" s="25"/>
    </row>
    <row r="34" spans="2:18" s="1" customFormat="1" ht="14.45" customHeight="1">
      <c r="B34" s="24"/>
      <c r="E34" s="29" t="s">
        <v>33</v>
      </c>
      <c r="F34" s="30">
        <v>0.2</v>
      </c>
      <c r="G34" s="93" t="s">
        <v>32</v>
      </c>
      <c r="H34" s="188">
        <f>ROUND((SUM(BF100:BF101)+SUM(BF120:BF156)), 2)</f>
        <v>0</v>
      </c>
      <c r="I34" s="185"/>
      <c r="J34" s="185"/>
      <c r="M34" s="188">
        <f>ROUND(ROUND((SUM(BF100:BF101)+SUM(BF120:BF156)), 2)*F34, 2)</f>
        <v>0</v>
      </c>
      <c r="N34" s="185"/>
      <c r="O34" s="185"/>
      <c r="P34" s="185"/>
      <c r="R34" s="25"/>
    </row>
    <row r="35" spans="2:18" s="1" customFormat="1" ht="14.45" hidden="1" customHeight="1">
      <c r="B35" s="24"/>
      <c r="E35" s="29" t="s">
        <v>34</v>
      </c>
      <c r="F35" s="30">
        <v>0.2</v>
      </c>
      <c r="G35" s="93" t="s">
        <v>32</v>
      </c>
      <c r="H35" s="188">
        <f>ROUND((SUM(BG100:BG101)+SUM(BG120:BG156)), 2)</f>
        <v>0</v>
      </c>
      <c r="I35" s="185"/>
      <c r="J35" s="185"/>
      <c r="M35" s="188">
        <v>0</v>
      </c>
      <c r="N35" s="185"/>
      <c r="O35" s="185"/>
      <c r="P35" s="185"/>
      <c r="R35" s="25"/>
    </row>
    <row r="36" spans="2:18" s="1" customFormat="1" ht="14.45" hidden="1" customHeight="1">
      <c r="B36" s="24"/>
      <c r="E36" s="29" t="s">
        <v>35</v>
      </c>
      <c r="F36" s="30">
        <v>0.2</v>
      </c>
      <c r="G36" s="93" t="s">
        <v>32</v>
      </c>
      <c r="H36" s="188">
        <f>ROUND((SUM(BH100:BH101)+SUM(BH120:BH156)), 2)</f>
        <v>0</v>
      </c>
      <c r="I36" s="185"/>
      <c r="J36" s="185"/>
      <c r="M36" s="188">
        <v>0</v>
      </c>
      <c r="N36" s="185"/>
      <c r="O36" s="185"/>
      <c r="P36" s="185"/>
      <c r="R36" s="25"/>
    </row>
    <row r="37" spans="2:18" s="1" customFormat="1" ht="14.45" hidden="1" customHeight="1">
      <c r="B37" s="24"/>
      <c r="E37" s="29" t="s">
        <v>36</v>
      </c>
      <c r="F37" s="30">
        <v>0</v>
      </c>
      <c r="G37" s="93" t="s">
        <v>32</v>
      </c>
      <c r="H37" s="188">
        <f>ROUND((SUM(BI100:BI101)+SUM(BI120:BI156)), 2)</f>
        <v>0</v>
      </c>
      <c r="I37" s="185"/>
      <c r="J37" s="185"/>
      <c r="M37" s="188">
        <v>0</v>
      </c>
      <c r="N37" s="185"/>
      <c r="O37" s="185"/>
      <c r="P37" s="185"/>
      <c r="R37" s="25"/>
    </row>
    <row r="38" spans="2:18" s="1" customFormat="1" ht="6.95" customHeight="1">
      <c r="B38" s="24"/>
      <c r="R38" s="25"/>
    </row>
    <row r="39" spans="2:18" s="1" customFormat="1" ht="25.35" customHeight="1">
      <c r="B39" s="24"/>
      <c r="C39" s="91"/>
      <c r="D39" s="94" t="s">
        <v>37</v>
      </c>
      <c r="E39" s="60"/>
      <c r="F39" s="60"/>
      <c r="G39" s="95" t="s">
        <v>38</v>
      </c>
      <c r="H39" s="96" t="s">
        <v>39</v>
      </c>
      <c r="I39" s="60"/>
      <c r="J39" s="60"/>
      <c r="K39" s="60"/>
      <c r="L39" s="189">
        <f>SUM(M31:M37)</f>
        <v>0</v>
      </c>
      <c r="M39" s="189"/>
      <c r="N39" s="189"/>
      <c r="O39" s="189"/>
      <c r="P39" s="190"/>
      <c r="Q39" s="91"/>
      <c r="R39" s="25"/>
    </row>
    <row r="40" spans="2:18" s="1" customFormat="1" ht="14.45" customHeight="1">
      <c r="B40" s="24"/>
      <c r="R40" s="25"/>
    </row>
    <row r="41" spans="2:18" s="1" customFormat="1" ht="14.45" customHeight="1">
      <c r="B41" s="24"/>
      <c r="R41" s="25"/>
    </row>
    <row r="42" spans="2:18">
      <c r="B42" s="15"/>
      <c r="R42" s="16"/>
    </row>
    <row r="43" spans="2:18">
      <c r="B43" s="15"/>
      <c r="R43" s="16"/>
    </row>
    <row r="44" spans="2:18">
      <c r="B44" s="15"/>
      <c r="R44" s="16"/>
    </row>
    <row r="45" spans="2:18">
      <c r="B45" s="15"/>
      <c r="R45" s="16"/>
    </row>
    <row r="46" spans="2:18">
      <c r="B46" s="15"/>
      <c r="R46" s="16"/>
    </row>
    <row r="47" spans="2:18">
      <c r="B47" s="15"/>
      <c r="R47" s="16"/>
    </row>
    <row r="48" spans="2:18">
      <c r="B48" s="15"/>
      <c r="R48" s="16"/>
    </row>
    <row r="49" spans="2:18">
      <c r="B49" s="15"/>
      <c r="R49" s="16"/>
    </row>
    <row r="50" spans="2:18" s="1" customFormat="1" ht="15">
      <c r="B50" s="24"/>
      <c r="D50" s="37" t="s">
        <v>40</v>
      </c>
      <c r="E50" s="38"/>
      <c r="F50" s="38"/>
      <c r="G50" s="38"/>
      <c r="H50" s="39"/>
      <c r="J50" s="37" t="s">
        <v>41</v>
      </c>
      <c r="K50" s="38"/>
      <c r="L50" s="38"/>
      <c r="M50" s="38"/>
      <c r="N50" s="38"/>
      <c r="O50" s="38"/>
      <c r="P50" s="39"/>
      <c r="R50" s="25"/>
    </row>
    <row r="51" spans="2:18">
      <c r="B51" s="15"/>
      <c r="D51" s="40"/>
      <c r="H51" s="41"/>
      <c r="J51" s="40"/>
      <c r="P51" s="41"/>
      <c r="R51" s="16"/>
    </row>
    <row r="52" spans="2:18">
      <c r="B52" s="15"/>
      <c r="D52" s="40"/>
      <c r="H52" s="41"/>
      <c r="J52" s="40"/>
      <c r="P52" s="41"/>
      <c r="R52" s="16"/>
    </row>
    <row r="53" spans="2:18">
      <c r="B53" s="15"/>
      <c r="D53" s="40"/>
      <c r="H53" s="41"/>
      <c r="J53" s="40"/>
      <c r="P53" s="41"/>
      <c r="R53" s="16"/>
    </row>
    <row r="54" spans="2:18">
      <c r="B54" s="15"/>
      <c r="D54" s="40"/>
      <c r="H54" s="41"/>
      <c r="J54" s="40"/>
      <c r="P54" s="41"/>
      <c r="R54" s="16"/>
    </row>
    <row r="55" spans="2:18">
      <c r="B55" s="15"/>
      <c r="D55" s="40"/>
      <c r="H55" s="41"/>
      <c r="J55" s="40"/>
      <c r="P55" s="41"/>
      <c r="R55" s="16"/>
    </row>
    <row r="56" spans="2:18">
      <c r="B56" s="15"/>
      <c r="D56" s="40"/>
      <c r="H56" s="41"/>
      <c r="J56" s="40"/>
      <c r="P56" s="41"/>
      <c r="R56" s="16"/>
    </row>
    <row r="57" spans="2:18">
      <c r="B57" s="15"/>
      <c r="D57" s="40"/>
      <c r="H57" s="41"/>
      <c r="J57" s="40"/>
      <c r="P57" s="41"/>
      <c r="R57" s="16"/>
    </row>
    <row r="58" spans="2:18">
      <c r="B58" s="15"/>
      <c r="D58" s="40"/>
      <c r="H58" s="41"/>
      <c r="J58" s="40"/>
      <c r="P58" s="41"/>
      <c r="R58" s="16"/>
    </row>
    <row r="59" spans="2:18" s="1" customFormat="1" ht="15">
      <c r="B59" s="24"/>
      <c r="D59" s="42" t="s">
        <v>42</v>
      </c>
      <c r="E59" s="43"/>
      <c r="F59" s="43"/>
      <c r="G59" s="44" t="s">
        <v>43</v>
      </c>
      <c r="H59" s="45"/>
      <c r="J59" s="42" t="s">
        <v>42</v>
      </c>
      <c r="K59" s="43"/>
      <c r="L59" s="43"/>
      <c r="M59" s="43"/>
      <c r="N59" s="44" t="s">
        <v>43</v>
      </c>
      <c r="O59" s="43"/>
      <c r="P59" s="45"/>
      <c r="R59" s="25"/>
    </row>
    <row r="60" spans="2:18">
      <c r="B60" s="15"/>
      <c r="R60" s="16"/>
    </row>
    <row r="61" spans="2:18" s="1" customFormat="1" ht="15">
      <c r="B61" s="24"/>
      <c r="D61" s="37" t="s">
        <v>44</v>
      </c>
      <c r="E61" s="38"/>
      <c r="F61" s="38"/>
      <c r="G61" s="38"/>
      <c r="H61" s="39"/>
      <c r="J61" s="37" t="s">
        <v>45</v>
      </c>
      <c r="K61" s="38"/>
      <c r="L61" s="38"/>
      <c r="M61" s="38"/>
      <c r="N61" s="38"/>
      <c r="O61" s="38"/>
      <c r="P61" s="39"/>
      <c r="R61" s="25"/>
    </row>
    <row r="62" spans="2:18">
      <c r="B62" s="15"/>
      <c r="D62" s="40"/>
      <c r="H62" s="41"/>
      <c r="J62" s="40"/>
      <c r="P62" s="41"/>
      <c r="R62" s="16"/>
    </row>
    <row r="63" spans="2:18">
      <c r="B63" s="15"/>
      <c r="D63" s="40"/>
      <c r="H63" s="41"/>
      <c r="J63" s="40"/>
      <c r="P63" s="41"/>
      <c r="R63" s="16"/>
    </row>
    <row r="64" spans="2:18">
      <c r="B64" s="15"/>
      <c r="D64" s="40"/>
      <c r="H64" s="41"/>
      <c r="J64" s="40"/>
      <c r="P64" s="41"/>
      <c r="R64" s="16"/>
    </row>
    <row r="65" spans="2:18">
      <c r="B65" s="15"/>
      <c r="D65" s="40"/>
      <c r="H65" s="41"/>
      <c r="J65" s="40"/>
      <c r="P65" s="41"/>
      <c r="R65" s="16"/>
    </row>
    <row r="66" spans="2:18">
      <c r="B66" s="15"/>
      <c r="D66" s="40"/>
      <c r="H66" s="41"/>
      <c r="J66" s="40"/>
      <c r="P66" s="41"/>
      <c r="R66" s="16"/>
    </row>
    <row r="67" spans="2:18">
      <c r="B67" s="15"/>
      <c r="D67" s="40"/>
      <c r="H67" s="41"/>
      <c r="J67" s="40"/>
      <c r="P67" s="41"/>
      <c r="R67" s="16"/>
    </row>
    <row r="68" spans="2:18">
      <c r="B68" s="15"/>
      <c r="D68" s="40"/>
      <c r="H68" s="41"/>
      <c r="J68" s="40"/>
      <c r="P68" s="41"/>
      <c r="R68" s="16"/>
    </row>
    <row r="69" spans="2:18">
      <c r="B69" s="15"/>
      <c r="D69" s="40"/>
      <c r="H69" s="41"/>
      <c r="J69" s="40"/>
      <c r="P69" s="41"/>
      <c r="R69" s="16"/>
    </row>
    <row r="70" spans="2:18" s="1" customFormat="1" ht="15">
      <c r="B70" s="24"/>
      <c r="D70" s="42" t="s">
        <v>42</v>
      </c>
      <c r="E70" s="43"/>
      <c r="F70" s="43"/>
      <c r="G70" s="44" t="s">
        <v>43</v>
      </c>
      <c r="H70" s="45"/>
      <c r="J70" s="42" t="s">
        <v>42</v>
      </c>
      <c r="K70" s="43"/>
      <c r="L70" s="43"/>
      <c r="M70" s="43"/>
      <c r="N70" s="44" t="s">
        <v>43</v>
      </c>
      <c r="O70" s="43"/>
      <c r="P70" s="45"/>
      <c r="R70" s="25"/>
    </row>
    <row r="71" spans="2:18" s="1" customFormat="1" ht="14.45" customHeight="1">
      <c r="B71" s="46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8"/>
    </row>
    <row r="75" spans="2:18" s="1" customFormat="1" ht="6.95" customHeight="1">
      <c r="B75" s="49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1"/>
    </row>
    <row r="76" spans="2:18" s="1" customFormat="1" ht="36.950000000000003" customHeight="1">
      <c r="B76" s="24"/>
      <c r="C76" s="146" t="s">
        <v>94</v>
      </c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25"/>
    </row>
    <row r="77" spans="2:18" s="1" customFormat="1" ht="6.95" customHeight="1">
      <c r="B77" s="24"/>
      <c r="R77" s="25"/>
    </row>
    <row r="78" spans="2:18" s="1" customFormat="1" ht="30" customHeight="1">
      <c r="B78" s="24"/>
      <c r="C78" s="21" t="s">
        <v>8</v>
      </c>
      <c r="F78" s="183" t="str">
        <f>F6</f>
        <v>Univerzita Komenského</v>
      </c>
      <c r="G78" s="184"/>
      <c r="H78" s="184"/>
      <c r="I78" s="184"/>
      <c r="J78" s="184"/>
      <c r="K78" s="184"/>
      <c r="L78" s="184"/>
      <c r="M78" s="184"/>
      <c r="N78" s="184"/>
      <c r="O78" s="184"/>
      <c r="P78" s="184"/>
      <c r="R78" s="25"/>
    </row>
    <row r="79" spans="2:18" ht="30" customHeight="1">
      <c r="B79" s="15"/>
      <c r="C79" s="21" t="s">
        <v>88</v>
      </c>
      <c r="F79" s="183" t="s">
        <v>89</v>
      </c>
      <c r="G79" s="209"/>
      <c r="H79" s="209"/>
      <c r="I79" s="209"/>
      <c r="J79" s="209"/>
      <c r="K79" s="209"/>
      <c r="L79" s="209"/>
      <c r="M79" s="209"/>
      <c r="N79" s="209"/>
      <c r="O79" s="209"/>
      <c r="P79" s="209"/>
      <c r="R79" s="16"/>
    </row>
    <row r="80" spans="2:18" s="1" customFormat="1" ht="36.950000000000003" customHeight="1">
      <c r="B80" s="24"/>
      <c r="C80" s="55" t="s">
        <v>90</v>
      </c>
      <c r="F80" s="165" t="str">
        <f>F8</f>
        <v xml:space="preserve">2023-03-02-02 - Dostavovacie práce </v>
      </c>
      <c r="G80" s="185"/>
      <c r="H80" s="185"/>
      <c r="I80" s="185"/>
      <c r="J80" s="185"/>
      <c r="K80" s="185"/>
      <c r="L80" s="185"/>
      <c r="M80" s="185"/>
      <c r="N80" s="185"/>
      <c r="O80" s="185"/>
      <c r="P80" s="185"/>
      <c r="R80" s="25"/>
    </row>
    <row r="81" spans="2:47" s="1" customFormat="1" ht="6.95" customHeight="1">
      <c r="B81" s="24"/>
      <c r="R81" s="25"/>
    </row>
    <row r="82" spans="2:47" s="1" customFormat="1" ht="18" customHeight="1">
      <c r="B82" s="24"/>
      <c r="C82" s="21" t="s">
        <v>13</v>
      </c>
      <c r="F82" s="19" t="str">
        <f>F10</f>
        <v xml:space="preserve"> </v>
      </c>
      <c r="K82" s="21" t="s">
        <v>15</v>
      </c>
      <c r="M82" s="186" t="str">
        <f>IF(O10="","",O10)</f>
        <v>11. 8. 2023</v>
      </c>
      <c r="N82" s="186"/>
      <c r="O82" s="186"/>
      <c r="P82" s="186"/>
      <c r="R82" s="25"/>
    </row>
    <row r="83" spans="2:47" s="1" customFormat="1" ht="6.95" customHeight="1">
      <c r="B83" s="24"/>
      <c r="R83" s="25"/>
    </row>
    <row r="84" spans="2:47" s="1" customFormat="1" ht="15">
      <c r="B84" s="24"/>
      <c r="C84" s="21" t="s">
        <v>17</v>
      </c>
      <c r="F84" s="19" t="str">
        <f>E13</f>
        <v xml:space="preserve"> </v>
      </c>
      <c r="K84" s="21" t="s">
        <v>22</v>
      </c>
      <c r="M84" s="148" t="str">
        <f>E19</f>
        <v xml:space="preserve"> </v>
      </c>
      <c r="N84" s="148"/>
      <c r="O84" s="148"/>
      <c r="P84" s="148"/>
      <c r="Q84" s="148"/>
      <c r="R84" s="25"/>
    </row>
    <row r="85" spans="2:47" s="1" customFormat="1" ht="14.45" customHeight="1">
      <c r="B85" s="24"/>
      <c r="C85" s="21" t="s">
        <v>20</v>
      </c>
      <c r="F85" s="19" t="str">
        <f>IF(E16="","",E16)</f>
        <v xml:space="preserve"> </v>
      </c>
      <c r="K85" s="21" t="s">
        <v>25</v>
      </c>
      <c r="M85" s="148" t="str">
        <f>E22</f>
        <v xml:space="preserve"> </v>
      </c>
      <c r="N85" s="148"/>
      <c r="O85" s="148"/>
      <c r="P85" s="148"/>
      <c r="Q85" s="148"/>
      <c r="R85" s="25"/>
    </row>
    <row r="86" spans="2:47" s="1" customFormat="1" ht="10.35" customHeight="1">
      <c r="B86" s="24"/>
      <c r="R86" s="25"/>
    </row>
    <row r="87" spans="2:47" s="1" customFormat="1" ht="29.25" customHeight="1">
      <c r="B87" s="24"/>
      <c r="C87" s="191" t="s">
        <v>95</v>
      </c>
      <c r="D87" s="192"/>
      <c r="E87" s="192"/>
      <c r="F87" s="192"/>
      <c r="G87" s="192"/>
      <c r="H87" s="91"/>
      <c r="I87" s="91"/>
      <c r="J87" s="91"/>
      <c r="K87" s="91"/>
      <c r="L87" s="91"/>
      <c r="M87" s="91"/>
      <c r="N87" s="191" t="s">
        <v>96</v>
      </c>
      <c r="O87" s="192"/>
      <c r="P87" s="192"/>
      <c r="Q87" s="192"/>
      <c r="R87" s="25"/>
    </row>
    <row r="88" spans="2:47" s="1" customFormat="1" ht="10.35" customHeight="1">
      <c r="B88" s="24"/>
      <c r="R88" s="25"/>
    </row>
    <row r="89" spans="2:47" s="1" customFormat="1" ht="29.25" customHeight="1">
      <c r="B89" s="24"/>
      <c r="C89" s="97" t="s">
        <v>97</v>
      </c>
      <c r="N89" s="178">
        <f>N120</f>
        <v>0</v>
      </c>
      <c r="O89" s="210"/>
      <c r="P89" s="210"/>
      <c r="Q89" s="210"/>
      <c r="R89" s="25"/>
      <c r="AU89" s="11" t="s">
        <v>98</v>
      </c>
    </row>
    <row r="90" spans="2:47" s="7" customFormat="1" ht="24.95" customHeight="1">
      <c r="B90" s="98"/>
      <c r="D90" s="99" t="s">
        <v>99</v>
      </c>
      <c r="N90" s="193">
        <f>N121</f>
        <v>0</v>
      </c>
      <c r="O90" s="194"/>
      <c r="P90" s="194"/>
      <c r="Q90" s="194"/>
      <c r="R90" s="100"/>
    </row>
    <row r="91" spans="2:47" s="8" customFormat="1" ht="19.899999999999999" customHeight="1">
      <c r="B91" s="101"/>
      <c r="D91" s="102" t="s">
        <v>203</v>
      </c>
      <c r="N91" s="173">
        <f>N122</f>
        <v>0</v>
      </c>
      <c r="O91" s="174"/>
      <c r="P91" s="174"/>
      <c r="Q91" s="174"/>
      <c r="R91" s="103"/>
    </row>
    <row r="92" spans="2:47" s="8" customFormat="1" ht="19.899999999999999" customHeight="1">
      <c r="B92" s="101"/>
      <c r="D92" s="102" t="s">
        <v>100</v>
      </c>
      <c r="N92" s="173">
        <f>N125</f>
        <v>0</v>
      </c>
      <c r="O92" s="174"/>
      <c r="P92" s="174"/>
      <c r="Q92" s="174"/>
      <c r="R92" s="103"/>
    </row>
    <row r="93" spans="2:47" s="8" customFormat="1" ht="19.899999999999999" customHeight="1">
      <c r="B93" s="101"/>
      <c r="D93" s="102" t="s">
        <v>101</v>
      </c>
      <c r="N93" s="173">
        <f>N129</f>
        <v>0</v>
      </c>
      <c r="O93" s="174"/>
      <c r="P93" s="174"/>
      <c r="Q93" s="174"/>
      <c r="R93" s="103"/>
    </row>
    <row r="94" spans="2:47" s="7" customFormat="1" ht="24.95" customHeight="1">
      <c r="B94" s="98"/>
      <c r="D94" s="99" t="s">
        <v>102</v>
      </c>
      <c r="N94" s="193">
        <f>N131</f>
        <v>0</v>
      </c>
      <c r="O94" s="194"/>
      <c r="P94" s="194"/>
      <c r="Q94" s="194"/>
      <c r="R94" s="100"/>
    </row>
    <row r="95" spans="2:47" s="8" customFormat="1" ht="19.899999999999999" customHeight="1">
      <c r="B95" s="101"/>
      <c r="D95" s="102" t="s">
        <v>204</v>
      </c>
      <c r="N95" s="173">
        <f>N132</f>
        <v>0</v>
      </c>
      <c r="O95" s="174"/>
      <c r="P95" s="174"/>
      <c r="Q95" s="174"/>
      <c r="R95" s="103"/>
    </row>
    <row r="96" spans="2:47" s="8" customFormat="1" ht="19.899999999999999" customHeight="1">
      <c r="B96" s="101"/>
      <c r="D96" s="102" t="s">
        <v>205</v>
      </c>
      <c r="N96" s="173">
        <f>N143</f>
        <v>0</v>
      </c>
      <c r="O96" s="174"/>
      <c r="P96" s="174"/>
      <c r="Q96" s="174"/>
      <c r="R96" s="103"/>
    </row>
    <row r="97" spans="2:21" s="8" customFormat="1" ht="19.899999999999999" customHeight="1">
      <c r="B97" s="101"/>
      <c r="D97" s="102" t="s">
        <v>103</v>
      </c>
      <c r="N97" s="173">
        <f>N150</f>
        <v>0</v>
      </c>
      <c r="O97" s="174"/>
      <c r="P97" s="174"/>
      <c r="Q97" s="174"/>
      <c r="R97" s="103"/>
    </row>
    <row r="98" spans="2:21" s="8" customFormat="1" ht="19.899999999999999" customHeight="1">
      <c r="B98" s="101"/>
      <c r="D98" s="102" t="s">
        <v>206</v>
      </c>
      <c r="N98" s="173">
        <f>N154</f>
        <v>0</v>
      </c>
      <c r="O98" s="174"/>
      <c r="P98" s="174"/>
      <c r="Q98" s="174"/>
      <c r="R98" s="103"/>
    </row>
    <row r="99" spans="2:21" s="1" customFormat="1" ht="21.75" customHeight="1">
      <c r="B99" s="24"/>
      <c r="R99" s="25"/>
    </row>
    <row r="100" spans="2:21" s="1" customFormat="1" ht="29.25" customHeight="1">
      <c r="B100" s="24"/>
      <c r="C100" s="97" t="s">
        <v>104</v>
      </c>
      <c r="N100" s="210">
        <v>0</v>
      </c>
      <c r="O100" s="195"/>
      <c r="P100" s="195"/>
      <c r="Q100" s="195"/>
      <c r="R100" s="25"/>
      <c r="T100" s="104"/>
      <c r="U100" s="105" t="s">
        <v>30</v>
      </c>
    </row>
    <row r="101" spans="2:21" s="1" customFormat="1" ht="18" customHeight="1">
      <c r="B101" s="24"/>
      <c r="R101" s="25"/>
    </row>
    <row r="102" spans="2:21" s="1" customFormat="1" ht="29.25" customHeight="1">
      <c r="B102" s="24"/>
      <c r="C102" s="90" t="s">
        <v>86</v>
      </c>
      <c r="D102" s="91"/>
      <c r="E102" s="91"/>
      <c r="F102" s="91"/>
      <c r="G102" s="91"/>
      <c r="H102" s="91"/>
      <c r="I102" s="91"/>
      <c r="J102" s="91"/>
      <c r="K102" s="91"/>
      <c r="L102" s="175">
        <f>ROUND(SUM(N89+N100),2)</f>
        <v>0</v>
      </c>
      <c r="M102" s="175"/>
      <c r="N102" s="175"/>
      <c r="O102" s="175"/>
      <c r="P102" s="175"/>
      <c r="Q102" s="175"/>
      <c r="R102" s="25"/>
    </row>
    <row r="103" spans="2:21" s="1" customFormat="1" ht="6.95" customHeight="1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8"/>
    </row>
    <row r="107" spans="2:21" s="1" customFormat="1" ht="6.95" customHeight="1"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1"/>
    </row>
    <row r="108" spans="2:21" s="1" customFormat="1" ht="36.950000000000003" customHeight="1">
      <c r="B108" s="24"/>
      <c r="C108" s="146" t="s">
        <v>105</v>
      </c>
      <c r="D108" s="185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  <c r="O108" s="185"/>
      <c r="P108" s="185"/>
      <c r="Q108" s="185"/>
      <c r="R108" s="25"/>
    </row>
    <row r="109" spans="2:21" s="1" customFormat="1" ht="6.95" customHeight="1">
      <c r="B109" s="24"/>
      <c r="R109" s="25"/>
    </row>
    <row r="110" spans="2:21" s="1" customFormat="1" ht="30" customHeight="1">
      <c r="B110" s="24"/>
      <c r="C110" s="21" t="s">
        <v>8</v>
      </c>
      <c r="F110" s="183" t="str">
        <f>F6</f>
        <v>Univerzita Komenského</v>
      </c>
      <c r="G110" s="184"/>
      <c r="H110" s="184"/>
      <c r="I110" s="184"/>
      <c r="J110" s="184"/>
      <c r="K110" s="184"/>
      <c r="L110" s="184"/>
      <c r="M110" s="184"/>
      <c r="N110" s="184"/>
      <c r="O110" s="184"/>
      <c r="P110" s="184"/>
      <c r="R110" s="25"/>
    </row>
    <row r="111" spans="2:21" ht="30" customHeight="1">
      <c r="B111" s="15"/>
      <c r="C111" s="21" t="s">
        <v>88</v>
      </c>
      <c r="F111" s="183" t="s">
        <v>89</v>
      </c>
      <c r="G111" s="209"/>
      <c r="H111" s="209"/>
      <c r="I111" s="209"/>
      <c r="J111" s="209"/>
      <c r="K111" s="209"/>
      <c r="L111" s="209"/>
      <c r="M111" s="209"/>
      <c r="N111" s="209"/>
      <c r="O111" s="209"/>
      <c r="P111" s="209"/>
      <c r="R111" s="16"/>
    </row>
    <row r="112" spans="2:21" s="1" customFormat="1" ht="36.950000000000003" customHeight="1">
      <c r="B112" s="24"/>
      <c r="C112" s="55" t="s">
        <v>90</v>
      </c>
      <c r="F112" s="165" t="str">
        <f>F8</f>
        <v xml:space="preserve">2023-03-02-02 - Dostavovacie práce </v>
      </c>
      <c r="G112" s="185"/>
      <c r="H112" s="185"/>
      <c r="I112" s="185"/>
      <c r="J112" s="185"/>
      <c r="K112" s="185"/>
      <c r="L112" s="185"/>
      <c r="M112" s="185"/>
      <c r="N112" s="185"/>
      <c r="O112" s="185"/>
      <c r="P112" s="185"/>
      <c r="R112" s="25"/>
    </row>
    <row r="113" spans="2:65" s="1" customFormat="1" ht="6.95" customHeight="1">
      <c r="B113" s="24"/>
      <c r="R113" s="25"/>
    </row>
    <row r="114" spans="2:65" s="1" customFormat="1" ht="18" customHeight="1">
      <c r="B114" s="24"/>
      <c r="C114" s="21" t="s">
        <v>13</v>
      </c>
      <c r="F114" s="19" t="str">
        <f>F10</f>
        <v xml:space="preserve"> </v>
      </c>
      <c r="K114" s="21" t="s">
        <v>15</v>
      </c>
      <c r="M114" s="186" t="str">
        <f>IF(O10="","",O10)</f>
        <v>11. 8. 2023</v>
      </c>
      <c r="N114" s="186"/>
      <c r="O114" s="186"/>
      <c r="P114" s="186"/>
      <c r="R114" s="25"/>
    </row>
    <row r="115" spans="2:65" s="1" customFormat="1" ht="6.95" customHeight="1">
      <c r="B115" s="24"/>
      <c r="R115" s="25"/>
    </row>
    <row r="116" spans="2:65" s="1" customFormat="1" ht="15">
      <c r="B116" s="24"/>
      <c r="C116" s="21" t="s">
        <v>17</v>
      </c>
      <c r="F116" s="19" t="str">
        <f>E13</f>
        <v xml:space="preserve"> </v>
      </c>
      <c r="K116" s="21" t="s">
        <v>22</v>
      </c>
      <c r="M116" s="148" t="str">
        <f>E19</f>
        <v xml:space="preserve"> </v>
      </c>
      <c r="N116" s="148"/>
      <c r="O116" s="148"/>
      <c r="P116" s="148"/>
      <c r="Q116" s="148"/>
      <c r="R116" s="25"/>
    </row>
    <row r="117" spans="2:65" s="1" customFormat="1" ht="14.45" customHeight="1">
      <c r="B117" s="24"/>
      <c r="C117" s="21" t="s">
        <v>20</v>
      </c>
      <c r="F117" s="19" t="str">
        <f>IF(E16="","",E16)</f>
        <v xml:space="preserve"> </v>
      </c>
      <c r="K117" s="21" t="s">
        <v>25</v>
      </c>
      <c r="M117" s="148" t="str">
        <f>E22</f>
        <v xml:space="preserve"> </v>
      </c>
      <c r="N117" s="148"/>
      <c r="O117" s="148"/>
      <c r="P117" s="148"/>
      <c r="Q117" s="148"/>
      <c r="R117" s="25"/>
    </row>
    <row r="118" spans="2:65" s="1" customFormat="1" ht="10.35" customHeight="1">
      <c r="B118" s="24"/>
      <c r="R118" s="25"/>
    </row>
    <row r="119" spans="2:65" s="9" customFormat="1" ht="29.25" customHeight="1">
      <c r="B119" s="106"/>
      <c r="C119" s="107" t="s">
        <v>106</v>
      </c>
      <c r="D119" s="108" t="s">
        <v>107</v>
      </c>
      <c r="E119" s="108" t="s">
        <v>48</v>
      </c>
      <c r="F119" s="196" t="s">
        <v>108</v>
      </c>
      <c r="G119" s="196"/>
      <c r="H119" s="196"/>
      <c r="I119" s="196"/>
      <c r="J119" s="108" t="s">
        <v>109</v>
      </c>
      <c r="K119" s="108" t="s">
        <v>110</v>
      </c>
      <c r="L119" s="197" t="s">
        <v>111</v>
      </c>
      <c r="M119" s="197"/>
      <c r="N119" s="196" t="s">
        <v>96</v>
      </c>
      <c r="O119" s="196"/>
      <c r="P119" s="196"/>
      <c r="Q119" s="198"/>
      <c r="R119" s="109"/>
      <c r="T119" s="61" t="s">
        <v>112</v>
      </c>
      <c r="U119" s="62" t="s">
        <v>30</v>
      </c>
      <c r="V119" s="62" t="s">
        <v>113</v>
      </c>
      <c r="W119" s="62" t="s">
        <v>114</v>
      </c>
      <c r="X119" s="62" t="s">
        <v>115</v>
      </c>
      <c r="Y119" s="62" t="s">
        <v>116</v>
      </c>
      <c r="Z119" s="62" t="s">
        <v>117</v>
      </c>
      <c r="AA119" s="63" t="s">
        <v>118</v>
      </c>
    </row>
    <row r="120" spans="2:65" s="1" customFormat="1" ht="29.25" customHeight="1">
      <c r="B120" s="24"/>
      <c r="C120" s="65" t="s">
        <v>92</v>
      </c>
      <c r="N120" s="211">
        <f>BK120</f>
        <v>0</v>
      </c>
      <c r="O120" s="202"/>
      <c r="P120" s="202"/>
      <c r="Q120" s="202"/>
      <c r="R120" s="25"/>
      <c r="T120" s="64"/>
      <c r="U120" s="38"/>
      <c r="V120" s="38"/>
      <c r="W120" s="110">
        <f>W121+W131</f>
        <v>224.38011900000004</v>
      </c>
      <c r="X120" s="38"/>
      <c r="Y120" s="110">
        <f>Y121+Y131</f>
        <v>5.5897316700000008</v>
      </c>
      <c r="Z120" s="38"/>
      <c r="AA120" s="111">
        <f>AA121+AA131</f>
        <v>0</v>
      </c>
      <c r="AT120" s="11" t="s">
        <v>65</v>
      </c>
      <c r="AU120" s="11" t="s">
        <v>98</v>
      </c>
      <c r="BK120" s="112">
        <f>BK121+BK131</f>
        <v>0</v>
      </c>
    </row>
    <row r="121" spans="2:65" s="10" customFormat="1" ht="37.35" customHeight="1">
      <c r="B121" s="113"/>
      <c r="D121" s="114" t="s">
        <v>99</v>
      </c>
      <c r="E121" s="114"/>
      <c r="F121" s="114"/>
      <c r="G121" s="114"/>
      <c r="H121" s="114"/>
      <c r="I121" s="114"/>
      <c r="J121" s="114"/>
      <c r="K121" s="114"/>
      <c r="L121" s="114"/>
      <c r="M121" s="114"/>
      <c r="N121" s="212">
        <f>BK121</f>
        <v>0</v>
      </c>
      <c r="O121" s="203"/>
      <c r="P121" s="203"/>
      <c r="Q121" s="203"/>
      <c r="R121" s="115"/>
      <c r="T121" s="116"/>
      <c r="W121" s="117">
        <f>W122+W125+W129</f>
        <v>37.946120999999998</v>
      </c>
      <c r="Y121" s="117">
        <f>Y122+Y125+Y129</f>
        <v>2.7383577000000003</v>
      </c>
      <c r="AA121" s="118">
        <f>AA122+AA125+AA129</f>
        <v>0</v>
      </c>
      <c r="AR121" s="119" t="s">
        <v>73</v>
      </c>
      <c r="AT121" s="120" t="s">
        <v>65</v>
      </c>
      <c r="AU121" s="120" t="s">
        <v>66</v>
      </c>
      <c r="AY121" s="119" t="s">
        <v>119</v>
      </c>
      <c r="BK121" s="121">
        <f>BK122+BK125+BK129</f>
        <v>0</v>
      </c>
    </row>
    <row r="122" spans="2:65" s="10" customFormat="1" ht="19.899999999999999" customHeight="1">
      <c r="B122" s="113"/>
      <c r="D122" s="122" t="s">
        <v>203</v>
      </c>
      <c r="E122" s="122"/>
      <c r="F122" s="122"/>
      <c r="G122" s="122"/>
      <c r="H122" s="122"/>
      <c r="I122" s="122"/>
      <c r="J122" s="122"/>
      <c r="K122" s="122"/>
      <c r="L122" s="122"/>
      <c r="M122" s="122"/>
      <c r="N122" s="213">
        <f>BK122</f>
        <v>0</v>
      </c>
      <c r="O122" s="204"/>
      <c r="P122" s="204"/>
      <c r="Q122" s="204"/>
      <c r="R122" s="115"/>
      <c r="T122" s="116"/>
      <c r="W122" s="117">
        <f>SUM(W123:W124)</f>
        <v>8.5701509999999992</v>
      </c>
      <c r="Y122" s="117">
        <f>SUM(Y123:Y124)</f>
        <v>0.23236199999999999</v>
      </c>
      <c r="AA122" s="118">
        <f>SUM(AA123:AA124)</f>
        <v>0</v>
      </c>
      <c r="AR122" s="119" t="s">
        <v>73</v>
      </c>
      <c r="AT122" s="120" t="s">
        <v>65</v>
      </c>
      <c r="AU122" s="120" t="s">
        <v>73</v>
      </c>
      <c r="AY122" s="119" t="s">
        <v>119</v>
      </c>
      <c r="BK122" s="121">
        <f>SUM(BK123:BK124)</f>
        <v>0</v>
      </c>
    </row>
    <row r="123" spans="2:65" s="1" customFormat="1" ht="31.5" customHeight="1">
      <c r="B123" s="123"/>
      <c r="C123" s="135" t="s">
        <v>207</v>
      </c>
      <c r="D123" s="135" t="s">
        <v>121</v>
      </c>
      <c r="E123" s="136" t="s">
        <v>208</v>
      </c>
      <c r="F123" s="199" t="s">
        <v>209</v>
      </c>
      <c r="G123" s="199"/>
      <c r="H123" s="199"/>
      <c r="I123" s="199"/>
      <c r="J123" s="137" t="s">
        <v>124</v>
      </c>
      <c r="K123" s="138">
        <v>52.595999999999997</v>
      </c>
      <c r="L123" s="200"/>
      <c r="M123" s="200"/>
      <c r="N123" s="200">
        <f>ROUND(L123*K123,3)</f>
        <v>0</v>
      </c>
      <c r="O123" s="200"/>
      <c r="P123" s="200"/>
      <c r="Q123" s="200"/>
      <c r="R123" s="124"/>
      <c r="T123" s="125" t="s">
        <v>11</v>
      </c>
      <c r="U123" s="31" t="s">
        <v>33</v>
      </c>
      <c r="V123" s="126">
        <v>5.1999999999999998E-2</v>
      </c>
      <c r="W123" s="126">
        <f>V123*K123</f>
        <v>2.7349919999999996</v>
      </c>
      <c r="X123" s="126">
        <v>2.5999999999999998E-4</v>
      </c>
      <c r="Y123" s="126">
        <f>X123*K123</f>
        <v>1.3674959999999998E-2</v>
      </c>
      <c r="Z123" s="126">
        <v>0</v>
      </c>
      <c r="AA123" s="127">
        <f>Z123*K123</f>
        <v>0</v>
      </c>
      <c r="AR123" s="11" t="s">
        <v>120</v>
      </c>
      <c r="AT123" s="11" t="s">
        <v>121</v>
      </c>
      <c r="AU123" s="11" t="s">
        <v>78</v>
      </c>
      <c r="AY123" s="11" t="s">
        <v>119</v>
      </c>
      <c r="BE123" s="128">
        <f>IF(U123="základná",N123,0)</f>
        <v>0</v>
      </c>
      <c r="BF123" s="128">
        <f>IF(U123="znížená",N123,0)</f>
        <v>0</v>
      </c>
      <c r="BG123" s="128">
        <f>IF(U123="zákl. prenesená",N123,0)</f>
        <v>0</v>
      </c>
      <c r="BH123" s="128">
        <f>IF(U123="zníž. prenesená",N123,0)</f>
        <v>0</v>
      </c>
      <c r="BI123" s="128">
        <f>IF(U123="nulová",N123,0)</f>
        <v>0</v>
      </c>
      <c r="BJ123" s="11" t="s">
        <v>78</v>
      </c>
      <c r="BK123" s="129">
        <f>ROUND(L123*K123,3)</f>
        <v>0</v>
      </c>
      <c r="BL123" s="11" t="s">
        <v>120</v>
      </c>
      <c r="BM123" s="11" t="s">
        <v>210</v>
      </c>
    </row>
    <row r="124" spans="2:65" s="1" customFormat="1" ht="31.5" customHeight="1">
      <c r="B124" s="123"/>
      <c r="C124" s="135" t="s">
        <v>211</v>
      </c>
      <c r="D124" s="135" t="s">
        <v>121</v>
      </c>
      <c r="E124" s="136" t="s">
        <v>212</v>
      </c>
      <c r="F124" s="199" t="s">
        <v>213</v>
      </c>
      <c r="G124" s="199"/>
      <c r="H124" s="199"/>
      <c r="I124" s="199"/>
      <c r="J124" s="137" t="s">
        <v>124</v>
      </c>
      <c r="K124" s="138">
        <v>52.569000000000003</v>
      </c>
      <c r="L124" s="200"/>
      <c r="M124" s="200"/>
      <c r="N124" s="200">
        <f>ROUND(L124*K124,3)</f>
        <v>0</v>
      </c>
      <c r="O124" s="200"/>
      <c r="P124" s="200"/>
      <c r="Q124" s="200"/>
      <c r="R124" s="124"/>
      <c r="T124" s="125" t="s">
        <v>11</v>
      </c>
      <c r="U124" s="31" t="s">
        <v>33</v>
      </c>
      <c r="V124" s="126">
        <v>0.111</v>
      </c>
      <c r="W124" s="126">
        <f>V124*K124</f>
        <v>5.835159</v>
      </c>
      <c r="X124" s="126">
        <v>4.1599999999999996E-3</v>
      </c>
      <c r="Y124" s="126">
        <f>X124*K124</f>
        <v>0.21868704</v>
      </c>
      <c r="Z124" s="126">
        <v>0</v>
      </c>
      <c r="AA124" s="127">
        <f>Z124*K124</f>
        <v>0</v>
      </c>
      <c r="AR124" s="11" t="s">
        <v>120</v>
      </c>
      <c r="AT124" s="11" t="s">
        <v>121</v>
      </c>
      <c r="AU124" s="11" t="s">
        <v>78</v>
      </c>
      <c r="AY124" s="11" t="s">
        <v>119</v>
      </c>
      <c r="BE124" s="128">
        <f>IF(U124="základná",N124,0)</f>
        <v>0</v>
      </c>
      <c r="BF124" s="128">
        <f>IF(U124="znížená",N124,0)</f>
        <v>0</v>
      </c>
      <c r="BG124" s="128">
        <f>IF(U124="zákl. prenesená",N124,0)</f>
        <v>0</v>
      </c>
      <c r="BH124" s="128">
        <f>IF(U124="zníž. prenesená",N124,0)</f>
        <v>0</v>
      </c>
      <c r="BI124" s="128">
        <f>IF(U124="nulová",N124,0)</f>
        <v>0</v>
      </c>
      <c r="BJ124" s="11" t="s">
        <v>78</v>
      </c>
      <c r="BK124" s="129">
        <f>ROUND(L124*K124,3)</f>
        <v>0</v>
      </c>
      <c r="BL124" s="11" t="s">
        <v>120</v>
      </c>
      <c r="BM124" s="11" t="s">
        <v>214</v>
      </c>
    </row>
    <row r="125" spans="2:65" s="10" customFormat="1" ht="29.85" customHeight="1">
      <c r="B125" s="113"/>
      <c r="D125" s="122" t="s">
        <v>100</v>
      </c>
      <c r="E125" s="122"/>
      <c r="F125" s="122"/>
      <c r="G125" s="122"/>
      <c r="H125" s="122"/>
      <c r="I125" s="122"/>
      <c r="J125" s="122"/>
      <c r="K125" s="122"/>
      <c r="L125" s="122"/>
      <c r="M125" s="122"/>
      <c r="N125" s="214">
        <f>BK125</f>
        <v>0</v>
      </c>
      <c r="O125" s="205"/>
      <c r="P125" s="205"/>
      <c r="Q125" s="205"/>
      <c r="R125" s="115"/>
      <c r="T125" s="116"/>
      <c r="W125" s="117">
        <f>SUM(W126:W128)</f>
        <v>28.187869999999997</v>
      </c>
      <c r="Y125" s="117">
        <f>SUM(Y126:Y128)</f>
        <v>2.5059957000000002</v>
      </c>
      <c r="AA125" s="118">
        <f>SUM(AA126:AA128)</f>
        <v>0</v>
      </c>
      <c r="AR125" s="119" t="s">
        <v>73</v>
      </c>
      <c r="AT125" s="120" t="s">
        <v>65</v>
      </c>
      <c r="AU125" s="120" t="s">
        <v>73</v>
      </c>
      <c r="AY125" s="119" t="s">
        <v>119</v>
      </c>
      <c r="BK125" s="121">
        <f>SUM(BK126:BK128)</f>
        <v>0</v>
      </c>
    </row>
    <row r="126" spans="2:65" s="1" customFormat="1" ht="44.25" customHeight="1">
      <c r="B126" s="123"/>
      <c r="C126" s="135" t="s">
        <v>215</v>
      </c>
      <c r="D126" s="135" t="s">
        <v>121</v>
      </c>
      <c r="E126" s="136" t="s">
        <v>216</v>
      </c>
      <c r="F126" s="199" t="s">
        <v>217</v>
      </c>
      <c r="G126" s="199"/>
      <c r="H126" s="199"/>
      <c r="I126" s="199"/>
      <c r="J126" s="137" t="s">
        <v>124</v>
      </c>
      <c r="K126" s="138">
        <v>118.75</v>
      </c>
      <c r="L126" s="200"/>
      <c r="M126" s="200"/>
      <c r="N126" s="200">
        <f>ROUND(L126*K126,3)</f>
        <v>0</v>
      </c>
      <c r="O126" s="200"/>
      <c r="P126" s="200"/>
      <c r="Q126" s="200"/>
      <c r="R126" s="124"/>
      <c r="T126" s="125" t="s">
        <v>11</v>
      </c>
      <c r="U126" s="31" t="s">
        <v>33</v>
      </c>
      <c r="V126" s="126">
        <v>8.7999999999999995E-2</v>
      </c>
      <c r="W126" s="126">
        <f>V126*K126</f>
        <v>10.45</v>
      </c>
      <c r="X126" s="126">
        <v>2.103E-2</v>
      </c>
      <c r="Y126" s="126">
        <f>X126*K126</f>
        <v>2.4973125</v>
      </c>
      <c r="Z126" s="126">
        <v>0</v>
      </c>
      <c r="AA126" s="127">
        <f>Z126*K126</f>
        <v>0</v>
      </c>
      <c r="AR126" s="11" t="s">
        <v>120</v>
      </c>
      <c r="AT126" s="11" t="s">
        <v>121</v>
      </c>
      <c r="AU126" s="11" t="s">
        <v>78</v>
      </c>
      <c r="AY126" s="11" t="s">
        <v>119</v>
      </c>
      <c r="BE126" s="128">
        <f>IF(U126="základná",N126,0)</f>
        <v>0</v>
      </c>
      <c r="BF126" s="128">
        <f>IF(U126="znížená",N126,0)</f>
        <v>0</v>
      </c>
      <c r="BG126" s="128">
        <f>IF(U126="zákl. prenesená",N126,0)</f>
        <v>0</v>
      </c>
      <c r="BH126" s="128">
        <f>IF(U126="zníž. prenesená",N126,0)</f>
        <v>0</v>
      </c>
      <c r="BI126" s="128">
        <f>IF(U126="nulová",N126,0)</f>
        <v>0</v>
      </c>
      <c r="BJ126" s="11" t="s">
        <v>78</v>
      </c>
      <c r="BK126" s="129">
        <f>ROUND(L126*K126,3)</f>
        <v>0</v>
      </c>
      <c r="BL126" s="11" t="s">
        <v>120</v>
      </c>
      <c r="BM126" s="11" t="s">
        <v>218</v>
      </c>
    </row>
    <row r="127" spans="2:65" s="1" customFormat="1" ht="44.25" customHeight="1">
      <c r="B127" s="123"/>
      <c r="C127" s="135" t="s">
        <v>219</v>
      </c>
      <c r="D127" s="135" t="s">
        <v>121</v>
      </c>
      <c r="E127" s="136" t="s">
        <v>220</v>
      </c>
      <c r="F127" s="199" t="s">
        <v>221</v>
      </c>
      <c r="G127" s="199"/>
      <c r="H127" s="199"/>
      <c r="I127" s="199"/>
      <c r="J127" s="137" t="s">
        <v>124</v>
      </c>
      <c r="K127" s="138">
        <v>118.75</v>
      </c>
      <c r="L127" s="200"/>
      <c r="M127" s="200"/>
      <c r="N127" s="200">
        <f>ROUND(L127*K127,3)</f>
        <v>0</v>
      </c>
      <c r="O127" s="200"/>
      <c r="P127" s="200"/>
      <c r="Q127" s="200"/>
      <c r="R127" s="124"/>
      <c r="T127" s="125" t="s">
        <v>11</v>
      </c>
      <c r="U127" s="31" t="s">
        <v>33</v>
      </c>
      <c r="V127" s="126">
        <v>7.2999999999999995E-2</v>
      </c>
      <c r="W127" s="126">
        <f>V127*K127</f>
        <v>8.6687499999999993</v>
      </c>
      <c r="X127" s="126">
        <v>0</v>
      </c>
      <c r="Y127" s="126">
        <f>X127*K127</f>
        <v>0</v>
      </c>
      <c r="Z127" s="126">
        <v>0</v>
      </c>
      <c r="AA127" s="127">
        <f>Z127*K127</f>
        <v>0</v>
      </c>
      <c r="AR127" s="11" t="s">
        <v>120</v>
      </c>
      <c r="AT127" s="11" t="s">
        <v>121</v>
      </c>
      <c r="AU127" s="11" t="s">
        <v>78</v>
      </c>
      <c r="AY127" s="11" t="s">
        <v>119</v>
      </c>
      <c r="BE127" s="128">
        <f>IF(U127="základná",N127,0)</f>
        <v>0</v>
      </c>
      <c r="BF127" s="128">
        <f>IF(U127="znížená",N127,0)</f>
        <v>0</v>
      </c>
      <c r="BG127" s="128">
        <f>IF(U127="zákl. prenesená",N127,0)</f>
        <v>0</v>
      </c>
      <c r="BH127" s="128">
        <f>IF(U127="zníž. prenesená",N127,0)</f>
        <v>0</v>
      </c>
      <c r="BI127" s="128">
        <f>IF(U127="nulová",N127,0)</f>
        <v>0</v>
      </c>
      <c r="BJ127" s="11" t="s">
        <v>78</v>
      </c>
      <c r="BK127" s="129">
        <f>ROUND(L127*K127,3)</f>
        <v>0</v>
      </c>
      <c r="BL127" s="11" t="s">
        <v>120</v>
      </c>
      <c r="BM127" s="11" t="s">
        <v>222</v>
      </c>
    </row>
    <row r="128" spans="2:65" s="1" customFormat="1" ht="31.5" customHeight="1">
      <c r="B128" s="123"/>
      <c r="C128" s="135" t="s">
        <v>223</v>
      </c>
      <c r="D128" s="135" t="s">
        <v>121</v>
      </c>
      <c r="E128" s="136" t="s">
        <v>224</v>
      </c>
      <c r="F128" s="199" t="s">
        <v>225</v>
      </c>
      <c r="G128" s="199"/>
      <c r="H128" s="199"/>
      <c r="I128" s="199"/>
      <c r="J128" s="137" t="s">
        <v>153</v>
      </c>
      <c r="K128" s="138">
        <v>96.48</v>
      </c>
      <c r="L128" s="200"/>
      <c r="M128" s="200"/>
      <c r="N128" s="200">
        <f>ROUND(L128*K128,3)</f>
        <v>0</v>
      </c>
      <c r="O128" s="200"/>
      <c r="P128" s="200"/>
      <c r="Q128" s="200"/>
      <c r="R128" s="124"/>
      <c r="T128" s="125" t="s">
        <v>11</v>
      </c>
      <c r="U128" s="31" t="s">
        <v>33</v>
      </c>
      <c r="V128" s="126">
        <v>9.4E-2</v>
      </c>
      <c r="W128" s="126">
        <f>V128*K128</f>
        <v>9.0691199999999998</v>
      </c>
      <c r="X128" s="126">
        <v>9.0000000000000006E-5</v>
      </c>
      <c r="Y128" s="126">
        <f>X128*K128</f>
        <v>8.6832000000000003E-3</v>
      </c>
      <c r="Z128" s="126">
        <v>0</v>
      </c>
      <c r="AA128" s="127">
        <f>Z128*K128</f>
        <v>0</v>
      </c>
      <c r="AR128" s="11" t="s">
        <v>120</v>
      </c>
      <c r="AT128" s="11" t="s">
        <v>121</v>
      </c>
      <c r="AU128" s="11" t="s">
        <v>78</v>
      </c>
      <c r="AY128" s="11" t="s">
        <v>119</v>
      </c>
      <c r="BE128" s="128">
        <f>IF(U128="základná",N128,0)</f>
        <v>0</v>
      </c>
      <c r="BF128" s="128">
        <f>IF(U128="znížená",N128,0)</f>
        <v>0</v>
      </c>
      <c r="BG128" s="128">
        <f>IF(U128="zákl. prenesená",N128,0)</f>
        <v>0</v>
      </c>
      <c r="BH128" s="128">
        <f>IF(U128="zníž. prenesená",N128,0)</f>
        <v>0</v>
      </c>
      <c r="BI128" s="128">
        <f>IF(U128="nulová",N128,0)</f>
        <v>0</v>
      </c>
      <c r="BJ128" s="11" t="s">
        <v>78</v>
      </c>
      <c r="BK128" s="129">
        <f>ROUND(L128*K128,3)</f>
        <v>0</v>
      </c>
      <c r="BL128" s="11" t="s">
        <v>120</v>
      </c>
      <c r="BM128" s="11" t="s">
        <v>226</v>
      </c>
    </row>
    <row r="129" spans="2:65" s="10" customFormat="1" ht="29.85" customHeight="1">
      <c r="B129" s="113"/>
      <c r="D129" s="122" t="s">
        <v>101</v>
      </c>
      <c r="E129" s="122"/>
      <c r="F129" s="122"/>
      <c r="G129" s="122"/>
      <c r="H129" s="122"/>
      <c r="I129" s="122"/>
      <c r="J129" s="122"/>
      <c r="K129" s="122"/>
      <c r="L129" s="122"/>
      <c r="M129" s="122"/>
      <c r="N129" s="214">
        <f>BK129</f>
        <v>0</v>
      </c>
      <c r="O129" s="205"/>
      <c r="P129" s="205"/>
      <c r="Q129" s="205"/>
      <c r="R129" s="115"/>
      <c r="T129" s="116"/>
      <c r="W129" s="117">
        <f>W130</f>
        <v>1.1880999999999999</v>
      </c>
      <c r="Y129" s="117">
        <f>Y130</f>
        <v>0</v>
      </c>
      <c r="AA129" s="118">
        <f>AA130</f>
        <v>0</v>
      </c>
      <c r="AR129" s="119" t="s">
        <v>73</v>
      </c>
      <c r="AT129" s="120" t="s">
        <v>65</v>
      </c>
      <c r="AU129" s="120" t="s">
        <v>73</v>
      </c>
      <c r="AY129" s="119" t="s">
        <v>119</v>
      </c>
      <c r="BK129" s="121">
        <f>BK130</f>
        <v>0</v>
      </c>
    </row>
    <row r="130" spans="2:65" s="1" customFormat="1" ht="31.5" customHeight="1">
      <c r="B130" s="123"/>
      <c r="C130" s="135" t="s">
        <v>227</v>
      </c>
      <c r="D130" s="135" t="s">
        <v>121</v>
      </c>
      <c r="E130" s="136" t="s">
        <v>228</v>
      </c>
      <c r="F130" s="199" t="s">
        <v>229</v>
      </c>
      <c r="G130" s="199"/>
      <c r="H130" s="199"/>
      <c r="I130" s="199"/>
      <c r="J130" s="137" t="s">
        <v>148</v>
      </c>
      <c r="K130" s="138">
        <v>2.7250000000000001</v>
      </c>
      <c r="L130" s="200"/>
      <c r="M130" s="200"/>
      <c r="N130" s="200">
        <f>ROUND(L130*K130,3)</f>
        <v>0</v>
      </c>
      <c r="O130" s="200"/>
      <c r="P130" s="200"/>
      <c r="Q130" s="200"/>
      <c r="R130" s="124"/>
      <c r="T130" s="125" t="s">
        <v>11</v>
      </c>
      <c r="U130" s="31" t="s">
        <v>33</v>
      </c>
      <c r="V130" s="126">
        <v>0.436</v>
      </c>
      <c r="W130" s="126">
        <f>V130*K130</f>
        <v>1.1880999999999999</v>
      </c>
      <c r="X130" s="126">
        <v>0</v>
      </c>
      <c r="Y130" s="126">
        <f>X130*K130</f>
        <v>0</v>
      </c>
      <c r="Z130" s="126">
        <v>0</v>
      </c>
      <c r="AA130" s="127">
        <f>Z130*K130</f>
        <v>0</v>
      </c>
      <c r="AR130" s="11" t="s">
        <v>120</v>
      </c>
      <c r="AT130" s="11" t="s">
        <v>121</v>
      </c>
      <c r="AU130" s="11" t="s">
        <v>78</v>
      </c>
      <c r="AY130" s="11" t="s">
        <v>119</v>
      </c>
      <c r="BE130" s="128">
        <f>IF(U130="základná",N130,0)</f>
        <v>0</v>
      </c>
      <c r="BF130" s="128">
        <f>IF(U130="znížená",N130,0)</f>
        <v>0</v>
      </c>
      <c r="BG130" s="128">
        <f>IF(U130="zákl. prenesená",N130,0)</f>
        <v>0</v>
      </c>
      <c r="BH130" s="128">
        <f>IF(U130="zníž. prenesená",N130,0)</f>
        <v>0</v>
      </c>
      <c r="BI130" s="128">
        <f>IF(U130="nulová",N130,0)</f>
        <v>0</v>
      </c>
      <c r="BJ130" s="11" t="s">
        <v>78</v>
      </c>
      <c r="BK130" s="129">
        <f>ROUND(L130*K130,3)</f>
        <v>0</v>
      </c>
      <c r="BL130" s="11" t="s">
        <v>120</v>
      </c>
      <c r="BM130" s="11" t="s">
        <v>230</v>
      </c>
    </row>
    <row r="131" spans="2:65" s="10" customFormat="1" ht="37.35" customHeight="1">
      <c r="B131" s="113"/>
      <c r="D131" s="114" t="s">
        <v>102</v>
      </c>
      <c r="E131" s="114"/>
      <c r="F131" s="114"/>
      <c r="G131" s="114"/>
      <c r="H131" s="114"/>
      <c r="I131" s="114"/>
      <c r="J131" s="114"/>
      <c r="K131" s="114"/>
      <c r="L131" s="114"/>
      <c r="M131" s="114"/>
      <c r="N131" s="215">
        <f>BK131</f>
        <v>0</v>
      </c>
      <c r="O131" s="206"/>
      <c r="P131" s="206"/>
      <c r="Q131" s="206"/>
      <c r="R131" s="115"/>
      <c r="T131" s="116"/>
      <c r="W131" s="117">
        <f>W132+W143+W150+W154</f>
        <v>186.43399800000003</v>
      </c>
      <c r="Y131" s="117">
        <f>Y132+Y143+Y150+Y154</f>
        <v>2.85137397</v>
      </c>
      <c r="AA131" s="118">
        <f>AA132+AA143+AA150+AA154</f>
        <v>0</v>
      </c>
      <c r="AR131" s="119" t="s">
        <v>78</v>
      </c>
      <c r="AT131" s="120" t="s">
        <v>65</v>
      </c>
      <c r="AU131" s="120" t="s">
        <v>66</v>
      </c>
      <c r="AY131" s="119" t="s">
        <v>119</v>
      </c>
      <c r="BK131" s="121">
        <f>BK132+BK143+BK150+BK154</f>
        <v>0</v>
      </c>
    </row>
    <row r="132" spans="2:65" s="10" customFormat="1" ht="19.899999999999999" customHeight="1">
      <c r="B132" s="113"/>
      <c r="D132" s="122" t="s">
        <v>204</v>
      </c>
      <c r="E132" s="122"/>
      <c r="F132" s="122"/>
      <c r="G132" s="122"/>
      <c r="H132" s="122"/>
      <c r="I132" s="122"/>
      <c r="J132" s="122"/>
      <c r="K132" s="122"/>
      <c r="L132" s="122"/>
      <c r="M132" s="122"/>
      <c r="N132" s="213">
        <f>BK132</f>
        <v>0</v>
      </c>
      <c r="O132" s="204"/>
      <c r="P132" s="204"/>
      <c r="Q132" s="204"/>
      <c r="R132" s="115"/>
      <c r="T132" s="116"/>
      <c r="W132" s="117">
        <f>SUM(W133:W142)</f>
        <v>72.895932000000002</v>
      </c>
      <c r="Y132" s="117">
        <f>SUM(Y133:Y142)</f>
        <v>0.38935652000000004</v>
      </c>
      <c r="AA132" s="118">
        <f>SUM(AA133:AA142)</f>
        <v>0</v>
      </c>
      <c r="AR132" s="119" t="s">
        <v>78</v>
      </c>
      <c r="AT132" s="120" t="s">
        <v>65</v>
      </c>
      <c r="AU132" s="120" t="s">
        <v>73</v>
      </c>
      <c r="AY132" s="119" t="s">
        <v>119</v>
      </c>
      <c r="BK132" s="121">
        <f>SUM(BK133:BK142)</f>
        <v>0</v>
      </c>
    </row>
    <row r="133" spans="2:65" s="1" customFormat="1" ht="31.5" customHeight="1">
      <c r="B133" s="123"/>
      <c r="C133" s="135" t="s">
        <v>141</v>
      </c>
      <c r="D133" s="135" t="s">
        <v>121</v>
      </c>
      <c r="E133" s="136" t="s">
        <v>231</v>
      </c>
      <c r="F133" s="199" t="s">
        <v>232</v>
      </c>
      <c r="G133" s="199"/>
      <c r="H133" s="199"/>
      <c r="I133" s="199"/>
      <c r="J133" s="137" t="s">
        <v>124</v>
      </c>
      <c r="K133" s="138">
        <v>83.664000000000001</v>
      </c>
      <c r="L133" s="200"/>
      <c r="M133" s="200"/>
      <c r="N133" s="200">
        <f t="shared" ref="N133:N142" si="0">ROUND(L133*K133,3)</f>
        <v>0</v>
      </c>
      <c r="O133" s="200"/>
      <c r="P133" s="200"/>
      <c r="Q133" s="200"/>
      <c r="R133" s="124"/>
      <c r="T133" s="125" t="s">
        <v>11</v>
      </c>
      <c r="U133" s="31" t="s">
        <v>33</v>
      </c>
      <c r="V133" s="126">
        <v>0.04</v>
      </c>
      <c r="W133" s="126">
        <f t="shared" ref="W133:W142" si="1">V133*K133</f>
        <v>3.3465600000000002</v>
      </c>
      <c r="X133" s="126">
        <v>0</v>
      </c>
      <c r="Y133" s="126">
        <f t="shared" ref="Y133:Y142" si="2">X133*K133</f>
        <v>0</v>
      </c>
      <c r="Z133" s="126">
        <v>0</v>
      </c>
      <c r="AA133" s="127">
        <f t="shared" ref="AA133:AA142" si="3">Z133*K133</f>
        <v>0</v>
      </c>
      <c r="AR133" s="11" t="s">
        <v>179</v>
      </c>
      <c r="AT133" s="11" t="s">
        <v>121</v>
      </c>
      <c r="AU133" s="11" t="s">
        <v>78</v>
      </c>
      <c r="AY133" s="11" t="s">
        <v>119</v>
      </c>
      <c r="BE133" s="128">
        <f t="shared" ref="BE133:BE142" si="4">IF(U133="základná",N133,0)</f>
        <v>0</v>
      </c>
      <c r="BF133" s="128">
        <f t="shared" ref="BF133:BF142" si="5">IF(U133="znížená",N133,0)</f>
        <v>0</v>
      </c>
      <c r="BG133" s="128">
        <f t="shared" ref="BG133:BG142" si="6">IF(U133="zákl. prenesená",N133,0)</f>
        <v>0</v>
      </c>
      <c r="BH133" s="128">
        <f t="shared" ref="BH133:BH142" si="7">IF(U133="zníž. prenesená",N133,0)</f>
        <v>0</v>
      </c>
      <c r="BI133" s="128">
        <f t="shared" ref="BI133:BI142" si="8">IF(U133="nulová",N133,0)</f>
        <v>0</v>
      </c>
      <c r="BJ133" s="11" t="s">
        <v>78</v>
      </c>
      <c r="BK133" s="129">
        <f t="shared" ref="BK133:BK142" si="9">ROUND(L133*K133,3)</f>
        <v>0</v>
      </c>
      <c r="BL133" s="11" t="s">
        <v>179</v>
      </c>
      <c r="BM133" s="11" t="s">
        <v>233</v>
      </c>
    </row>
    <row r="134" spans="2:65" s="1" customFormat="1" ht="22.5" customHeight="1">
      <c r="B134" s="123"/>
      <c r="C134" s="139" t="s">
        <v>145</v>
      </c>
      <c r="D134" s="139" t="s">
        <v>234</v>
      </c>
      <c r="E134" s="140" t="s">
        <v>235</v>
      </c>
      <c r="F134" s="207" t="s">
        <v>236</v>
      </c>
      <c r="G134" s="207"/>
      <c r="H134" s="207"/>
      <c r="I134" s="207"/>
      <c r="J134" s="141" t="s">
        <v>124</v>
      </c>
      <c r="K134" s="142">
        <v>96.213999999999999</v>
      </c>
      <c r="L134" s="208"/>
      <c r="M134" s="208"/>
      <c r="N134" s="208">
        <f t="shared" si="0"/>
        <v>0</v>
      </c>
      <c r="O134" s="200"/>
      <c r="P134" s="200"/>
      <c r="Q134" s="200"/>
      <c r="R134" s="124"/>
      <c r="T134" s="125" t="s">
        <v>11</v>
      </c>
      <c r="U134" s="31" t="s">
        <v>33</v>
      </c>
      <c r="V134" s="126">
        <v>0</v>
      </c>
      <c r="W134" s="126">
        <f t="shared" si="1"/>
        <v>0</v>
      </c>
      <c r="X134" s="126">
        <v>1.8000000000000001E-4</v>
      </c>
      <c r="Y134" s="126">
        <f t="shared" si="2"/>
        <v>1.731852E-2</v>
      </c>
      <c r="Z134" s="126">
        <v>0</v>
      </c>
      <c r="AA134" s="127">
        <f t="shared" si="3"/>
        <v>0</v>
      </c>
      <c r="AR134" s="11" t="s">
        <v>237</v>
      </c>
      <c r="AT134" s="11" t="s">
        <v>234</v>
      </c>
      <c r="AU134" s="11" t="s">
        <v>78</v>
      </c>
      <c r="AY134" s="11" t="s">
        <v>119</v>
      </c>
      <c r="BE134" s="128">
        <f t="shared" si="4"/>
        <v>0</v>
      </c>
      <c r="BF134" s="128">
        <f t="shared" si="5"/>
        <v>0</v>
      </c>
      <c r="BG134" s="128">
        <f t="shared" si="6"/>
        <v>0</v>
      </c>
      <c r="BH134" s="128">
        <f t="shared" si="7"/>
        <v>0</v>
      </c>
      <c r="BI134" s="128">
        <f t="shared" si="8"/>
        <v>0</v>
      </c>
      <c r="BJ134" s="11" t="s">
        <v>78</v>
      </c>
      <c r="BK134" s="129">
        <f t="shared" si="9"/>
        <v>0</v>
      </c>
      <c r="BL134" s="11" t="s">
        <v>179</v>
      </c>
      <c r="BM134" s="11" t="s">
        <v>238</v>
      </c>
    </row>
    <row r="135" spans="2:65" s="1" customFormat="1" ht="44.25" customHeight="1">
      <c r="B135" s="123"/>
      <c r="C135" s="135" t="s">
        <v>150</v>
      </c>
      <c r="D135" s="135" t="s">
        <v>121</v>
      </c>
      <c r="E135" s="136" t="s">
        <v>239</v>
      </c>
      <c r="F135" s="199" t="s">
        <v>240</v>
      </c>
      <c r="G135" s="199"/>
      <c r="H135" s="199"/>
      <c r="I135" s="199"/>
      <c r="J135" s="137" t="s">
        <v>124</v>
      </c>
      <c r="K135" s="138">
        <v>109.044</v>
      </c>
      <c r="L135" s="200"/>
      <c r="M135" s="200"/>
      <c r="N135" s="200">
        <f t="shared" si="0"/>
        <v>0</v>
      </c>
      <c r="O135" s="200"/>
      <c r="P135" s="200"/>
      <c r="Q135" s="200"/>
      <c r="R135" s="124"/>
      <c r="T135" s="125" t="s">
        <v>11</v>
      </c>
      <c r="U135" s="31" t="s">
        <v>33</v>
      </c>
      <c r="V135" s="126">
        <v>0.16300000000000001</v>
      </c>
      <c r="W135" s="126">
        <f t="shared" si="1"/>
        <v>17.774172</v>
      </c>
      <c r="X135" s="126">
        <v>0</v>
      </c>
      <c r="Y135" s="126">
        <f t="shared" si="2"/>
        <v>0</v>
      </c>
      <c r="Z135" s="126">
        <v>0</v>
      </c>
      <c r="AA135" s="127">
        <f t="shared" si="3"/>
        <v>0</v>
      </c>
      <c r="AR135" s="11" t="s">
        <v>179</v>
      </c>
      <c r="AT135" s="11" t="s">
        <v>121</v>
      </c>
      <c r="AU135" s="11" t="s">
        <v>78</v>
      </c>
      <c r="AY135" s="11" t="s">
        <v>119</v>
      </c>
      <c r="BE135" s="128">
        <f t="shared" si="4"/>
        <v>0</v>
      </c>
      <c r="BF135" s="128">
        <f t="shared" si="5"/>
        <v>0</v>
      </c>
      <c r="BG135" s="128">
        <f t="shared" si="6"/>
        <v>0</v>
      </c>
      <c r="BH135" s="128">
        <f t="shared" si="7"/>
        <v>0</v>
      </c>
      <c r="BI135" s="128">
        <f t="shared" si="8"/>
        <v>0</v>
      </c>
      <c r="BJ135" s="11" t="s">
        <v>78</v>
      </c>
      <c r="BK135" s="129">
        <f t="shared" si="9"/>
        <v>0</v>
      </c>
      <c r="BL135" s="11" t="s">
        <v>179</v>
      </c>
      <c r="BM135" s="11" t="s">
        <v>241</v>
      </c>
    </row>
    <row r="136" spans="2:65" s="1" customFormat="1" ht="22.5" customHeight="1">
      <c r="B136" s="123"/>
      <c r="C136" s="139" t="s">
        <v>159</v>
      </c>
      <c r="D136" s="139" t="s">
        <v>234</v>
      </c>
      <c r="E136" s="140" t="s">
        <v>242</v>
      </c>
      <c r="F136" s="207" t="s">
        <v>243</v>
      </c>
      <c r="G136" s="207"/>
      <c r="H136" s="207"/>
      <c r="I136" s="207"/>
      <c r="J136" s="141" t="s">
        <v>244</v>
      </c>
      <c r="K136" s="142">
        <v>10</v>
      </c>
      <c r="L136" s="208"/>
      <c r="M136" s="208"/>
      <c r="N136" s="208">
        <f t="shared" si="0"/>
        <v>0</v>
      </c>
      <c r="O136" s="200"/>
      <c r="P136" s="200"/>
      <c r="Q136" s="200"/>
      <c r="R136" s="124"/>
      <c r="T136" s="125" t="s">
        <v>11</v>
      </c>
      <c r="U136" s="31" t="s">
        <v>33</v>
      </c>
      <c r="V136" s="126">
        <v>0</v>
      </c>
      <c r="W136" s="126">
        <f t="shared" si="1"/>
        <v>0</v>
      </c>
      <c r="X136" s="126">
        <v>1E-3</v>
      </c>
      <c r="Y136" s="126">
        <f t="shared" si="2"/>
        <v>0.01</v>
      </c>
      <c r="Z136" s="126">
        <v>0</v>
      </c>
      <c r="AA136" s="127">
        <f t="shared" si="3"/>
        <v>0</v>
      </c>
      <c r="AR136" s="11" t="s">
        <v>237</v>
      </c>
      <c r="AT136" s="11" t="s">
        <v>234</v>
      </c>
      <c r="AU136" s="11" t="s">
        <v>78</v>
      </c>
      <c r="AY136" s="11" t="s">
        <v>119</v>
      </c>
      <c r="BE136" s="128">
        <f t="shared" si="4"/>
        <v>0</v>
      </c>
      <c r="BF136" s="128">
        <f t="shared" si="5"/>
        <v>0</v>
      </c>
      <c r="BG136" s="128">
        <f t="shared" si="6"/>
        <v>0</v>
      </c>
      <c r="BH136" s="128">
        <f t="shared" si="7"/>
        <v>0</v>
      </c>
      <c r="BI136" s="128">
        <f t="shared" si="8"/>
        <v>0</v>
      </c>
      <c r="BJ136" s="11" t="s">
        <v>78</v>
      </c>
      <c r="BK136" s="129">
        <f t="shared" si="9"/>
        <v>0</v>
      </c>
      <c r="BL136" s="11" t="s">
        <v>179</v>
      </c>
      <c r="BM136" s="11" t="s">
        <v>245</v>
      </c>
    </row>
    <row r="137" spans="2:65" s="1" customFormat="1" ht="31.5" customHeight="1">
      <c r="B137" s="123"/>
      <c r="C137" s="139" t="s">
        <v>163</v>
      </c>
      <c r="D137" s="139" t="s">
        <v>234</v>
      </c>
      <c r="E137" s="140" t="s">
        <v>246</v>
      </c>
      <c r="F137" s="207" t="s">
        <v>247</v>
      </c>
      <c r="G137" s="207"/>
      <c r="H137" s="207"/>
      <c r="I137" s="207"/>
      <c r="J137" s="141" t="s">
        <v>124</v>
      </c>
      <c r="K137" s="142">
        <v>136.41399999999999</v>
      </c>
      <c r="L137" s="208"/>
      <c r="M137" s="208"/>
      <c r="N137" s="208">
        <f t="shared" si="0"/>
        <v>0</v>
      </c>
      <c r="O137" s="200"/>
      <c r="P137" s="200"/>
      <c r="Q137" s="200"/>
      <c r="R137" s="124"/>
      <c r="T137" s="125" t="s">
        <v>11</v>
      </c>
      <c r="U137" s="31" t="s">
        <v>33</v>
      </c>
      <c r="V137" s="126">
        <v>0</v>
      </c>
      <c r="W137" s="126">
        <f t="shared" si="1"/>
        <v>0</v>
      </c>
      <c r="X137" s="126">
        <v>2.2000000000000001E-3</v>
      </c>
      <c r="Y137" s="126">
        <f t="shared" si="2"/>
        <v>0.30011080000000001</v>
      </c>
      <c r="Z137" s="126">
        <v>0</v>
      </c>
      <c r="AA137" s="127">
        <f t="shared" si="3"/>
        <v>0</v>
      </c>
      <c r="AR137" s="11" t="s">
        <v>237</v>
      </c>
      <c r="AT137" s="11" t="s">
        <v>234</v>
      </c>
      <c r="AU137" s="11" t="s">
        <v>78</v>
      </c>
      <c r="AY137" s="11" t="s">
        <v>119</v>
      </c>
      <c r="BE137" s="128">
        <f t="shared" si="4"/>
        <v>0</v>
      </c>
      <c r="BF137" s="128">
        <f t="shared" si="5"/>
        <v>0</v>
      </c>
      <c r="BG137" s="128">
        <f t="shared" si="6"/>
        <v>0</v>
      </c>
      <c r="BH137" s="128">
        <f t="shared" si="7"/>
        <v>0</v>
      </c>
      <c r="BI137" s="128">
        <f t="shared" si="8"/>
        <v>0</v>
      </c>
      <c r="BJ137" s="11" t="s">
        <v>78</v>
      </c>
      <c r="BK137" s="129">
        <f t="shared" si="9"/>
        <v>0</v>
      </c>
      <c r="BL137" s="11" t="s">
        <v>179</v>
      </c>
      <c r="BM137" s="11" t="s">
        <v>248</v>
      </c>
    </row>
    <row r="138" spans="2:65" s="1" customFormat="1" ht="31.5" customHeight="1">
      <c r="B138" s="123"/>
      <c r="C138" s="135" t="s">
        <v>167</v>
      </c>
      <c r="D138" s="135" t="s">
        <v>121</v>
      </c>
      <c r="E138" s="136" t="s">
        <v>249</v>
      </c>
      <c r="F138" s="199" t="s">
        <v>250</v>
      </c>
      <c r="G138" s="199"/>
      <c r="H138" s="199"/>
      <c r="I138" s="199"/>
      <c r="J138" s="137" t="s">
        <v>153</v>
      </c>
      <c r="K138" s="138">
        <v>304.56</v>
      </c>
      <c r="L138" s="200"/>
      <c r="M138" s="200"/>
      <c r="N138" s="200">
        <f t="shared" si="0"/>
        <v>0</v>
      </c>
      <c r="O138" s="200"/>
      <c r="P138" s="200"/>
      <c r="Q138" s="200"/>
      <c r="R138" s="124"/>
      <c r="T138" s="125" t="s">
        <v>11</v>
      </c>
      <c r="U138" s="31" t="s">
        <v>33</v>
      </c>
      <c r="V138" s="126">
        <v>0.17</v>
      </c>
      <c r="W138" s="126">
        <f t="shared" si="1"/>
        <v>51.775200000000005</v>
      </c>
      <c r="X138" s="126">
        <v>2.0000000000000002E-5</v>
      </c>
      <c r="Y138" s="126">
        <f t="shared" si="2"/>
        <v>6.0912000000000006E-3</v>
      </c>
      <c r="Z138" s="126">
        <v>0</v>
      </c>
      <c r="AA138" s="127">
        <f t="shared" si="3"/>
        <v>0</v>
      </c>
      <c r="AR138" s="11" t="s">
        <v>179</v>
      </c>
      <c r="AT138" s="11" t="s">
        <v>121</v>
      </c>
      <c r="AU138" s="11" t="s">
        <v>78</v>
      </c>
      <c r="AY138" s="11" t="s">
        <v>119</v>
      </c>
      <c r="BE138" s="128">
        <f t="shared" si="4"/>
        <v>0</v>
      </c>
      <c r="BF138" s="128">
        <f t="shared" si="5"/>
        <v>0</v>
      </c>
      <c r="BG138" s="128">
        <f t="shared" si="6"/>
        <v>0</v>
      </c>
      <c r="BH138" s="128">
        <f t="shared" si="7"/>
        <v>0</v>
      </c>
      <c r="BI138" s="128">
        <f t="shared" si="8"/>
        <v>0</v>
      </c>
      <c r="BJ138" s="11" t="s">
        <v>78</v>
      </c>
      <c r="BK138" s="129">
        <f t="shared" si="9"/>
        <v>0</v>
      </c>
      <c r="BL138" s="11" t="s">
        <v>179</v>
      </c>
      <c r="BM138" s="11" t="s">
        <v>251</v>
      </c>
    </row>
    <row r="139" spans="2:65" s="1" customFormat="1" ht="22.5" customHeight="1">
      <c r="B139" s="123"/>
      <c r="C139" s="139" t="s">
        <v>252</v>
      </c>
      <c r="D139" s="139" t="s">
        <v>234</v>
      </c>
      <c r="E139" s="140" t="s">
        <v>253</v>
      </c>
      <c r="F139" s="207" t="s">
        <v>254</v>
      </c>
      <c r="G139" s="207"/>
      <c r="H139" s="207"/>
      <c r="I139" s="207"/>
      <c r="J139" s="141" t="s">
        <v>255</v>
      </c>
      <c r="K139" s="142">
        <v>50.76</v>
      </c>
      <c r="L139" s="208"/>
      <c r="M139" s="208"/>
      <c r="N139" s="208">
        <f t="shared" si="0"/>
        <v>0</v>
      </c>
      <c r="O139" s="200"/>
      <c r="P139" s="200"/>
      <c r="Q139" s="200"/>
      <c r="R139" s="124"/>
      <c r="T139" s="125" t="s">
        <v>11</v>
      </c>
      <c r="U139" s="31" t="s">
        <v>33</v>
      </c>
      <c r="V139" s="126">
        <v>0</v>
      </c>
      <c r="W139" s="126">
        <f t="shared" si="1"/>
        <v>0</v>
      </c>
      <c r="X139" s="126">
        <v>4.4000000000000002E-4</v>
      </c>
      <c r="Y139" s="126">
        <f t="shared" si="2"/>
        <v>2.2334400000000001E-2</v>
      </c>
      <c r="Z139" s="126">
        <v>0</v>
      </c>
      <c r="AA139" s="127">
        <f t="shared" si="3"/>
        <v>0</v>
      </c>
      <c r="AR139" s="11" t="s">
        <v>237</v>
      </c>
      <c r="AT139" s="11" t="s">
        <v>234</v>
      </c>
      <c r="AU139" s="11" t="s">
        <v>78</v>
      </c>
      <c r="AY139" s="11" t="s">
        <v>119</v>
      </c>
      <c r="BE139" s="128">
        <f t="shared" si="4"/>
        <v>0</v>
      </c>
      <c r="BF139" s="128">
        <f t="shared" si="5"/>
        <v>0</v>
      </c>
      <c r="BG139" s="128">
        <f t="shared" si="6"/>
        <v>0</v>
      </c>
      <c r="BH139" s="128">
        <f t="shared" si="7"/>
        <v>0</v>
      </c>
      <c r="BI139" s="128">
        <f t="shared" si="8"/>
        <v>0</v>
      </c>
      <c r="BJ139" s="11" t="s">
        <v>78</v>
      </c>
      <c r="BK139" s="129">
        <f t="shared" si="9"/>
        <v>0</v>
      </c>
      <c r="BL139" s="11" t="s">
        <v>179</v>
      </c>
      <c r="BM139" s="11" t="s">
        <v>256</v>
      </c>
    </row>
    <row r="140" spans="2:65" s="1" customFormat="1" ht="31.5" customHeight="1">
      <c r="B140" s="123"/>
      <c r="C140" s="139" t="s">
        <v>257</v>
      </c>
      <c r="D140" s="139" t="s">
        <v>234</v>
      </c>
      <c r="E140" s="140" t="s">
        <v>258</v>
      </c>
      <c r="F140" s="207" t="s">
        <v>259</v>
      </c>
      <c r="G140" s="207"/>
      <c r="H140" s="207"/>
      <c r="I140" s="207"/>
      <c r="J140" s="141" t="s">
        <v>255</v>
      </c>
      <c r="K140" s="142">
        <v>101.52</v>
      </c>
      <c r="L140" s="208"/>
      <c r="M140" s="208"/>
      <c r="N140" s="208">
        <f t="shared" si="0"/>
        <v>0</v>
      </c>
      <c r="O140" s="200"/>
      <c r="P140" s="200"/>
      <c r="Q140" s="200"/>
      <c r="R140" s="124"/>
      <c r="T140" s="125" t="s">
        <v>11</v>
      </c>
      <c r="U140" s="31" t="s">
        <v>33</v>
      </c>
      <c r="V140" s="126">
        <v>0</v>
      </c>
      <c r="W140" s="126">
        <f t="shared" si="1"/>
        <v>0</v>
      </c>
      <c r="X140" s="126">
        <v>3.3E-4</v>
      </c>
      <c r="Y140" s="126">
        <f t="shared" si="2"/>
        <v>3.3501599999999999E-2</v>
      </c>
      <c r="Z140" s="126">
        <v>0</v>
      </c>
      <c r="AA140" s="127">
        <f t="shared" si="3"/>
        <v>0</v>
      </c>
      <c r="AR140" s="11" t="s">
        <v>237</v>
      </c>
      <c r="AT140" s="11" t="s">
        <v>234</v>
      </c>
      <c r="AU140" s="11" t="s">
        <v>78</v>
      </c>
      <c r="AY140" s="11" t="s">
        <v>119</v>
      </c>
      <c r="BE140" s="128">
        <f t="shared" si="4"/>
        <v>0</v>
      </c>
      <c r="BF140" s="128">
        <f t="shared" si="5"/>
        <v>0</v>
      </c>
      <c r="BG140" s="128">
        <f t="shared" si="6"/>
        <v>0</v>
      </c>
      <c r="BH140" s="128">
        <f t="shared" si="7"/>
        <v>0</v>
      </c>
      <c r="BI140" s="128">
        <f t="shared" si="8"/>
        <v>0</v>
      </c>
      <c r="BJ140" s="11" t="s">
        <v>78</v>
      </c>
      <c r="BK140" s="129">
        <f t="shared" si="9"/>
        <v>0</v>
      </c>
      <c r="BL140" s="11" t="s">
        <v>179</v>
      </c>
      <c r="BM140" s="11" t="s">
        <v>260</v>
      </c>
    </row>
    <row r="141" spans="2:65" s="1" customFormat="1" ht="31.5" customHeight="1">
      <c r="B141" s="123"/>
      <c r="C141" s="135" t="s">
        <v>261</v>
      </c>
      <c r="D141" s="135" t="s">
        <v>121</v>
      </c>
      <c r="E141" s="136" t="s">
        <v>262</v>
      </c>
      <c r="F141" s="199" t="s">
        <v>263</v>
      </c>
      <c r="G141" s="199"/>
      <c r="H141" s="199"/>
      <c r="I141" s="199"/>
      <c r="J141" s="137" t="s">
        <v>264</v>
      </c>
      <c r="K141" s="138">
        <v>55.417000000000002</v>
      </c>
      <c r="L141" s="200"/>
      <c r="M141" s="200"/>
      <c r="N141" s="200">
        <f t="shared" si="0"/>
        <v>0</v>
      </c>
      <c r="O141" s="200"/>
      <c r="P141" s="200"/>
      <c r="Q141" s="200"/>
      <c r="R141" s="124"/>
      <c r="T141" s="125" t="s">
        <v>11</v>
      </c>
      <c r="U141" s="31" t="s">
        <v>33</v>
      </c>
      <c r="V141" s="126">
        <v>0</v>
      </c>
      <c r="W141" s="126">
        <f t="shared" si="1"/>
        <v>0</v>
      </c>
      <c r="X141" s="126">
        <v>0</v>
      </c>
      <c r="Y141" s="126">
        <f t="shared" si="2"/>
        <v>0</v>
      </c>
      <c r="Z141" s="126">
        <v>0</v>
      </c>
      <c r="AA141" s="127">
        <f t="shared" si="3"/>
        <v>0</v>
      </c>
      <c r="AR141" s="11" t="s">
        <v>179</v>
      </c>
      <c r="AT141" s="11" t="s">
        <v>121</v>
      </c>
      <c r="AU141" s="11" t="s">
        <v>78</v>
      </c>
      <c r="AY141" s="11" t="s">
        <v>119</v>
      </c>
      <c r="BE141" s="128">
        <f t="shared" si="4"/>
        <v>0</v>
      </c>
      <c r="BF141" s="128">
        <f t="shared" si="5"/>
        <v>0</v>
      </c>
      <c r="BG141" s="128">
        <f t="shared" si="6"/>
        <v>0</v>
      </c>
      <c r="BH141" s="128">
        <f t="shared" si="7"/>
        <v>0</v>
      </c>
      <c r="BI141" s="128">
        <f t="shared" si="8"/>
        <v>0</v>
      </c>
      <c r="BJ141" s="11" t="s">
        <v>78</v>
      </c>
      <c r="BK141" s="129">
        <f t="shared" si="9"/>
        <v>0</v>
      </c>
      <c r="BL141" s="11" t="s">
        <v>179</v>
      </c>
      <c r="BM141" s="11" t="s">
        <v>265</v>
      </c>
    </row>
    <row r="142" spans="2:65" s="1" customFormat="1" ht="31.5" customHeight="1">
      <c r="B142" s="123"/>
      <c r="C142" s="135" t="s">
        <v>266</v>
      </c>
      <c r="D142" s="135" t="s">
        <v>121</v>
      </c>
      <c r="E142" s="136" t="s">
        <v>267</v>
      </c>
      <c r="F142" s="199" t="s">
        <v>268</v>
      </c>
      <c r="G142" s="199"/>
      <c r="H142" s="199"/>
      <c r="I142" s="199"/>
      <c r="J142" s="137" t="s">
        <v>264</v>
      </c>
      <c r="K142" s="138">
        <v>55.417000000000002</v>
      </c>
      <c r="L142" s="200"/>
      <c r="M142" s="200"/>
      <c r="N142" s="200">
        <f t="shared" si="0"/>
        <v>0</v>
      </c>
      <c r="O142" s="200"/>
      <c r="P142" s="200"/>
      <c r="Q142" s="200"/>
      <c r="R142" s="124"/>
      <c r="T142" s="125" t="s">
        <v>11</v>
      </c>
      <c r="U142" s="31" t="s">
        <v>33</v>
      </c>
      <c r="V142" s="126">
        <v>0</v>
      </c>
      <c r="W142" s="126">
        <f t="shared" si="1"/>
        <v>0</v>
      </c>
      <c r="X142" s="126">
        <v>0</v>
      </c>
      <c r="Y142" s="126">
        <f t="shared" si="2"/>
        <v>0</v>
      </c>
      <c r="Z142" s="126">
        <v>0</v>
      </c>
      <c r="AA142" s="127">
        <f t="shared" si="3"/>
        <v>0</v>
      </c>
      <c r="AR142" s="11" t="s">
        <v>179</v>
      </c>
      <c r="AT142" s="11" t="s">
        <v>121</v>
      </c>
      <c r="AU142" s="11" t="s">
        <v>78</v>
      </c>
      <c r="AY142" s="11" t="s">
        <v>119</v>
      </c>
      <c r="BE142" s="128">
        <f t="shared" si="4"/>
        <v>0</v>
      </c>
      <c r="BF142" s="128">
        <f t="shared" si="5"/>
        <v>0</v>
      </c>
      <c r="BG142" s="128">
        <f t="shared" si="6"/>
        <v>0</v>
      </c>
      <c r="BH142" s="128">
        <f t="shared" si="7"/>
        <v>0</v>
      </c>
      <c r="BI142" s="128">
        <f t="shared" si="8"/>
        <v>0</v>
      </c>
      <c r="BJ142" s="11" t="s">
        <v>78</v>
      </c>
      <c r="BK142" s="129">
        <f t="shared" si="9"/>
        <v>0</v>
      </c>
      <c r="BL142" s="11" t="s">
        <v>179</v>
      </c>
      <c r="BM142" s="11" t="s">
        <v>269</v>
      </c>
    </row>
    <row r="143" spans="2:65" s="10" customFormat="1" ht="29.85" customHeight="1">
      <c r="B143" s="113"/>
      <c r="D143" s="122" t="s">
        <v>205</v>
      </c>
      <c r="E143" s="122"/>
      <c r="F143" s="122"/>
      <c r="G143" s="122"/>
      <c r="H143" s="122"/>
      <c r="I143" s="122"/>
      <c r="J143" s="122"/>
      <c r="K143" s="122"/>
      <c r="L143" s="122"/>
      <c r="M143" s="122"/>
      <c r="N143" s="214">
        <f>BK143</f>
        <v>0</v>
      </c>
      <c r="O143" s="205"/>
      <c r="P143" s="205"/>
      <c r="Q143" s="205"/>
      <c r="R143" s="115"/>
      <c r="T143" s="116"/>
      <c r="W143" s="117">
        <f>SUM(W144:W149)</f>
        <v>8.7847200000000001</v>
      </c>
      <c r="Y143" s="117">
        <f>SUM(Y144:Y149)</f>
        <v>1.84145055</v>
      </c>
      <c r="AA143" s="118">
        <f>SUM(AA144:AA149)</f>
        <v>0</v>
      </c>
      <c r="AR143" s="119" t="s">
        <v>78</v>
      </c>
      <c r="AT143" s="120" t="s">
        <v>65</v>
      </c>
      <c r="AU143" s="120" t="s">
        <v>73</v>
      </c>
      <c r="AY143" s="119" t="s">
        <v>119</v>
      </c>
      <c r="BK143" s="121">
        <f>SUM(BK144:BK149)</f>
        <v>0</v>
      </c>
    </row>
    <row r="144" spans="2:65" s="1" customFormat="1" ht="31.5" customHeight="1">
      <c r="B144" s="123"/>
      <c r="C144" s="135" t="s">
        <v>183</v>
      </c>
      <c r="D144" s="135" t="s">
        <v>121</v>
      </c>
      <c r="E144" s="136" t="s">
        <v>270</v>
      </c>
      <c r="F144" s="199" t="s">
        <v>271</v>
      </c>
      <c r="G144" s="199"/>
      <c r="H144" s="199"/>
      <c r="I144" s="199"/>
      <c r="J144" s="137" t="s">
        <v>124</v>
      </c>
      <c r="K144" s="138">
        <v>59.76</v>
      </c>
      <c r="L144" s="200"/>
      <c r="M144" s="200"/>
      <c r="N144" s="200">
        <f t="shared" ref="N144:N149" si="10">ROUND(L144*K144,3)</f>
        <v>0</v>
      </c>
      <c r="O144" s="200"/>
      <c r="P144" s="200"/>
      <c r="Q144" s="200"/>
      <c r="R144" s="124"/>
      <c r="T144" s="125" t="s">
        <v>11</v>
      </c>
      <c r="U144" s="31" t="s">
        <v>33</v>
      </c>
      <c r="V144" s="126">
        <v>7.0999999999999994E-2</v>
      </c>
      <c r="W144" s="126">
        <f t="shared" ref="W144:W149" si="11">V144*K144</f>
        <v>4.2429599999999992</v>
      </c>
      <c r="X144" s="126">
        <v>0</v>
      </c>
      <c r="Y144" s="126">
        <f t="shared" ref="Y144:Y149" si="12">X144*K144</f>
        <v>0</v>
      </c>
      <c r="Z144" s="126">
        <v>0</v>
      </c>
      <c r="AA144" s="127">
        <f t="shared" ref="AA144:AA149" si="13">Z144*K144</f>
        <v>0</v>
      </c>
      <c r="AR144" s="11" t="s">
        <v>179</v>
      </c>
      <c r="AT144" s="11" t="s">
        <v>121</v>
      </c>
      <c r="AU144" s="11" t="s">
        <v>78</v>
      </c>
      <c r="AY144" s="11" t="s">
        <v>119</v>
      </c>
      <c r="BE144" s="128">
        <f t="shared" ref="BE144:BE149" si="14">IF(U144="základná",N144,0)</f>
        <v>0</v>
      </c>
      <c r="BF144" s="128">
        <f t="shared" ref="BF144:BF149" si="15">IF(U144="znížená",N144,0)</f>
        <v>0</v>
      </c>
      <c r="BG144" s="128">
        <f t="shared" ref="BG144:BG149" si="16">IF(U144="zákl. prenesená",N144,0)</f>
        <v>0</v>
      </c>
      <c r="BH144" s="128">
        <f t="shared" ref="BH144:BH149" si="17">IF(U144="zníž. prenesená",N144,0)</f>
        <v>0</v>
      </c>
      <c r="BI144" s="128">
        <f t="shared" ref="BI144:BI149" si="18">IF(U144="nulová",N144,0)</f>
        <v>0</v>
      </c>
      <c r="BJ144" s="11" t="s">
        <v>78</v>
      </c>
      <c r="BK144" s="129">
        <f t="shared" ref="BK144:BK149" si="19">ROUND(L144*K144,3)</f>
        <v>0</v>
      </c>
      <c r="BL144" s="11" t="s">
        <v>179</v>
      </c>
      <c r="BM144" s="11" t="s">
        <v>272</v>
      </c>
    </row>
    <row r="145" spans="2:65" s="1" customFormat="1" ht="31.5" customHeight="1">
      <c r="B145" s="123"/>
      <c r="C145" s="139" t="s">
        <v>187</v>
      </c>
      <c r="D145" s="139" t="s">
        <v>234</v>
      </c>
      <c r="E145" s="140" t="s">
        <v>273</v>
      </c>
      <c r="F145" s="207" t="s">
        <v>274</v>
      </c>
      <c r="G145" s="207"/>
      <c r="H145" s="207"/>
      <c r="I145" s="207"/>
      <c r="J145" s="141" t="s">
        <v>124</v>
      </c>
      <c r="K145" s="142">
        <v>60.954999999999998</v>
      </c>
      <c r="L145" s="208"/>
      <c r="M145" s="208"/>
      <c r="N145" s="208">
        <f t="shared" si="10"/>
        <v>0</v>
      </c>
      <c r="O145" s="200"/>
      <c r="P145" s="200"/>
      <c r="Q145" s="200"/>
      <c r="R145" s="124"/>
      <c r="T145" s="125" t="s">
        <v>11</v>
      </c>
      <c r="U145" s="31" t="s">
        <v>33</v>
      </c>
      <c r="V145" s="126">
        <v>0</v>
      </c>
      <c r="W145" s="126">
        <f t="shared" si="11"/>
        <v>0</v>
      </c>
      <c r="X145" s="126">
        <v>2.76E-2</v>
      </c>
      <c r="Y145" s="126">
        <f t="shared" si="12"/>
        <v>1.682358</v>
      </c>
      <c r="Z145" s="126">
        <v>0</v>
      </c>
      <c r="AA145" s="127">
        <f t="shared" si="13"/>
        <v>0</v>
      </c>
      <c r="AR145" s="11" t="s">
        <v>237</v>
      </c>
      <c r="AT145" s="11" t="s">
        <v>234</v>
      </c>
      <c r="AU145" s="11" t="s">
        <v>78</v>
      </c>
      <c r="AY145" s="11" t="s">
        <v>119</v>
      </c>
      <c r="BE145" s="128">
        <f t="shared" si="14"/>
        <v>0</v>
      </c>
      <c r="BF145" s="128">
        <f t="shared" si="15"/>
        <v>0</v>
      </c>
      <c r="BG145" s="128">
        <f t="shared" si="16"/>
        <v>0</v>
      </c>
      <c r="BH145" s="128">
        <f t="shared" si="17"/>
        <v>0</v>
      </c>
      <c r="BI145" s="128">
        <f t="shared" si="18"/>
        <v>0</v>
      </c>
      <c r="BJ145" s="11" t="s">
        <v>78</v>
      </c>
      <c r="BK145" s="129">
        <f t="shared" si="19"/>
        <v>0</v>
      </c>
      <c r="BL145" s="11" t="s">
        <v>179</v>
      </c>
      <c r="BM145" s="11" t="s">
        <v>275</v>
      </c>
    </row>
    <row r="146" spans="2:65" s="1" customFormat="1" ht="31.5" customHeight="1">
      <c r="B146" s="123"/>
      <c r="C146" s="135" t="s">
        <v>192</v>
      </c>
      <c r="D146" s="135" t="s">
        <v>121</v>
      </c>
      <c r="E146" s="136" t="s">
        <v>276</v>
      </c>
      <c r="F146" s="199" t="s">
        <v>277</v>
      </c>
      <c r="G146" s="199"/>
      <c r="H146" s="199"/>
      <c r="I146" s="199"/>
      <c r="J146" s="137" t="s">
        <v>124</v>
      </c>
      <c r="K146" s="138">
        <v>59.76</v>
      </c>
      <c r="L146" s="200"/>
      <c r="M146" s="200"/>
      <c r="N146" s="200">
        <f t="shared" si="10"/>
        <v>0</v>
      </c>
      <c r="O146" s="200"/>
      <c r="P146" s="200"/>
      <c r="Q146" s="200"/>
      <c r="R146" s="124"/>
      <c r="T146" s="125" t="s">
        <v>11</v>
      </c>
      <c r="U146" s="31" t="s">
        <v>33</v>
      </c>
      <c r="V146" s="126">
        <v>7.5999999999999998E-2</v>
      </c>
      <c r="W146" s="126">
        <f t="shared" si="11"/>
        <v>4.54176</v>
      </c>
      <c r="X146" s="126">
        <v>0</v>
      </c>
      <c r="Y146" s="126">
        <f t="shared" si="12"/>
        <v>0</v>
      </c>
      <c r="Z146" s="126">
        <v>0</v>
      </c>
      <c r="AA146" s="127">
        <f t="shared" si="13"/>
        <v>0</v>
      </c>
      <c r="AR146" s="11" t="s">
        <v>179</v>
      </c>
      <c r="AT146" s="11" t="s">
        <v>121</v>
      </c>
      <c r="AU146" s="11" t="s">
        <v>78</v>
      </c>
      <c r="AY146" s="11" t="s">
        <v>119</v>
      </c>
      <c r="BE146" s="128">
        <f t="shared" si="14"/>
        <v>0</v>
      </c>
      <c r="BF146" s="128">
        <f t="shared" si="15"/>
        <v>0</v>
      </c>
      <c r="BG146" s="128">
        <f t="shared" si="16"/>
        <v>0</v>
      </c>
      <c r="BH146" s="128">
        <f t="shared" si="17"/>
        <v>0</v>
      </c>
      <c r="BI146" s="128">
        <f t="shared" si="18"/>
        <v>0</v>
      </c>
      <c r="BJ146" s="11" t="s">
        <v>78</v>
      </c>
      <c r="BK146" s="129">
        <f t="shared" si="19"/>
        <v>0</v>
      </c>
      <c r="BL146" s="11" t="s">
        <v>179</v>
      </c>
      <c r="BM146" s="11" t="s">
        <v>278</v>
      </c>
    </row>
    <row r="147" spans="2:65" s="1" customFormat="1" ht="22.5" customHeight="1">
      <c r="B147" s="123"/>
      <c r="C147" s="139" t="s">
        <v>3</v>
      </c>
      <c r="D147" s="139" t="s">
        <v>234</v>
      </c>
      <c r="E147" s="140" t="s">
        <v>279</v>
      </c>
      <c r="F147" s="207" t="s">
        <v>280</v>
      </c>
      <c r="G147" s="207"/>
      <c r="H147" s="207"/>
      <c r="I147" s="207"/>
      <c r="J147" s="141" t="s">
        <v>124</v>
      </c>
      <c r="K147" s="142">
        <v>60.954999999999998</v>
      </c>
      <c r="L147" s="208"/>
      <c r="M147" s="208"/>
      <c r="N147" s="208">
        <f t="shared" si="10"/>
        <v>0</v>
      </c>
      <c r="O147" s="200"/>
      <c r="P147" s="200"/>
      <c r="Q147" s="200"/>
      <c r="R147" s="124"/>
      <c r="T147" s="125" t="s">
        <v>11</v>
      </c>
      <c r="U147" s="31" t="s">
        <v>33</v>
      </c>
      <c r="V147" s="126">
        <v>0</v>
      </c>
      <c r="W147" s="126">
        <f t="shared" si="11"/>
        <v>0</v>
      </c>
      <c r="X147" s="126">
        <v>2.6099999999999999E-3</v>
      </c>
      <c r="Y147" s="126">
        <f t="shared" si="12"/>
        <v>0.15909255</v>
      </c>
      <c r="Z147" s="126">
        <v>0</v>
      </c>
      <c r="AA147" s="127">
        <f t="shared" si="13"/>
        <v>0</v>
      </c>
      <c r="AR147" s="11" t="s">
        <v>237</v>
      </c>
      <c r="AT147" s="11" t="s">
        <v>234</v>
      </c>
      <c r="AU147" s="11" t="s">
        <v>78</v>
      </c>
      <c r="AY147" s="11" t="s">
        <v>119</v>
      </c>
      <c r="BE147" s="128">
        <f t="shared" si="14"/>
        <v>0</v>
      </c>
      <c r="BF147" s="128">
        <f t="shared" si="15"/>
        <v>0</v>
      </c>
      <c r="BG147" s="128">
        <f t="shared" si="16"/>
        <v>0</v>
      </c>
      <c r="BH147" s="128">
        <f t="shared" si="17"/>
        <v>0</v>
      </c>
      <c r="BI147" s="128">
        <f t="shared" si="18"/>
        <v>0</v>
      </c>
      <c r="BJ147" s="11" t="s">
        <v>78</v>
      </c>
      <c r="BK147" s="129">
        <f t="shared" si="19"/>
        <v>0</v>
      </c>
      <c r="BL147" s="11" t="s">
        <v>179</v>
      </c>
      <c r="BM147" s="11" t="s">
        <v>281</v>
      </c>
    </row>
    <row r="148" spans="2:65" s="1" customFormat="1" ht="31.5" customHeight="1">
      <c r="B148" s="123"/>
      <c r="C148" s="135" t="s">
        <v>282</v>
      </c>
      <c r="D148" s="135" t="s">
        <v>121</v>
      </c>
      <c r="E148" s="136" t="s">
        <v>283</v>
      </c>
      <c r="F148" s="199" t="s">
        <v>284</v>
      </c>
      <c r="G148" s="199"/>
      <c r="H148" s="199"/>
      <c r="I148" s="199"/>
      <c r="J148" s="137" t="s">
        <v>264</v>
      </c>
      <c r="K148" s="138">
        <v>45.319000000000003</v>
      </c>
      <c r="L148" s="200"/>
      <c r="M148" s="200"/>
      <c r="N148" s="200">
        <f t="shared" si="10"/>
        <v>0</v>
      </c>
      <c r="O148" s="200"/>
      <c r="P148" s="200"/>
      <c r="Q148" s="200"/>
      <c r="R148" s="124"/>
      <c r="T148" s="125" t="s">
        <v>11</v>
      </c>
      <c r="U148" s="31" t="s">
        <v>33</v>
      </c>
      <c r="V148" s="126">
        <v>0</v>
      </c>
      <c r="W148" s="126">
        <f t="shared" si="11"/>
        <v>0</v>
      </c>
      <c r="X148" s="126">
        <v>0</v>
      </c>
      <c r="Y148" s="126">
        <f t="shared" si="12"/>
        <v>0</v>
      </c>
      <c r="Z148" s="126">
        <v>0</v>
      </c>
      <c r="AA148" s="127">
        <f t="shared" si="13"/>
        <v>0</v>
      </c>
      <c r="AR148" s="11" t="s">
        <v>179</v>
      </c>
      <c r="AT148" s="11" t="s">
        <v>121</v>
      </c>
      <c r="AU148" s="11" t="s">
        <v>78</v>
      </c>
      <c r="AY148" s="11" t="s">
        <v>119</v>
      </c>
      <c r="BE148" s="128">
        <f t="shared" si="14"/>
        <v>0</v>
      </c>
      <c r="BF148" s="128">
        <f t="shared" si="15"/>
        <v>0</v>
      </c>
      <c r="BG148" s="128">
        <f t="shared" si="16"/>
        <v>0</v>
      </c>
      <c r="BH148" s="128">
        <f t="shared" si="17"/>
        <v>0</v>
      </c>
      <c r="BI148" s="128">
        <f t="shared" si="18"/>
        <v>0</v>
      </c>
      <c r="BJ148" s="11" t="s">
        <v>78</v>
      </c>
      <c r="BK148" s="129">
        <f t="shared" si="19"/>
        <v>0</v>
      </c>
      <c r="BL148" s="11" t="s">
        <v>179</v>
      </c>
      <c r="BM148" s="11" t="s">
        <v>285</v>
      </c>
    </row>
    <row r="149" spans="2:65" s="1" customFormat="1" ht="31.5" customHeight="1">
      <c r="B149" s="123"/>
      <c r="C149" s="135" t="s">
        <v>286</v>
      </c>
      <c r="D149" s="135" t="s">
        <v>121</v>
      </c>
      <c r="E149" s="136" t="s">
        <v>287</v>
      </c>
      <c r="F149" s="199" t="s">
        <v>288</v>
      </c>
      <c r="G149" s="199"/>
      <c r="H149" s="199"/>
      <c r="I149" s="199"/>
      <c r="J149" s="137" t="s">
        <v>264</v>
      </c>
      <c r="K149" s="138">
        <v>45.319000000000003</v>
      </c>
      <c r="L149" s="200"/>
      <c r="M149" s="200"/>
      <c r="N149" s="200">
        <f t="shared" si="10"/>
        <v>0</v>
      </c>
      <c r="O149" s="200"/>
      <c r="P149" s="200"/>
      <c r="Q149" s="200"/>
      <c r="R149" s="124"/>
      <c r="T149" s="125" t="s">
        <v>11</v>
      </c>
      <c r="U149" s="31" t="s">
        <v>33</v>
      </c>
      <c r="V149" s="126">
        <v>0</v>
      </c>
      <c r="W149" s="126">
        <f t="shared" si="11"/>
        <v>0</v>
      </c>
      <c r="X149" s="126">
        <v>0</v>
      </c>
      <c r="Y149" s="126">
        <f t="shared" si="12"/>
        <v>0</v>
      </c>
      <c r="Z149" s="126">
        <v>0</v>
      </c>
      <c r="AA149" s="127">
        <f t="shared" si="13"/>
        <v>0</v>
      </c>
      <c r="AR149" s="11" t="s">
        <v>179</v>
      </c>
      <c r="AT149" s="11" t="s">
        <v>121</v>
      </c>
      <c r="AU149" s="11" t="s">
        <v>78</v>
      </c>
      <c r="AY149" s="11" t="s">
        <v>119</v>
      </c>
      <c r="BE149" s="128">
        <f t="shared" si="14"/>
        <v>0</v>
      </c>
      <c r="BF149" s="128">
        <f t="shared" si="15"/>
        <v>0</v>
      </c>
      <c r="BG149" s="128">
        <f t="shared" si="16"/>
        <v>0</v>
      </c>
      <c r="BH149" s="128">
        <f t="shared" si="17"/>
        <v>0</v>
      </c>
      <c r="BI149" s="128">
        <f t="shared" si="18"/>
        <v>0</v>
      </c>
      <c r="BJ149" s="11" t="s">
        <v>78</v>
      </c>
      <c r="BK149" s="129">
        <f t="shared" si="19"/>
        <v>0</v>
      </c>
      <c r="BL149" s="11" t="s">
        <v>179</v>
      </c>
      <c r="BM149" s="11" t="s">
        <v>289</v>
      </c>
    </row>
    <row r="150" spans="2:65" s="10" customFormat="1" ht="29.85" customHeight="1">
      <c r="B150" s="113"/>
      <c r="D150" s="122" t="s">
        <v>103</v>
      </c>
      <c r="E150" s="122"/>
      <c r="F150" s="122"/>
      <c r="G150" s="122"/>
      <c r="H150" s="122"/>
      <c r="I150" s="122"/>
      <c r="J150" s="122"/>
      <c r="K150" s="122"/>
      <c r="L150" s="122"/>
      <c r="M150" s="122"/>
      <c r="N150" s="214">
        <f>BK150</f>
        <v>0</v>
      </c>
      <c r="O150" s="205"/>
      <c r="P150" s="205"/>
      <c r="Q150" s="205"/>
      <c r="R150" s="115"/>
      <c r="T150" s="116"/>
      <c r="W150" s="117">
        <f>SUM(W151:W153)</f>
        <v>102.70800000000001</v>
      </c>
      <c r="Y150" s="117">
        <f>SUM(Y151:Y153)</f>
        <v>0.6120000000000001</v>
      </c>
      <c r="AA150" s="118">
        <f>SUM(AA151:AA153)</f>
        <v>0</v>
      </c>
      <c r="AR150" s="119" t="s">
        <v>78</v>
      </c>
      <c r="AT150" s="120" t="s">
        <v>65</v>
      </c>
      <c r="AU150" s="120" t="s">
        <v>73</v>
      </c>
      <c r="AY150" s="119" t="s">
        <v>119</v>
      </c>
      <c r="BK150" s="121">
        <f>SUM(BK151:BK153)</f>
        <v>0</v>
      </c>
    </row>
    <row r="151" spans="2:65" s="1" customFormat="1" ht="44.25" customHeight="1">
      <c r="B151" s="123"/>
      <c r="C151" s="135" t="s">
        <v>120</v>
      </c>
      <c r="D151" s="135" t="s">
        <v>121</v>
      </c>
      <c r="E151" s="136" t="s">
        <v>290</v>
      </c>
      <c r="F151" s="199" t="s">
        <v>291</v>
      </c>
      <c r="G151" s="199"/>
      <c r="H151" s="199"/>
      <c r="I151" s="199"/>
      <c r="J151" s="137" t="s">
        <v>255</v>
      </c>
      <c r="K151" s="138">
        <v>9</v>
      </c>
      <c r="L151" s="200"/>
      <c r="M151" s="200"/>
      <c r="N151" s="200">
        <f>ROUND(L151*K151,3)</f>
        <v>0</v>
      </c>
      <c r="O151" s="200"/>
      <c r="P151" s="200"/>
      <c r="Q151" s="200"/>
      <c r="R151" s="124"/>
      <c r="T151" s="125" t="s">
        <v>11</v>
      </c>
      <c r="U151" s="31" t="s">
        <v>33</v>
      </c>
      <c r="V151" s="126">
        <v>11.412000000000001</v>
      </c>
      <c r="W151" s="126">
        <f>V151*K151</f>
        <v>102.70800000000001</v>
      </c>
      <c r="X151" s="126">
        <v>0</v>
      </c>
      <c r="Y151" s="126">
        <f>X151*K151</f>
        <v>0</v>
      </c>
      <c r="Z151" s="126">
        <v>0</v>
      </c>
      <c r="AA151" s="127">
        <f>Z151*K151</f>
        <v>0</v>
      </c>
      <c r="AR151" s="11" t="s">
        <v>179</v>
      </c>
      <c r="AT151" s="11" t="s">
        <v>121</v>
      </c>
      <c r="AU151" s="11" t="s">
        <v>78</v>
      </c>
      <c r="AY151" s="11" t="s">
        <v>119</v>
      </c>
      <c r="BE151" s="128">
        <f>IF(U151="základná",N151,0)</f>
        <v>0</v>
      </c>
      <c r="BF151" s="128">
        <f>IF(U151="znížená",N151,0)</f>
        <v>0</v>
      </c>
      <c r="BG151" s="128">
        <f>IF(U151="zákl. prenesená",N151,0)</f>
        <v>0</v>
      </c>
      <c r="BH151" s="128">
        <f>IF(U151="zníž. prenesená",N151,0)</f>
        <v>0</v>
      </c>
      <c r="BI151" s="128">
        <f>IF(U151="nulová",N151,0)</f>
        <v>0</v>
      </c>
      <c r="BJ151" s="11" t="s">
        <v>78</v>
      </c>
      <c r="BK151" s="129">
        <f>ROUND(L151*K151,3)</f>
        <v>0</v>
      </c>
      <c r="BL151" s="11" t="s">
        <v>179</v>
      </c>
      <c r="BM151" s="11" t="s">
        <v>292</v>
      </c>
    </row>
    <row r="152" spans="2:65" s="1" customFormat="1" ht="44.25" customHeight="1">
      <c r="B152" s="123"/>
      <c r="C152" s="139" t="s">
        <v>126</v>
      </c>
      <c r="D152" s="139" t="s">
        <v>234</v>
      </c>
      <c r="E152" s="140" t="s">
        <v>293</v>
      </c>
      <c r="F152" s="207" t="s">
        <v>294</v>
      </c>
      <c r="G152" s="207"/>
      <c r="H152" s="207"/>
      <c r="I152" s="207"/>
      <c r="J152" s="141" t="s">
        <v>255</v>
      </c>
      <c r="K152" s="142">
        <v>2</v>
      </c>
      <c r="L152" s="208"/>
      <c r="M152" s="208"/>
      <c r="N152" s="208">
        <f>ROUND(L152*K152,3)</f>
        <v>0</v>
      </c>
      <c r="O152" s="200"/>
      <c r="P152" s="200"/>
      <c r="Q152" s="200"/>
      <c r="R152" s="124"/>
      <c r="T152" s="125" t="s">
        <v>11</v>
      </c>
      <c r="U152" s="31" t="s">
        <v>33</v>
      </c>
      <c r="V152" s="126">
        <v>0</v>
      </c>
      <c r="W152" s="126">
        <f>V152*K152</f>
        <v>0</v>
      </c>
      <c r="X152" s="126">
        <v>6.8000000000000005E-2</v>
      </c>
      <c r="Y152" s="126">
        <f>X152*K152</f>
        <v>0.13600000000000001</v>
      </c>
      <c r="Z152" s="126">
        <v>0</v>
      </c>
      <c r="AA152" s="127">
        <f>Z152*K152</f>
        <v>0</v>
      </c>
      <c r="AR152" s="11" t="s">
        <v>237</v>
      </c>
      <c r="AT152" s="11" t="s">
        <v>234</v>
      </c>
      <c r="AU152" s="11" t="s">
        <v>78</v>
      </c>
      <c r="AY152" s="11" t="s">
        <v>119</v>
      </c>
      <c r="BE152" s="128">
        <f>IF(U152="základná",N152,0)</f>
        <v>0</v>
      </c>
      <c r="BF152" s="128">
        <f>IF(U152="znížená",N152,0)</f>
        <v>0</v>
      </c>
      <c r="BG152" s="128">
        <f>IF(U152="zákl. prenesená",N152,0)</f>
        <v>0</v>
      </c>
      <c r="BH152" s="128">
        <f>IF(U152="zníž. prenesená",N152,0)</f>
        <v>0</v>
      </c>
      <c r="BI152" s="128">
        <f>IF(U152="nulová",N152,0)</f>
        <v>0</v>
      </c>
      <c r="BJ152" s="11" t="s">
        <v>78</v>
      </c>
      <c r="BK152" s="129">
        <f>ROUND(L152*K152,3)</f>
        <v>0</v>
      </c>
      <c r="BL152" s="11" t="s">
        <v>179</v>
      </c>
      <c r="BM152" s="11" t="s">
        <v>295</v>
      </c>
    </row>
    <row r="153" spans="2:65" s="1" customFormat="1" ht="44.25" customHeight="1">
      <c r="B153" s="123"/>
      <c r="C153" s="139" t="s">
        <v>137</v>
      </c>
      <c r="D153" s="139" t="s">
        <v>234</v>
      </c>
      <c r="E153" s="140" t="s">
        <v>296</v>
      </c>
      <c r="F153" s="207" t="s">
        <v>297</v>
      </c>
      <c r="G153" s="207"/>
      <c r="H153" s="207"/>
      <c r="I153" s="207"/>
      <c r="J153" s="141" t="s">
        <v>255</v>
      </c>
      <c r="K153" s="142">
        <v>7</v>
      </c>
      <c r="L153" s="208"/>
      <c r="M153" s="208"/>
      <c r="N153" s="208">
        <f>ROUND(L153*K153,3)</f>
        <v>0</v>
      </c>
      <c r="O153" s="200"/>
      <c r="P153" s="200"/>
      <c r="Q153" s="200"/>
      <c r="R153" s="124"/>
      <c r="T153" s="125" t="s">
        <v>11</v>
      </c>
      <c r="U153" s="31" t="s">
        <v>33</v>
      </c>
      <c r="V153" s="126">
        <v>0</v>
      </c>
      <c r="W153" s="126">
        <f>V153*K153</f>
        <v>0</v>
      </c>
      <c r="X153" s="126">
        <v>6.8000000000000005E-2</v>
      </c>
      <c r="Y153" s="126">
        <f>X153*K153</f>
        <v>0.47600000000000003</v>
      </c>
      <c r="Z153" s="126">
        <v>0</v>
      </c>
      <c r="AA153" s="127">
        <f>Z153*K153</f>
        <v>0</v>
      </c>
      <c r="AR153" s="11" t="s">
        <v>237</v>
      </c>
      <c r="AT153" s="11" t="s">
        <v>234</v>
      </c>
      <c r="AU153" s="11" t="s">
        <v>78</v>
      </c>
      <c r="AY153" s="11" t="s">
        <v>119</v>
      </c>
      <c r="BE153" s="128">
        <f>IF(U153="základná",N153,0)</f>
        <v>0</v>
      </c>
      <c r="BF153" s="128">
        <f>IF(U153="znížená",N153,0)</f>
        <v>0</v>
      </c>
      <c r="BG153" s="128">
        <f>IF(U153="zákl. prenesená",N153,0)</f>
        <v>0</v>
      </c>
      <c r="BH153" s="128">
        <f>IF(U153="zníž. prenesená",N153,0)</f>
        <v>0</v>
      </c>
      <c r="BI153" s="128">
        <f>IF(U153="nulová",N153,0)</f>
        <v>0</v>
      </c>
      <c r="BJ153" s="11" t="s">
        <v>78</v>
      </c>
      <c r="BK153" s="129">
        <f>ROUND(L153*K153,3)</f>
        <v>0</v>
      </c>
      <c r="BL153" s="11" t="s">
        <v>179</v>
      </c>
      <c r="BM153" s="11" t="s">
        <v>298</v>
      </c>
    </row>
    <row r="154" spans="2:65" s="10" customFormat="1" ht="29.85" customHeight="1">
      <c r="B154" s="113"/>
      <c r="D154" s="122" t="s">
        <v>206</v>
      </c>
      <c r="E154" s="122"/>
      <c r="F154" s="122"/>
      <c r="G154" s="122"/>
      <c r="H154" s="122"/>
      <c r="I154" s="122"/>
      <c r="J154" s="122"/>
      <c r="K154" s="122"/>
      <c r="L154" s="122"/>
      <c r="M154" s="122"/>
      <c r="N154" s="214">
        <f>BK154</f>
        <v>0</v>
      </c>
      <c r="O154" s="205"/>
      <c r="P154" s="205"/>
      <c r="Q154" s="205"/>
      <c r="R154" s="115"/>
      <c r="T154" s="116"/>
      <c r="W154" s="117">
        <f>SUM(W155:W156)</f>
        <v>2.0453460000000003</v>
      </c>
      <c r="Y154" s="117">
        <f>SUM(Y155:Y156)</f>
        <v>8.5669000000000006E-3</v>
      </c>
      <c r="AA154" s="118">
        <f>SUM(AA155:AA156)</f>
        <v>0</v>
      </c>
      <c r="AR154" s="119" t="s">
        <v>78</v>
      </c>
      <c r="AT154" s="120" t="s">
        <v>65</v>
      </c>
      <c r="AU154" s="120" t="s">
        <v>73</v>
      </c>
      <c r="AY154" s="119" t="s">
        <v>119</v>
      </c>
      <c r="BK154" s="121">
        <f>SUM(BK155:BK156)</f>
        <v>0</v>
      </c>
    </row>
    <row r="155" spans="2:65" s="1" customFormat="1" ht="44.25" customHeight="1">
      <c r="B155" s="123"/>
      <c r="C155" s="135" t="s">
        <v>299</v>
      </c>
      <c r="D155" s="135" t="s">
        <v>121</v>
      </c>
      <c r="E155" s="136" t="s">
        <v>300</v>
      </c>
      <c r="F155" s="199" t="s">
        <v>301</v>
      </c>
      <c r="G155" s="199"/>
      <c r="H155" s="199"/>
      <c r="I155" s="199"/>
      <c r="J155" s="137" t="s">
        <v>124</v>
      </c>
      <c r="K155" s="138">
        <v>52.569000000000003</v>
      </c>
      <c r="L155" s="200"/>
      <c r="M155" s="200"/>
      <c r="N155" s="200">
        <f>ROUND(L155*K155,3)</f>
        <v>0</v>
      </c>
      <c r="O155" s="200"/>
      <c r="P155" s="200"/>
      <c r="Q155" s="200"/>
      <c r="R155" s="124"/>
      <c r="T155" s="125" t="s">
        <v>11</v>
      </c>
      <c r="U155" s="31" t="s">
        <v>33</v>
      </c>
      <c r="V155" s="126">
        <v>3.4000000000000002E-2</v>
      </c>
      <c r="W155" s="126">
        <f>V155*K155</f>
        <v>1.7873460000000003</v>
      </c>
      <c r="X155" s="126">
        <v>1E-4</v>
      </c>
      <c r="Y155" s="126">
        <f>X155*K155</f>
        <v>5.2569000000000001E-3</v>
      </c>
      <c r="Z155" s="126">
        <v>0</v>
      </c>
      <c r="AA155" s="127">
        <f>Z155*K155</f>
        <v>0</v>
      </c>
      <c r="AR155" s="11" t="s">
        <v>179</v>
      </c>
      <c r="AT155" s="11" t="s">
        <v>121</v>
      </c>
      <c r="AU155" s="11" t="s">
        <v>78</v>
      </c>
      <c r="AY155" s="11" t="s">
        <v>119</v>
      </c>
      <c r="BE155" s="128">
        <f>IF(U155="základná",N155,0)</f>
        <v>0</v>
      </c>
      <c r="BF155" s="128">
        <f>IF(U155="znížená",N155,0)</f>
        <v>0</v>
      </c>
      <c r="BG155" s="128">
        <f>IF(U155="zákl. prenesená",N155,0)</f>
        <v>0</v>
      </c>
      <c r="BH155" s="128">
        <f>IF(U155="zníž. prenesená",N155,0)</f>
        <v>0</v>
      </c>
      <c r="BI155" s="128">
        <f>IF(U155="nulová",N155,0)</f>
        <v>0</v>
      </c>
      <c r="BJ155" s="11" t="s">
        <v>78</v>
      </c>
      <c r="BK155" s="129">
        <f>ROUND(L155*K155,3)</f>
        <v>0</v>
      </c>
      <c r="BL155" s="11" t="s">
        <v>179</v>
      </c>
      <c r="BM155" s="11" t="s">
        <v>302</v>
      </c>
    </row>
    <row r="156" spans="2:65" s="1" customFormat="1" ht="22.5" customHeight="1">
      <c r="B156" s="123"/>
      <c r="C156" s="135" t="s">
        <v>237</v>
      </c>
      <c r="D156" s="135" t="s">
        <v>121</v>
      </c>
      <c r="E156" s="136" t="s">
        <v>303</v>
      </c>
      <c r="F156" s="199" t="s">
        <v>304</v>
      </c>
      <c r="G156" s="199"/>
      <c r="H156" s="199"/>
      <c r="I156" s="199"/>
      <c r="J156" s="137" t="s">
        <v>255</v>
      </c>
      <c r="K156" s="138">
        <v>1</v>
      </c>
      <c r="L156" s="200"/>
      <c r="M156" s="200"/>
      <c r="N156" s="200">
        <f>ROUND(L156*K156,3)</f>
        <v>0</v>
      </c>
      <c r="O156" s="200"/>
      <c r="P156" s="200"/>
      <c r="Q156" s="200"/>
      <c r="R156" s="124"/>
      <c r="T156" s="125" t="s">
        <v>11</v>
      </c>
      <c r="U156" s="130" t="s">
        <v>33</v>
      </c>
      <c r="V156" s="131">
        <v>0.25800000000000001</v>
      </c>
      <c r="W156" s="131">
        <f>V156*K156</f>
        <v>0.25800000000000001</v>
      </c>
      <c r="X156" s="131">
        <v>3.31E-3</v>
      </c>
      <c r="Y156" s="131">
        <f>X156*K156</f>
        <v>3.31E-3</v>
      </c>
      <c r="Z156" s="131">
        <v>0</v>
      </c>
      <c r="AA156" s="132">
        <f>Z156*K156</f>
        <v>0</v>
      </c>
      <c r="AR156" s="11" t="s">
        <v>179</v>
      </c>
      <c r="AT156" s="11" t="s">
        <v>121</v>
      </c>
      <c r="AU156" s="11" t="s">
        <v>78</v>
      </c>
      <c r="AY156" s="11" t="s">
        <v>119</v>
      </c>
      <c r="BE156" s="128">
        <f>IF(U156="základná",N156,0)</f>
        <v>0</v>
      </c>
      <c r="BF156" s="128">
        <f>IF(U156="znížená",N156,0)</f>
        <v>0</v>
      </c>
      <c r="BG156" s="128">
        <f>IF(U156="zákl. prenesená",N156,0)</f>
        <v>0</v>
      </c>
      <c r="BH156" s="128">
        <f>IF(U156="zníž. prenesená",N156,0)</f>
        <v>0</v>
      </c>
      <c r="BI156" s="128">
        <f>IF(U156="nulová",N156,0)</f>
        <v>0</v>
      </c>
      <c r="BJ156" s="11" t="s">
        <v>78</v>
      </c>
      <c r="BK156" s="129">
        <f>ROUND(L156*K156,3)</f>
        <v>0</v>
      </c>
      <c r="BL156" s="11" t="s">
        <v>179</v>
      </c>
      <c r="BM156" s="11" t="s">
        <v>305</v>
      </c>
    </row>
    <row r="157" spans="2:65" s="1" customFormat="1" ht="6.95" customHeight="1">
      <c r="B157" s="46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8"/>
    </row>
  </sheetData>
  <sheetProtection algorithmName="SHA-512" hashValue="K2Ho+d7/oQE9gZ2Q3cApute6jDe6ZzsRws/5PU48A39eI/KUbv1tYJdwhqPzxhIAifoKKpjqMaXYI4al2p1+dw==" saltValue="aUW30MJdOX/vap6DHVq2Eg==" spinCount="100000" sheet="1" objects="1" scenarios="1"/>
  <mergeCells count="153">
    <mergeCell ref="H1:K1"/>
    <mergeCell ref="S2:AC2"/>
    <mergeCell ref="F156:I156"/>
    <mergeCell ref="L156:M156"/>
    <mergeCell ref="N156:Q156"/>
    <mergeCell ref="N120:Q120"/>
    <mergeCell ref="N121:Q121"/>
    <mergeCell ref="N122:Q122"/>
    <mergeCell ref="N125:Q125"/>
    <mergeCell ref="N129:Q129"/>
    <mergeCell ref="N131:Q131"/>
    <mergeCell ref="N132:Q132"/>
    <mergeCell ref="N143:Q143"/>
    <mergeCell ref="N150:Q150"/>
    <mergeCell ref="N154:Q154"/>
    <mergeCell ref="F152:I152"/>
    <mergeCell ref="L152:M152"/>
    <mergeCell ref="N152:Q152"/>
    <mergeCell ref="F153:I153"/>
    <mergeCell ref="L153:M153"/>
    <mergeCell ref="N153:Q153"/>
    <mergeCell ref="F155:I155"/>
    <mergeCell ref="L155:M155"/>
    <mergeCell ref="N155:Q155"/>
    <mergeCell ref="F148:I148"/>
    <mergeCell ref="L148:M148"/>
    <mergeCell ref="N148:Q148"/>
    <mergeCell ref="F149:I149"/>
    <mergeCell ref="L149:M149"/>
    <mergeCell ref="N149:Q149"/>
    <mergeCell ref="F151:I151"/>
    <mergeCell ref="L151:M151"/>
    <mergeCell ref="N151:Q151"/>
    <mergeCell ref="F145:I145"/>
    <mergeCell ref="L145:M145"/>
    <mergeCell ref="N145:Q145"/>
    <mergeCell ref="F146:I146"/>
    <mergeCell ref="L146:M146"/>
    <mergeCell ref="N146:Q146"/>
    <mergeCell ref="F147:I147"/>
    <mergeCell ref="L147:M147"/>
    <mergeCell ref="N147:Q147"/>
    <mergeCell ref="F141:I141"/>
    <mergeCell ref="L141:M141"/>
    <mergeCell ref="N141:Q141"/>
    <mergeCell ref="F142:I142"/>
    <mergeCell ref="L142:M142"/>
    <mergeCell ref="N142:Q142"/>
    <mergeCell ref="F144:I144"/>
    <mergeCell ref="L144:M144"/>
    <mergeCell ref="N144:Q144"/>
    <mergeCell ref="F138:I138"/>
    <mergeCell ref="L138:M138"/>
    <mergeCell ref="N138:Q138"/>
    <mergeCell ref="F139:I139"/>
    <mergeCell ref="L139:M139"/>
    <mergeCell ref="N139:Q139"/>
    <mergeCell ref="F140:I140"/>
    <mergeCell ref="L140:M140"/>
    <mergeCell ref="N140:Q140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F130:I130"/>
    <mergeCell ref="L130:M130"/>
    <mergeCell ref="N130:Q130"/>
    <mergeCell ref="F133:I133"/>
    <mergeCell ref="L133:M133"/>
    <mergeCell ref="N133:Q133"/>
    <mergeCell ref="F134:I134"/>
    <mergeCell ref="L134:M134"/>
    <mergeCell ref="N134:Q134"/>
    <mergeCell ref="F126:I126"/>
    <mergeCell ref="L126:M126"/>
    <mergeCell ref="N126:Q126"/>
    <mergeCell ref="F127:I127"/>
    <mergeCell ref="L127:M127"/>
    <mergeCell ref="N127:Q127"/>
    <mergeCell ref="F128:I128"/>
    <mergeCell ref="L128:M128"/>
    <mergeCell ref="N128:Q128"/>
    <mergeCell ref="M117:Q117"/>
    <mergeCell ref="F119:I119"/>
    <mergeCell ref="L119:M119"/>
    <mergeCell ref="N119:Q119"/>
    <mergeCell ref="F123:I123"/>
    <mergeCell ref="L123:M123"/>
    <mergeCell ref="N123:Q123"/>
    <mergeCell ref="F124:I124"/>
    <mergeCell ref="L124:M124"/>
    <mergeCell ref="N124:Q124"/>
    <mergeCell ref="N98:Q98"/>
    <mergeCell ref="N100:Q100"/>
    <mergeCell ref="L102:Q102"/>
    <mergeCell ref="C108:Q108"/>
    <mergeCell ref="F110:P110"/>
    <mergeCell ref="F111:P111"/>
    <mergeCell ref="F112:P112"/>
    <mergeCell ref="M114:P114"/>
    <mergeCell ref="M116:Q116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L39:P39"/>
    <mergeCell ref="C76:Q76"/>
    <mergeCell ref="F78:P78"/>
    <mergeCell ref="F79:P79"/>
    <mergeCell ref="F80:P80"/>
    <mergeCell ref="M82:P82"/>
    <mergeCell ref="M84:Q84"/>
    <mergeCell ref="M85:Q85"/>
    <mergeCell ref="C87:G87"/>
    <mergeCell ref="N87:Q87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O16:P16"/>
    <mergeCell ref="O18:P18"/>
    <mergeCell ref="O19:P19"/>
    <mergeCell ref="O21:P21"/>
    <mergeCell ref="O22:P22"/>
    <mergeCell ref="E25:L25"/>
    <mergeCell ref="M28:P28"/>
    <mergeCell ref="M29:P29"/>
    <mergeCell ref="M31:P31"/>
    <mergeCell ref="C2:Q2"/>
    <mergeCell ref="C4:Q4"/>
    <mergeCell ref="F6:P6"/>
    <mergeCell ref="F7:P7"/>
    <mergeCell ref="F8:P8"/>
    <mergeCell ref="O10:P10"/>
    <mergeCell ref="O12:P12"/>
    <mergeCell ref="O13:P13"/>
    <mergeCell ref="O15:P15"/>
  </mergeCell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cd3a85a-225f-46cf-b657-3446a7c28fd2" xsi:nil="true"/>
    <lcf76f155ced4ddcb4097134ff3c332f xmlns="624b0479-4417-4226-9004-4e12741c563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8B3B05629E964E97B7DF69AB157CD5" ma:contentTypeVersion="10" ma:contentTypeDescription="Create a new document." ma:contentTypeScope="" ma:versionID="01a7e7e5ea4592cf8b131a630174272d">
  <xsd:schema xmlns:xsd="http://www.w3.org/2001/XMLSchema" xmlns:xs="http://www.w3.org/2001/XMLSchema" xmlns:p="http://schemas.microsoft.com/office/2006/metadata/properties" xmlns:ns2="624b0479-4417-4226-9004-4e12741c5633" xmlns:ns3="fcd3a85a-225f-46cf-b657-3446a7c28fd2" targetNamespace="http://schemas.microsoft.com/office/2006/metadata/properties" ma:root="true" ma:fieldsID="e2764fb6bd80444a734dd13e98dc6176" ns2:_="" ns3:_="">
    <xsd:import namespace="624b0479-4417-4226-9004-4e12741c5633"/>
    <xsd:import namespace="fcd3a85a-225f-46cf-b657-3446a7c28f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b0479-4417-4226-9004-4e12741c56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3a85a-225f-46cf-b657-3446a7c28fd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64d5b38-8c13-43c1-a6b3-42ac1f2720af}" ma:internalName="TaxCatchAll" ma:showField="CatchAllData" ma:web="fcd3a85a-225f-46cf-b657-3446a7c28f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C4ACD6-27CB-41EF-B6FF-D796D0FC7E90}"/>
</file>

<file path=customXml/itemProps2.xml><?xml version="1.0" encoding="utf-8"?>
<ds:datastoreItem xmlns:ds="http://schemas.openxmlformats.org/officeDocument/2006/customXml" ds:itemID="{59720B7C-21AF-438E-A78A-1B7619E87031}"/>
</file>

<file path=customXml/itemProps3.xml><?xml version="1.0" encoding="utf-8"?>
<ds:datastoreItem xmlns:ds="http://schemas.openxmlformats.org/officeDocument/2006/customXml" ds:itemID="{C47331DC-A98A-4310-B0FD-D3AD576160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Michaela Vaňková</dc:creator>
  <cp:keywords/>
  <dc:description/>
  <cp:lastModifiedBy>Batková Lenka</cp:lastModifiedBy>
  <cp:revision/>
  <dcterms:created xsi:type="dcterms:W3CDTF">2023-11-09T12:15:39Z</dcterms:created>
  <dcterms:modified xsi:type="dcterms:W3CDTF">2023-11-16T17:41:06Z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0x010100888B3B05629E964E97B7DF69AB157CD5</vt:lpwstr>
  </property>
  <property fmtid="{D5CDD505-2E9C-101B-9397-08002B2CF9AE}" pid="3" name="MediaServiceImageTags">
    <vt:lpwstr/>
  </property>
</Properties>
</file>