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Admin\Desktop\VO new\Tofako\Nový projekt\Stavba\"/>
    </mc:Choice>
  </mc:AlternateContent>
  <xr:revisionPtr revIDLastSave="0" documentId="13_ncr:1_{EC9AB78B-58F5-4D3E-AA90-131B37D886CE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kapitulácia stavby" sheetId="1" r:id="rId1"/>
    <sheet name="01 - SO 01 Stavebná časť ..." sheetId="2" r:id="rId2"/>
    <sheet name="02 - SO 02 Zariadenie pre..." sheetId="3" r:id="rId3"/>
  </sheets>
  <definedNames>
    <definedName name="_xlnm._FilterDatabase" localSheetId="1" hidden="1">'01 - SO 01 Stavebná časť ...'!$C$137:$K$310</definedName>
    <definedName name="_xlnm._FilterDatabase" localSheetId="2" hidden="1">'02 - SO 02 Zariadenie pre...'!$C$117:$K$132</definedName>
    <definedName name="_xlnm.Print_Titles" localSheetId="1">'01 - SO 01 Stavebná časť ...'!$137:$137</definedName>
    <definedName name="_xlnm.Print_Titles" localSheetId="2">'02 - SO 02 Zariadenie pre...'!$117:$117</definedName>
    <definedName name="_xlnm.Print_Titles" localSheetId="0">'Rekapitulácia stavby'!$92:$92</definedName>
    <definedName name="_xlnm.Print_Area" localSheetId="1">'01 - SO 01 Stavebná časť ...'!$C$4:$J$76,'01 - SO 01 Stavebná časť ...'!$C$82:$J$119,'01 - SO 01 Stavebná časť ...'!$C$125:$J$310</definedName>
    <definedName name="_xlnm.Print_Area" localSheetId="2">'02 - SO 02 Zariadenie pre...'!$C$4:$J$76,'02 - SO 02 Zariadenie pre...'!$C$82:$J$99,'02 - SO 02 Zariadenie pre...'!$C$105:$J$132</definedName>
    <definedName name="_xlnm.Print_Area" localSheetId="0">'Rekapitulácia stavby'!$D$4:$AO$76,'Rekapitulácia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BI122" i="3"/>
  <c r="BH122" i="3"/>
  <c r="BG122" i="3"/>
  <c r="BE122" i="3"/>
  <c r="T122" i="3"/>
  <c r="R122" i="3"/>
  <c r="P122" i="3"/>
  <c r="BI121" i="3"/>
  <c r="BH121" i="3"/>
  <c r="BG121" i="3"/>
  <c r="BE121" i="3"/>
  <c r="T121" i="3"/>
  <c r="R121" i="3"/>
  <c r="P121" i="3"/>
  <c r="F114" i="3"/>
  <c r="F112" i="3"/>
  <c r="E110" i="3"/>
  <c r="F91" i="3"/>
  <c r="F89" i="3"/>
  <c r="E87" i="3"/>
  <c r="J24" i="3"/>
  <c r="E24" i="3"/>
  <c r="J92" i="3" s="1"/>
  <c r="J23" i="3"/>
  <c r="J21" i="3"/>
  <c r="E21" i="3"/>
  <c r="J114" i="3"/>
  <c r="J20" i="3"/>
  <c r="J18" i="3"/>
  <c r="E18" i="3"/>
  <c r="F92" i="3" s="1"/>
  <c r="J17" i="3"/>
  <c r="J12" i="3"/>
  <c r="J89" i="3"/>
  <c r="E7" i="3"/>
  <c r="E85" i="3" s="1"/>
  <c r="J37" i="2"/>
  <c r="J36" i="2"/>
  <c r="AY95" i="1"/>
  <c r="J35" i="2"/>
  <c r="AX95" i="1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302" i="2"/>
  <c r="BH302" i="2"/>
  <c r="BG302" i="2"/>
  <c r="BE302" i="2"/>
  <c r="T302" i="2"/>
  <c r="R302" i="2"/>
  <c r="P302" i="2"/>
  <c r="BI301" i="2"/>
  <c r="BH301" i="2"/>
  <c r="BG301" i="2"/>
  <c r="BE301" i="2"/>
  <c r="T301" i="2"/>
  <c r="R301" i="2"/>
  <c r="P301" i="2"/>
  <c r="BI300" i="2"/>
  <c r="BH300" i="2"/>
  <c r="BG300" i="2"/>
  <c r="BE300" i="2"/>
  <c r="T300" i="2"/>
  <c r="R300" i="2"/>
  <c r="P300" i="2"/>
  <c r="BI299" i="2"/>
  <c r="BH299" i="2"/>
  <c r="BG299" i="2"/>
  <c r="BE299" i="2"/>
  <c r="T299" i="2"/>
  <c r="R299" i="2"/>
  <c r="P299" i="2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7" i="2"/>
  <c r="BH267" i="2"/>
  <c r="BG267" i="2"/>
  <c r="BE267" i="2"/>
  <c r="T267" i="2"/>
  <c r="T266" i="2" s="1"/>
  <c r="R267" i="2"/>
  <c r="R266" i="2"/>
  <c r="P267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F134" i="2"/>
  <c r="F132" i="2"/>
  <c r="E130" i="2"/>
  <c r="F91" i="2"/>
  <c r="F89" i="2"/>
  <c r="E87" i="2"/>
  <c r="J24" i="2"/>
  <c r="E24" i="2"/>
  <c r="J92" i="2"/>
  <c r="J23" i="2"/>
  <c r="J21" i="2"/>
  <c r="E21" i="2"/>
  <c r="J134" i="2"/>
  <c r="J20" i="2"/>
  <c r="J18" i="2"/>
  <c r="E18" i="2"/>
  <c r="F92" i="2"/>
  <c r="J17" i="2"/>
  <c r="J12" i="2"/>
  <c r="J132" i="2"/>
  <c r="E7" i="2"/>
  <c r="E85" i="2" s="1"/>
  <c r="L90" i="1"/>
  <c r="AM90" i="1"/>
  <c r="AM89" i="1"/>
  <c r="L89" i="1"/>
  <c r="AM87" i="1"/>
  <c r="L87" i="1"/>
  <c r="L85" i="1"/>
  <c r="L84" i="1"/>
  <c r="BK278" i="2"/>
  <c r="BK207" i="2"/>
  <c r="J144" i="2"/>
  <c r="BK254" i="2"/>
  <c r="J226" i="2"/>
  <c r="BK147" i="2"/>
  <c r="J298" i="2"/>
  <c r="J277" i="2"/>
  <c r="J210" i="2"/>
  <c r="BK163" i="2"/>
  <c r="J261" i="2"/>
  <c r="BK216" i="2"/>
  <c r="BK181" i="2"/>
  <c r="J164" i="2"/>
  <c r="J280" i="2"/>
  <c r="BK249" i="2"/>
  <c r="BK226" i="2"/>
  <c r="BK180" i="2"/>
  <c r="J147" i="2"/>
  <c r="BK276" i="2"/>
  <c r="J207" i="2"/>
  <c r="BK171" i="2"/>
  <c r="J270" i="2"/>
  <c r="BK224" i="2"/>
  <c r="BK184" i="2"/>
  <c r="BK153" i="2"/>
  <c r="BK306" i="2"/>
  <c r="J303" i="2"/>
  <c r="BK256" i="2"/>
  <c r="J201" i="2"/>
  <c r="J163" i="2"/>
  <c r="BK281" i="2"/>
  <c r="BK205" i="2"/>
  <c r="BK148" i="2"/>
  <c r="J294" i="2"/>
  <c r="BK251" i="2"/>
  <c r="BK294" i="2"/>
  <c r="BK143" i="2"/>
  <c r="BK124" i="3"/>
  <c r="J130" i="3"/>
  <c r="BK125" i="3"/>
  <c r="J219" i="2"/>
  <c r="BK151" i="2"/>
  <c r="BK285" i="2"/>
  <c r="BK229" i="2"/>
  <c r="J205" i="2"/>
  <c r="BK282" i="2"/>
  <c r="BK211" i="2"/>
  <c r="J174" i="2"/>
  <c r="J282" i="2"/>
  <c r="BK250" i="2"/>
  <c r="J180" i="2"/>
  <c r="BK150" i="2"/>
  <c r="BK241" i="2"/>
  <c r="BK225" i="2"/>
  <c r="BK156" i="2"/>
  <c r="BK221" i="2"/>
  <c r="J175" i="2"/>
  <c r="J259" i="2"/>
  <c r="J245" i="2"/>
  <c r="BK182" i="2"/>
  <c r="BK144" i="2"/>
  <c r="BK307" i="2"/>
  <c r="BK304" i="2"/>
  <c r="J267" i="2"/>
  <c r="J185" i="2"/>
  <c r="J153" i="2"/>
  <c r="J229" i="2"/>
  <c r="BK195" i="2"/>
  <c r="BK157" i="2"/>
  <c r="BK286" i="2"/>
  <c r="BK252" i="2"/>
  <c r="BK193" i="2"/>
  <c r="J252" i="2"/>
  <c r="BK187" i="2"/>
  <c r="BK131" i="3"/>
  <c r="J132" i="3"/>
  <c r="J122" i="3"/>
  <c r="J232" i="2"/>
  <c r="J263" i="2"/>
  <c r="J222" i="2"/>
  <c r="BK288" i="2"/>
  <c r="BK220" i="2"/>
  <c r="J199" i="2"/>
  <c r="J150" i="2"/>
  <c r="J279" i="2"/>
  <c r="BK230" i="2"/>
  <c r="J200" i="2"/>
  <c r="BK176" i="2"/>
  <c r="J281" i="2"/>
  <c r="BK267" i="2"/>
  <c r="BK240" i="2"/>
  <c r="J203" i="2"/>
  <c r="BK174" i="2"/>
  <c r="J295" i="2"/>
  <c r="BK269" i="2"/>
  <c r="BK206" i="2"/>
  <c r="J151" i="2"/>
  <c r="BK258" i="2"/>
  <c r="BK231" i="2"/>
  <c r="J216" i="2"/>
  <c r="BK189" i="2"/>
  <c r="BK158" i="2"/>
  <c r="BK295" i="2"/>
  <c r="J273" i="2"/>
  <c r="BK203" i="2"/>
  <c r="J269" i="2"/>
  <c r="J235" i="2"/>
  <c r="J148" i="2"/>
  <c r="J121" i="3"/>
  <c r="J126" i="3"/>
  <c r="J230" i="2"/>
  <c r="J301" i="2"/>
  <c r="J198" i="2"/>
  <c r="J302" i="2"/>
  <c r="J184" i="2"/>
  <c r="J275" i="2"/>
  <c r="J212" i="2"/>
  <c r="BK175" i="2"/>
  <c r="J262" i="2"/>
  <c r="BK201" i="2"/>
  <c r="BK308" i="2"/>
  <c r="BK303" i="2"/>
  <c r="BK264" i="2"/>
  <c r="J195" i="2"/>
  <c r="BK234" i="2"/>
  <c r="J194" i="2"/>
  <c r="J168" i="2"/>
  <c r="J291" i="2"/>
  <c r="J244" i="2"/>
  <c r="BK257" i="2"/>
  <c r="J171" i="2"/>
  <c r="J127" i="3"/>
  <c r="BK128" i="3"/>
  <c r="BK130" i="3"/>
  <c r="J231" i="2"/>
  <c r="BK200" i="2"/>
  <c r="J300" i="2"/>
  <c r="J169" i="2"/>
  <c r="BK289" i="2"/>
  <c r="BK243" i="2"/>
  <c r="J193" i="2"/>
  <c r="BK296" i="2"/>
  <c r="J258" i="2"/>
  <c r="BK210" i="2"/>
  <c r="BK155" i="2"/>
  <c r="J243" i="2"/>
  <c r="BK185" i="2"/>
  <c r="BK309" i="2"/>
  <c r="BK305" i="2"/>
  <c r="BK284" i="2"/>
  <c r="BK232" i="2"/>
  <c r="J173" i="2"/>
  <c r="J154" i="2"/>
  <c r="BK274" i="2"/>
  <c r="BK214" i="2"/>
  <c r="J152" i="2"/>
  <c r="BK275" i="2"/>
  <c r="BK245" i="2"/>
  <c r="J292" i="2"/>
  <c r="J155" i="2"/>
  <c r="J123" i="3"/>
  <c r="J128" i="3"/>
  <c r="J249" i="2"/>
  <c r="BK199" i="2"/>
  <c r="J255" i="2"/>
  <c r="J228" i="2"/>
  <c r="J287" i="2"/>
  <c r="BK217" i="2"/>
  <c r="BK168" i="2"/>
  <c r="J257" i="2"/>
  <c r="J213" i="2"/>
  <c r="J179" i="2"/>
  <c r="AS94" i="1"/>
  <c r="BK160" i="2"/>
  <c r="BK283" i="2"/>
  <c r="J220" i="2"/>
  <c r="J170" i="2"/>
  <c r="BK248" i="2"/>
  <c r="BK194" i="2"/>
  <c r="BK154" i="2"/>
  <c r="J309" i="2"/>
  <c r="J304" i="2"/>
  <c r="J265" i="2"/>
  <c r="J221" i="2"/>
  <c r="J157" i="2"/>
  <c r="BK236" i="2"/>
  <c r="BK208" i="2"/>
  <c r="J186" i="2"/>
  <c r="BK299" i="2"/>
  <c r="BK270" i="2"/>
  <c r="BK293" i="2"/>
  <c r="J211" i="2"/>
  <c r="J131" i="3"/>
  <c r="BK126" i="3"/>
  <c r="BK121" i="3"/>
  <c r="J288" i="2"/>
  <c r="J145" i="2"/>
  <c r="J264" i="2"/>
  <c r="J167" i="2"/>
  <c r="J214" i="2"/>
  <c r="J286" i="2"/>
  <c r="BK255" i="2"/>
  <c r="J191" i="2"/>
  <c r="J165" i="2"/>
  <c r="J278" i="2"/>
  <c r="BK238" i="2"/>
  <c r="BK190" i="2"/>
  <c r="J299" i="2"/>
  <c r="BK263" i="2"/>
  <c r="J196" i="2"/>
  <c r="J284" i="2"/>
  <c r="BK188" i="2"/>
  <c r="BK145" i="2"/>
  <c r="J307" i="2"/>
  <c r="BK301" i="2"/>
  <c r="J237" i="2"/>
  <c r="BK170" i="2"/>
  <c r="J142" i="2"/>
  <c r="BK259" i="2"/>
  <c r="J217" i="2"/>
  <c r="J187" i="2"/>
  <c r="J290" i="2"/>
  <c r="BK159" i="2"/>
  <c r="BK196" i="2"/>
  <c r="J141" i="2"/>
  <c r="BK129" i="3"/>
  <c r="J124" i="3"/>
  <c r="BK213" i="2"/>
  <c r="J293" i="2"/>
  <c r="J172" i="2"/>
  <c r="BK244" i="2"/>
  <c r="BK204" i="2"/>
  <c r="BK297" i="2"/>
  <c r="J246" i="2"/>
  <c r="J189" i="2"/>
  <c r="J161" i="2"/>
  <c r="BK261" i="2"/>
  <c r="J218" i="2"/>
  <c r="BK280" i="2"/>
  <c r="J254" i="2"/>
  <c r="J204" i="2"/>
  <c r="BK169" i="2"/>
  <c r="J256" i="2"/>
  <c r="BK222" i="2"/>
  <c r="J166" i="2"/>
  <c r="BK152" i="2"/>
  <c r="J308" i="2"/>
  <c r="J283" i="2"/>
  <c r="J234" i="2"/>
  <c r="BK165" i="2"/>
  <c r="BK300" i="2"/>
  <c r="BK228" i="2"/>
  <c r="J190" i="2"/>
  <c r="J297" i="2"/>
  <c r="BK265" i="2"/>
  <c r="J224" i="2"/>
  <c r="BK242" i="2"/>
  <c r="BK161" i="2"/>
  <c r="BK132" i="3"/>
  <c r="BK122" i="3"/>
  <c r="BK277" i="2"/>
  <c r="J182" i="2"/>
  <c r="J143" i="2"/>
  <c r="BK279" i="2"/>
  <c r="J240" i="2"/>
  <c r="BK197" i="2"/>
  <c r="J296" i="2"/>
  <c r="J242" i="2"/>
  <c r="J206" i="2"/>
  <c r="J285" i="2"/>
  <c r="J251" i="2"/>
  <c r="J197" i="2"/>
  <c r="J289" i="2"/>
  <c r="BK235" i="2"/>
  <c r="BK186" i="2"/>
  <c r="BK166" i="2"/>
  <c r="BK237" i="2"/>
  <c r="BK172" i="2"/>
  <c r="BK246" i="2"/>
  <c r="J159" i="2"/>
  <c r="J310" i="2"/>
  <c r="J306" i="2"/>
  <c r="BK302" i="2"/>
  <c r="BK262" i="2"/>
  <c r="BK164" i="2"/>
  <c r="BK141" i="2"/>
  <c r="J215" i="2"/>
  <c r="J160" i="2"/>
  <c r="J274" i="2"/>
  <c r="J241" i="2"/>
  <c r="BK142" i="2"/>
  <c r="J129" i="3"/>
  <c r="J208" i="2"/>
  <c r="BK292" i="2"/>
  <c r="J238" i="2"/>
  <c r="J156" i="2"/>
  <c r="BK273" i="2"/>
  <c r="BK198" i="2"/>
  <c r="J276" i="2"/>
  <c r="BK219" i="2"/>
  <c r="J188" i="2"/>
  <c r="J158" i="2"/>
  <c r="J236" i="2"/>
  <c r="BK173" i="2"/>
  <c r="BK298" i="2"/>
  <c r="J225" i="2"/>
  <c r="BK191" i="2"/>
  <c r="BK291" i="2"/>
  <c r="BK215" i="2"/>
  <c r="J181" i="2"/>
  <c r="BK310" i="2"/>
  <c r="J305" i="2"/>
  <c r="J250" i="2"/>
  <c r="BK167" i="2"/>
  <c r="BK290" i="2"/>
  <c r="BK218" i="2"/>
  <c r="J176" i="2"/>
  <c r="BK287" i="2"/>
  <c r="BK212" i="2"/>
  <c r="J248" i="2"/>
  <c r="BK179" i="2"/>
  <c r="BK127" i="3"/>
  <c r="BK123" i="3"/>
  <c r="J125" i="3"/>
  <c r="T140" i="2" l="1"/>
  <c r="R146" i="2"/>
  <c r="P149" i="2"/>
  <c r="T192" i="2"/>
  <c r="R223" i="2"/>
  <c r="T247" i="2"/>
  <c r="BK149" i="2"/>
  <c r="J149" i="2"/>
  <c r="J100" i="2" s="1"/>
  <c r="T178" i="2"/>
  <c r="BK202" i="2"/>
  <c r="J202" i="2"/>
  <c r="J106" i="2" s="1"/>
  <c r="T223" i="2"/>
  <c r="BK253" i="2"/>
  <c r="J253" i="2" s="1"/>
  <c r="J113" i="2" s="1"/>
  <c r="BK140" i="2"/>
  <c r="J140" i="2" s="1"/>
  <c r="J98" i="2" s="1"/>
  <c r="P162" i="2"/>
  <c r="BK183" i="2"/>
  <c r="J183" i="2"/>
  <c r="J104" i="2" s="1"/>
  <c r="P202" i="2"/>
  <c r="BK223" i="2"/>
  <c r="J223" i="2"/>
  <c r="J108" i="2"/>
  <c r="T233" i="2"/>
  <c r="BK268" i="2"/>
  <c r="J268" i="2"/>
  <c r="J116" i="2" s="1"/>
  <c r="T146" i="2"/>
  <c r="BK192" i="2"/>
  <c r="J192" i="2"/>
  <c r="J105" i="2"/>
  <c r="T209" i="2"/>
  <c r="BK233" i="2"/>
  <c r="J233" i="2"/>
  <c r="J110" i="2"/>
  <c r="R247" i="2"/>
  <c r="P260" i="2"/>
  <c r="P268" i="2"/>
  <c r="T268" i="2"/>
  <c r="R149" i="2"/>
  <c r="BK178" i="2"/>
  <c r="J178" i="2"/>
  <c r="J103" i="2"/>
  <c r="T183" i="2"/>
  <c r="T202" i="2"/>
  <c r="P227" i="2"/>
  <c r="P239" i="2"/>
  <c r="T253" i="2"/>
  <c r="R268" i="2"/>
  <c r="BK146" i="2"/>
  <c r="J146" i="2"/>
  <c r="J99" i="2" s="1"/>
  <c r="T149" i="2"/>
  <c r="R178" i="2"/>
  <c r="R192" i="2"/>
  <c r="R209" i="2"/>
  <c r="BK227" i="2"/>
  <c r="J227" i="2"/>
  <c r="J109" i="2"/>
  <c r="R233" i="2"/>
  <c r="BK247" i="2"/>
  <c r="J247" i="2" s="1"/>
  <c r="J112" i="2" s="1"/>
  <c r="P253" i="2"/>
  <c r="T260" i="2"/>
  <c r="T272" i="2"/>
  <c r="T271" i="2"/>
  <c r="P140" i="2"/>
  <c r="T162" i="2"/>
  <c r="R183" i="2"/>
  <c r="BK209" i="2"/>
  <c r="J209" i="2"/>
  <c r="J107" i="2" s="1"/>
  <c r="T227" i="2"/>
  <c r="T239" i="2"/>
  <c r="BK260" i="2"/>
  <c r="J260" i="2"/>
  <c r="J114" i="2" s="1"/>
  <c r="P272" i="2"/>
  <c r="P271" i="2" s="1"/>
  <c r="P120" i="3"/>
  <c r="P119" i="3"/>
  <c r="P118" i="3"/>
  <c r="AU96" i="1"/>
  <c r="P146" i="2"/>
  <c r="BK162" i="2"/>
  <c r="J162" i="2" s="1"/>
  <c r="J101" i="2" s="1"/>
  <c r="P178" i="2"/>
  <c r="P192" i="2"/>
  <c r="P209" i="2"/>
  <c r="R227" i="2"/>
  <c r="P233" i="2"/>
  <c r="R239" i="2"/>
  <c r="R253" i="2"/>
  <c r="R260" i="2"/>
  <c r="R272" i="2"/>
  <c r="R271" i="2"/>
  <c r="R120" i="3"/>
  <c r="R119" i="3" s="1"/>
  <c r="R118" i="3" s="1"/>
  <c r="R140" i="2"/>
  <c r="R162" i="2"/>
  <c r="P183" i="2"/>
  <c r="R202" i="2"/>
  <c r="P223" i="2"/>
  <c r="BK239" i="2"/>
  <c r="J239" i="2" s="1"/>
  <c r="J111" i="2" s="1"/>
  <c r="P247" i="2"/>
  <c r="BK272" i="2"/>
  <c r="BK271" i="2" s="1"/>
  <c r="J271" i="2" s="1"/>
  <c r="J117" i="2" s="1"/>
  <c r="BK120" i="3"/>
  <c r="J120" i="3" s="1"/>
  <c r="J98" i="3" s="1"/>
  <c r="T120" i="3"/>
  <c r="T119" i="3"/>
  <c r="T118" i="3"/>
  <c r="BK266" i="2"/>
  <c r="J266" i="2"/>
  <c r="J115" i="2"/>
  <c r="J91" i="3"/>
  <c r="BF121" i="3"/>
  <c r="E108" i="3"/>
  <c r="BF122" i="3"/>
  <c r="BF128" i="3"/>
  <c r="F115" i="3"/>
  <c r="BF131" i="3"/>
  <c r="J115" i="3"/>
  <c r="BF129" i="3"/>
  <c r="J112" i="3"/>
  <c r="BF123" i="3"/>
  <c r="BF124" i="3"/>
  <c r="BF125" i="3"/>
  <c r="BF126" i="3"/>
  <c r="BF127" i="3"/>
  <c r="BF130" i="3"/>
  <c r="BF132" i="3"/>
  <c r="J91" i="2"/>
  <c r="F135" i="2"/>
  <c r="BF153" i="2"/>
  <c r="BF172" i="2"/>
  <c r="BF193" i="2"/>
  <c r="BF208" i="2"/>
  <c r="BF210" i="2"/>
  <c r="BF229" i="2"/>
  <c r="BF261" i="2"/>
  <c r="BF265" i="2"/>
  <c r="BF288" i="2"/>
  <c r="BF160" i="2"/>
  <c r="BF166" i="2"/>
  <c r="BF173" i="2"/>
  <c r="BF188" i="2"/>
  <c r="BF194" i="2"/>
  <c r="BF196" i="2"/>
  <c r="BF200" i="2"/>
  <c r="BF215" i="2"/>
  <c r="BF234" i="2"/>
  <c r="BF248" i="2"/>
  <c r="BF276" i="2"/>
  <c r="BF280" i="2"/>
  <c r="BF284" i="2"/>
  <c r="BF292" i="2"/>
  <c r="BF296" i="2"/>
  <c r="BF301" i="2"/>
  <c r="BF310" i="2"/>
  <c r="BF145" i="2"/>
  <c r="BF150" i="2"/>
  <c r="BF154" i="2"/>
  <c r="BF174" i="2"/>
  <c r="BF179" i="2"/>
  <c r="BF222" i="2"/>
  <c r="BF237" i="2"/>
  <c r="BF244" i="2"/>
  <c r="BF251" i="2"/>
  <c r="BF267" i="2"/>
  <c r="BF282" i="2"/>
  <c r="BF299" i="2"/>
  <c r="J89" i="2"/>
  <c r="E128" i="2"/>
  <c r="J135" i="2"/>
  <c r="BF155" i="2"/>
  <c r="BF159" i="2"/>
  <c r="BF168" i="2"/>
  <c r="BF187" i="2"/>
  <c r="BF191" i="2"/>
  <c r="BF219" i="2"/>
  <c r="BF286" i="2"/>
  <c r="BF295" i="2"/>
  <c r="BF298" i="2"/>
  <c r="BF302" i="2"/>
  <c r="BF303" i="2"/>
  <c r="BF304" i="2"/>
  <c r="BF305" i="2"/>
  <c r="BF306" i="2"/>
  <c r="BF307" i="2"/>
  <c r="BF308" i="2"/>
  <c r="BF309" i="2"/>
  <c r="BF156" i="2"/>
  <c r="BF176" i="2"/>
  <c r="BF190" i="2"/>
  <c r="BF217" i="2"/>
  <c r="BF226" i="2"/>
  <c r="BF240" i="2"/>
  <c r="BF263" i="2"/>
  <c r="BF264" i="2"/>
  <c r="BF293" i="2"/>
  <c r="BF143" i="2"/>
  <c r="BF148" i="2"/>
  <c r="BF165" i="2"/>
  <c r="BF167" i="2"/>
  <c r="BF180" i="2"/>
  <c r="BF181" i="2"/>
  <c r="BF182" i="2"/>
  <c r="BF186" i="2"/>
  <c r="BF199" i="2"/>
  <c r="BF213" i="2"/>
  <c r="BF256" i="2"/>
  <c r="BF277" i="2"/>
  <c r="BF278" i="2"/>
  <c r="BF287" i="2"/>
  <c r="BF289" i="2"/>
  <c r="BF290" i="2"/>
  <c r="BF151" i="2"/>
  <c r="BF161" i="2"/>
  <c r="BF164" i="2"/>
  <c r="BF197" i="2"/>
  <c r="BF214" i="2"/>
  <c r="BF242" i="2"/>
  <c r="BF245" i="2"/>
  <c r="BF252" i="2"/>
  <c r="BF269" i="2"/>
  <c r="BF273" i="2"/>
  <c r="BF142" i="2"/>
  <c r="BF144" i="2"/>
  <c r="BF169" i="2"/>
  <c r="BF170" i="2"/>
  <c r="BF184" i="2"/>
  <c r="BF195" i="2"/>
  <c r="BF201" i="2"/>
  <c r="BF203" i="2"/>
  <c r="BF204" i="2"/>
  <c r="BF205" i="2"/>
  <c r="BF206" i="2"/>
  <c r="BF218" i="2"/>
  <c r="BF221" i="2"/>
  <c r="BF224" i="2"/>
  <c r="BF231" i="2"/>
  <c r="BF274" i="2"/>
  <c r="BF291" i="2"/>
  <c r="BF147" i="2"/>
  <c r="BF171" i="2"/>
  <c r="BF175" i="2"/>
  <c r="BF207" i="2"/>
  <c r="BF212" i="2"/>
  <c r="BF225" i="2"/>
  <c r="BF235" i="2"/>
  <c r="BF255" i="2"/>
  <c r="BF258" i="2"/>
  <c r="BF275" i="2"/>
  <c r="BF283" i="2"/>
  <c r="BF300" i="2"/>
  <c r="BF189" i="2"/>
  <c r="BF211" i="2"/>
  <c r="BF220" i="2"/>
  <c r="BF230" i="2"/>
  <c r="BF232" i="2"/>
  <c r="BF243" i="2"/>
  <c r="BF246" i="2"/>
  <c r="BF249" i="2"/>
  <c r="BF257" i="2"/>
  <c r="BF262" i="2"/>
  <c r="BF294" i="2"/>
  <c r="BF297" i="2"/>
  <c r="BF141" i="2"/>
  <c r="BF152" i="2"/>
  <c r="BF157" i="2"/>
  <c r="BF158" i="2"/>
  <c r="BF163" i="2"/>
  <c r="BF185" i="2"/>
  <c r="BF198" i="2"/>
  <c r="BF216" i="2"/>
  <c r="BF228" i="2"/>
  <c r="BF236" i="2"/>
  <c r="BF238" i="2"/>
  <c r="BF241" i="2"/>
  <c r="BF250" i="2"/>
  <c r="BF254" i="2"/>
  <c r="BF259" i="2"/>
  <c r="BF270" i="2"/>
  <c r="BF279" i="2"/>
  <c r="BF281" i="2"/>
  <c r="BF285" i="2"/>
  <c r="F37" i="3"/>
  <c r="BD96" i="1" s="1"/>
  <c r="J33" i="2"/>
  <c r="AV95" i="1" s="1"/>
  <c r="F36" i="3"/>
  <c r="BC96" i="1" s="1"/>
  <c r="F36" i="2"/>
  <c r="BC95" i="1" s="1"/>
  <c r="J33" i="3"/>
  <c r="AV96" i="1" s="1"/>
  <c r="F33" i="2"/>
  <c r="AZ95" i="1" s="1"/>
  <c r="F35" i="3"/>
  <c r="BB96" i="1"/>
  <c r="F33" i="3"/>
  <c r="AZ96" i="1" s="1"/>
  <c r="F35" i="2"/>
  <c r="BB95" i="1" s="1"/>
  <c r="F37" i="2"/>
  <c r="BD95" i="1" s="1"/>
  <c r="BK177" i="2" l="1"/>
  <c r="J177" i="2" s="1"/>
  <c r="J102" i="2" s="1"/>
  <c r="P177" i="2"/>
  <c r="R139" i="2"/>
  <c r="P139" i="2"/>
  <c r="P138" i="2"/>
  <c r="AU95" i="1"/>
  <c r="AU94" i="1" s="1"/>
  <c r="R177" i="2"/>
  <c r="T177" i="2"/>
  <c r="T138" i="2"/>
  <c r="T139" i="2"/>
  <c r="J272" i="2"/>
  <c r="J118" i="2"/>
  <c r="BK139" i="2"/>
  <c r="J139" i="2" s="1"/>
  <c r="J97" i="2" s="1"/>
  <c r="BK119" i="3"/>
  <c r="J119" i="3"/>
  <c r="J97" i="3"/>
  <c r="J34" i="2"/>
  <c r="AW95" i="1" s="1"/>
  <c r="AT95" i="1" s="1"/>
  <c r="AZ94" i="1"/>
  <c r="AV94" i="1" s="1"/>
  <c r="AK29" i="1" s="1"/>
  <c r="F34" i="3"/>
  <c r="BA96" i="1"/>
  <c r="F34" i="2"/>
  <c r="BA95" i="1" s="1"/>
  <c r="BB94" i="1"/>
  <c r="W31" i="1" s="1"/>
  <c r="BD94" i="1"/>
  <c r="W33" i="1" s="1"/>
  <c r="BC94" i="1"/>
  <c r="W32" i="1" s="1"/>
  <c r="J34" i="3"/>
  <c r="AW96" i="1" s="1"/>
  <c r="AT96" i="1" s="1"/>
  <c r="R138" i="2" l="1"/>
  <c r="BK138" i="2"/>
  <c r="J138" i="2" s="1"/>
  <c r="BK118" i="3"/>
  <c r="J118" i="3"/>
  <c r="J96" i="3" s="1"/>
  <c r="BA94" i="1"/>
  <c r="W30" i="1" s="1"/>
  <c r="AY94" i="1"/>
  <c r="W29" i="1"/>
  <c r="AX94" i="1"/>
  <c r="J96" i="2" l="1"/>
  <c r="J30" i="2"/>
  <c r="AG95" i="1" s="1"/>
  <c r="AN95" i="1" s="1"/>
  <c r="J30" i="3"/>
  <c r="AG96" i="1"/>
  <c r="AW94" i="1"/>
  <c r="AK30" i="1" s="1"/>
  <c r="J39" i="2" l="1"/>
  <c r="J39" i="3"/>
  <c r="AN96" i="1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<sst xmlns="http://schemas.openxmlformats.org/spreadsheetml/2006/main" count="2809" uniqueCount="815">
  <si>
    <t>Export Komplet</t>
  </si>
  <si>
    <t/>
  </si>
  <si>
    <t>2.0</t>
  </si>
  <si>
    <t>False</t>
  </si>
  <si>
    <t>{42c64e76-d2fa-4e89-b090-d9c168a6e820}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</si>
  <si>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</si>
  <si>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</si>
  <si>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</si>
  <si>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</si>
  <si>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</si>
  <si>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</si>
  <si>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</si>
  <si>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16085</t>
  </si>
  <si>
    <t>Stavba:</t>
  </si>
  <si>
    <t>Predajňa TOFAKO, Šturova Košice</t>
  </si>
  <si>
    <t>JKSO:</t>
  </si>
  <si>
    <t>KS:</t>
  </si>
  <si>
    <t>Miesto:</t>
  </si>
  <si>
    <t>Košice</t>
  </si>
  <si>
    <t>Dátum:</t>
  </si>
  <si>
    <t>Objednávateľ:</t>
  </si>
  <si>
    <t>IČO:</t>
  </si>
  <si>
    <t>Tofako s.r.o., Sečovce</t>
  </si>
  <si>
    <t>IČ DPH:</t>
  </si>
  <si>
    <t>Zhotoviteľ:</t>
  </si>
  <si>
    <t xml:space="preserve"> 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</si>
  <si>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</si>
  <si>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</si>
  <si>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</si>
  <si>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</si>
  <si>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</si>
  <si>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</si>
  <si>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</si>
  <si>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</si>
  <si>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</si>
  <si>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</si>
  <si>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</si>
  <si>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</si>
  <si>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</si>
  <si>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</si>
  <si>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</si>
  <si>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</si>
  <si>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</si>
  <si>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</si>
  <si>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</si>
  <si>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</si>
  <si>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</si>
  <si>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</si>
  <si>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</si>
  <si>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</si>
  <si>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</si>
  <si>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</si>
  <si>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</si>
  <si>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</si>
  <si>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</si>
  <si>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</si>
  <si>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</si>
  <si>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</si>
  <si>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</si>
  <si>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</si>
  <si>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</si>
  <si>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</si>
  <si>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</si>
  <si>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</si>
  <si>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</si>
  <si>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</si>
  <si>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</si>
  <si>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</si>
  <si>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</si>
  <si>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</si>
  <si>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</si>
  <si>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</si>
  <si>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</si>
  <si>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</si>
  <si>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</si>
  <si>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</si>
  <si>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 xml:space="preserve">SO 01 Stavebná časť - ASR </t>
  </si>
  <si>
    <t>STA</t>
  </si>
  <si>
    <t>1</t>
  </si>
  <si>
    <t>{600c8814-be2f-4cc4-87bf-87087859685f}</t>
  </si>
  <si>
    <t>02</t>
  </si>
  <si>
    <t xml:space="preserve">SO 02 Zariadenie predajne </t>
  </si>
  <si>
    <t>{eec3136a-1d97-44ad-93cb-0ad4f85d693d}</t>
  </si>
  <si>
    <t>KRYCÍ LIST ROZPOČTU</t>
  </si>
  <si>
    <t>Objekt:</t>
  </si>
  <si>
    <t xml:space="preserve">01 - SO 01 Stavebná časť - ASR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</si>
  <si>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</si>
  <si>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</si>
  <si>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</si>
  <si>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</si>
  <si>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</si>
  <si>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</si>
  <si>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</si>
  <si>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</si>
  <si>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</si>
  <si>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</si>
  <si>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</si>
  <si>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</si>
  <si>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</si>
  <si>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</si>
  <si>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</si>
  <si>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</si>
  <si>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 xml:space="preserve">    731 - Ústredné kúrenie - kotolne</t>
  </si>
  <si>
    <t xml:space="preserve">    732 - Ústredné kúrenie - strojovne</t>
  </si>
  <si>
    <t xml:space="preserve">    763 - Konštrukcie - drevostavby</t>
  </si>
  <si>
    <t xml:space="preserve">    766 - Konštrukcie stolárske</t>
  </si>
  <si>
    <t xml:space="preserve">    769 - Montáže vzduchotechnických zariadení</t>
  </si>
  <si>
    <t xml:space="preserve">    771 - Podlahy z dlaždíc</t>
  </si>
  <si>
    <t xml:space="preserve">    781 - Obklady</t>
  </si>
  <si>
    <t xml:space="preserve">    784 - Maľby</t>
  </si>
  <si>
    <t xml:space="preserve">    785 - Tapetovanie</t>
  </si>
  <si>
    <t>M - Práce a dodávky M</t>
  </si>
  <si>
    <t xml:space="preserve">    21-M - Elektromontáže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</si>
  <si>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</si>
  <si>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</si>
  <si>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</si>
  <si>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</si>
  <si>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</si>
  <si>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</si>
  <si>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</si>
  <si>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</si>
  <si>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</si>
  <si>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</si>
  <si>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</si>
  <si>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</si>
  <si>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</si>
  <si>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</si>
  <si>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</si>
  <si>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</si>
  <si>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</si>
  <si>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139711101.S</t>
  </si>
  <si>
    <t>Výkop v uzavretých priestoroch s naložením výkopu na dopravný prostriedok v hornine 1 až 4</t>
  </si>
  <si>
    <t>m3</t>
  </si>
  <si>
    <t>4</t>
  </si>
  <si>
    <t>2</t>
  </si>
  <si>
    <t>-29005266</t>
  </si>
  <si>
    <t>161101501.S</t>
  </si>
  <si>
    <t>Zvislé premiestnenie výkopku z horniny I až IV, nosením za každé 3 m výšky</t>
  </si>
  <si>
    <t>1896579461</t>
  </si>
  <si>
    <t>3</t>
  </si>
  <si>
    <t>162301101.S</t>
  </si>
  <si>
    <t>Vodorovné premiestnenie výkopku po spevnenej ceste z horniny tr.1-4, do 100 m3 na vzdialenosť do 500 m</t>
  </si>
  <si>
    <t>-426937254</t>
  </si>
  <si>
    <t>167101100.S</t>
  </si>
  <si>
    <t>Nakladanie výkopku tr.1-4 ručne</t>
  </si>
  <si>
    <t>-2076433374</t>
  </si>
  <si>
    <t>5</t>
  </si>
  <si>
    <t>171209002.S</t>
  </si>
  <si>
    <t>Poplatok za skladovanie - zemina a kamenivo (17 05) ostatné</t>
  </si>
  <si>
    <t>t</t>
  </si>
  <si>
    <t>-218904701</t>
  </si>
  <si>
    <t>Zvislé a kompletné konštrukcie</t>
  </si>
  <si>
    <t>6</t>
  </si>
  <si>
    <t>317160311.S</t>
  </si>
  <si>
    <t>Keramický preklad nosný šírky 70 mm, výšky 238 mm, dĺžky 1000 mm</t>
  </si>
  <si>
    <t>ks</t>
  </si>
  <si>
    <t>-194027717</t>
  </si>
  <si>
    <t>7</t>
  </si>
  <si>
    <t>342272061.S</t>
  </si>
  <si>
    <t>Priečky z pórobetónových tvárnic hladkých s objemovou hmotnosťou do 600 kg/m3 hrúbky 200 mm</t>
  </si>
  <si>
    <t>m2</t>
  </si>
  <si>
    <t>1761360058</t>
  </si>
  <si>
    <t>Úpravy povrchov, podlahy, osadenie</t>
  </si>
  <si>
    <t>8</t>
  </si>
  <si>
    <t>611460124.S</t>
  </si>
  <si>
    <t>Príprava vnútorného podkladu stropov penetráciou pod omietky a nátery</t>
  </si>
  <si>
    <t>-56492444</t>
  </si>
  <si>
    <t>9</t>
  </si>
  <si>
    <t>611460272.S</t>
  </si>
  <si>
    <t>Vnútorná omietka stropov sadrová, hr. 10 mm</t>
  </si>
  <si>
    <t>-1327742896</t>
  </si>
  <si>
    <t>10</t>
  </si>
  <si>
    <t>611481119.S</t>
  </si>
  <si>
    <t>Potiahnutie vnútorných stropov sklotextilnou mriežkou s celoplošným prilepením</t>
  </si>
  <si>
    <t>1822828735</t>
  </si>
  <si>
    <t>11</t>
  </si>
  <si>
    <t>612409991.S</t>
  </si>
  <si>
    <t>Začistenie omietok (s dodaním hmoty) okolo okien, dverí, podláh, obkladov atď.</t>
  </si>
  <si>
    <t>m</t>
  </si>
  <si>
    <t>1934751664</t>
  </si>
  <si>
    <t>12</t>
  </si>
  <si>
    <t>612425931.S</t>
  </si>
  <si>
    <t>Omietka vápenná vnútorného ostenia okenného alebo dverného štuková</t>
  </si>
  <si>
    <t>4360163</t>
  </si>
  <si>
    <t>13</t>
  </si>
  <si>
    <t>612460124.S</t>
  </si>
  <si>
    <t>Príprava vnútorného podkladu stien penetráciou pod omietky a nátery</t>
  </si>
  <si>
    <t>-1938748292</t>
  </si>
  <si>
    <t>14</t>
  </si>
  <si>
    <t>612460261.S</t>
  </si>
  <si>
    <t>Vnútorná omietka stien vápennosadrová, hr. 10 mm</t>
  </si>
  <si>
    <t>-230921506</t>
  </si>
  <si>
    <t>15</t>
  </si>
  <si>
    <t>612481119.S</t>
  </si>
  <si>
    <t>Potiahnutie vnútorných stien sklotextilnou mriežkou s celoplošným prilepením</t>
  </si>
  <si>
    <t>-1447694187</t>
  </si>
  <si>
    <t>16</t>
  </si>
  <si>
    <t>631313661.S</t>
  </si>
  <si>
    <t>Mazanina z betónu prostého (m3) tr. C 20/25 hr.nad 80 do 120 mm</t>
  </si>
  <si>
    <t>-1525374046</t>
  </si>
  <si>
    <t>17</t>
  </si>
  <si>
    <t>631501111.S</t>
  </si>
  <si>
    <t>Násyp s utlačením a urovnaním povrchu z kameniva ťaženého hrubého a drobného</t>
  </si>
  <si>
    <t>132827776</t>
  </si>
  <si>
    <t>18</t>
  </si>
  <si>
    <t>632452211.S</t>
  </si>
  <si>
    <t>Cementový poter, pevnosti v tlaku 20 MPa, hr. 10 mm</t>
  </si>
  <si>
    <t>1526592099</t>
  </si>
  <si>
    <t>19</t>
  </si>
  <si>
    <t>632452219.S</t>
  </si>
  <si>
    <t>Cementový poter, pevnosti v tlaku 20 MPa, hr. 50 mm</t>
  </si>
  <si>
    <t>280733974</t>
  </si>
  <si>
    <t>Ostatné konštrukcie a práce-búranie</t>
  </si>
  <si>
    <t>962031132.S</t>
  </si>
  <si>
    <t>Búranie priečok alebo vybúranie otvorov plochy nad 4 m2 z tehál pálených, plných alebo dutých hr. do 150 mm,  -0,19600t</t>
  </si>
  <si>
    <t>-1428554423</t>
  </si>
  <si>
    <t>21</t>
  </si>
  <si>
    <t>965042231.S</t>
  </si>
  <si>
    <t>Búranie podkladov pod dlažby, liatych dlažieb a mazanín,betón,liaty asfalt hr.nad 100 mm, plochy do 4 m2 -2,20000t</t>
  </si>
  <si>
    <t>2002218163</t>
  </si>
  <si>
    <t>22</t>
  </si>
  <si>
    <t>965044201.S</t>
  </si>
  <si>
    <t>Brúsenie existujúcich betónových podláh, zbrúsenie hrúbky do 3 mm -0,00600t</t>
  </si>
  <si>
    <t>2111222212</t>
  </si>
  <si>
    <t>23</t>
  </si>
  <si>
    <t>965081812.S</t>
  </si>
  <si>
    <t>Búranie dlažieb, z kamen., cement., terazzových, čadičových alebo keramických, hr. nad 10 mm,  -0,06500t</t>
  </si>
  <si>
    <t>200795582</t>
  </si>
  <si>
    <t>24</t>
  </si>
  <si>
    <t>968062356.S</t>
  </si>
  <si>
    <t>Vybúranie drevených rámov okien dvojitých alebo zdvojených, plochy do 4 m2,  -0,05400t</t>
  </si>
  <si>
    <t>-678835497</t>
  </si>
  <si>
    <t>25</t>
  </si>
  <si>
    <t>968062456.S</t>
  </si>
  <si>
    <t>Vybúranie drevených dverových zárubní plochy nad 2 m2,  -0,06700t</t>
  </si>
  <si>
    <t>1139317499</t>
  </si>
  <si>
    <t>26</t>
  </si>
  <si>
    <t>968072455.S</t>
  </si>
  <si>
    <t>Vybúranie kovových dverových zárubní plochy do 2 m2,  -0,07600t</t>
  </si>
  <si>
    <t>-90094738</t>
  </si>
  <si>
    <t>27</t>
  </si>
  <si>
    <t>978013191.S</t>
  </si>
  <si>
    <t>Otlčenie omietok stien vnútorných vápenných alebo vápennocementových v rozsahu do 100 %,  -0,04600t</t>
  </si>
  <si>
    <t>825262268</t>
  </si>
  <si>
    <t>28</t>
  </si>
  <si>
    <t>978059531.S</t>
  </si>
  <si>
    <t>Odsekanie a odobratie obkladov stien z obkladačiek vnútorných vrátane podkladovej omietky nad 2 m2,  -0,06800t</t>
  </si>
  <si>
    <t>-1782191607</t>
  </si>
  <si>
    <t>29</t>
  </si>
  <si>
    <t>979011131.S</t>
  </si>
  <si>
    <t>Zvislá doprava sutiny po schodoch ručne do 3,5 m</t>
  </si>
  <si>
    <t>-1796882146</t>
  </si>
  <si>
    <t>30</t>
  </si>
  <si>
    <t>979081111.S</t>
  </si>
  <si>
    <t>Odvoz sutiny a vybúraných hmôt na skládku do 1 km</t>
  </si>
  <si>
    <t>-771735442</t>
  </si>
  <si>
    <t>31</t>
  </si>
  <si>
    <t>979081121.S</t>
  </si>
  <si>
    <t>Odvoz sutiny a vybúraných hmôt na skládku za každý ďalší 1 km</t>
  </si>
  <si>
    <t>-124226430</t>
  </si>
  <si>
    <t>32</t>
  </si>
  <si>
    <t>979082111.S</t>
  </si>
  <si>
    <t>Vnútrostavenisková doprava sutiny a vybúraných hmôt do 10 m</t>
  </si>
  <si>
    <t>34295948</t>
  </si>
  <si>
    <t>33</t>
  </si>
  <si>
    <t>979089012.S</t>
  </si>
  <si>
    <t>Poplatok za skladovanie - betón, tehly, dlaždice (17 01) ostatné</t>
  </si>
  <si>
    <t>1972082434</t>
  </si>
  <si>
    <t>PSV</t>
  </si>
  <si>
    <t>Práce a dodávky PSV</t>
  </si>
  <si>
    <t>711</t>
  </si>
  <si>
    <t>Izolácie proti vode a vlhkosti</t>
  </si>
  <si>
    <t>34</t>
  </si>
  <si>
    <t>711210110.S</t>
  </si>
  <si>
    <t>Zhotovenie dvojnásobnej izol. stierky pod keramické obklady v interiéri na ploche zvislej</t>
  </si>
  <si>
    <t>-1504824518</t>
  </si>
  <si>
    <t>35</t>
  </si>
  <si>
    <t>M</t>
  </si>
  <si>
    <t>245610000400.S</t>
  </si>
  <si>
    <t>Stierka hydroizolačná na báze syntetickej živice, (tekutá hydroizolačná fólia)</t>
  </si>
  <si>
    <t>kg</t>
  </si>
  <si>
    <t>1497406720</t>
  </si>
  <si>
    <t>36</t>
  </si>
  <si>
    <t>247710007700.S</t>
  </si>
  <si>
    <t>Pás tesniaci š. 120 mm, na utesnenie rohových a spojovacích škár pri aplikácii hydroizolácií</t>
  </si>
  <si>
    <t>-1921093483</t>
  </si>
  <si>
    <t>37</t>
  </si>
  <si>
    <t>998711101.S</t>
  </si>
  <si>
    <t>Presun hmôt pre izoláciu proti vode v objektoch výšky do 6 m</t>
  </si>
  <si>
    <t>-1145484389</t>
  </si>
  <si>
    <t>713</t>
  </si>
  <si>
    <t>Izolácie tepelné</t>
  </si>
  <si>
    <t>38</t>
  </si>
  <si>
    <t>713120010.S</t>
  </si>
  <si>
    <t>Zakrývanie tepelnej izolácie podláh fóliou</t>
  </si>
  <si>
    <t>1900816940</t>
  </si>
  <si>
    <t>39</t>
  </si>
  <si>
    <t>283230011400.S</t>
  </si>
  <si>
    <t>Krycia PE fólia hr. 0,12 mm, pre podlahové vykurovanie</t>
  </si>
  <si>
    <t>-1657208955</t>
  </si>
  <si>
    <t>40</t>
  </si>
  <si>
    <t>713122111.S</t>
  </si>
  <si>
    <t>Montáž tepelnej izolácie podláh polystyrénom, kladeným voľne v jednej vrstve</t>
  </si>
  <si>
    <t>-1164248484</t>
  </si>
  <si>
    <t>41</t>
  </si>
  <si>
    <t>283720008500.S</t>
  </si>
  <si>
    <t>Doska EPS hr. 200 mm, pevnosť v tlaku 100 kPa, na zateplenie podláh a plochých striech</t>
  </si>
  <si>
    <t>-939066431</t>
  </si>
  <si>
    <t>42</t>
  </si>
  <si>
    <t>713482111.S</t>
  </si>
  <si>
    <t>Montáž trubíc z PE, hr.do 10 mm,vnút.priemer do 38 mm</t>
  </si>
  <si>
    <t>826565370</t>
  </si>
  <si>
    <t>43</t>
  </si>
  <si>
    <t>283310001200.S</t>
  </si>
  <si>
    <t>Izolačná PE trubica dxhr. 20x9 mm, nadrezaná, na izolovanie rozvodov vody, kúrenia, zdravotechniky</t>
  </si>
  <si>
    <t>-755146887</t>
  </si>
  <si>
    <t>44</t>
  </si>
  <si>
    <t>283310001000.S</t>
  </si>
  <si>
    <t>Izolačná PE trubica dxhr. 15x9 mm, nadrezaná, na izolovanie rozvodov vody, kúrenia, zdravotechniky</t>
  </si>
  <si>
    <t>-1186288537</t>
  </si>
  <si>
    <t>45</t>
  </si>
  <si>
    <t>998713101.S</t>
  </si>
  <si>
    <t>Presun hmôt pre izolácie tepelné v objektoch výšky do 6 m</t>
  </si>
  <si>
    <t>599424042</t>
  </si>
  <si>
    <t>721</t>
  </si>
  <si>
    <t>Zdravotechnika - vnútorná kanalizácia</t>
  </si>
  <si>
    <t>46</t>
  </si>
  <si>
    <t>721171109.S</t>
  </si>
  <si>
    <t>Potrubie z PVC - U odpadové ležaté hrdlové D 110 mm</t>
  </si>
  <si>
    <t>-1738229263</t>
  </si>
  <si>
    <t>47</t>
  </si>
  <si>
    <t>721173204.S</t>
  </si>
  <si>
    <t>Potrubie z PVC - U odpadné pripájacie D 40 mm</t>
  </si>
  <si>
    <t>210744313</t>
  </si>
  <si>
    <t>48</t>
  </si>
  <si>
    <t>721194104.S</t>
  </si>
  <si>
    <t>Zriadenie prípojky na potrubí vyvedenie a upevnenie odpadových výpustiek D 40 mm</t>
  </si>
  <si>
    <t>-242343991</t>
  </si>
  <si>
    <t>49</t>
  </si>
  <si>
    <t>721194109.S</t>
  </si>
  <si>
    <t>Zriadenie prípojky na potrubí vyvedenie a upevnenie odpadových výpustiek D 110 mm</t>
  </si>
  <si>
    <t>-1981891825</t>
  </si>
  <si>
    <t>50</t>
  </si>
  <si>
    <t>721290006.S</t>
  </si>
  <si>
    <t>Montáž privzdušňovacieho ventilu pre odpadové potrubia DN 40</t>
  </si>
  <si>
    <t>102862593</t>
  </si>
  <si>
    <t>51</t>
  </si>
  <si>
    <t>551610000600.S</t>
  </si>
  <si>
    <t>Privzdušňovacia hlavica DN 40, vnútorná kanalizácia, PP</t>
  </si>
  <si>
    <t>2053539090</t>
  </si>
  <si>
    <t>52</t>
  </si>
  <si>
    <t>721290012.S</t>
  </si>
  <si>
    <t>Montáž privzdušňovacieho ventilu pre odpadové potrubia DN 110</t>
  </si>
  <si>
    <t>2075475588</t>
  </si>
  <si>
    <t>53</t>
  </si>
  <si>
    <t>551610000100.S</t>
  </si>
  <si>
    <t>Privzdušňovacia hlavica DN 110, vnútorná kanalizácia, PP</t>
  </si>
  <si>
    <t>510943044</t>
  </si>
  <si>
    <t>54</t>
  </si>
  <si>
    <t>998721201.S</t>
  </si>
  <si>
    <t>Presun hmôt pre vnútornú kanalizáciu v objektoch výšky do 6 m</t>
  </si>
  <si>
    <t>%</t>
  </si>
  <si>
    <t>-1518938384</t>
  </si>
  <si>
    <t>722</t>
  </si>
  <si>
    <t>Zdravotechnika - vnútorný vodovod</t>
  </si>
  <si>
    <t>55</t>
  </si>
  <si>
    <t>722171130.S</t>
  </si>
  <si>
    <t>Plasthliníkové potrubie v tyčiach spájané lisovaním d 16 mm</t>
  </si>
  <si>
    <t>1891989697</t>
  </si>
  <si>
    <t>56</t>
  </si>
  <si>
    <t>722171132.S</t>
  </si>
  <si>
    <t>Plasthliníkové potrubie v tyčiach spájané lisovaním d 20 mm</t>
  </si>
  <si>
    <t>-894977044</t>
  </si>
  <si>
    <t>57</t>
  </si>
  <si>
    <t>722190401.S</t>
  </si>
  <si>
    <t>Vyvedenie a upevnenie výpustky DN 15</t>
  </si>
  <si>
    <t>-1054828533</t>
  </si>
  <si>
    <t>58</t>
  </si>
  <si>
    <t>722221425.S</t>
  </si>
  <si>
    <t>Montáž pripojovacej sanitárnej flexi hadice G 3/8</t>
  </si>
  <si>
    <t>-1548829758</t>
  </si>
  <si>
    <t>59</t>
  </si>
  <si>
    <t>552270003800.S</t>
  </si>
  <si>
    <t>Hadica flexi nerezová sanitárna ohybná 3/8", dĺ. 500 mm, pripojovacia do sanitárnych rozvodov</t>
  </si>
  <si>
    <t>1562787941</t>
  </si>
  <si>
    <t>60</t>
  </si>
  <si>
    <t>998722101.S</t>
  </si>
  <si>
    <t>Presun hmôt pre vnútorný vodovod v objektoch výšky do 6 m</t>
  </si>
  <si>
    <t>624917249</t>
  </si>
  <si>
    <t>725</t>
  </si>
  <si>
    <t>Zdravotechnika - zariaďovacie predmety</t>
  </si>
  <si>
    <t>61</t>
  </si>
  <si>
    <t>725119410.S</t>
  </si>
  <si>
    <t>Montáž záchodovej misy keramickej zavesenej s rovným odpadom</t>
  </si>
  <si>
    <t>375507023</t>
  </si>
  <si>
    <t>62</t>
  </si>
  <si>
    <t>642360004000.S</t>
  </si>
  <si>
    <t>Misa záchodová keramická závesná bez splachovacieho okruhu</t>
  </si>
  <si>
    <t>1021845396</t>
  </si>
  <si>
    <t>63</t>
  </si>
  <si>
    <t>725149715.S</t>
  </si>
  <si>
    <t>Montáž predstenového systému záchodov do ľahkých stien s kovovou konštrukciou</t>
  </si>
  <si>
    <t>-1505417673</t>
  </si>
  <si>
    <t>64</t>
  </si>
  <si>
    <t>552370000100.S</t>
  </si>
  <si>
    <t>Predstenový systém pre závesné WC so splachovacou podomietkovou nádržou do ľahkých montovaných konštrukcií</t>
  </si>
  <si>
    <t>-632082937</t>
  </si>
  <si>
    <t>65</t>
  </si>
  <si>
    <t>725219201.S</t>
  </si>
  <si>
    <t>Montáž umývadla keramického na konzoly, bez výtokovej armatúry</t>
  </si>
  <si>
    <t>-1622966491</t>
  </si>
  <si>
    <t>66</t>
  </si>
  <si>
    <t>642110000300</t>
  </si>
  <si>
    <t>Umývadlo keramické CUBITO, rozmer 650x485x170 mm, biela, JIKA</t>
  </si>
  <si>
    <t>238302960</t>
  </si>
  <si>
    <t>67</t>
  </si>
  <si>
    <t>725819402.S</t>
  </si>
  <si>
    <t>Montáž ventilu bez pripojovacej rúrky G 1/2</t>
  </si>
  <si>
    <t>-199650753</t>
  </si>
  <si>
    <t>68</t>
  </si>
  <si>
    <t>551110020500.S</t>
  </si>
  <si>
    <t>Ventil rohový 1/2" - 3/8" Parsek, bez matice, chrómovaná mosadz</t>
  </si>
  <si>
    <t>-1233120099</t>
  </si>
  <si>
    <t>69</t>
  </si>
  <si>
    <t>725829206.S</t>
  </si>
  <si>
    <t>Montáž batérie umývadlovej a drezovej stojankovej s mechanickým ovládaním odpadového ventilu</t>
  </si>
  <si>
    <t>1152917634</t>
  </si>
  <si>
    <t>70</t>
  </si>
  <si>
    <t>551450003800.S</t>
  </si>
  <si>
    <t>Batéria umývadlová stojanková páková</t>
  </si>
  <si>
    <t>187463002</t>
  </si>
  <si>
    <t>71</t>
  </si>
  <si>
    <t>725869301.S</t>
  </si>
  <si>
    <t>Montáž zápachovej uzávierky pre zariaďovacie predmety, umývadlovej do D 40 mm</t>
  </si>
  <si>
    <t>1227704830</t>
  </si>
  <si>
    <t>72</t>
  </si>
  <si>
    <t>551620006400.S</t>
  </si>
  <si>
    <t>Zápachová uzávierka - sifón pre umývadlá DN 40</t>
  </si>
  <si>
    <t>-436917811</t>
  </si>
  <si>
    <t>73</t>
  </si>
  <si>
    <t>998725201.S</t>
  </si>
  <si>
    <t>Presun hmôt pre zariaďovacie predmety v objektoch výšky do 6 m</t>
  </si>
  <si>
    <t>1768528830</t>
  </si>
  <si>
    <t>731</t>
  </si>
  <si>
    <t>Ústredné kúrenie - kotolne</t>
  </si>
  <si>
    <t>74</t>
  </si>
  <si>
    <t>731251015.S</t>
  </si>
  <si>
    <t>Montáž kotla oceľového elektrického 41-50 kW</t>
  </si>
  <si>
    <t>548580594</t>
  </si>
  <si>
    <t>75</t>
  </si>
  <si>
    <t>484140001100.S</t>
  </si>
  <si>
    <t xml:space="preserve">Elektrokotol nástenný bez expanznej nádoby s ekvitermickou reguláciou </t>
  </si>
  <si>
    <t>-1948413746</t>
  </si>
  <si>
    <t>76</t>
  </si>
  <si>
    <t>998731201.S</t>
  </si>
  <si>
    <t>Presun hmôt pre kotolne umiestnené vo výške (hĺbke) do 6 m</t>
  </si>
  <si>
    <t>-952926651</t>
  </si>
  <si>
    <t>732</t>
  </si>
  <si>
    <t>Ústredné kúrenie - strojovne</t>
  </si>
  <si>
    <t>77</t>
  </si>
  <si>
    <t>732219205.S</t>
  </si>
  <si>
    <t>Montáž zásobníkového ohrievača vody pre ohrev pitnej vody v spojení s kotlami objem do 150 l</t>
  </si>
  <si>
    <t>1335666032</t>
  </si>
  <si>
    <t>78</t>
  </si>
  <si>
    <t>484380001100.S</t>
  </si>
  <si>
    <t>Ohrievač zásobníkový na ohrev pitnej vody v spojení s nástennými zariadeniami, objem 150 l</t>
  </si>
  <si>
    <t>-1952288122</t>
  </si>
  <si>
    <t>79</t>
  </si>
  <si>
    <t>732331003.S</t>
  </si>
  <si>
    <t>Montáž expanznej nádoby tlak do 6 bar s membránou 12l</t>
  </si>
  <si>
    <t>-922601437</t>
  </si>
  <si>
    <t>80</t>
  </si>
  <si>
    <t>484630006100.S</t>
  </si>
  <si>
    <t>Nádoba expanzná s membránou, objem 12 l, 3/1,5 bar, 6/1,5 bar</t>
  </si>
  <si>
    <t>572404121</t>
  </si>
  <si>
    <t>81</t>
  </si>
  <si>
    <t>998732201.S</t>
  </si>
  <si>
    <t>Presun hmôt pre strojovne v objektoch výšky do 6 m</t>
  </si>
  <si>
    <t>-844815836</t>
  </si>
  <si>
    <t>763</t>
  </si>
  <si>
    <t>Konštrukcie - drevostavby</t>
  </si>
  <si>
    <t>82</t>
  </si>
  <si>
    <t>763115122</t>
  </si>
  <si>
    <t>Priečka SDK Rigips hr. 100 mm jednoducho opláštená doskami RBI 12,5 mm, CW 75</t>
  </si>
  <si>
    <t>1743447376</t>
  </si>
  <si>
    <t>83</t>
  </si>
  <si>
    <t>763119521.S</t>
  </si>
  <si>
    <t>Demontáž sadrokartónovej priečky, jednoduchá nosná oceľová konštrukcia, jednoduché opláštenie, -0,03036t</t>
  </si>
  <si>
    <t>-130941387</t>
  </si>
  <si>
    <t>84</t>
  </si>
  <si>
    <t>763120011.S</t>
  </si>
  <si>
    <t>Sadrokartónová inštalačná predstena pre sanitárne zariadenia, kca CD+UD, dvojito opláštená doskou impregnovanou H2 2x12,5 mm</t>
  </si>
  <si>
    <t>-1838922501</t>
  </si>
  <si>
    <t>85</t>
  </si>
  <si>
    <t>763181112.S</t>
  </si>
  <si>
    <t>Zárubne oceľové pre SDK priečky jednoducho opláštené výšky do 2,75 m šírky 600 mm hr. 100 mm</t>
  </si>
  <si>
    <t>-1833874419</t>
  </si>
  <si>
    <t>86</t>
  </si>
  <si>
    <t>998763401.S</t>
  </si>
  <si>
    <t>Presun hmôt pre sádrokartónové konštrukcie v stavbách (objektoch) výšky do 7 m</t>
  </si>
  <si>
    <t>547067327</t>
  </si>
  <si>
    <t>766</t>
  </si>
  <si>
    <t>Konštrukcie stolárske</t>
  </si>
  <si>
    <t>87</t>
  </si>
  <si>
    <t>766621081.S</t>
  </si>
  <si>
    <t>Montáž okna na PUR penu</t>
  </si>
  <si>
    <t>866318470</t>
  </si>
  <si>
    <t>88</t>
  </si>
  <si>
    <t>611410010400.S</t>
  </si>
  <si>
    <t xml:space="preserve">Exteriérove okno OS+O, vxš 2170x2670 mm, izolačné trojsklo, </t>
  </si>
  <si>
    <t>384742299</t>
  </si>
  <si>
    <t>89</t>
  </si>
  <si>
    <t>611410010500.S</t>
  </si>
  <si>
    <t>Exteriérové dvere s nadvsetlíkom vxš 2730x1100</t>
  </si>
  <si>
    <t>-1159537801</t>
  </si>
  <si>
    <t>90</t>
  </si>
  <si>
    <t>766662113.S</t>
  </si>
  <si>
    <t>Montáž dverového krídla otočného jednokrídlového bezpoldrážkového, do existujúcej zárubne, vrátane kovania</t>
  </si>
  <si>
    <t>2055410698</t>
  </si>
  <si>
    <t>91</t>
  </si>
  <si>
    <t>549150000600.S</t>
  </si>
  <si>
    <t>Kľučka dverová a rozeta 2x, nehrdzavejúca oceľ, povrch nerez brúsený</t>
  </si>
  <si>
    <t>-402007314</t>
  </si>
  <si>
    <t>92</t>
  </si>
  <si>
    <t>611610002900.S</t>
  </si>
  <si>
    <t>Dvere vnútorné jednokrídlové, šírka 600-900 mm, výplň DTD doska, povrch CPL laminát, mechanicky odolné plné</t>
  </si>
  <si>
    <t>-1209904863</t>
  </si>
  <si>
    <t>93</t>
  </si>
  <si>
    <t>998766201.S</t>
  </si>
  <si>
    <t>Presun hmot pre konštrukcie stolárske v objektoch výšky do 6 m</t>
  </si>
  <si>
    <t>-1912960473</t>
  </si>
  <si>
    <t>769</t>
  </si>
  <si>
    <t>Montáže vzduchotechnických zariadení</t>
  </si>
  <si>
    <t>94</t>
  </si>
  <si>
    <t>769011015.S</t>
  </si>
  <si>
    <t>Montáž ventilátora malého axiálneho nástenného na stenu veľkosť: 200</t>
  </si>
  <si>
    <t>-1774764265</t>
  </si>
  <si>
    <t>95</t>
  </si>
  <si>
    <t>429110000800</t>
  </si>
  <si>
    <t xml:space="preserve">Ventilátor malý, axiálny, tichý SILENT 200 CHZ, IP45, </t>
  </si>
  <si>
    <t>-369347119</t>
  </si>
  <si>
    <t>96</t>
  </si>
  <si>
    <t>769021006.S</t>
  </si>
  <si>
    <t>Montáž spiro potrubia DN 160-180</t>
  </si>
  <si>
    <t>-1752612228</t>
  </si>
  <si>
    <t>97</t>
  </si>
  <si>
    <t>429810000500.S</t>
  </si>
  <si>
    <t>Potrubie kruhové spiro DN 160, dĺžka 1000 mm</t>
  </si>
  <si>
    <t>1017856380</t>
  </si>
  <si>
    <t>98</t>
  </si>
  <si>
    <t>998769201.S</t>
  </si>
  <si>
    <t>Presun hmôt pre montáž vzduchotechnických zariadení v stavbe (objekte) výšky do 7 m</t>
  </si>
  <si>
    <t>1323646662</t>
  </si>
  <si>
    <t>771</t>
  </si>
  <si>
    <t>Podlahy z dlaždíc</t>
  </si>
  <si>
    <t>99</t>
  </si>
  <si>
    <t>771275308.S</t>
  </si>
  <si>
    <t>Montáž obkladov schodiskových stupňov dlaždicami do flexibilného tmelu veľ. 300 x 600 mm</t>
  </si>
  <si>
    <t>-63073875</t>
  </si>
  <si>
    <t>100</t>
  </si>
  <si>
    <t>597640008200</t>
  </si>
  <si>
    <t xml:space="preserve">Schodovka keramická  atypicky rozmer </t>
  </si>
  <si>
    <t>249155484</t>
  </si>
  <si>
    <t>101</t>
  </si>
  <si>
    <t>771578521.S</t>
  </si>
  <si>
    <t>Montáž podláh z keramických veľkoformátových dosiek hrúbky 3,5 mm, ukladaných do polyuretánového tmelu</t>
  </si>
  <si>
    <t>2081658104</t>
  </si>
  <si>
    <t>102</t>
  </si>
  <si>
    <t>597770000800</t>
  </si>
  <si>
    <t xml:space="preserve">Doska keramická veľkoformátová gresova </t>
  </si>
  <si>
    <t>1149556104</t>
  </si>
  <si>
    <t>103</t>
  </si>
  <si>
    <t>597740002100.S</t>
  </si>
  <si>
    <t xml:space="preserve">Dlaždice keramické, lxvxhr 598x598x10 mm, gresové </t>
  </si>
  <si>
    <t>-2093428750</t>
  </si>
  <si>
    <t>104</t>
  </si>
  <si>
    <t>998771101.S</t>
  </si>
  <si>
    <t>Presun hmôt pre podlahy z dlaždíc v objektoch výšky do 6m</t>
  </si>
  <si>
    <t>-550287103</t>
  </si>
  <si>
    <t>781</t>
  </si>
  <si>
    <t>Obklady</t>
  </si>
  <si>
    <t>105</t>
  </si>
  <si>
    <t>781445269.S</t>
  </si>
  <si>
    <t xml:space="preserve">Montáž obkladov vnútor. stien z obkladačiek kladených do tmelu flexibilného </t>
  </si>
  <si>
    <t>732419746</t>
  </si>
  <si>
    <t>106</t>
  </si>
  <si>
    <t>597620000600.S</t>
  </si>
  <si>
    <t>Mozaika dekoratívna keramická</t>
  </si>
  <si>
    <t>1319847351</t>
  </si>
  <si>
    <t>107</t>
  </si>
  <si>
    <t>781445277.S</t>
  </si>
  <si>
    <t>Montáž obkladov vnútor. stien z obkladačiek kladených do tmelu flexibilného v obmedzenom priestore veľ. 300x600 mm</t>
  </si>
  <si>
    <t>1960284076</t>
  </si>
  <si>
    <t>108</t>
  </si>
  <si>
    <t>597640001400</t>
  </si>
  <si>
    <t>Obkladačky keramické podľa vyb.inv</t>
  </si>
  <si>
    <t>257096823</t>
  </si>
  <si>
    <t>109</t>
  </si>
  <si>
    <t>998781101.S</t>
  </si>
  <si>
    <t>Presun hmôt pre obklady keramické v objektoch výšky do 6 m</t>
  </si>
  <si>
    <t>-797554731</t>
  </si>
  <si>
    <t>784</t>
  </si>
  <si>
    <t>Maľby</t>
  </si>
  <si>
    <t>110</t>
  </si>
  <si>
    <t>784454070</t>
  </si>
  <si>
    <t>Maľby z maliarskych zmesí Caparol, ručne nanášaná, dekoratívna disperzná lazúra Arte Twin na jemnozrnný podklad výšky do 3,80 m</t>
  </si>
  <si>
    <t>-1672723259</t>
  </si>
  <si>
    <t>785</t>
  </si>
  <si>
    <t>Tapetovanie</t>
  </si>
  <si>
    <t>111</t>
  </si>
  <si>
    <t>785000320.S</t>
  </si>
  <si>
    <t>Lepenie tapiet samolepiacich na stenu výšky nad 3,80 m</t>
  </si>
  <si>
    <t>-126068193</t>
  </si>
  <si>
    <t>112</t>
  </si>
  <si>
    <t>624640000200.R</t>
  </si>
  <si>
    <t>Samolepiaca tapeta (fólia), dekorartívna original</t>
  </si>
  <si>
    <t>-168985873</t>
  </si>
  <si>
    <t>Práce a dodávky M</t>
  </si>
  <si>
    <t>21-M</t>
  </si>
  <si>
    <t>Elektromontáže</t>
  </si>
  <si>
    <t>113</t>
  </si>
  <si>
    <t>210010025.S</t>
  </si>
  <si>
    <t>Rúrka ohybná elektroinštalačná z PVC typ FXP 20, uložená pevne</t>
  </si>
  <si>
    <t>625024600</t>
  </si>
  <si>
    <t>114</t>
  </si>
  <si>
    <t>345710009100.S</t>
  </si>
  <si>
    <t>Rúrka ohybná vlnitá pancierová so strednou mechanickou odolnosťou z PVC-U, D 20</t>
  </si>
  <si>
    <t>128</t>
  </si>
  <si>
    <t>1511923103</t>
  </si>
  <si>
    <t>115</t>
  </si>
  <si>
    <t>210010301.S</t>
  </si>
  <si>
    <t>Krabica prístrojová bez zapojenia (1901, KP 68, KZ 3)</t>
  </si>
  <si>
    <t>-723390992</t>
  </si>
  <si>
    <t>116</t>
  </si>
  <si>
    <t>345410002000</t>
  </si>
  <si>
    <t>Krabica prístrojová z PVC s viečkom a svorkovnicou pod omietku KP 67/3, Dxh 70x45 mm, KOPOS</t>
  </si>
  <si>
    <t>1904481685</t>
  </si>
  <si>
    <t>117</t>
  </si>
  <si>
    <t>345410005810.S</t>
  </si>
  <si>
    <t>Viečko bezhalogénové ku kruhovej krabici V 68HF HB</t>
  </si>
  <si>
    <t>1490385752</t>
  </si>
  <si>
    <t>118</t>
  </si>
  <si>
    <t>345410014890.S</t>
  </si>
  <si>
    <t>Krabica prístrojová KP 68/2HF bezhalogénová z PVC</t>
  </si>
  <si>
    <t>56575281</t>
  </si>
  <si>
    <t>119</t>
  </si>
  <si>
    <t>210110011.S</t>
  </si>
  <si>
    <t>Jednopólový spínač - radenie 1, nástenný IP 55, vrátane zapojenia</t>
  </si>
  <si>
    <t>784782351</t>
  </si>
  <si>
    <t>120</t>
  </si>
  <si>
    <t>345340007930.S</t>
  </si>
  <si>
    <t>Spínač jednopólový so signálkou pre zapustenú montáž, radenie č.1 IP44</t>
  </si>
  <si>
    <t>1176758227</t>
  </si>
  <si>
    <t>121</t>
  </si>
  <si>
    <t>210110012.S</t>
  </si>
  <si>
    <t>Sériový spínač -  radenie 5, nástenný IP 55 vrátane zapojenia</t>
  </si>
  <si>
    <t>-1015803389</t>
  </si>
  <si>
    <t>122</t>
  </si>
  <si>
    <t>345330003430.S</t>
  </si>
  <si>
    <t>Prepínač krížový nástenný, radenie č.5, IP55</t>
  </si>
  <si>
    <t>31857936</t>
  </si>
  <si>
    <t>123</t>
  </si>
  <si>
    <t>210111021.S</t>
  </si>
  <si>
    <t>Domová zásuvka pre zapustenú montáž IP 44, vrátane zapojenia 250 V / 16A,  2P + PE</t>
  </si>
  <si>
    <t>-1800436960</t>
  </si>
  <si>
    <t>124</t>
  </si>
  <si>
    <t>345520000450</t>
  </si>
  <si>
    <t>Zásuvka dvojnásobná, radenie 2x(2P+PE), biela</t>
  </si>
  <si>
    <t>841658716</t>
  </si>
  <si>
    <t>125</t>
  </si>
  <si>
    <t>210111023.S</t>
  </si>
  <si>
    <t>Domová zásuvka s prepäťovou ochranou pre zapustenú montáž IP 44, vrátane zapojenia 250V / 16A 2P + PE</t>
  </si>
  <si>
    <t>-1981710217</t>
  </si>
  <si>
    <t>126</t>
  </si>
  <si>
    <t>345520000470</t>
  </si>
  <si>
    <t>Zásuvka Tango jednonásobná s prepäťovou ochranou IP44, biela</t>
  </si>
  <si>
    <t>-1327607583</t>
  </si>
  <si>
    <t>127</t>
  </si>
  <si>
    <t>210193070.S</t>
  </si>
  <si>
    <t>Domova rozvodnica do 14 M pre zapustenú montáž bez sekacích prác</t>
  </si>
  <si>
    <t>-1011610888</t>
  </si>
  <si>
    <t>357150000310.S</t>
  </si>
  <si>
    <t>Rozvodnicová skriňa plastová zapustená, počet radov 1, modulov v rade 8, PE+N, IP40</t>
  </si>
  <si>
    <t>342908620</t>
  </si>
  <si>
    <t>129</t>
  </si>
  <si>
    <t>210203016.S</t>
  </si>
  <si>
    <t>LED pás 24 V osadený v AL lište</t>
  </si>
  <si>
    <t>1422259298</t>
  </si>
  <si>
    <t>130</t>
  </si>
  <si>
    <t>347730005500.S</t>
  </si>
  <si>
    <t xml:space="preserve"> Líniovy svetelný system 2x3 m</t>
  </si>
  <si>
    <t>-567334907</t>
  </si>
  <si>
    <t>131</t>
  </si>
  <si>
    <t>210203040.S</t>
  </si>
  <si>
    <t>Montáž a zapojenie stropného LED svietidla 3-18 W</t>
  </si>
  <si>
    <t>-1037601963</t>
  </si>
  <si>
    <t>132</t>
  </si>
  <si>
    <t>E00078709</t>
  </si>
  <si>
    <t>Svietidlo LED  15W/SMD/4000K/MS/so senzorom IP20 CLR4 na povrch LC722SM Nedes</t>
  </si>
  <si>
    <t>KS</t>
  </si>
  <si>
    <t>256</t>
  </si>
  <si>
    <t>1462963232</t>
  </si>
  <si>
    <t>133</t>
  </si>
  <si>
    <t>210203057.S</t>
  </si>
  <si>
    <t>Montáž a zapojenie LED panelu Ø180 mm zaveseného</t>
  </si>
  <si>
    <t>1674987577</t>
  </si>
  <si>
    <t>134</t>
  </si>
  <si>
    <t>348130002700.S</t>
  </si>
  <si>
    <t xml:space="preserve">LED panel kruh zavesný </t>
  </si>
  <si>
    <t>-1351111633</t>
  </si>
  <si>
    <t>135</t>
  </si>
  <si>
    <t>210451003.S</t>
  </si>
  <si>
    <t>Montáž vykurovacej rohože 160 W/m2</t>
  </si>
  <si>
    <t>-1175950222</t>
  </si>
  <si>
    <t>136</t>
  </si>
  <si>
    <t>341720008900</t>
  </si>
  <si>
    <t>Vykurovacia rohož samolepiaca LDTS 100/8,2, šxl 0,50x16,5 m, príkon 820 W</t>
  </si>
  <si>
    <t>-1586210714</t>
  </si>
  <si>
    <t>137</t>
  </si>
  <si>
    <t>210451009.S</t>
  </si>
  <si>
    <t>Montáž izolácie pod vykurovacie rohože a káble</t>
  </si>
  <si>
    <t>1841275560</t>
  </si>
  <si>
    <t>138</t>
  </si>
  <si>
    <t>341730004000.S</t>
  </si>
  <si>
    <t>Izolácia pre vykurovacie podlahové systémy pod dlažbou, hr. 6 mm, bal. 4,32 m2</t>
  </si>
  <si>
    <t>bal</t>
  </si>
  <si>
    <t>-1159002702</t>
  </si>
  <si>
    <t>139</t>
  </si>
  <si>
    <t>341730004400.S</t>
  </si>
  <si>
    <t>Sada čidiel pre vonkajšie plochy, vlhkostné čidlo a teplotné čidlo s pripojovacím káblom 15 m</t>
  </si>
  <si>
    <t>2076088629</t>
  </si>
  <si>
    <t>140</t>
  </si>
  <si>
    <t>210451020.S</t>
  </si>
  <si>
    <t>Montáž a napojenie termostatu na stenu pre elektrické podlahové kúrenie</t>
  </si>
  <si>
    <t>-1401825522</t>
  </si>
  <si>
    <t>141</t>
  </si>
  <si>
    <t>341730002900.S</t>
  </si>
  <si>
    <t>Termostat digitálny pre podlahové vykurovanie, do montážnej krabice KU 68</t>
  </si>
  <si>
    <t>-1303403661</t>
  </si>
  <si>
    <t>142</t>
  </si>
  <si>
    <t>210800107.S</t>
  </si>
  <si>
    <t>Kábel medený uložený voľne CYKY 450/750 V 3x1,5</t>
  </si>
  <si>
    <t>754333847</t>
  </si>
  <si>
    <t>143</t>
  </si>
  <si>
    <t>341110000700.S</t>
  </si>
  <si>
    <t>Kábel medený CYKY 3x1,5 mm2</t>
  </si>
  <si>
    <t>-1732379035</t>
  </si>
  <si>
    <t>144</t>
  </si>
  <si>
    <t>210800108.S</t>
  </si>
  <si>
    <t>Kábel medený uložený voľne CYKY 450/750 V 3x2,5</t>
  </si>
  <si>
    <t>-1932257583</t>
  </si>
  <si>
    <t>145</t>
  </si>
  <si>
    <t>341110000800.S</t>
  </si>
  <si>
    <t>Kábel medený CYKY 3x2,5 mm2</t>
  </si>
  <si>
    <t>-1754834672</t>
  </si>
  <si>
    <t>146</t>
  </si>
  <si>
    <t>MD</t>
  </si>
  <si>
    <t>Mimostavenisková doprava</t>
  </si>
  <si>
    <t>-738953569</t>
  </si>
  <si>
    <t>147</t>
  </si>
  <si>
    <t>MV</t>
  </si>
  <si>
    <t>Murárske výpomoci</t>
  </si>
  <si>
    <t>-1469710211</t>
  </si>
  <si>
    <t>148</t>
  </si>
  <si>
    <t>PD</t>
  </si>
  <si>
    <t>Presun dodávok</t>
  </si>
  <si>
    <t>-577343221</t>
  </si>
  <si>
    <t>149</t>
  </si>
  <si>
    <t>PM</t>
  </si>
  <si>
    <t>Podružný materiál</t>
  </si>
  <si>
    <t>701373392</t>
  </si>
  <si>
    <t>150</t>
  </si>
  <si>
    <t>PPV</t>
  </si>
  <si>
    <t>Podiel pridružených výkonov</t>
  </si>
  <si>
    <t>-1124261159</t>
  </si>
  <si>
    <t xml:space="preserve">02 - SO 02 Zariadenie predajne </t>
  </si>
  <si>
    <t xml:space="preserve">    791 - Zariadenia interiéru </t>
  </si>
  <si>
    <t>791</t>
  </si>
  <si>
    <t xml:space="preserve">Zariadenia interiéru </t>
  </si>
  <si>
    <t>348G1</t>
  </si>
  <si>
    <t>Obchodné zariadenie - regalový pult dl. 5 m</t>
  </si>
  <si>
    <t>270955822</t>
  </si>
  <si>
    <t>348140001316.S</t>
  </si>
  <si>
    <t>Nerezový pracovny stôl 4 m</t>
  </si>
  <si>
    <t>-1713423901</t>
  </si>
  <si>
    <t>348g2</t>
  </si>
  <si>
    <t>Kávovar PROFI  s pumpou</t>
  </si>
  <si>
    <t>167313957</t>
  </si>
  <si>
    <t>348U</t>
  </si>
  <si>
    <t>Umývačka riadu  D WASH 40</t>
  </si>
  <si>
    <t>1094301263</t>
  </si>
  <si>
    <t>348CH</t>
  </si>
  <si>
    <t>Chladnička veľka  ER 600</t>
  </si>
  <si>
    <t>754695805</t>
  </si>
  <si>
    <t>348V</t>
  </si>
  <si>
    <t>Vitrína EVOK 90</t>
  </si>
  <si>
    <t>-420707640</t>
  </si>
  <si>
    <t>348BCH</t>
  </si>
  <si>
    <t>Barova chladnička GUZANTI GZ 90B</t>
  </si>
  <si>
    <t>1930491496</t>
  </si>
  <si>
    <t>348KS</t>
  </si>
  <si>
    <t>Kassa ASUS AiO V16 GART</t>
  </si>
  <si>
    <t>347071931</t>
  </si>
  <si>
    <t>348FT</t>
  </si>
  <si>
    <t>Fiškálna tlačiareň ERP EFOX TELCOM RP80</t>
  </si>
  <si>
    <t>363957026</t>
  </si>
  <si>
    <t>348KCH</t>
  </si>
  <si>
    <t xml:space="preserve">Krájačka chleba </t>
  </si>
  <si>
    <t>-1012302215</t>
  </si>
  <si>
    <t>348ST</t>
  </si>
  <si>
    <t>Kaviarenský stolík</t>
  </si>
  <si>
    <t>-1678881443</t>
  </si>
  <si>
    <t>348ST1</t>
  </si>
  <si>
    <t xml:space="preserve">Stolička </t>
  </si>
  <si>
    <t>1509225806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</si>
</sst>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1" fillId="0" borderId="19" xfId="0" applyFont="1" applyBorder="1" applyAlignment="1">
      <alignment horizontal="left" vertical="center"/>
    </xf>
    <xf numFmtId="0" fontId="31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35" workbookViewId="0">
      <selection activeCell="BE11" sqref="BE11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ht="10.199999999999999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197" t="s">
        <v>5</v>
      </c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61" t="s">
        <v>12</v>
      </c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R5" s="16"/>
      <c r="BS5" s="13" t="s">
        <v>6</v>
      </c>
    </row>
    <row r="6" spans="1:74" ht="36.9" customHeight="1">
      <c r="B6" s="16"/>
      <c r="D6" s="21" t="s">
        <v>13</v>
      </c>
      <c r="K6" s="163" t="s">
        <v>14</v>
      </c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62"/>
      <c r="AL6" s="162"/>
      <c r="AM6" s="162"/>
      <c r="AN6" s="162"/>
      <c r="AO6" s="162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/>
      <c r="AR8" s="16"/>
      <c r="BS8" s="13" t="s">
        <v>6</v>
      </c>
    </row>
    <row r="9" spans="1:74" ht="14.4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45" customHeight="1">
      <c r="B11" s="16"/>
      <c r="E11" s="20" t="s">
        <v>22</v>
      </c>
      <c r="AK11" s="22" t="s">
        <v>23</v>
      </c>
      <c r="AN11" s="20" t="s">
        <v>1</v>
      </c>
      <c r="AR11" s="16"/>
      <c r="BS11" s="13" t="s">
        <v>6</v>
      </c>
    </row>
    <row r="12" spans="1:74" ht="6.9" customHeight="1">
      <c r="B12" s="16"/>
      <c r="AR12" s="16"/>
      <c r="BS12" s="13" t="s">
        <v>6</v>
      </c>
    </row>
    <row r="13" spans="1:74" ht="12" customHeight="1">
      <c r="B13" s="16"/>
      <c r="D13" s="22" t="s">
        <v>24</v>
      </c>
      <c r="AK13" s="22" t="s">
        <v>21</v>
      </c>
      <c r="AN13" s="20" t="s">
        <v>1</v>
      </c>
      <c r="AR13" s="16"/>
      <c r="BS13" s="13" t="s">
        <v>6</v>
      </c>
    </row>
    <row r="14" spans="1:74" ht="13.2">
      <c r="B14" s="16"/>
      <c r="E14" s="20" t="s">
        <v>25</v>
      </c>
      <c r="AK14" s="22" t="s">
        <v>23</v>
      </c>
      <c r="AN14" s="20" t="s">
        <v>1</v>
      </c>
      <c r="AR14" s="16"/>
      <c r="BS14" s="13" t="s">
        <v>6</v>
      </c>
    </row>
    <row r="15" spans="1:74" ht="6.9" customHeight="1">
      <c r="B15" s="16"/>
      <c r="AR15" s="16"/>
      <c r="BS15" s="13" t="s">
        <v>3</v>
      </c>
    </row>
    <row r="16" spans="1:74" ht="12" customHeight="1">
      <c r="B16" s="16"/>
      <c r="D16" s="22" t="s">
        <v>26</v>
      </c>
      <c r="AK16" s="22" t="s">
        <v>21</v>
      </c>
      <c r="AN16" s="20" t="s">
        <v>1</v>
      </c>
      <c r="AR16" s="16"/>
      <c r="BS16" s="13" t="s">
        <v>3</v>
      </c>
    </row>
    <row r="17" spans="2:71" ht="18.45" customHeight="1">
      <c r="B17" s="16"/>
      <c r="E17" s="20" t="s">
        <v>25</v>
      </c>
      <c r="AK17" s="22" t="s">
        <v>23</v>
      </c>
      <c r="AN17" s="20" t="s">
        <v>1</v>
      </c>
      <c r="AR17" s="16"/>
      <c r="BS17" s="13" t="s">
        <v>27</v>
      </c>
    </row>
    <row r="18" spans="2:71" ht="6.9" customHeight="1">
      <c r="B18" s="16"/>
      <c r="AR18" s="16"/>
      <c r="BS18" s="13" t="s">
        <v>6</v>
      </c>
    </row>
    <row r="19" spans="2:71" ht="12" customHeight="1">
      <c r="B19" s="16"/>
      <c r="D19" s="22" t="s">
        <v>28</v>
      </c>
      <c r="AK19" s="22" t="s">
        <v>21</v>
      </c>
      <c r="AN19" s="20" t="s">
        <v>1</v>
      </c>
      <c r="AR19" s="16"/>
      <c r="BS19" s="13" t="s">
        <v>6</v>
      </c>
    </row>
    <row r="20" spans="2:71" ht="18.45" customHeight="1">
      <c r="B20" s="16"/>
      <c r="E20" s="20" t="s">
        <v>25</v>
      </c>
      <c r="AK20" s="22" t="s">
        <v>23</v>
      </c>
      <c r="AN20" s="20" t="s">
        <v>1</v>
      </c>
      <c r="AR20" s="16"/>
      <c r="BS20" s="13" t="s">
        <v>27</v>
      </c>
    </row>
    <row r="21" spans="2:71" ht="6.9" customHeight="1">
      <c r="B21" s="16"/>
      <c r="AR21" s="16"/>
    </row>
    <row r="22" spans="2:71" ht="12" customHeight="1">
      <c r="B22" s="16"/>
      <c r="D22" s="22" t="s">
        <v>29</v>
      </c>
      <c r="AR22" s="16"/>
    </row>
    <row r="23" spans="2:71" ht="16.5" customHeight="1">
      <c r="B23" s="16"/>
      <c r="E23" s="164" t="s">
        <v>1</v>
      </c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R23" s="16"/>
    </row>
    <row r="24" spans="2:71" ht="6.9" customHeight="1">
      <c r="B24" s="16"/>
      <c r="AR24" s="16"/>
    </row>
    <row r="25" spans="2:71" ht="6.9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>
      <c r="B26" s="25"/>
      <c r="D26" s="26" t="s">
        <v>30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65">
        <f>ROUND(AG94,2)</f>
        <v>0</v>
      </c>
      <c r="AL26" s="166"/>
      <c r="AM26" s="166"/>
      <c r="AN26" s="166"/>
      <c r="AO26" s="166"/>
      <c r="AR26" s="25"/>
    </row>
    <row r="27" spans="2:71" s="1" customFormat="1" ht="6.9" customHeight="1">
      <c r="B27" s="25"/>
      <c r="AR27" s="25"/>
    </row>
    <row r="28" spans="2:71" s="1" customFormat="1" ht="13.2">
      <c r="B28" s="25"/>
      <c r="L28" s="167" t="s">
        <v>31</v>
      </c>
      <c r="M28" s="167"/>
      <c r="N28" s="167"/>
      <c r="O28" s="167"/>
      <c r="P28" s="167"/>
      <c r="W28" s="167" t="s">
        <v>32</v>
      </c>
      <c r="X28" s="167"/>
      <c r="Y28" s="167"/>
      <c r="Z28" s="167"/>
      <c r="AA28" s="167"/>
      <c r="AB28" s="167"/>
      <c r="AC28" s="167"/>
      <c r="AD28" s="167"/>
      <c r="AE28" s="167"/>
      <c r="AK28" s="167" t="s">
        <v>33</v>
      </c>
      <c r="AL28" s="167"/>
      <c r="AM28" s="167"/>
      <c r="AN28" s="167"/>
      <c r="AO28" s="167"/>
      <c r="AR28" s="25"/>
    </row>
    <row r="29" spans="2:71" s="2" customFormat="1" ht="14.4" customHeight="1">
      <c r="B29" s="29"/>
      <c r="D29" s="22" t="s">
        <v>34</v>
      </c>
      <c r="F29" s="30" t="s">
        <v>35</v>
      </c>
      <c r="L29" s="170">
        <v>0.2</v>
      </c>
      <c r="M29" s="169"/>
      <c r="N29" s="169"/>
      <c r="O29" s="169"/>
      <c r="P29" s="169"/>
      <c r="Q29" s="31"/>
      <c r="R29" s="31"/>
      <c r="S29" s="31"/>
      <c r="T29" s="31"/>
      <c r="U29" s="31"/>
      <c r="V29" s="31"/>
      <c r="W29" s="168">
        <f>ROUND(AZ94, 2)</f>
        <v>0</v>
      </c>
      <c r="X29" s="169"/>
      <c r="Y29" s="169"/>
      <c r="Z29" s="169"/>
      <c r="AA29" s="169"/>
      <c r="AB29" s="169"/>
      <c r="AC29" s="169"/>
      <c r="AD29" s="169"/>
      <c r="AE29" s="169"/>
      <c r="AF29" s="31"/>
      <c r="AG29" s="31"/>
      <c r="AH29" s="31"/>
      <c r="AI29" s="31"/>
      <c r="AJ29" s="31"/>
      <c r="AK29" s="168">
        <f>ROUND(AV94, 2)</f>
        <v>0</v>
      </c>
      <c r="AL29" s="169"/>
      <c r="AM29" s="169"/>
      <c r="AN29" s="169"/>
      <c r="AO29" s="169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" customHeight="1">
      <c r="B30" s="29"/>
      <c r="F30" s="30" t="s">
        <v>36</v>
      </c>
      <c r="L30" s="173">
        <v>0.2</v>
      </c>
      <c r="M30" s="172"/>
      <c r="N30" s="172"/>
      <c r="O30" s="172"/>
      <c r="P30" s="172"/>
      <c r="W30" s="171">
        <f>ROUND(BA94, 2)</f>
        <v>0</v>
      </c>
      <c r="X30" s="172"/>
      <c r="Y30" s="172"/>
      <c r="Z30" s="172"/>
      <c r="AA30" s="172"/>
      <c r="AB30" s="172"/>
      <c r="AC30" s="172"/>
      <c r="AD30" s="172"/>
      <c r="AE30" s="172"/>
      <c r="AK30" s="171">
        <f>ROUND(AW94, 2)</f>
        <v>0</v>
      </c>
      <c r="AL30" s="172"/>
      <c r="AM30" s="172"/>
      <c r="AN30" s="172"/>
      <c r="AO30" s="172"/>
      <c r="AR30" s="29"/>
    </row>
    <row r="31" spans="2:71" s="2" customFormat="1" ht="14.4" hidden="1" customHeight="1">
      <c r="B31" s="29"/>
      <c r="F31" s="22" t="s">
        <v>37</v>
      </c>
      <c r="L31" s="173">
        <v>0.2</v>
      </c>
      <c r="M31" s="172"/>
      <c r="N31" s="172"/>
      <c r="O31" s="172"/>
      <c r="P31" s="172"/>
      <c r="W31" s="171">
        <f>ROUND(BB94, 2)</f>
        <v>0</v>
      </c>
      <c r="X31" s="172"/>
      <c r="Y31" s="172"/>
      <c r="Z31" s="172"/>
      <c r="AA31" s="172"/>
      <c r="AB31" s="172"/>
      <c r="AC31" s="172"/>
      <c r="AD31" s="172"/>
      <c r="AE31" s="172"/>
      <c r="AK31" s="171">
        <v>0</v>
      </c>
      <c r="AL31" s="172"/>
      <c r="AM31" s="172"/>
      <c r="AN31" s="172"/>
      <c r="AO31" s="172"/>
      <c r="AR31" s="29"/>
    </row>
    <row r="32" spans="2:71" s="2" customFormat="1" ht="14.4" hidden="1" customHeight="1">
      <c r="B32" s="29"/>
      <c r="F32" s="22" t="s">
        <v>38</v>
      </c>
      <c r="L32" s="173">
        <v>0.2</v>
      </c>
      <c r="M32" s="172"/>
      <c r="N32" s="172"/>
      <c r="O32" s="172"/>
      <c r="P32" s="172"/>
      <c r="W32" s="171">
        <f>ROUND(BC94, 2)</f>
        <v>0</v>
      </c>
      <c r="X32" s="172"/>
      <c r="Y32" s="172"/>
      <c r="Z32" s="172"/>
      <c r="AA32" s="172"/>
      <c r="AB32" s="172"/>
      <c r="AC32" s="172"/>
      <c r="AD32" s="172"/>
      <c r="AE32" s="172"/>
      <c r="AK32" s="171">
        <v>0</v>
      </c>
      <c r="AL32" s="172"/>
      <c r="AM32" s="172"/>
      <c r="AN32" s="172"/>
      <c r="AO32" s="172"/>
      <c r="AR32" s="29"/>
    </row>
    <row r="33" spans="2:52" s="2" customFormat="1" ht="14.4" hidden="1" customHeight="1">
      <c r="B33" s="29"/>
      <c r="F33" s="30" t="s">
        <v>39</v>
      </c>
      <c r="L33" s="170">
        <v>0</v>
      </c>
      <c r="M33" s="169"/>
      <c r="N33" s="169"/>
      <c r="O33" s="169"/>
      <c r="P33" s="169"/>
      <c r="Q33" s="31"/>
      <c r="R33" s="31"/>
      <c r="S33" s="31"/>
      <c r="T33" s="31"/>
      <c r="U33" s="31"/>
      <c r="V33" s="31"/>
      <c r="W33" s="168">
        <f>ROUND(BD94, 2)</f>
        <v>0</v>
      </c>
      <c r="X33" s="169"/>
      <c r="Y33" s="169"/>
      <c r="Z33" s="169"/>
      <c r="AA33" s="169"/>
      <c r="AB33" s="169"/>
      <c r="AC33" s="169"/>
      <c r="AD33" s="169"/>
      <c r="AE33" s="169"/>
      <c r="AF33" s="31"/>
      <c r="AG33" s="31"/>
      <c r="AH33" s="31"/>
      <c r="AI33" s="31"/>
      <c r="AJ33" s="31"/>
      <c r="AK33" s="168">
        <v>0</v>
      </c>
      <c r="AL33" s="169"/>
      <c r="AM33" s="169"/>
      <c r="AN33" s="169"/>
      <c r="AO33" s="169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" customHeight="1">
      <c r="B34" s="25"/>
      <c r="AR34" s="25"/>
    </row>
    <row r="35" spans="2:52" s="1" customFormat="1" ht="25.95" customHeight="1">
      <c r="B35" s="25"/>
      <c r="C35" s="33"/>
      <c r="D35" s="34" t="s">
        <v>40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41</v>
      </c>
      <c r="U35" s="35"/>
      <c r="V35" s="35"/>
      <c r="W35" s="35"/>
      <c r="X35" s="174" t="s">
        <v>42</v>
      </c>
      <c r="Y35" s="175"/>
      <c r="Z35" s="175"/>
      <c r="AA35" s="175"/>
      <c r="AB35" s="175"/>
      <c r="AC35" s="35"/>
      <c r="AD35" s="35"/>
      <c r="AE35" s="35"/>
      <c r="AF35" s="35"/>
      <c r="AG35" s="35"/>
      <c r="AH35" s="35"/>
      <c r="AI35" s="35"/>
      <c r="AJ35" s="35"/>
      <c r="AK35" s="176">
        <f>SUM(AK26:AK33)</f>
        <v>0</v>
      </c>
      <c r="AL35" s="175"/>
      <c r="AM35" s="175"/>
      <c r="AN35" s="175"/>
      <c r="AO35" s="177"/>
      <c r="AP35" s="33"/>
      <c r="AQ35" s="33"/>
      <c r="AR35" s="25"/>
    </row>
    <row r="36" spans="2:52" s="1" customFormat="1" ht="6.9" customHeight="1">
      <c r="B36" s="25"/>
      <c r="AR36" s="25"/>
    </row>
    <row r="37" spans="2:52" s="1" customFormat="1" ht="14.4" customHeight="1">
      <c r="B37" s="25"/>
      <c r="AR37" s="25"/>
    </row>
    <row r="38" spans="2:52" ht="14.4" customHeight="1">
      <c r="B38" s="16"/>
      <c r="AR38" s="16"/>
    </row>
    <row r="39" spans="2:52" ht="14.4" customHeight="1">
      <c r="B39" s="16"/>
      <c r="AR39" s="16"/>
    </row>
    <row r="40" spans="2:52" ht="14.4" customHeight="1">
      <c r="B40" s="16"/>
      <c r="AR40" s="16"/>
    </row>
    <row r="41" spans="2:52" ht="14.4" customHeight="1">
      <c r="B41" s="16"/>
      <c r="AR41" s="16"/>
    </row>
    <row r="42" spans="2:52" ht="14.4" customHeight="1">
      <c r="B42" s="16"/>
      <c r="AR42" s="16"/>
    </row>
    <row r="43" spans="2:52" ht="14.4" customHeight="1">
      <c r="B43" s="16"/>
      <c r="AR43" s="16"/>
    </row>
    <row r="44" spans="2:52" ht="14.4" customHeight="1">
      <c r="B44" s="16"/>
      <c r="AR44" s="16"/>
    </row>
    <row r="45" spans="2:52" ht="14.4" customHeight="1">
      <c r="B45" s="16"/>
      <c r="AR45" s="16"/>
    </row>
    <row r="46" spans="2:52" ht="14.4" customHeight="1">
      <c r="B46" s="16"/>
      <c r="AR46" s="16"/>
    </row>
    <row r="47" spans="2:52" ht="14.4" customHeight="1">
      <c r="B47" s="16"/>
      <c r="AR47" s="16"/>
    </row>
    <row r="48" spans="2:52" ht="14.4" customHeight="1">
      <c r="B48" s="16"/>
      <c r="AR48" s="16"/>
    </row>
    <row r="49" spans="2:44" s="1" customFormat="1" ht="14.4" customHeight="1">
      <c r="B49" s="25"/>
      <c r="D49" s="37" t="s">
        <v>43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44</v>
      </c>
      <c r="AI49" s="38"/>
      <c r="AJ49" s="38"/>
      <c r="AK49" s="38"/>
      <c r="AL49" s="38"/>
      <c r="AM49" s="38"/>
      <c r="AN49" s="38"/>
      <c r="AO49" s="38"/>
      <c r="AR49" s="25"/>
    </row>
    <row r="50" spans="2:44" ht="10.199999999999999">
      <c r="B50" s="16"/>
      <c r="AR50" s="16"/>
    </row>
    <row r="51" spans="2:44" ht="10.199999999999999">
      <c r="B51" s="16"/>
      <c r="AR51" s="16"/>
    </row>
    <row r="52" spans="2:44" ht="10.199999999999999">
      <c r="B52" s="16"/>
      <c r="AR52" s="16"/>
    </row>
    <row r="53" spans="2:44" ht="10.199999999999999">
      <c r="B53" s="16"/>
      <c r="AR53" s="16"/>
    </row>
    <row r="54" spans="2:44" ht="10.199999999999999">
      <c r="B54" s="16"/>
      <c r="AR54" s="16"/>
    </row>
    <row r="55" spans="2:44" ht="10.199999999999999">
      <c r="B55" s="16"/>
      <c r="AR55" s="16"/>
    </row>
    <row r="56" spans="2:44" ht="10.199999999999999">
      <c r="B56" s="16"/>
      <c r="AR56" s="16"/>
    </row>
    <row r="57" spans="2:44" ht="10.199999999999999">
      <c r="B57" s="16"/>
      <c r="AR57" s="16"/>
    </row>
    <row r="58" spans="2:44" ht="10.199999999999999">
      <c r="B58" s="16"/>
      <c r="AR58" s="16"/>
    </row>
    <row r="59" spans="2:44" ht="10.199999999999999">
      <c r="B59" s="16"/>
      <c r="AR59" s="16"/>
    </row>
    <row r="60" spans="2:44" s="1" customFormat="1" ht="13.2">
      <c r="B60" s="25"/>
      <c r="D60" s="39" t="s">
        <v>45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46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45</v>
      </c>
      <c r="AI60" s="27"/>
      <c r="AJ60" s="27"/>
      <c r="AK60" s="27"/>
      <c r="AL60" s="27"/>
      <c r="AM60" s="39" t="s">
        <v>46</v>
      </c>
      <c r="AN60" s="27"/>
      <c r="AO60" s="27"/>
      <c r="AR60" s="25"/>
    </row>
    <row r="61" spans="2:44" ht="10.199999999999999">
      <c r="B61" s="16"/>
      <c r="AR61" s="16"/>
    </row>
    <row r="62" spans="2:44" ht="10.199999999999999">
      <c r="B62" s="16"/>
      <c r="AR62" s="16"/>
    </row>
    <row r="63" spans="2:44" ht="10.199999999999999">
      <c r="B63" s="16"/>
      <c r="AR63" s="16"/>
    </row>
    <row r="64" spans="2:44" s="1" customFormat="1" ht="13.2">
      <c r="B64" s="25"/>
      <c r="D64" s="37" t="s">
        <v>47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48</v>
      </c>
      <c r="AI64" s="38"/>
      <c r="AJ64" s="38"/>
      <c r="AK64" s="38"/>
      <c r="AL64" s="38"/>
      <c r="AM64" s="38"/>
      <c r="AN64" s="38"/>
      <c r="AO64" s="38"/>
      <c r="AR64" s="25"/>
    </row>
    <row r="65" spans="2:44" ht="10.199999999999999">
      <c r="B65" s="16"/>
      <c r="AR65" s="16"/>
    </row>
    <row r="66" spans="2:44" ht="10.199999999999999">
      <c r="B66" s="16"/>
      <c r="AR66" s="16"/>
    </row>
    <row r="67" spans="2:44" ht="10.199999999999999">
      <c r="B67" s="16"/>
      <c r="AR67" s="16"/>
    </row>
    <row r="68" spans="2:44" ht="10.199999999999999">
      <c r="B68" s="16"/>
      <c r="AR68" s="16"/>
    </row>
    <row r="69" spans="2:44" ht="10.199999999999999">
      <c r="B69" s="16"/>
      <c r="AR69" s="16"/>
    </row>
    <row r="70" spans="2:44" ht="10.199999999999999">
      <c r="B70" s="16"/>
      <c r="AR70" s="16"/>
    </row>
    <row r="71" spans="2:44" ht="10.199999999999999">
      <c r="B71" s="16"/>
      <c r="AR71" s="16"/>
    </row>
    <row r="72" spans="2:44" ht="10.199999999999999">
      <c r="B72" s="16"/>
      <c r="AR72" s="16"/>
    </row>
    <row r="73" spans="2:44" ht="10.199999999999999">
      <c r="B73" s="16"/>
      <c r="AR73" s="16"/>
    </row>
    <row r="74" spans="2:44" ht="10.199999999999999">
      <c r="B74" s="16"/>
      <c r="AR74" s="16"/>
    </row>
    <row r="75" spans="2:44" s="1" customFormat="1" ht="13.2">
      <c r="B75" s="25"/>
      <c r="D75" s="39" t="s">
        <v>45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46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45</v>
      </c>
      <c r="AI75" s="27"/>
      <c r="AJ75" s="27"/>
      <c r="AK75" s="27"/>
      <c r="AL75" s="27"/>
      <c r="AM75" s="39" t="s">
        <v>46</v>
      </c>
      <c r="AN75" s="27"/>
      <c r="AO75" s="27"/>
      <c r="AR75" s="25"/>
    </row>
    <row r="76" spans="2:44" s="1" customFormat="1" ht="10.199999999999999">
      <c r="B76" s="25"/>
      <c r="AR76" s="25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" customHeight="1">
      <c r="B82" s="25"/>
      <c r="C82" s="17" t="s">
        <v>49</v>
      </c>
      <c r="AR82" s="25"/>
    </row>
    <row r="83" spans="1:91" s="1" customFormat="1" ht="6.9" customHeight="1">
      <c r="B83" s="25"/>
      <c r="AR83" s="25"/>
    </row>
    <row r="84" spans="1:91" s="3" customFormat="1" ht="12" customHeight="1">
      <c r="B84" s="44"/>
      <c r="C84" s="22" t="s">
        <v>11</v>
      </c>
      <c r="L84" s="3" t="str">
        <f>K5</f>
        <v>16085</v>
      </c>
      <c r="AR84" s="44"/>
    </row>
    <row r="85" spans="1:91" s="4" customFormat="1" ht="36.9" customHeight="1">
      <c r="B85" s="45"/>
      <c r="C85" s="46" t="s">
        <v>13</v>
      </c>
      <c r="L85" s="178" t="str">
        <f>K6</f>
        <v>Predajňa TOFAKO, Šturova Košice</v>
      </c>
      <c r="M85" s="179"/>
      <c r="N85" s="179"/>
      <c r="O85" s="179"/>
      <c r="P85" s="179"/>
      <c r="Q85" s="179"/>
      <c r="R85" s="179"/>
      <c r="S85" s="179"/>
      <c r="T85" s="179"/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  <c r="AF85" s="179"/>
      <c r="AG85" s="179"/>
      <c r="AH85" s="179"/>
      <c r="AI85" s="179"/>
      <c r="AJ85" s="179"/>
      <c r="AK85" s="179"/>
      <c r="AL85" s="179"/>
      <c r="AM85" s="179"/>
      <c r="AN85" s="179"/>
      <c r="AO85" s="179"/>
      <c r="AR85" s="45"/>
    </row>
    <row r="86" spans="1:91" s="1" customFormat="1" ht="6.9" customHeight="1">
      <c r="B86" s="25"/>
      <c r="AR86" s="25"/>
    </row>
    <row r="87" spans="1:91" s="1" customFormat="1" ht="12" customHeight="1">
      <c r="B87" s="25"/>
      <c r="C87" s="22" t="s">
        <v>17</v>
      </c>
      <c r="L87" s="47" t="str">
        <f>IF(K8="","",K8)</f>
        <v>Košice</v>
      </c>
      <c r="AI87" s="22" t="s">
        <v>19</v>
      </c>
      <c r="AM87" s="180" t="str">
        <f>IF(AN8= "","",AN8)</f>
        <v/>
      </c>
      <c r="AN87" s="180"/>
      <c r="AR87" s="25"/>
    </row>
    <row r="88" spans="1:91" s="1" customFormat="1" ht="6.9" customHeight="1">
      <c r="B88" s="25"/>
      <c r="AR88" s="25"/>
    </row>
    <row r="89" spans="1:91" s="1" customFormat="1" ht="15.15" customHeight="1">
      <c r="B89" s="25"/>
      <c r="C89" s="22" t="s">
        <v>20</v>
      </c>
      <c r="L89" s="3" t="str">
        <f>IF(E11= "","",E11)</f>
        <v>Tofako s.r.o., Sečovce</v>
      </c>
      <c r="AI89" s="22" t="s">
        <v>26</v>
      </c>
      <c r="AM89" s="181" t="str">
        <f>IF(E17="","",E17)</f>
        <v xml:space="preserve"> </v>
      </c>
      <c r="AN89" s="182"/>
      <c r="AO89" s="182"/>
      <c r="AP89" s="182"/>
      <c r="AR89" s="25"/>
      <c r="AS89" s="183" t="s">
        <v>50</v>
      </c>
      <c r="AT89" s="184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15" customHeight="1">
      <c r="B90" s="25"/>
      <c r="C90" s="22" t="s">
        <v>24</v>
      </c>
      <c r="L90" s="3" t="str">
        <f>IF(E14="","",E14)</f>
        <v xml:space="preserve"> </v>
      </c>
      <c r="AI90" s="22" t="s">
        <v>28</v>
      </c>
      <c r="AM90" s="181" t="str">
        <f>IF(E20="","",E20)</f>
        <v xml:space="preserve"> </v>
      </c>
      <c r="AN90" s="182"/>
      <c r="AO90" s="182"/>
      <c r="AP90" s="182"/>
      <c r="AR90" s="25"/>
      <c r="AS90" s="185"/>
      <c r="AT90" s="186"/>
      <c r="BD90" s="52"/>
    </row>
    <row r="91" spans="1:91" s="1" customFormat="1" ht="10.8" customHeight="1">
      <c r="B91" s="25"/>
      <c r="AR91" s="25"/>
      <c r="AS91" s="185"/>
      <c r="AT91" s="186"/>
      <c r="BD91" s="52"/>
    </row>
    <row r="92" spans="1:91" s="1" customFormat="1" ht="29.25" customHeight="1">
      <c r="B92" s="25"/>
      <c r="C92" s="187" t="s">
        <v>51</v>
      </c>
      <c r="D92" s="188"/>
      <c r="E92" s="188"/>
      <c r="F92" s="188"/>
      <c r="G92" s="188"/>
      <c r="H92" s="53"/>
      <c r="I92" s="189" t="s">
        <v>52</v>
      </c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90" t="s">
        <v>53</v>
      </c>
      <c r="AH92" s="188"/>
      <c r="AI92" s="188"/>
      <c r="AJ92" s="188"/>
      <c r="AK92" s="188"/>
      <c r="AL92" s="188"/>
      <c r="AM92" s="188"/>
      <c r="AN92" s="189" t="s">
        <v>54</v>
      </c>
      <c r="AO92" s="188"/>
      <c r="AP92" s="191"/>
      <c r="AQ92" s="54" t="s">
        <v>55</v>
      </c>
      <c r="AR92" s="25"/>
      <c r="AS92" s="55" t="s">
        <v>56</v>
      </c>
      <c r="AT92" s="56" t="s">
        <v>57</v>
      </c>
      <c r="AU92" s="56" t="s">
        <v>58</v>
      </c>
      <c r="AV92" s="56" t="s">
        <v>59</v>
      </c>
      <c r="AW92" s="56" t="s">
        <v>60</v>
      </c>
      <c r="AX92" s="56" t="s">
        <v>61</v>
      </c>
      <c r="AY92" s="56" t="s">
        <v>62</v>
      </c>
      <c r="AZ92" s="56" t="s">
        <v>63</v>
      </c>
      <c r="BA92" s="56" t="s">
        <v>64</v>
      </c>
      <c r="BB92" s="56" t="s">
        <v>65</v>
      </c>
      <c r="BC92" s="56" t="s">
        <v>66</v>
      </c>
      <c r="BD92" s="57" t="s">
        <v>67</v>
      </c>
    </row>
    <row r="93" spans="1:91" s="1" customFormat="1" ht="10.8" customHeight="1">
      <c r="B93" s="25"/>
      <c r="AR93" s="25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" customHeight="1">
      <c r="B94" s="59"/>
      <c r="C94" s="60" t="s">
        <v>68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95">
        <f>ROUND(SUM(AG95:AG96),2)</f>
        <v>0</v>
      </c>
      <c r="AH94" s="195"/>
      <c r="AI94" s="195"/>
      <c r="AJ94" s="195"/>
      <c r="AK94" s="195"/>
      <c r="AL94" s="195"/>
      <c r="AM94" s="195"/>
      <c r="AN94" s="196">
        <f>SUM(AG94,AT94)</f>
        <v>0</v>
      </c>
      <c r="AO94" s="196"/>
      <c r="AP94" s="196"/>
      <c r="AQ94" s="63" t="s">
        <v>1</v>
      </c>
      <c r="AR94" s="59"/>
      <c r="AS94" s="64">
        <f>ROUND(SUM(AS95:AS96),2)</f>
        <v>0</v>
      </c>
      <c r="AT94" s="65">
        <f>ROUND(SUM(AV94:AW94),2)</f>
        <v>0</v>
      </c>
      <c r="AU94" s="66">
        <f>ROUND(SUM(AU95:AU96),5)</f>
        <v>1465.5168799999999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ROUND(SUM(AZ95:AZ96),2)</f>
        <v>0</v>
      </c>
      <c r="BA94" s="65">
        <f>ROUND(SUM(BA95:BA96),2)</f>
        <v>0</v>
      </c>
      <c r="BB94" s="65">
        <f>ROUND(SUM(BB95:BB96),2)</f>
        <v>0</v>
      </c>
      <c r="BC94" s="65">
        <f>ROUND(SUM(BC95:BC96),2)</f>
        <v>0</v>
      </c>
      <c r="BD94" s="67">
        <f>ROUND(SUM(BD95:BD96),2)</f>
        <v>0</v>
      </c>
      <c r="BS94" s="68" t="s">
        <v>69</v>
      </c>
      <c r="BT94" s="68" t="s">
        <v>70</v>
      </c>
      <c r="BU94" s="69" t="s">
        <v>71</v>
      </c>
      <c r="BV94" s="68" t="s">
        <v>72</v>
      </c>
      <c r="BW94" s="68" t="s">
        <v>4</v>
      </c>
      <c r="BX94" s="68" t="s">
        <v>73</v>
      </c>
      <c r="CL94" s="68" t="s">
        <v>1</v>
      </c>
    </row>
    <row r="95" spans="1:91" s="6" customFormat="1" ht="16.5" customHeight="1">
      <c r="A95" s="70" t="s">
        <v>74</v>
      </c>
      <c r="B95" s="71"/>
      <c r="C95" s="72"/>
      <c r="D95" s="194" t="s">
        <v>75</v>
      </c>
      <c r="E95" s="194"/>
      <c r="F95" s="194"/>
      <c r="G95" s="194"/>
      <c r="H95" s="194"/>
      <c r="I95" s="73"/>
      <c r="J95" s="194" t="s">
        <v>76</v>
      </c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  <c r="AA95" s="194"/>
      <c r="AB95" s="194"/>
      <c r="AC95" s="194"/>
      <c r="AD95" s="194"/>
      <c r="AE95" s="194"/>
      <c r="AF95" s="194"/>
      <c r="AG95" s="192">
        <f>'01 - SO 01 Stavebná časť ...'!J30</f>
        <v>0</v>
      </c>
      <c r="AH95" s="193"/>
      <c r="AI95" s="193"/>
      <c r="AJ95" s="193"/>
      <c r="AK95" s="193"/>
      <c r="AL95" s="193"/>
      <c r="AM95" s="193"/>
      <c r="AN95" s="192">
        <f>SUM(AG95,AT95)</f>
        <v>0</v>
      </c>
      <c r="AO95" s="193"/>
      <c r="AP95" s="193"/>
      <c r="AQ95" s="74" t="s">
        <v>77</v>
      </c>
      <c r="AR95" s="71"/>
      <c r="AS95" s="75">
        <v>0</v>
      </c>
      <c r="AT95" s="76">
        <f>ROUND(SUM(AV95:AW95),2)</f>
        <v>0</v>
      </c>
      <c r="AU95" s="77">
        <f>'01 - SO 01 Stavebná časť ...'!P138</f>
        <v>1465.5168832000002</v>
      </c>
      <c r="AV95" s="76">
        <f>'01 - SO 01 Stavebná časť ...'!J33</f>
        <v>0</v>
      </c>
      <c r="AW95" s="76">
        <f>'01 - SO 01 Stavebná časť ...'!J34</f>
        <v>0</v>
      </c>
      <c r="AX95" s="76">
        <f>'01 - SO 01 Stavebná časť ...'!J35</f>
        <v>0</v>
      </c>
      <c r="AY95" s="76">
        <f>'01 - SO 01 Stavebná časť ...'!J36</f>
        <v>0</v>
      </c>
      <c r="AZ95" s="76">
        <f>'01 - SO 01 Stavebná časť ...'!F33</f>
        <v>0</v>
      </c>
      <c r="BA95" s="76">
        <f>'01 - SO 01 Stavebná časť ...'!F34</f>
        <v>0</v>
      </c>
      <c r="BB95" s="76">
        <f>'01 - SO 01 Stavebná časť ...'!F35</f>
        <v>0</v>
      </c>
      <c r="BC95" s="76">
        <f>'01 - SO 01 Stavebná časť ...'!F36</f>
        <v>0</v>
      </c>
      <c r="BD95" s="78">
        <f>'01 - SO 01 Stavebná časť ...'!F37</f>
        <v>0</v>
      </c>
      <c r="BT95" s="79" t="s">
        <v>78</v>
      </c>
      <c r="BV95" s="79" t="s">
        <v>72</v>
      </c>
      <c r="BW95" s="79" t="s">
        <v>79</v>
      </c>
      <c r="BX95" s="79" t="s">
        <v>4</v>
      </c>
      <c r="CL95" s="79" t="s">
        <v>1</v>
      </c>
      <c r="CM95" s="79" t="s">
        <v>70</v>
      </c>
    </row>
    <row r="96" spans="1:91" s="6" customFormat="1" ht="16.5" customHeight="1">
      <c r="A96" s="70" t="s">
        <v>74</v>
      </c>
      <c r="B96" s="71"/>
      <c r="C96" s="72"/>
      <c r="D96" s="194" t="s">
        <v>80</v>
      </c>
      <c r="E96" s="194"/>
      <c r="F96" s="194"/>
      <c r="G96" s="194"/>
      <c r="H96" s="194"/>
      <c r="I96" s="73"/>
      <c r="J96" s="194" t="s">
        <v>81</v>
      </c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2">
        <f>'02 - SO 02 Zariadenie pre...'!J30</f>
        <v>0</v>
      </c>
      <c r="AH96" s="193"/>
      <c r="AI96" s="193"/>
      <c r="AJ96" s="193"/>
      <c r="AK96" s="193"/>
      <c r="AL96" s="193"/>
      <c r="AM96" s="193"/>
      <c r="AN96" s="192">
        <f>SUM(AG96,AT96)</f>
        <v>0</v>
      </c>
      <c r="AO96" s="193"/>
      <c r="AP96" s="193"/>
      <c r="AQ96" s="74" t="s">
        <v>77</v>
      </c>
      <c r="AR96" s="71"/>
      <c r="AS96" s="80">
        <v>0</v>
      </c>
      <c r="AT96" s="81">
        <f>ROUND(SUM(AV96:AW96),2)</f>
        <v>0</v>
      </c>
      <c r="AU96" s="82">
        <f>'02 - SO 02 Zariadenie pre...'!P118</f>
        <v>0</v>
      </c>
      <c r="AV96" s="81">
        <f>'02 - SO 02 Zariadenie pre...'!J33</f>
        <v>0</v>
      </c>
      <c r="AW96" s="81">
        <f>'02 - SO 02 Zariadenie pre...'!J34</f>
        <v>0</v>
      </c>
      <c r="AX96" s="81">
        <f>'02 - SO 02 Zariadenie pre...'!J35</f>
        <v>0</v>
      </c>
      <c r="AY96" s="81">
        <f>'02 - SO 02 Zariadenie pre...'!J36</f>
        <v>0</v>
      </c>
      <c r="AZ96" s="81">
        <f>'02 - SO 02 Zariadenie pre...'!F33</f>
        <v>0</v>
      </c>
      <c r="BA96" s="81">
        <f>'02 - SO 02 Zariadenie pre...'!F34</f>
        <v>0</v>
      </c>
      <c r="BB96" s="81">
        <f>'02 - SO 02 Zariadenie pre...'!F35</f>
        <v>0</v>
      </c>
      <c r="BC96" s="81">
        <f>'02 - SO 02 Zariadenie pre...'!F36</f>
        <v>0</v>
      </c>
      <c r="BD96" s="83">
        <f>'02 - SO 02 Zariadenie pre...'!F37</f>
        <v>0</v>
      </c>
      <c r="BT96" s="79" t="s">
        <v>78</v>
      </c>
      <c r="BV96" s="79" t="s">
        <v>72</v>
      </c>
      <c r="BW96" s="79" t="s">
        <v>82</v>
      </c>
      <c r="BX96" s="79" t="s">
        <v>4</v>
      </c>
      <c r="CL96" s="79" t="s">
        <v>1</v>
      </c>
      <c r="CM96" s="79" t="s">
        <v>70</v>
      </c>
    </row>
    <row r="97" spans="2:44" s="1" customFormat="1" ht="30" customHeight="1">
      <c r="B97" s="25"/>
      <c r="AR97" s="25"/>
    </row>
    <row r="98" spans="2:44" s="1" customFormat="1" ht="6.9" customHeight="1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25"/>
    </row>
  </sheetData>
  <mergeCells count="44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01 - SO 01 Stavebná časť ...'!C2" display="/" xr:uid="{00000000-0004-0000-0000-000000000000}"/>
    <hyperlink ref="A96" location="'02 - SO 02 Zariadenie pre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311"/>
  <sheetViews>
    <sheetView showGridLines="0" tabSelected="1" workbookViewId="0">
      <selection activeCell="I239" sqref="I239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97" t="s">
        <v>5</v>
      </c>
      <c r="M2" s="162"/>
      <c r="N2" s="162"/>
      <c r="O2" s="162"/>
      <c r="P2" s="162"/>
      <c r="Q2" s="162"/>
      <c r="R2" s="162"/>
      <c r="S2" s="162"/>
      <c r="T2" s="162"/>
      <c r="U2" s="162"/>
      <c r="V2" s="162"/>
      <c r="AT2" s="13" t="s">
        <v>79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" customHeight="1">
      <c r="B4" s="16"/>
      <c r="D4" s="17" t="s">
        <v>83</v>
      </c>
      <c r="L4" s="16"/>
      <c r="M4" s="84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98" t="str">
        <f>'Rekapitulácia stavby'!K6</f>
        <v>Predajňa TOFAKO, Šturova Košice</v>
      </c>
      <c r="F7" s="199"/>
      <c r="G7" s="199"/>
      <c r="H7" s="199"/>
      <c r="L7" s="16"/>
    </row>
    <row r="8" spans="2:46" s="1" customFormat="1" ht="12" customHeight="1">
      <c r="B8" s="25"/>
      <c r="D8" s="22" t="s">
        <v>84</v>
      </c>
      <c r="L8" s="25"/>
    </row>
    <row r="9" spans="2:46" s="1" customFormat="1" ht="16.5" customHeight="1">
      <c r="B9" s="25"/>
      <c r="E9" s="178" t="s">
        <v>85</v>
      </c>
      <c r="F9" s="200"/>
      <c r="G9" s="200"/>
      <c r="H9" s="200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>
        <f>'Rekapitulácia stavby'!AN8</f>
        <v>0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61" t="str">
        <f>'Rekapitulácia stavby'!E14</f>
        <v xml:space="preserve"> </v>
      </c>
      <c r="F18" s="161"/>
      <c r="G18" s="161"/>
      <c r="H18" s="161"/>
      <c r="I18" s="22" t="s">
        <v>23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23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5"/>
      <c r="E27" s="164" t="s">
        <v>1</v>
      </c>
      <c r="F27" s="164"/>
      <c r="G27" s="164"/>
      <c r="H27" s="164"/>
      <c r="L27" s="85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30</v>
      </c>
      <c r="J30" s="62">
        <f>ROUND(J138, 2)</f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" customHeight="1">
      <c r="B33" s="25"/>
      <c r="D33" s="51" t="s">
        <v>34</v>
      </c>
      <c r="E33" s="30" t="s">
        <v>35</v>
      </c>
      <c r="F33" s="87">
        <f>ROUND((SUM(BE138:BE310)),  2)</f>
        <v>0</v>
      </c>
      <c r="G33" s="88"/>
      <c r="H33" s="88"/>
      <c r="I33" s="89">
        <v>0.2</v>
      </c>
      <c r="J33" s="87">
        <f>ROUND(((SUM(BE138:BE310))*I33),  2)</f>
        <v>0</v>
      </c>
      <c r="L33" s="25"/>
    </row>
    <row r="34" spans="2:12" s="1" customFormat="1" ht="14.4" customHeight="1">
      <c r="B34" s="25"/>
      <c r="E34" s="30" t="s">
        <v>36</v>
      </c>
      <c r="F34" s="90">
        <f>ROUND((SUM(BF138:BF310)),  2)</f>
        <v>0</v>
      </c>
      <c r="I34" s="91">
        <v>0.2</v>
      </c>
      <c r="J34" s="90">
        <f>ROUND(((SUM(BF138:BF310))*I34),  2)</f>
        <v>0</v>
      </c>
      <c r="L34" s="25"/>
    </row>
    <row r="35" spans="2:12" s="1" customFormat="1" ht="14.4" hidden="1" customHeight="1">
      <c r="B35" s="25"/>
      <c r="E35" s="22" t="s">
        <v>37</v>
      </c>
      <c r="F35" s="90">
        <f>ROUND((SUM(BG138:BG310)),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38</v>
      </c>
      <c r="F36" s="90">
        <f>ROUND((SUM(BH138:BH310)),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39</v>
      </c>
      <c r="F37" s="87">
        <f>ROUND((SUM(BI138:BI310)),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92"/>
      <c r="D39" s="93" t="s">
        <v>40</v>
      </c>
      <c r="E39" s="53"/>
      <c r="F39" s="53"/>
      <c r="G39" s="94" t="s">
        <v>41</v>
      </c>
      <c r="H39" s="95" t="s">
        <v>42</v>
      </c>
      <c r="I39" s="53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9" t="s">
        <v>45</v>
      </c>
      <c r="E61" s="27"/>
      <c r="F61" s="98" t="s">
        <v>46</v>
      </c>
      <c r="G61" s="39" t="s">
        <v>45</v>
      </c>
      <c r="H61" s="27"/>
      <c r="I61" s="27"/>
      <c r="J61" s="99" t="s">
        <v>46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9" t="s">
        <v>45</v>
      </c>
      <c r="E76" s="27"/>
      <c r="F76" s="98" t="s">
        <v>46</v>
      </c>
      <c r="G76" s="39" t="s">
        <v>45</v>
      </c>
      <c r="H76" s="27"/>
      <c r="I76" s="27"/>
      <c r="J76" s="99" t="s">
        <v>46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86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198" t="str">
        <f>E7</f>
        <v>Predajňa TOFAKO, Šturova Košice</v>
      </c>
      <c r="F85" s="199"/>
      <c r="G85" s="199"/>
      <c r="H85" s="199"/>
      <c r="L85" s="25"/>
    </row>
    <row r="86" spans="2:47" s="1" customFormat="1" ht="12" customHeight="1">
      <c r="B86" s="25"/>
      <c r="C86" s="22" t="s">
        <v>84</v>
      </c>
      <c r="L86" s="25"/>
    </row>
    <row r="87" spans="2:47" s="1" customFormat="1" ht="16.5" customHeight="1">
      <c r="B87" s="25"/>
      <c r="E87" s="178" t="str">
        <f>E9</f>
        <v xml:space="preserve">01 - SO 01 Stavebná časť - ASR </v>
      </c>
      <c r="F87" s="200"/>
      <c r="G87" s="200"/>
      <c r="H87" s="200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Košice</v>
      </c>
      <c r="I89" s="22" t="s">
        <v>19</v>
      </c>
      <c r="J89" s="48">
        <f>IF(J12="","",J12)</f>
        <v>0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20</v>
      </c>
      <c r="F91" s="20" t="str">
        <f>E15</f>
        <v>Tofako s.r.o., Sečovce</v>
      </c>
      <c r="I91" s="22" t="s">
        <v>26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24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87</v>
      </c>
      <c r="D94" s="92"/>
      <c r="E94" s="92"/>
      <c r="F94" s="92"/>
      <c r="G94" s="92"/>
      <c r="H94" s="92"/>
      <c r="I94" s="92"/>
      <c r="J94" s="101" t="s">
        <v>88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102" t="s">
        <v>89</v>
      </c>
      <c r="J96" s="62">
        <f>J138</f>
        <v>0</v>
      </c>
      <c r="L96" s="25"/>
      <c r="AU96" s="13" t="s">
        <v>90</v>
      </c>
    </row>
    <row r="97" spans="2:12" s="8" customFormat="1" ht="24.9" customHeight="1">
      <c r="B97" s="103"/>
      <c r="D97" s="104" t="s">
        <v>91</v>
      </c>
      <c r="E97" s="105"/>
      <c r="F97" s="105"/>
      <c r="G97" s="105"/>
      <c r="H97" s="105"/>
      <c r="I97" s="105"/>
      <c r="J97" s="106">
        <f>J139</f>
        <v>0</v>
      </c>
      <c r="L97" s="103"/>
    </row>
    <row r="98" spans="2:12" s="9" customFormat="1" ht="19.95" customHeight="1">
      <c r="B98" s="107"/>
      <c r="D98" s="108" t="s">
        <v>92</v>
      </c>
      <c r="E98" s="109"/>
      <c r="F98" s="109"/>
      <c r="G98" s="109"/>
      <c r="H98" s="109"/>
      <c r="I98" s="109"/>
      <c r="J98" s="110">
        <f>J140</f>
        <v>0</v>
      </c>
      <c r="L98" s="107"/>
    </row>
    <row r="99" spans="2:12" s="9" customFormat="1" ht="19.95" customHeight="1">
      <c r="B99" s="107"/>
      <c r="D99" s="108" t="s">
        <v>93</v>
      </c>
      <c r="E99" s="109"/>
      <c r="F99" s="109"/>
      <c r="G99" s="109"/>
      <c r="H99" s="109"/>
      <c r="I99" s="109"/>
      <c r="J99" s="110">
        <f>J146</f>
        <v>0</v>
      </c>
      <c r="L99" s="107"/>
    </row>
    <row r="100" spans="2:12" s="9" customFormat="1" ht="19.95" customHeight="1">
      <c r="B100" s="107"/>
      <c r="D100" s="108" t="s">
        <v>94</v>
      </c>
      <c r="E100" s="109"/>
      <c r="F100" s="109"/>
      <c r="G100" s="109"/>
      <c r="H100" s="109"/>
      <c r="I100" s="109"/>
      <c r="J100" s="110">
        <f>J149</f>
        <v>0</v>
      </c>
      <c r="L100" s="107"/>
    </row>
    <row r="101" spans="2:12" s="9" customFormat="1" ht="19.95" customHeight="1">
      <c r="B101" s="107"/>
      <c r="D101" s="108" t="s">
        <v>95</v>
      </c>
      <c r="E101" s="109"/>
      <c r="F101" s="109"/>
      <c r="G101" s="109"/>
      <c r="H101" s="109"/>
      <c r="I101" s="109"/>
      <c r="J101" s="110">
        <f>J162</f>
        <v>0</v>
      </c>
      <c r="L101" s="107"/>
    </row>
    <row r="102" spans="2:12" s="8" customFormat="1" ht="24.9" customHeight="1">
      <c r="B102" s="103"/>
      <c r="D102" s="104" t="s">
        <v>96</v>
      </c>
      <c r="E102" s="105"/>
      <c r="F102" s="105"/>
      <c r="G102" s="105"/>
      <c r="H102" s="105"/>
      <c r="I102" s="105"/>
      <c r="J102" s="106">
        <f>J177</f>
        <v>0</v>
      </c>
      <c r="L102" s="103"/>
    </row>
    <row r="103" spans="2:12" s="9" customFormat="1" ht="19.95" customHeight="1">
      <c r="B103" s="107"/>
      <c r="D103" s="108" t="s">
        <v>97</v>
      </c>
      <c r="E103" s="109"/>
      <c r="F103" s="109"/>
      <c r="G103" s="109"/>
      <c r="H103" s="109"/>
      <c r="I103" s="109"/>
      <c r="J103" s="110">
        <f>J178</f>
        <v>0</v>
      </c>
      <c r="L103" s="107"/>
    </row>
    <row r="104" spans="2:12" s="9" customFormat="1" ht="19.95" customHeight="1">
      <c r="B104" s="107"/>
      <c r="D104" s="108" t="s">
        <v>98</v>
      </c>
      <c r="E104" s="109"/>
      <c r="F104" s="109"/>
      <c r="G104" s="109"/>
      <c r="H104" s="109"/>
      <c r="I104" s="109"/>
      <c r="J104" s="110">
        <f>J183</f>
        <v>0</v>
      </c>
      <c r="L104" s="107"/>
    </row>
    <row r="105" spans="2:12" s="9" customFormat="1" ht="19.95" customHeight="1">
      <c r="B105" s="107"/>
      <c r="D105" s="108" t="s">
        <v>99</v>
      </c>
      <c r="E105" s="109"/>
      <c r="F105" s="109"/>
      <c r="G105" s="109"/>
      <c r="H105" s="109"/>
      <c r="I105" s="109"/>
      <c r="J105" s="110">
        <f>J192</f>
        <v>0</v>
      </c>
      <c r="L105" s="107"/>
    </row>
    <row r="106" spans="2:12" s="9" customFormat="1" ht="19.95" customHeight="1">
      <c r="B106" s="107"/>
      <c r="D106" s="108" t="s">
        <v>100</v>
      </c>
      <c r="E106" s="109"/>
      <c r="F106" s="109"/>
      <c r="G106" s="109"/>
      <c r="H106" s="109"/>
      <c r="I106" s="109"/>
      <c r="J106" s="110">
        <f>J202</f>
        <v>0</v>
      </c>
      <c r="L106" s="107"/>
    </row>
    <row r="107" spans="2:12" s="9" customFormat="1" ht="19.95" customHeight="1">
      <c r="B107" s="107"/>
      <c r="D107" s="108" t="s">
        <v>101</v>
      </c>
      <c r="E107" s="109"/>
      <c r="F107" s="109"/>
      <c r="G107" s="109"/>
      <c r="H107" s="109"/>
      <c r="I107" s="109"/>
      <c r="J107" s="110">
        <f>J209</f>
        <v>0</v>
      </c>
      <c r="L107" s="107"/>
    </row>
    <row r="108" spans="2:12" s="9" customFormat="1" ht="19.95" customHeight="1">
      <c r="B108" s="107"/>
      <c r="D108" s="108" t="s">
        <v>102</v>
      </c>
      <c r="E108" s="109"/>
      <c r="F108" s="109"/>
      <c r="G108" s="109"/>
      <c r="H108" s="109"/>
      <c r="I108" s="109"/>
      <c r="J108" s="110">
        <f>J223</f>
        <v>0</v>
      </c>
      <c r="L108" s="107"/>
    </row>
    <row r="109" spans="2:12" s="9" customFormat="1" ht="19.95" customHeight="1">
      <c r="B109" s="107"/>
      <c r="D109" s="108" t="s">
        <v>103</v>
      </c>
      <c r="E109" s="109"/>
      <c r="F109" s="109"/>
      <c r="G109" s="109"/>
      <c r="H109" s="109"/>
      <c r="I109" s="109"/>
      <c r="J109" s="110">
        <f>J227</f>
        <v>0</v>
      </c>
      <c r="L109" s="107"/>
    </row>
    <row r="110" spans="2:12" s="9" customFormat="1" ht="19.95" customHeight="1">
      <c r="B110" s="107"/>
      <c r="D110" s="108" t="s">
        <v>104</v>
      </c>
      <c r="E110" s="109"/>
      <c r="F110" s="109"/>
      <c r="G110" s="109"/>
      <c r="H110" s="109"/>
      <c r="I110" s="109"/>
      <c r="J110" s="110">
        <f>J233</f>
        <v>0</v>
      </c>
      <c r="L110" s="107"/>
    </row>
    <row r="111" spans="2:12" s="9" customFormat="1" ht="19.95" customHeight="1">
      <c r="B111" s="107"/>
      <c r="D111" s="108" t="s">
        <v>105</v>
      </c>
      <c r="E111" s="109"/>
      <c r="F111" s="109"/>
      <c r="G111" s="109"/>
      <c r="H111" s="109"/>
      <c r="I111" s="109"/>
      <c r="J111" s="110">
        <f>J239</f>
        <v>0</v>
      </c>
      <c r="L111" s="107"/>
    </row>
    <row r="112" spans="2:12" s="9" customFormat="1" ht="19.95" customHeight="1">
      <c r="B112" s="107"/>
      <c r="D112" s="108" t="s">
        <v>106</v>
      </c>
      <c r="E112" s="109"/>
      <c r="F112" s="109"/>
      <c r="G112" s="109"/>
      <c r="H112" s="109"/>
      <c r="I112" s="109"/>
      <c r="J112" s="110">
        <f>J247</f>
        <v>0</v>
      </c>
      <c r="L112" s="107"/>
    </row>
    <row r="113" spans="2:12" s="9" customFormat="1" ht="19.95" customHeight="1">
      <c r="B113" s="107"/>
      <c r="D113" s="108" t="s">
        <v>107</v>
      </c>
      <c r="E113" s="109"/>
      <c r="F113" s="109"/>
      <c r="G113" s="109"/>
      <c r="H113" s="109"/>
      <c r="I113" s="109"/>
      <c r="J113" s="110">
        <f>J253</f>
        <v>0</v>
      </c>
      <c r="L113" s="107"/>
    </row>
    <row r="114" spans="2:12" s="9" customFormat="1" ht="19.95" customHeight="1">
      <c r="B114" s="107"/>
      <c r="D114" s="108" t="s">
        <v>108</v>
      </c>
      <c r="E114" s="109"/>
      <c r="F114" s="109"/>
      <c r="G114" s="109"/>
      <c r="H114" s="109"/>
      <c r="I114" s="109"/>
      <c r="J114" s="110">
        <f>J260</f>
        <v>0</v>
      </c>
      <c r="L114" s="107"/>
    </row>
    <row r="115" spans="2:12" s="9" customFormat="1" ht="19.95" customHeight="1">
      <c r="B115" s="107"/>
      <c r="D115" s="108" t="s">
        <v>109</v>
      </c>
      <c r="E115" s="109"/>
      <c r="F115" s="109"/>
      <c r="G115" s="109"/>
      <c r="H115" s="109"/>
      <c r="I115" s="109"/>
      <c r="J115" s="110">
        <f>J266</f>
        <v>0</v>
      </c>
      <c r="L115" s="107"/>
    </row>
    <row r="116" spans="2:12" s="9" customFormat="1" ht="19.95" customHeight="1">
      <c r="B116" s="107"/>
      <c r="D116" s="108" t="s">
        <v>110</v>
      </c>
      <c r="E116" s="109"/>
      <c r="F116" s="109"/>
      <c r="G116" s="109"/>
      <c r="H116" s="109"/>
      <c r="I116" s="109"/>
      <c r="J116" s="110">
        <f>J268</f>
        <v>0</v>
      </c>
      <c r="L116" s="107"/>
    </row>
    <row r="117" spans="2:12" s="8" customFormat="1" ht="24.9" customHeight="1">
      <c r="B117" s="103"/>
      <c r="D117" s="104" t="s">
        <v>111</v>
      </c>
      <c r="E117" s="105"/>
      <c r="F117" s="105"/>
      <c r="G117" s="105"/>
      <c r="H117" s="105"/>
      <c r="I117" s="105"/>
      <c r="J117" s="106">
        <f>J271</f>
        <v>0</v>
      </c>
      <c r="L117" s="103"/>
    </row>
    <row r="118" spans="2:12" s="9" customFormat="1" ht="19.95" customHeight="1">
      <c r="B118" s="107"/>
      <c r="D118" s="108" t="s">
        <v>112</v>
      </c>
      <c r="E118" s="109"/>
      <c r="F118" s="109"/>
      <c r="G118" s="109"/>
      <c r="H118" s="109"/>
      <c r="I118" s="109"/>
      <c r="J118" s="110">
        <f>J272</f>
        <v>0</v>
      </c>
      <c r="L118" s="107"/>
    </row>
    <row r="119" spans="2:12" s="1" customFormat="1" ht="21.75" customHeight="1">
      <c r="B119" s="25"/>
      <c r="L119" s="25"/>
    </row>
    <row r="120" spans="2:12" s="1" customFormat="1" ht="6.9" customHeight="1"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25"/>
    </row>
    <row r="124" spans="2:12" s="1" customFormat="1" ht="6.9" customHeight="1">
      <c r="B124" s="42"/>
      <c r="C124" s="43"/>
      <c r="D124" s="43"/>
      <c r="E124" s="43"/>
      <c r="F124" s="43"/>
      <c r="G124" s="43"/>
      <c r="H124" s="43"/>
      <c r="I124" s="43"/>
      <c r="J124" s="43"/>
      <c r="K124" s="43"/>
      <c r="L124" s="25"/>
    </row>
    <row r="125" spans="2:12" s="1" customFormat="1" ht="24.9" customHeight="1">
      <c r="B125" s="25"/>
      <c r="C125" s="17" t="s">
        <v>113</v>
      </c>
      <c r="L125" s="25"/>
    </row>
    <row r="126" spans="2:12" s="1" customFormat="1" ht="6.9" customHeight="1">
      <c r="B126" s="25"/>
      <c r="L126" s="25"/>
    </row>
    <row r="127" spans="2:12" s="1" customFormat="1" ht="12" customHeight="1">
      <c r="B127" s="25"/>
      <c r="C127" s="22" t="s">
        <v>13</v>
      </c>
      <c r="L127" s="25"/>
    </row>
    <row r="128" spans="2:12" s="1" customFormat="1" ht="16.5" customHeight="1">
      <c r="B128" s="25"/>
      <c r="E128" s="198" t="str">
        <f>E7</f>
        <v>Predajňa TOFAKO, Šturova Košice</v>
      </c>
      <c r="F128" s="199"/>
      <c r="G128" s="199"/>
      <c r="H128" s="199"/>
      <c r="L128" s="25"/>
    </row>
    <row r="129" spans="2:65" s="1" customFormat="1" ht="12" customHeight="1">
      <c r="B129" s="25"/>
      <c r="C129" s="22" t="s">
        <v>84</v>
      </c>
      <c r="L129" s="25"/>
    </row>
    <row r="130" spans="2:65" s="1" customFormat="1" ht="16.5" customHeight="1">
      <c r="B130" s="25"/>
      <c r="E130" s="178" t="str">
        <f>E9</f>
        <v xml:space="preserve">01 - SO 01 Stavebná časť - ASR </v>
      </c>
      <c r="F130" s="200"/>
      <c r="G130" s="200"/>
      <c r="H130" s="200"/>
      <c r="L130" s="25"/>
    </row>
    <row r="131" spans="2:65" s="1" customFormat="1" ht="6.9" customHeight="1">
      <c r="B131" s="25"/>
      <c r="L131" s="25"/>
    </row>
    <row r="132" spans="2:65" s="1" customFormat="1" ht="12" customHeight="1">
      <c r="B132" s="25"/>
      <c r="C132" s="22" t="s">
        <v>17</v>
      </c>
      <c r="F132" s="20" t="str">
        <f>F12</f>
        <v>Košice</v>
      </c>
      <c r="I132" s="22" t="s">
        <v>19</v>
      </c>
      <c r="J132" s="48">
        <f>IF(J12="","",J12)</f>
        <v>0</v>
      </c>
      <c r="L132" s="25"/>
    </row>
    <row r="133" spans="2:65" s="1" customFormat="1" ht="6.9" customHeight="1">
      <c r="B133" s="25"/>
      <c r="L133" s="25"/>
    </row>
    <row r="134" spans="2:65" s="1" customFormat="1" ht="15.15" customHeight="1">
      <c r="B134" s="25"/>
      <c r="C134" s="22" t="s">
        <v>20</v>
      </c>
      <c r="F134" s="20" t="str">
        <f>E15</f>
        <v>Tofako s.r.o., Sečovce</v>
      </c>
      <c r="I134" s="22" t="s">
        <v>26</v>
      </c>
      <c r="J134" s="23" t="str">
        <f>E21</f>
        <v xml:space="preserve"> </v>
      </c>
      <c r="L134" s="25"/>
    </row>
    <row r="135" spans="2:65" s="1" customFormat="1" ht="15.15" customHeight="1">
      <c r="B135" s="25"/>
      <c r="C135" s="22" t="s">
        <v>24</v>
      </c>
      <c r="F135" s="20" t="str">
        <f>IF(E18="","",E18)</f>
        <v xml:space="preserve"> </v>
      </c>
      <c r="I135" s="22" t="s">
        <v>28</v>
      </c>
      <c r="J135" s="23" t="str">
        <f>E24</f>
        <v xml:space="preserve"> </v>
      </c>
      <c r="L135" s="25"/>
    </row>
    <row r="136" spans="2:65" s="1" customFormat="1" ht="10.35" customHeight="1">
      <c r="B136" s="25"/>
      <c r="L136" s="25"/>
    </row>
    <row r="137" spans="2:65" s="10" customFormat="1" ht="29.25" customHeight="1">
      <c r="B137" s="111"/>
      <c r="C137" s="112" t="s">
        <v>114</v>
      </c>
      <c r="D137" s="113" t="s">
        <v>55</v>
      </c>
      <c r="E137" s="113" t="s">
        <v>51</v>
      </c>
      <c r="F137" s="113" t="s">
        <v>52</v>
      </c>
      <c r="G137" s="113" t="s">
        <v>115</v>
      </c>
      <c r="H137" s="113" t="s">
        <v>116</v>
      </c>
      <c r="I137" s="113" t="s">
        <v>117</v>
      </c>
      <c r="J137" s="114" t="s">
        <v>88</v>
      </c>
      <c r="K137" s="115" t="s">
        <v>118</v>
      </c>
      <c r="L137" s="111"/>
      <c r="M137" s="55" t="s">
        <v>1</v>
      </c>
      <c r="N137" s="56" t="s">
        <v>34</v>
      </c>
      <c r="O137" s="56" t="s">
        <v>119</v>
      </c>
      <c r="P137" s="56" t="s">
        <v>120</v>
      </c>
      <c r="Q137" s="56" t="s">
        <v>121</v>
      </c>
      <c r="R137" s="56" t="s">
        <v>122</v>
      </c>
      <c r="S137" s="56" t="s">
        <v>123</v>
      </c>
      <c r="T137" s="57" t="s">
        <v>124</v>
      </c>
    </row>
    <row r="138" spans="2:65" s="1" customFormat="1" ht="22.8" customHeight="1">
      <c r="B138" s="25"/>
      <c r="C138" s="60" t="s">
        <v>89</v>
      </c>
      <c r="J138" s="116">
        <f>BK138</f>
        <v>0</v>
      </c>
      <c r="L138" s="25"/>
      <c r="M138" s="58"/>
      <c r="N138" s="49"/>
      <c r="O138" s="49"/>
      <c r="P138" s="117">
        <f>P139+P177+P271</f>
        <v>1465.5168832000002</v>
      </c>
      <c r="Q138" s="49"/>
      <c r="R138" s="117">
        <f>R139+R177+R271</f>
        <v>47.169871149999999</v>
      </c>
      <c r="S138" s="49"/>
      <c r="T138" s="118">
        <f>T139+T177+T271</f>
        <v>35.124713</v>
      </c>
      <c r="AT138" s="13" t="s">
        <v>69</v>
      </c>
      <c r="AU138" s="13" t="s">
        <v>90</v>
      </c>
      <c r="BK138" s="119">
        <f>BK139+BK177+BK271</f>
        <v>0</v>
      </c>
    </row>
    <row r="139" spans="2:65" s="11" customFormat="1" ht="25.95" customHeight="1">
      <c r="B139" s="120"/>
      <c r="D139" s="121" t="s">
        <v>69</v>
      </c>
      <c r="E139" s="122" t="s">
        <v>125</v>
      </c>
      <c r="F139" s="122" t="s">
        <v>126</v>
      </c>
      <c r="J139" s="123">
        <f>BK139</f>
        <v>0</v>
      </c>
      <c r="L139" s="120"/>
      <c r="M139" s="124"/>
      <c r="P139" s="125">
        <f>P140+P146+P149+P162</f>
        <v>643.36061040000004</v>
      </c>
      <c r="R139" s="125">
        <f>R140+R146+R149+R162</f>
        <v>39.437767199999996</v>
      </c>
      <c r="T139" s="126">
        <f>T140+T146+T149+T162</f>
        <v>32.210152999999998</v>
      </c>
      <c r="AR139" s="121" t="s">
        <v>78</v>
      </c>
      <c r="AT139" s="127" t="s">
        <v>69</v>
      </c>
      <c r="AU139" s="127" t="s">
        <v>70</v>
      </c>
      <c r="AY139" s="121" t="s">
        <v>127</v>
      </c>
      <c r="BK139" s="128">
        <f>BK140+BK146+BK149+BK162</f>
        <v>0</v>
      </c>
    </row>
    <row r="140" spans="2:65" s="11" customFormat="1" ht="22.8" customHeight="1">
      <c r="B140" s="120"/>
      <c r="D140" s="121" t="s">
        <v>69</v>
      </c>
      <c r="E140" s="129" t="s">
        <v>78</v>
      </c>
      <c r="F140" s="129" t="s">
        <v>128</v>
      </c>
      <c r="J140" s="130">
        <f>BK140</f>
        <v>0</v>
      </c>
      <c r="L140" s="120"/>
      <c r="M140" s="124"/>
      <c r="P140" s="125">
        <f>SUM(P141:P145)</f>
        <v>144.51147</v>
      </c>
      <c r="R140" s="125">
        <f>SUM(R141:R145)</f>
        <v>0</v>
      </c>
      <c r="T140" s="126">
        <f>SUM(T141:T145)</f>
        <v>0</v>
      </c>
      <c r="AR140" s="121" t="s">
        <v>78</v>
      </c>
      <c r="AT140" s="127" t="s">
        <v>69</v>
      </c>
      <c r="AU140" s="127" t="s">
        <v>78</v>
      </c>
      <c r="AY140" s="121" t="s">
        <v>127</v>
      </c>
      <c r="BK140" s="128">
        <f>SUM(BK141:BK145)</f>
        <v>0</v>
      </c>
    </row>
    <row r="141" spans="2:65" s="1" customFormat="1" ht="33" customHeight="1">
      <c r="B141" s="131"/>
      <c r="C141" s="132" t="s">
        <v>78</v>
      </c>
      <c r="D141" s="132" t="s">
        <v>129</v>
      </c>
      <c r="E141" s="133" t="s">
        <v>130</v>
      </c>
      <c r="F141" s="134" t="s">
        <v>131</v>
      </c>
      <c r="G141" s="135" t="s">
        <v>132</v>
      </c>
      <c r="H141" s="136">
        <v>12.3</v>
      </c>
      <c r="I141" s="137">
        <v>0</v>
      </c>
      <c r="J141" s="137">
        <f>ROUND(I141*H141,2)</f>
        <v>0</v>
      </c>
      <c r="K141" s="138"/>
      <c r="L141" s="25"/>
      <c r="M141" s="139" t="s">
        <v>1</v>
      </c>
      <c r="N141" s="140" t="s">
        <v>36</v>
      </c>
      <c r="O141" s="141">
        <v>7.2869999999999999</v>
      </c>
      <c r="P141" s="141">
        <f>O141*H141</f>
        <v>89.630099999999999</v>
      </c>
      <c r="Q141" s="141">
        <v>0</v>
      </c>
      <c r="R141" s="141">
        <f>Q141*H141</f>
        <v>0</v>
      </c>
      <c r="S141" s="141">
        <v>0</v>
      </c>
      <c r="T141" s="142">
        <f>S141*H141</f>
        <v>0</v>
      </c>
      <c r="AR141" s="143" t="s">
        <v>133</v>
      </c>
      <c r="AT141" s="143" t="s">
        <v>129</v>
      </c>
      <c r="AU141" s="143" t="s">
        <v>134</v>
      </c>
      <c r="AY141" s="13" t="s">
        <v>127</v>
      </c>
      <c r="BE141" s="144">
        <f>IF(N141="základná",J141,0)</f>
        <v>0</v>
      </c>
      <c r="BF141" s="144">
        <f>IF(N141="znížená",J141,0)</f>
        <v>0</v>
      </c>
      <c r="BG141" s="144">
        <f>IF(N141="zákl. prenesená",J141,0)</f>
        <v>0</v>
      </c>
      <c r="BH141" s="144">
        <f>IF(N141="zníž. prenesená",J141,0)</f>
        <v>0</v>
      </c>
      <c r="BI141" s="144">
        <f>IF(N141="nulová",J141,0)</f>
        <v>0</v>
      </c>
      <c r="BJ141" s="13" t="s">
        <v>134</v>
      </c>
      <c r="BK141" s="144">
        <f>ROUND(I141*H141,2)</f>
        <v>0</v>
      </c>
      <c r="BL141" s="13" t="s">
        <v>133</v>
      </c>
      <c r="BM141" s="143" t="s">
        <v>135</v>
      </c>
    </row>
    <row r="142" spans="2:65" s="1" customFormat="1" ht="24.15" customHeight="1">
      <c r="B142" s="131"/>
      <c r="C142" s="132" t="s">
        <v>134</v>
      </c>
      <c r="D142" s="132" t="s">
        <v>129</v>
      </c>
      <c r="E142" s="133" t="s">
        <v>136</v>
      </c>
      <c r="F142" s="134" t="s">
        <v>137</v>
      </c>
      <c r="G142" s="135" t="s">
        <v>132</v>
      </c>
      <c r="H142" s="136">
        <v>12.3</v>
      </c>
      <c r="I142" s="137">
        <v>0</v>
      </c>
      <c r="J142" s="137">
        <f>ROUND(I142*H142,2)</f>
        <v>0</v>
      </c>
      <c r="K142" s="138"/>
      <c r="L142" s="25"/>
      <c r="M142" s="139" t="s">
        <v>1</v>
      </c>
      <c r="N142" s="140" t="s">
        <v>36</v>
      </c>
      <c r="O142" s="141">
        <v>3.6030000000000002</v>
      </c>
      <c r="P142" s="141">
        <f>O142*H142</f>
        <v>44.316900000000004</v>
      </c>
      <c r="Q142" s="141">
        <v>0</v>
      </c>
      <c r="R142" s="141">
        <f>Q142*H142</f>
        <v>0</v>
      </c>
      <c r="S142" s="141">
        <v>0</v>
      </c>
      <c r="T142" s="142">
        <f>S142*H142</f>
        <v>0</v>
      </c>
      <c r="AR142" s="143" t="s">
        <v>133</v>
      </c>
      <c r="AT142" s="143" t="s">
        <v>129</v>
      </c>
      <c r="AU142" s="143" t="s">
        <v>134</v>
      </c>
      <c r="AY142" s="13" t="s">
        <v>127</v>
      </c>
      <c r="BE142" s="144">
        <f>IF(N142="základná",J142,0)</f>
        <v>0</v>
      </c>
      <c r="BF142" s="144">
        <f>IF(N142="znížená",J142,0)</f>
        <v>0</v>
      </c>
      <c r="BG142" s="144">
        <f>IF(N142="zákl. prenesená",J142,0)</f>
        <v>0</v>
      </c>
      <c r="BH142" s="144">
        <f>IF(N142="zníž. prenesená",J142,0)</f>
        <v>0</v>
      </c>
      <c r="BI142" s="144">
        <f>IF(N142="nulová",J142,0)</f>
        <v>0</v>
      </c>
      <c r="BJ142" s="13" t="s">
        <v>134</v>
      </c>
      <c r="BK142" s="144">
        <f>ROUND(I142*H142,2)</f>
        <v>0</v>
      </c>
      <c r="BL142" s="13" t="s">
        <v>133</v>
      </c>
      <c r="BM142" s="143" t="s">
        <v>138</v>
      </c>
    </row>
    <row r="143" spans="2:65" s="1" customFormat="1" ht="33" customHeight="1">
      <c r="B143" s="131"/>
      <c r="C143" s="132" t="s">
        <v>139</v>
      </c>
      <c r="D143" s="132" t="s">
        <v>129</v>
      </c>
      <c r="E143" s="133" t="s">
        <v>140</v>
      </c>
      <c r="F143" s="134" t="s">
        <v>141</v>
      </c>
      <c r="G143" s="135" t="s">
        <v>132</v>
      </c>
      <c r="H143" s="136">
        <v>12.3</v>
      </c>
      <c r="I143" s="137">
        <v>0</v>
      </c>
      <c r="J143" s="137">
        <f>ROUND(I143*H143,2)</f>
        <v>0</v>
      </c>
      <c r="K143" s="138"/>
      <c r="L143" s="25"/>
      <c r="M143" s="139" t="s">
        <v>1</v>
      </c>
      <c r="N143" s="140" t="s">
        <v>36</v>
      </c>
      <c r="O143" s="141">
        <v>2.69E-2</v>
      </c>
      <c r="P143" s="141">
        <f>O143*H143</f>
        <v>0.33087</v>
      </c>
      <c r="Q143" s="141">
        <v>0</v>
      </c>
      <c r="R143" s="141">
        <f>Q143*H143</f>
        <v>0</v>
      </c>
      <c r="S143" s="141">
        <v>0</v>
      </c>
      <c r="T143" s="142">
        <f>S143*H143</f>
        <v>0</v>
      </c>
      <c r="AR143" s="143" t="s">
        <v>133</v>
      </c>
      <c r="AT143" s="143" t="s">
        <v>129</v>
      </c>
      <c r="AU143" s="143" t="s">
        <v>134</v>
      </c>
      <c r="AY143" s="13" t="s">
        <v>127</v>
      </c>
      <c r="BE143" s="144">
        <f>IF(N143="základná",J143,0)</f>
        <v>0</v>
      </c>
      <c r="BF143" s="144">
        <f>IF(N143="znížená",J143,0)</f>
        <v>0</v>
      </c>
      <c r="BG143" s="144">
        <f>IF(N143="zákl. prenesená",J143,0)</f>
        <v>0</v>
      </c>
      <c r="BH143" s="144">
        <f>IF(N143="zníž. prenesená",J143,0)</f>
        <v>0</v>
      </c>
      <c r="BI143" s="144">
        <f>IF(N143="nulová",J143,0)</f>
        <v>0</v>
      </c>
      <c r="BJ143" s="13" t="s">
        <v>134</v>
      </c>
      <c r="BK143" s="144">
        <f>ROUND(I143*H143,2)</f>
        <v>0</v>
      </c>
      <c r="BL143" s="13" t="s">
        <v>133</v>
      </c>
      <c r="BM143" s="143" t="s">
        <v>142</v>
      </c>
    </row>
    <row r="144" spans="2:65" s="1" customFormat="1" ht="16.5" customHeight="1">
      <c r="B144" s="131"/>
      <c r="C144" s="132" t="s">
        <v>133</v>
      </c>
      <c r="D144" s="132" t="s">
        <v>129</v>
      </c>
      <c r="E144" s="133" t="s">
        <v>143</v>
      </c>
      <c r="F144" s="134" t="s">
        <v>144</v>
      </c>
      <c r="G144" s="135" t="s">
        <v>132</v>
      </c>
      <c r="H144" s="136">
        <v>12.3</v>
      </c>
      <c r="I144" s="137">
        <v>0</v>
      </c>
      <c r="J144" s="137">
        <f>ROUND(I144*H144,2)</f>
        <v>0</v>
      </c>
      <c r="K144" s="138"/>
      <c r="L144" s="25"/>
      <c r="M144" s="139" t="s">
        <v>1</v>
      </c>
      <c r="N144" s="140" t="s">
        <v>36</v>
      </c>
      <c r="O144" s="141">
        <v>0.83199999999999996</v>
      </c>
      <c r="P144" s="141">
        <f>O144*H144</f>
        <v>10.233600000000001</v>
      </c>
      <c r="Q144" s="141">
        <v>0</v>
      </c>
      <c r="R144" s="141">
        <f>Q144*H144</f>
        <v>0</v>
      </c>
      <c r="S144" s="141">
        <v>0</v>
      </c>
      <c r="T144" s="142">
        <f>S144*H144</f>
        <v>0</v>
      </c>
      <c r="AR144" s="143" t="s">
        <v>133</v>
      </c>
      <c r="AT144" s="143" t="s">
        <v>129</v>
      </c>
      <c r="AU144" s="143" t="s">
        <v>134</v>
      </c>
      <c r="AY144" s="13" t="s">
        <v>127</v>
      </c>
      <c r="BE144" s="144">
        <f>IF(N144="základná",J144,0)</f>
        <v>0</v>
      </c>
      <c r="BF144" s="144">
        <f>IF(N144="znížená",J144,0)</f>
        <v>0</v>
      </c>
      <c r="BG144" s="144">
        <f>IF(N144="zákl. prenesená",J144,0)</f>
        <v>0</v>
      </c>
      <c r="BH144" s="144">
        <f>IF(N144="zníž. prenesená",J144,0)</f>
        <v>0</v>
      </c>
      <c r="BI144" s="144">
        <f>IF(N144="nulová",J144,0)</f>
        <v>0</v>
      </c>
      <c r="BJ144" s="13" t="s">
        <v>134</v>
      </c>
      <c r="BK144" s="144">
        <f>ROUND(I144*H144,2)</f>
        <v>0</v>
      </c>
      <c r="BL144" s="13" t="s">
        <v>133</v>
      </c>
      <c r="BM144" s="143" t="s">
        <v>145</v>
      </c>
    </row>
    <row r="145" spans="2:65" s="1" customFormat="1" ht="24.15" customHeight="1">
      <c r="B145" s="131"/>
      <c r="C145" s="132" t="s">
        <v>146</v>
      </c>
      <c r="D145" s="132" t="s">
        <v>129</v>
      </c>
      <c r="E145" s="133" t="s">
        <v>147</v>
      </c>
      <c r="F145" s="134" t="s">
        <v>148</v>
      </c>
      <c r="G145" s="135" t="s">
        <v>149</v>
      </c>
      <c r="H145" s="136">
        <v>24.353999999999999</v>
      </c>
      <c r="I145" s="137">
        <v>0</v>
      </c>
      <c r="J145" s="137">
        <f>ROUND(I145*H145,2)</f>
        <v>0</v>
      </c>
      <c r="K145" s="138"/>
      <c r="L145" s="25"/>
      <c r="M145" s="139" t="s">
        <v>1</v>
      </c>
      <c r="N145" s="140" t="s">
        <v>36</v>
      </c>
      <c r="O145" s="141">
        <v>0</v>
      </c>
      <c r="P145" s="141">
        <f>O145*H145</f>
        <v>0</v>
      </c>
      <c r="Q145" s="141">
        <v>0</v>
      </c>
      <c r="R145" s="141">
        <f>Q145*H145</f>
        <v>0</v>
      </c>
      <c r="S145" s="141">
        <v>0</v>
      </c>
      <c r="T145" s="142">
        <f>S145*H145</f>
        <v>0</v>
      </c>
      <c r="AR145" s="143" t="s">
        <v>133</v>
      </c>
      <c r="AT145" s="143" t="s">
        <v>129</v>
      </c>
      <c r="AU145" s="143" t="s">
        <v>134</v>
      </c>
      <c r="AY145" s="13" t="s">
        <v>127</v>
      </c>
      <c r="BE145" s="144">
        <f>IF(N145="základná",J145,0)</f>
        <v>0</v>
      </c>
      <c r="BF145" s="144">
        <f>IF(N145="znížená",J145,0)</f>
        <v>0</v>
      </c>
      <c r="BG145" s="144">
        <f>IF(N145="zákl. prenesená",J145,0)</f>
        <v>0</v>
      </c>
      <c r="BH145" s="144">
        <f>IF(N145="zníž. prenesená",J145,0)</f>
        <v>0</v>
      </c>
      <c r="BI145" s="144">
        <f>IF(N145="nulová",J145,0)</f>
        <v>0</v>
      </c>
      <c r="BJ145" s="13" t="s">
        <v>134</v>
      </c>
      <c r="BK145" s="144">
        <f>ROUND(I145*H145,2)</f>
        <v>0</v>
      </c>
      <c r="BL145" s="13" t="s">
        <v>133</v>
      </c>
      <c r="BM145" s="143" t="s">
        <v>150</v>
      </c>
    </row>
    <row r="146" spans="2:65" s="11" customFormat="1" ht="22.8" customHeight="1">
      <c r="B146" s="120"/>
      <c r="D146" s="121" t="s">
        <v>69</v>
      </c>
      <c r="E146" s="129" t="s">
        <v>139</v>
      </c>
      <c r="F146" s="129" t="s">
        <v>151</v>
      </c>
      <c r="J146" s="130">
        <f>BK146</f>
        <v>0</v>
      </c>
      <c r="L146" s="120"/>
      <c r="M146" s="124"/>
      <c r="P146" s="125">
        <f>SUM(P147:P148)</f>
        <v>23.150199999999998</v>
      </c>
      <c r="R146" s="125">
        <f>SUM(R147:R148)</f>
        <v>6.715720000000001</v>
      </c>
      <c r="T146" s="126">
        <f>SUM(T147:T148)</f>
        <v>0</v>
      </c>
      <c r="AR146" s="121" t="s">
        <v>78</v>
      </c>
      <c r="AT146" s="127" t="s">
        <v>69</v>
      </c>
      <c r="AU146" s="127" t="s">
        <v>78</v>
      </c>
      <c r="AY146" s="121" t="s">
        <v>127</v>
      </c>
      <c r="BK146" s="128">
        <f>SUM(BK147:BK148)</f>
        <v>0</v>
      </c>
    </row>
    <row r="147" spans="2:65" s="1" customFormat="1" ht="24.15" customHeight="1">
      <c r="B147" s="131"/>
      <c r="C147" s="132" t="s">
        <v>152</v>
      </c>
      <c r="D147" s="132" t="s">
        <v>129</v>
      </c>
      <c r="E147" s="133" t="s">
        <v>153</v>
      </c>
      <c r="F147" s="134" t="s">
        <v>154</v>
      </c>
      <c r="G147" s="135" t="s">
        <v>155</v>
      </c>
      <c r="H147" s="136">
        <v>4</v>
      </c>
      <c r="I147" s="137">
        <v>0</v>
      </c>
      <c r="J147" s="137">
        <f>ROUND(I147*H147,2)</f>
        <v>0</v>
      </c>
      <c r="K147" s="138"/>
      <c r="L147" s="25"/>
      <c r="M147" s="139" t="s">
        <v>1</v>
      </c>
      <c r="N147" s="140" t="s">
        <v>36</v>
      </c>
      <c r="O147" s="141">
        <v>0.25718999999999997</v>
      </c>
      <c r="P147" s="141">
        <f>O147*H147</f>
        <v>1.0287599999999999</v>
      </c>
      <c r="Q147" s="141">
        <v>3.916E-2</v>
      </c>
      <c r="R147" s="141">
        <f>Q147*H147</f>
        <v>0.15664</v>
      </c>
      <c r="S147" s="141">
        <v>0</v>
      </c>
      <c r="T147" s="142">
        <f>S147*H147</f>
        <v>0</v>
      </c>
      <c r="AR147" s="143" t="s">
        <v>133</v>
      </c>
      <c r="AT147" s="143" t="s">
        <v>129</v>
      </c>
      <c r="AU147" s="143" t="s">
        <v>134</v>
      </c>
      <c r="AY147" s="13" t="s">
        <v>127</v>
      </c>
      <c r="BE147" s="144">
        <f>IF(N147="základná",J147,0)</f>
        <v>0</v>
      </c>
      <c r="BF147" s="144">
        <f>IF(N147="znížená",J147,0)</f>
        <v>0</v>
      </c>
      <c r="BG147" s="144">
        <f>IF(N147="zákl. prenesená",J147,0)</f>
        <v>0</v>
      </c>
      <c r="BH147" s="144">
        <f>IF(N147="zníž. prenesená",J147,0)</f>
        <v>0</v>
      </c>
      <c r="BI147" s="144">
        <f>IF(N147="nulová",J147,0)</f>
        <v>0</v>
      </c>
      <c r="BJ147" s="13" t="s">
        <v>134</v>
      </c>
      <c r="BK147" s="144">
        <f>ROUND(I147*H147,2)</f>
        <v>0</v>
      </c>
      <c r="BL147" s="13" t="s">
        <v>133</v>
      </c>
      <c r="BM147" s="143" t="s">
        <v>156</v>
      </c>
    </row>
    <row r="148" spans="2:65" s="1" customFormat="1" ht="33" customHeight="1">
      <c r="B148" s="131"/>
      <c r="C148" s="132" t="s">
        <v>157</v>
      </c>
      <c r="D148" s="132" t="s">
        <v>129</v>
      </c>
      <c r="E148" s="133" t="s">
        <v>158</v>
      </c>
      <c r="F148" s="134" t="s">
        <v>159</v>
      </c>
      <c r="G148" s="135" t="s">
        <v>160</v>
      </c>
      <c r="H148" s="136">
        <v>44</v>
      </c>
      <c r="I148" s="137">
        <v>0</v>
      </c>
      <c r="J148" s="137">
        <f>ROUND(I148*H148,2)</f>
        <v>0</v>
      </c>
      <c r="K148" s="138"/>
      <c r="L148" s="25"/>
      <c r="M148" s="139" t="s">
        <v>1</v>
      </c>
      <c r="N148" s="140" t="s">
        <v>36</v>
      </c>
      <c r="O148" s="141">
        <v>0.50275999999999998</v>
      </c>
      <c r="P148" s="141">
        <f>O148*H148</f>
        <v>22.12144</v>
      </c>
      <c r="Q148" s="141">
        <v>0.14907000000000001</v>
      </c>
      <c r="R148" s="141">
        <f>Q148*H148</f>
        <v>6.5590800000000007</v>
      </c>
      <c r="S148" s="141">
        <v>0</v>
      </c>
      <c r="T148" s="142">
        <f>S148*H148</f>
        <v>0</v>
      </c>
      <c r="AR148" s="143" t="s">
        <v>133</v>
      </c>
      <c r="AT148" s="143" t="s">
        <v>129</v>
      </c>
      <c r="AU148" s="143" t="s">
        <v>134</v>
      </c>
      <c r="AY148" s="13" t="s">
        <v>127</v>
      </c>
      <c r="BE148" s="144">
        <f>IF(N148="základná",J148,0)</f>
        <v>0</v>
      </c>
      <c r="BF148" s="144">
        <f>IF(N148="znížená",J148,0)</f>
        <v>0</v>
      </c>
      <c r="BG148" s="144">
        <f>IF(N148="zákl. prenesená",J148,0)</f>
        <v>0</v>
      </c>
      <c r="BH148" s="144">
        <f>IF(N148="zníž. prenesená",J148,0)</f>
        <v>0</v>
      </c>
      <c r="BI148" s="144">
        <f>IF(N148="nulová",J148,0)</f>
        <v>0</v>
      </c>
      <c r="BJ148" s="13" t="s">
        <v>134</v>
      </c>
      <c r="BK148" s="144">
        <f>ROUND(I148*H148,2)</f>
        <v>0</v>
      </c>
      <c r="BL148" s="13" t="s">
        <v>133</v>
      </c>
      <c r="BM148" s="143" t="s">
        <v>161</v>
      </c>
    </row>
    <row r="149" spans="2:65" s="11" customFormat="1" ht="22.8" customHeight="1">
      <c r="B149" s="120"/>
      <c r="D149" s="121" t="s">
        <v>69</v>
      </c>
      <c r="E149" s="129" t="s">
        <v>152</v>
      </c>
      <c r="F149" s="129" t="s">
        <v>162</v>
      </c>
      <c r="J149" s="130">
        <f>BK149</f>
        <v>0</v>
      </c>
      <c r="L149" s="120"/>
      <c r="M149" s="124"/>
      <c r="P149" s="125">
        <f>SUM(P150:P161)</f>
        <v>192.45359289999999</v>
      </c>
      <c r="R149" s="125">
        <f>SUM(R150:R161)</f>
        <v>32.721637199999996</v>
      </c>
      <c r="T149" s="126">
        <f>SUM(T150:T161)</f>
        <v>0</v>
      </c>
      <c r="AR149" s="121" t="s">
        <v>78</v>
      </c>
      <c r="AT149" s="127" t="s">
        <v>69</v>
      </c>
      <c r="AU149" s="127" t="s">
        <v>78</v>
      </c>
      <c r="AY149" s="121" t="s">
        <v>127</v>
      </c>
      <c r="BK149" s="128">
        <f>SUM(BK150:BK161)</f>
        <v>0</v>
      </c>
    </row>
    <row r="150" spans="2:65" s="1" customFormat="1" ht="24.15" customHeight="1">
      <c r="B150" s="131"/>
      <c r="C150" s="132" t="s">
        <v>163</v>
      </c>
      <c r="D150" s="132" t="s">
        <v>129</v>
      </c>
      <c r="E150" s="133" t="s">
        <v>164</v>
      </c>
      <c r="F150" s="134" t="s">
        <v>165</v>
      </c>
      <c r="G150" s="135" t="s">
        <v>160</v>
      </c>
      <c r="H150" s="136">
        <v>92</v>
      </c>
      <c r="I150" s="137">
        <v>0</v>
      </c>
      <c r="J150" s="137">
        <f t="shared" ref="J150:J161" si="0">ROUND(I150*H150,2)</f>
        <v>0</v>
      </c>
      <c r="K150" s="138"/>
      <c r="L150" s="25"/>
      <c r="M150" s="139" t="s">
        <v>1</v>
      </c>
      <c r="N150" s="140" t="s">
        <v>36</v>
      </c>
      <c r="O150" s="141">
        <v>0.11208</v>
      </c>
      <c r="P150" s="141">
        <f t="shared" ref="P150:P161" si="1">O150*H150</f>
        <v>10.311360000000001</v>
      </c>
      <c r="Q150" s="141">
        <v>4.0000000000000002E-4</v>
      </c>
      <c r="R150" s="141">
        <f t="shared" ref="R150:R161" si="2">Q150*H150</f>
        <v>3.6799999999999999E-2</v>
      </c>
      <c r="S150" s="141">
        <v>0</v>
      </c>
      <c r="T150" s="142">
        <f t="shared" ref="T150:T161" si="3">S150*H150</f>
        <v>0</v>
      </c>
      <c r="AR150" s="143" t="s">
        <v>133</v>
      </c>
      <c r="AT150" s="143" t="s">
        <v>129</v>
      </c>
      <c r="AU150" s="143" t="s">
        <v>134</v>
      </c>
      <c r="AY150" s="13" t="s">
        <v>127</v>
      </c>
      <c r="BE150" s="144">
        <f t="shared" ref="BE150:BE161" si="4">IF(N150="základná",J150,0)</f>
        <v>0</v>
      </c>
      <c r="BF150" s="144">
        <f t="shared" ref="BF150:BF161" si="5">IF(N150="znížená",J150,0)</f>
        <v>0</v>
      </c>
      <c r="BG150" s="144">
        <f t="shared" ref="BG150:BG161" si="6">IF(N150="zákl. prenesená",J150,0)</f>
        <v>0</v>
      </c>
      <c r="BH150" s="144">
        <f t="shared" ref="BH150:BH161" si="7">IF(N150="zníž. prenesená",J150,0)</f>
        <v>0</v>
      </c>
      <c r="BI150" s="144">
        <f t="shared" ref="BI150:BI161" si="8">IF(N150="nulová",J150,0)</f>
        <v>0</v>
      </c>
      <c r="BJ150" s="13" t="s">
        <v>134</v>
      </c>
      <c r="BK150" s="144">
        <f t="shared" ref="BK150:BK161" si="9">ROUND(I150*H150,2)</f>
        <v>0</v>
      </c>
      <c r="BL150" s="13" t="s">
        <v>133</v>
      </c>
      <c r="BM150" s="143" t="s">
        <v>166</v>
      </c>
    </row>
    <row r="151" spans="2:65" s="1" customFormat="1" ht="16.5" customHeight="1">
      <c r="B151" s="131"/>
      <c r="C151" s="132" t="s">
        <v>167</v>
      </c>
      <c r="D151" s="132" t="s">
        <v>129</v>
      </c>
      <c r="E151" s="133" t="s">
        <v>168</v>
      </c>
      <c r="F151" s="134" t="s">
        <v>169</v>
      </c>
      <c r="G151" s="135" t="s">
        <v>160</v>
      </c>
      <c r="H151" s="136">
        <v>92</v>
      </c>
      <c r="I151" s="137">
        <v>0</v>
      </c>
      <c r="J151" s="137">
        <f t="shared" si="0"/>
        <v>0</v>
      </c>
      <c r="K151" s="138"/>
      <c r="L151" s="25"/>
      <c r="M151" s="139" t="s">
        <v>1</v>
      </c>
      <c r="N151" s="140" t="s">
        <v>36</v>
      </c>
      <c r="O151" s="141">
        <v>0.43791999999999998</v>
      </c>
      <c r="P151" s="141">
        <f t="shared" si="1"/>
        <v>40.288640000000001</v>
      </c>
      <c r="Q151" s="141">
        <v>9.3500000000000007E-3</v>
      </c>
      <c r="R151" s="141">
        <f t="shared" si="2"/>
        <v>0.86020000000000008</v>
      </c>
      <c r="S151" s="141">
        <v>0</v>
      </c>
      <c r="T151" s="142">
        <f t="shared" si="3"/>
        <v>0</v>
      </c>
      <c r="AR151" s="143" t="s">
        <v>133</v>
      </c>
      <c r="AT151" s="143" t="s">
        <v>129</v>
      </c>
      <c r="AU151" s="143" t="s">
        <v>134</v>
      </c>
      <c r="AY151" s="13" t="s">
        <v>127</v>
      </c>
      <c r="BE151" s="144">
        <f t="shared" si="4"/>
        <v>0</v>
      </c>
      <c r="BF151" s="144">
        <f t="shared" si="5"/>
        <v>0</v>
      </c>
      <c r="BG151" s="144">
        <f t="shared" si="6"/>
        <v>0</v>
      </c>
      <c r="BH151" s="144">
        <f t="shared" si="7"/>
        <v>0</v>
      </c>
      <c r="BI151" s="144">
        <f t="shared" si="8"/>
        <v>0</v>
      </c>
      <c r="BJ151" s="13" t="s">
        <v>134</v>
      </c>
      <c r="BK151" s="144">
        <f t="shared" si="9"/>
        <v>0</v>
      </c>
      <c r="BL151" s="13" t="s">
        <v>133</v>
      </c>
      <c r="BM151" s="143" t="s">
        <v>170</v>
      </c>
    </row>
    <row r="152" spans="2:65" s="1" customFormat="1" ht="24.15" customHeight="1">
      <c r="B152" s="131"/>
      <c r="C152" s="132" t="s">
        <v>171</v>
      </c>
      <c r="D152" s="132" t="s">
        <v>129</v>
      </c>
      <c r="E152" s="133" t="s">
        <v>172</v>
      </c>
      <c r="F152" s="134" t="s">
        <v>173</v>
      </c>
      <c r="G152" s="135" t="s">
        <v>160</v>
      </c>
      <c r="H152" s="136">
        <v>42</v>
      </c>
      <c r="I152" s="137">
        <v>0</v>
      </c>
      <c r="J152" s="137">
        <f t="shared" si="0"/>
        <v>0</v>
      </c>
      <c r="K152" s="138"/>
      <c r="L152" s="25"/>
      <c r="M152" s="139" t="s">
        <v>1</v>
      </c>
      <c r="N152" s="140" t="s">
        <v>36</v>
      </c>
      <c r="O152" s="141">
        <v>0.21106</v>
      </c>
      <c r="P152" s="141">
        <f t="shared" si="1"/>
        <v>8.8645200000000006</v>
      </c>
      <c r="Q152" s="141">
        <v>5.1500000000000001E-3</v>
      </c>
      <c r="R152" s="141">
        <f t="shared" si="2"/>
        <v>0.21629999999999999</v>
      </c>
      <c r="S152" s="141">
        <v>0</v>
      </c>
      <c r="T152" s="142">
        <f t="shared" si="3"/>
        <v>0</v>
      </c>
      <c r="AR152" s="143" t="s">
        <v>133</v>
      </c>
      <c r="AT152" s="143" t="s">
        <v>129</v>
      </c>
      <c r="AU152" s="143" t="s">
        <v>134</v>
      </c>
      <c r="AY152" s="13" t="s">
        <v>127</v>
      </c>
      <c r="BE152" s="144">
        <f t="shared" si="4"/>
        <v>0</v>
      </c>
      <c r="BF152" s="144">
        <f t="shared" si="5"/>
        <v>0</v>
      </c>
      <c r="BG152" s="144">
        <f t="shared" si="6"/>
        <v>0</v>
      </c>
      <c r="BH152" s="144">
        <f t="shared" si="7"/>
        <v>0</v>
      </c>
      <c r="BI152" s="144">
        <f t="shared" si="8"/>
        <v>0</v>
      </c>
      <c r="BJ152" s="13" t="s">
        <v>134</v>
      </c>
      <c r="BK152" s="144">
        <f t="shared" si="9"/>
        <v>0</v>
      </c>
      <c r="BL152" s="13" t="s">
        <v>133</v>
      </c>
      <c r="BM152" s="143" t="s">
        <v>174</v>
      </c>
    </row>
    <row r="153" spans="2:65" s="1" customFormat="1" ht="24.15" customHeight="1">
      <c r="B153" s="131"/>
      <c r="C153" s="132" t="s">
        <v>175</v>
      </c>
      <c r="D153" s="132" t="s">
        <v>129</v>
      </c>
      <c r="E153" s="133" t="s">
        <v>176</v>
      </c>
      <c r="F153" s="134" t="s">
        <v>177</v>
      </c>
      <c r="G153" s="135" t="s">
        <v>178</v>
      </c>
      <c r="H153" s="136">
        <v>25</v>
      </c>
      <c r="I153" s="137">
        <v>0</v>
      </c>
      <c r="J153" s="137">
        <f t="shared" si="0"/>
        <v>0</v>
      </c>
      <c r="K153" s="138"/>
      <c r="L153" s="25"/>
      <c r="M153" s="139" t="s">
        <v>1</v>
      </c>
      <c r="N153" s="140" t="s">
        <v>36</v>
      </c>
      <c r="O153" s="141">
        <v>0.14557999999999999</v>
      </c>
      <c r="P153" s="141">
        <f t="shared" si="1"/>
        <v>3.6394999999999995</v>
      </c>
      <c r="Q153" s="141">
        <v>2.8E-3</v>
      </c>
      <c r="R153" s="141">
        <f t="shared" si="2"/>
        <v>6.9999999999999993E-2</v>
      </c>
      <c r="S153" s="141">
        <v>0</v>
      </c>
      <c r="T153" s="142">
        <f t="shared" si="3"/>
        <v>0</v>
      </c>
      <c r="AR153" s="143" t="s">
        <v>133</v>
      </c>
      <c r="AT153" s="143" t="s">
        <v>129</v>
      </c>
      <c r="AU153" s="143" t="s">
        <v>134</v>
      </c>
      <c r="AY153" s="13" t="s">
        <v>127</v>
      </c>
      <c r="BE153" s="144">
        <f t="shared" si="4"/>
        <v>0</v>
      </c>
      <c r="BF153" s="144">
        <f t="shared" si="5"/>
        <v>0</v>
      </c>
      <c r="BG153" s="144">
        <f t="shared" si="6"/>
        <v>0</v>
      </c>
      <c r="BH153" s="144">
        <f t="shared" si="7"/>
        <v>0</v>
      </c>
      <c r="BI153" s="144">
        <f t="shared" si="8"/>
        <v>0</v>
      </c>
      <c r="BJ153" s="13" t="s">
        <v>134</v>
      </c>
      <c r="BK153" s="144">
        <f t="shared" si="9"/>
        <v>0</v>
      </c>
      <c r="BL153" s="13" t="s">
        <v>133</v>
      </c>
      <c r="BM153" s="143" t="s">
        <v>179</v>
      </c>
    </row>
    <row r="154" spans="2:65" s="1" customFormat="1" ht="24.15" customHeight="1">
      <c r="B154" s="131"/>
      <c r="C154" s="132" t="s">
        <v>180</v>
      </c>
      <c r="D154" s="132" t="s">
        <v>129</v>
      </c>
      <c r="E154" s="133" t="s">
        <v>181</v>
      </c>
      <c r="F154" s="134" t="s">
        <v>182</v>
      </c>
      <c r="G154" s="135" t="s">
        <v>160</v>
      </c>
      <c r="H154" s="136">
        <v>9.42</v>
      </c>
      <c r="I154" s="137">
        <v>0</v>
      </c>
      <c r="J154" s="137">
        <f t="shared" si="0"/>
        <v>0</v>
      </c>
      <c r="K154" s="138"/>
      <c r="L154" s="25"/>
      <c r="M154" s="139" t="s">
        <v>1</v>
      </c>
      <c r="N154" s="140" t="s">
        <v>36</v>
      </c>
      <c r="O154" s="141">
        <v>0.79971999999999999</v>
      </c>
      <c r="P154" s="141">
        <f t="shared" si="1"/>
        <v>7.5333623999999997</v>
      </c>
      <c r="Q154" s="141">
        <v>3.7560000000000003E-2</v>
      </c>
      <c r="R154" s="141">
        <f t="shared" si="2"/>
        <v>0.35381520000000005</v>
      </c>
      <c r="S154" s="141">
        <v>0</v>
      </c>
      <c r="T154" s="142">
        <f t="shared" si="3"/>
        <v>0</v>
      </c>
      <c r="AR154" s="143" t="s">
        <v>133</v>
      </c>
      <c r="AT154" s="143" t="s">
        <v>129</v>
      </c>
      <c r="AU154" s="143" t="s">
        <v>134</v>
      </c>
      <c r="AY154" s="13" t="s">
        <v>127</v>
      </c>
      <c r="BE154" s="144">
        <f t="shared" si="4"/>
        <v>0</v>
      </c>
      <c r="BF154" s="144">
        <f t="shared" si="5"/>
        <v>0</v>
      </c>
      <c r="BG154" s="144">
        <f t="shared" si="6"/>
        <v>0</v>
      </c>
      <c r="BH154" s="144">
        <f t="shared" si="7"/>
        <v>0</v>
      </c>
      <c r="BI154" s="144">
        <f t="shared" si="8"/>
        <v>0</v>
      </c>
      <c r="BJ154" s="13" t="s">
        <v>134</v>
      </c>
      <c r="BK154" s="144">
        <f t="shared" si="9"/>
        <v>0</v>
      </c>
      <c r="BL154" s="13" t="s">
        <v>133</v>
      </c>
      <c r="BM154" s="143" t="s">
        <v>183</v>
      </c>
    </row>
    <row r="155" spans="2:65" s="1" customFormat="1" ht="24.15" customHeight="1">
      <c r="B155" s="131"/>
      <c r="C155" s="132" t="s">
        <v>184</v>
      </c>
      <c r="D155" s="132" t="s">
        <v>129</v>
      </c>
      <c r="E155" s="133" t="s">
        <v>185</v>
      </c>
      <c r="F155" s="134" t="s">
        <v>186</v>
      </c>
      <c r="G155" s="135" t="s">
        <v>160</v>
      </c>
      <c r="H155" s="136">
        <v>53.7</v>
      </c>
      <c r="I155" s="137">
        <v>0</v>
      </c>
      <c r="J155" s="137">
        <f t="shared" si="0"/>
        <v>0</v>
      </c>
      <c r="K155" s="138"/>
      <c r="L155" s="25"/>
      <c r="M155" s="139" t="s">
        <v>1</v>
      </c>
      <c r="N155" s="140" t="s">
        <v>36</v>
      </c>
      <c r="O155" s="141">
        <v>5.2080000000000001E-2</v>
      </c>
      <c r="P155" s="141">
        <f t="shared" si="1"/>
        <v>2.7966960000000003</v>
      </c>
      <c r="Q155" s="141">
        <v>4.0000000000000002E-4</v>
      </c>
      <c r="R155" s="141">
        <f t="shared" si="2"/>
        <v>2.1480000000000003E-2</v>
      </c>
      <c r="S155" s="141">
        <v>0</v>
      </c>
      <c r="T155" s="142">
        <f t="shared" si="3"/>
        <v>0</v>
      </c>
      <c r="AR155" s="143" t="s">
        <v>133</v>
      </c>
      <c r="AT155" s="143" t="s">
        <v>129</v>
      </c>
      <c r="AU155" s="143" t="s">
        <v>134</v>
      </c>
      <c r="AY155" s="13" t="s">
        <v>127</v>
      </c>
      <c r="BE155" s="144">
        <f t="shared" si="4"/>
        <v>0</v>
      </c>
      <c r="BF155" s="144">
        <f t="shared" si="5"/>
        <v>0</v>
      </c>
      <c r="BG155" s="144">
        <f t="shared" si="6"/>
        <v>0</v>
      </c>
      <c r="BH155" s="144">
        <f t="shared" si="7"/>
        <v>0</v>
      </c>
      <c r="BI155" s="144">
        <f t="shared" si="8"/>
        <v>0</v>
      </c>
      <c r="BJ155" s="13" t="s">
        <v>134</v>
      </c>
      <c r="BK155" s="144">
        <f t="shared" si="9"/>
        <v>0</v>
      </c>
      <c r="BL155" s="13" t="s">
        <v>133</v>
      </c>
      <c r="BM155" s="143" t="s">
        <v>187</v>
      </c>
    </row>
    <row r="156" spans="2:65" s="1" customFormat="1" ht="21.75" customHeight="1">
      <c r="B156" s="131"/>
      <c r="C156" s="132" t="s">
        <v>188</v>
      </c>
      <c r="D156" s="132" t="s">
        <v>129</v>
      </c>
      <c r="E156" s="133" t="s">
        <v>189</v>
      </c>
      <c r="F156" s="134" t="s">
        <v>190</v>
      </c>
      <c r="G156" s="135" t="s">
        <v>160</v>
      </c>
      <c r="H156" s="136">
        <v>53.7</v>
      </c>
      <c r="I156" s="137">
        <v>0</v>
      </c>
      <c r="J156" s="137">
        <f t="shared" si="0"/>
        <v>0</v>
      </c>
      <c r="K156" s="138"/>
      <c r="L156" s="25"/>
      <c r="M156" s="139" t="s">
        <v>1</v>
      </c>
      <c r="N156" s="140" t="s">
        <v>36</v>
      </c>
      <c r="O156" s="141">
        <v>0.34772999999999998</v>
      </c>
      <c r="P156" s="141">
        <f t="shared" si="1"/>
        <v>18.673100999999999</v>
      </c>
      <c r="Q156" s="141">
        <v>8.3999999999999995E-3</v>
      </c>
      <c r="R156" s="141">
        <f t="shared" si="2"/>
        <v>0.45107999999999998</v>
      </c>
      <c r="S156" s="141">
        <v>0</v>
      </c>
      <c r="T156" s="142">
        <f t="shared" si="3"/>
        <v>0</v>
      </c>
      <c r="AR156" s="143" t="s">
        <v>133</v>
      </c>
      <c r="AT156" s="143" t="s">
        <v>129</v>
      </c>
      <c r="AU156" s="143" t="s">
        <v>134</v>
      </c>
      <c r="AY156" s="13" t="s">
        <v>127</v>
      </c>
      <c r="BE156" s="144">
        <f t="shared" si="4"/>
        <v>0</v>
      </c>
      <c r="BF156" s="144">
        <f t="shared" si="5"/>
        <v>0</v>
      </c>
      <c r="BG156" s="144">
        <f t="shared" si="6"/>
        <v>0</v>
      </c>
      <c r="BH156" s="144">
        <f t="shared" si="7"/>
        <v>0</v>
      </c>
      <c r="BI156" s="144">
        <f t="shared" si="8"/>
        <v>0</v>
      </c>
      <c r="BJ156" s="13" t="s">
        <v>134</v>
      </c>
      <c r="BK156" s="144">
        <f t="shared" si="9"/>
        <v>0</v>
      </c>
      <c r="BL156" s="13" t="s">
        <v>133</v>
      </c>
      <c r="BM156" s="143" t="s">
        <v>191</v>
      </c>
    </row>
    <row r="157" spans="2:65" s="1" customFormat="1" ht="24.15" customHeight="1">
      <c r="B157" s="131"/>
      <c r="C157" s="132" t="s">
        <v>192</v>
      </c>
      <c r="D157" s="132" t="s">
        <v>129</v>
      </c>
      <c r="E157" s="133" t="s">
        <v>193</v>
      </c>
      <c r="F157" s="134" t="s">
        <v>194</v>
      </c>
      <c r="G157" s="135" t="s">
        <v>160</v>
      </c>
      <c r="H157" s="136">
        <v>94.7</v>
      </c>
      <c r="I157" s="137">
        <v>0</v>
      </c>
      <c r="J157" s="137">
        <f t="shared" si="0"/>
        <v>0</v>
      </c>
      <c r="K157" s="138"/>
      <c r="L157" s="25"/>
      <c r="M157" s="139" t="s">
        <v>1</v>
      </c>
      <c r="N157" s="140" t="s">
        <v>36</v>
      </c>
      <c r="O157" s="141">
        <v>0.19106000000000001</v>
      </c>
      <c r="P157" s="141">
        <f t="shared" si="1"/>
        <v>18.093382000000002</v>
      </c>
      <c r="Q157" s="141">
        <v>5.1500000000000001E-3</v>
      </c>
      <c r="R157" s="141">
        <f t="shared" si="2"/>
        <v>0.487705</v>
      </c>
      <c r="S157" s="141">
        <v>0</v>
      </c>
      <c r="T157" s="142">
        <f t="shared" si="3"/>
        <v>0</v>
      </c>
      <c r="AR157" s="143" t="s">
        <v>133</v>
      </c>
      <c r="AT157" s="143" t="s">
        <v>129</v>
      </c>
      <c r="AU157" s="143" t="s">
        <v>134</v>
      </c>
      <c r="AY157" s="13" t="s">
        <v>127</v>
      </c>
      <c r="BE157" s="144">
        <f t="shared" si="4"/>
        <v>0</v>
      </c>
      <c r="BF157" s="144">
        <f t="shared" si="5"/>
        <v>0</v>
      </c>
      <c r="BG157" s="144">
        <f t="shared" si="6"/>
        <v>0</v>
      </c>
      <c r="BH157" s="144">
        <f t="shared" si="7"/>
        <v>0</v>
      </c>
      <c r="BI157" s="144">
        <f t="shared" si="8"/>
        <v>0</v>
      </c>
      <c r="BJ157" s="13" t="s">
        <v>134</v>
      </c>
      <c r="BK157" s="144">
        <f t="shared" si="9"/>
        <v>0</v>
      </c>
      <c r="BL157" s="13" t="s">
        <v>133</v>
      </c>
      <c r="BM157" s="143" t="s">
        <v>195</v>
      </c>
    </row>
    <row r="158" spans="2:65" s="1" customFormat="1" ht="24.15" customHeight="1">
      <c r="B158" s="131"/>
      <c r="C158" s="132" t="s">
        <v>196</v>
      </c>
      <c r="D158" s="132" t="s">
        <v>129</v>
      </c>
      <c r="E158" s="133" t="s">
        <v>197</v>
      </c>
      <c r="F158" s="134" t="s">
        <v>198</v>
      </c>
      <c r="G158" s="135" t="s">
        <v>132</v>
      </c>
      <c r="H158" s="136">
        <v>6.15</v>
      </c>
      <c r="I158" s="137">
        <v>0</v>
      </c>
      <c r="J158" s="137">
        <f t="shared" si="0"/>
        <v>0</v>
      </c>
      <c r="K158" s="138"/>
      <c r="L158" s="25"/>
      <c r="M158" s="139" t="s">
        <v>1</v>
      </c>
      <c r="N158" s="140" t="s">
        <v>36</v>
      </c>
      <c r="O158" s="141">
        <v>2.5718299999999998</v>
      </c>
      <c r="P158" s="141">
        <f t="shared" si="1"/>
        <v>15.8167545</v>
      </c>
      <c r="Q158" s="141">
        <v>2.2404799999999998</v>
      </c>
      <c r="R158" s="141">
        <f t="shared" si="2"/>
        <v>13.778952</v>
      </c>
      <c r="S158" s="141">
        <v>0</v>
      </c>
      <c r="T158" s="142">
        <f t="shared" si="3"/>
        <v>0</v>
      </c>
      <c r="AR158" s="143" t="s">
        <v>133</v>
      </c>
      <c r="AT158" s="143" t="s">
        <v>129</v>
      </c>
      <c r="AU158" s="143" t="s">
        <v>134</v>
      </c>
      <c r="AY158" s="13" t="s">
        <v>127</v>
      </c>
      <c r="BE158" s="144">
        <f t="shared" si="4"/>
        <v>0</v>
      </c>
      <c r="BF158" s="144">
        <f t="shared" si="5"/>
        <v>0</v>
      </c>
      <c r="BG158" s="144">
        <f t="shared" si="6"/>
        <v>0</v>
      </c>
      <c r="BH158" s="144">
        <f t="shared" si="7"/>
        <v>0</v>
      </c>
      <c r="BI158" s="144">
        <f t="shared" si="8"/>
        <v>0</v>
      </c>
      <c r="BJ158" s="13" t="s">
        <v>134</v>
      </c>
      <c r="BK158" s="144">
        <f t="shared" si="9"/>
        <v>0</v>
      </c>
      <c r="BL158" s="13" t="s">
        <v>133</v>
      </c>
      <c r="BM158" s="143" t="s">
        <v>199</v>
      </c>
    </row>
    <row r="159" spans="2:65" s="1" customFormat="1" ht="24.15" customHeight="1">
      <c r="B159" s="131"/>
      <c r="C159" s="132" t="s">
        <v>200</v>
      </c>
      <c r="D159" s="132" t="s">
        <v>129</v>
      </c>
      <c r="E159" s="133" t="s">
        <v>201</v>
      </c>
      <c r="F159" s="134" t="s">
        <v>202</v>
      </c>
      <c r="G159" s="135" t="s">
        <v>132</v>
      </c>
      <c r="H159" s="136">
        <v>6.15</v>
      </c>
      <c r="I159" s="137">
        <v>0</v>
      </c>
      <c r="J159" s="137">
        <f t="shared" si="0"/>
        <v>0</v>
      </c>
      <c r="K159" s="138"/>
      <c r="L159" s="25"/>
      <c r="M159" s="139" t="s">
        <v>1</v>
      </c>
      <c r="N159" s="140" t="s">
        <v>36</v>
      </c>
      <c r="O159" s="141">
        <v>2.3787799999999999</v>
      </c>
      <c r="P159" s="141">
        <f t="shared" si="1"/>
        <v>14.629497000000001</v>
      </c>
      <c r="Q159" s="141">
        <v>1.7126999999999999</v>
      </c>
      <c r="R159" s="141">
        <f t="shared" si="2"/>
        <v>10.533104999999999</v>
      </c>
      <c r="S159" s="141">
        <v>0</v>
      </c>
      <c r="T159" s="142">
        <f t="shared" si="3"/>
        <v>0</v>
      </c>
      <c r="AR159" s="143" t="s">
        <v>133</v>
      </c>
      <c r="AT159" s="143" t="s">
        <v>129</v>
      </c>
      <c r="AU159" s="143" t="s">
        <v>134</v>
      </c>
      <c r="AY159" s="13" t="s">
        <v>127</v>
      </c>
      <c r="BE159" s="144">
        <f t="shared" si="4"/>
        <v>0</v>
      </c>
      <c r="BF159" s="144">
        <f t="shared" si="5"/>
        <v>0</v>
      </c>
      <c r="BG159" s="144">
        <f t="shared" si="6"/>
        <v>0</v>
      </c>
      <c r="BH159" s="144">
        <f t="shared" si="7"/>
        <v>0</v>
      </c>
      <c r="BI159" s="144">
        <f t="shared" si="8"/>
        <v>0</v>
      </c>
      <c r="BJ159" s="13" t="s">
        <v>134</v>
      </c>
      <c r="BK159" s="144">
        <f t="shared" si="9"/>
        <v>0</v>
      </c>
      <c r="BL159" s="13" t="s">
        <v>133</v>
      </c>
      <c r="BM159" s="143" t="s">
        <v>203</v>
      </c>
    </row>
    <row r="160" spans="2:65" s="1" customFormat="1" ht="21.75" customHeight="1">
      <c r="B160" s="131"/>
      <c r="C160" s="132" t="s">
        <v>204</v>
      </c>
      <c r="D160" s="132" t="s">
        <v>129</v>
      </c>
      <c r="E160" s="133" t="s">
        <v>205</v>
      </c>
      <c r="F160" s="134" t="s">
        <v>206</v>
      </c>
      <c r="G160" s="135" t="s">
        <v>160</v>
      </c>
      <c r="H160" s="136">
        <v>82</v>
      </c>
      <c r="I160" s="137">
        <v>0</v>
      </c>
      <c r="J160" s="137">
        <f t="shared" si="0"/>
        <v>0</v>
      </c>
      <c r="K160" s="138"/>
      <c r="L160" s="25"/>
      <c r="M160" s="139" t="s">
        <v>1</v>
      </c>
      <c r="N160" s="140" t="s">
        <v>36</v>
      </c>
      <c r="O160" s="141">
        <v>0.34971000000000002</v>
      </c>
      <c r="P160" s="141">
        <f t="shared" si="1"/>
        <v>28.676220000000001</v>
      </c>
      <c r="Q160" s="141">
        <v>2.06E-2</v>
      </c>
      <c r="R160" s="141">
        <f t="shared" si="2"/>
        <v>1.6892</v>
      </c>
      <c r="S160" s="141">
        <v>0</v>
      </c>
      <c r="T160" s="142">
        <f t="shared" si="3"/>
        <v>0</v>
      </c>
      <c r="AR160" s="143" t="s">
        <v>133</v>
      </c>
      <c r="AT160" s="143" t="s">
        <v>129</v>
      </c>
      <c r="AU160" s="143" t="s">
        <v>134</v>
      </c>
      <c r="AY160" s="13" t="s">
        <v>127</v>
      </c>
      <c r="BE160" s="144">
        <f t="shared" si="4"/>
        <v>0</v>
      </c>
      <c r="BF160" s="144">
        <f t="shared" si="5"/>
        <v>0</v>
      </c>
      <c r="BG160" s="144">
        <f t="shared" si="6"/>
        <v>0</v>
      </c>
      <c r="BH160" s="144">
        <f t="shared" si="7"/>
        <v>0</v>
      </c>
      <c r="BI160" s="144">
        <f t="shared" si="8"/>
        <v>0</v>
      </c>
      <c r="BJ160" s="13" t="s">
        <v>134</v>
      </c>
      <c r="BK160" s="144">
        <f t="shared" si="9"/>
        <v>0</v>
      </c>
      <c r="BL160" s="13" t="s">
        <v>133</v>
      </c>
      <c r="BM160" s="143" t="s">
        <v>207</v>
      </c>
    </row>
    <row r="161" spans="2:65" s="1" customFormat="1" ht="21.75" customHeight="1">
      <c r="B161" s="131"/>
      <c r="C161" s="132" t="s">
        <v>208</v>
      </c>
      <c r="D161" s="132" t="s">
        <v>129</v>
      </c>
      <c r="E161" s="133" t="s">
        <v>209</v>
      </c>
      <c r="F161" s="134" t="s">
        <v>210</v>
      </c>
      <c r="G161" s="135" t="s">
        <v>160</v>
      </c>
      <c r="H161" s="136">
        <v>41</v>
      </c>
      <c r="I161" s="137">
        <v>0</v>
      </c>
      <c r="J161" s="137">
        <f t="shared" si="0"/>
        <v>0</v>
      </c>
      <c r="K161" s="138"/>
      <c r="L161" s="25"/>
      <c r="M161" s="139" t="s">
        <v>1</v>
      </c>
      <c r="N161" s="140" t="s">
        <v>36</v>
      </c>
      <c r="O161" s="141">
        <v>0.56415999999999999</v>
      </c>
      <c r="P161" s="141">
        <f t="shared" si="1"/>
        <v>23.130559999999999</v>
      </c>
      <c r="Q161" s="141">
        <v>0.10299999999999999</v>
      </c>
      <c r="R161" s="141">
        <f t="shared" si="2"/>
        <v>4.2229999999999999</v>
      </c>
      <c r="S161" s="141">
        <v>0</v>
      </c>
      <c r="T161" s="142">
        <f t="shared" si="3"/>
        <v>0</v>
      </c>
      <c r="AR161" s="143" t="s">
        <v>133</v>
      </c>
      <c r="AT161" s="143" t="s">
        <v>129</v>
      </c>
      <c r="AU161" s="143" t="s">
        <v>134</v>
      </c>
      <c r="AY161" s="13" t="s">
        <v>127</v>
      </c>
      <c r="BE161" s="144">
        <f t="shared" si="4"/>
        <v>0</v>
      </c>
      <c r="BF161" s="144">
        <f t="shared" si="5"/>
        <v>0</v>
      </c>
      <c r="BG161" s="144">
        <f t="shared" si="6"/>
        <v>0</v>
      </c>
      <c r="BH161" s="144">
        <f t="shared" si="7"/>
        <v>0</v>
      </c>
      <c r="BI161" s="144">
        <f t="shared" si="8"/>
        <v>0</v>
      </c>
      <c r="BJ161" s="13" t="s">
        <v>134</v>
      </c>
      <c r="BK161" s="144">
        <f t="shared" si="9"/>
        <v>0</v>
      </c>
      <c r="BL161" s="13" t="s">
        <v>133</v>
      </c>
      <c r="BM161" s="143" t="s">
        <v>211</v>
      </c>
    </row>
    <row r="162" spans="2:65" s="11" customFormat="1" ht="22.8" customHeight="1">
      <c r="B162" s="120"/>
      <c r="D162" s="121" t="s">
        <v>69</v>
      </c>
      <c r="E162" s="129" t="s">
        <v>167</v>
      </c>
      <c r="F162" s="129" t="s">
        <v>212</v>
      </c>
      <c r="J162" s="130">
        <f>BK162</f>
        <v>0</v>
      </c>
      <c r="L162" s="120"/>
      <c r="M162" s="124"/>
      <c r="P162" s="125">
        <f>SUM(P163:P176)</f>
        <v>283.24534749999998</v>
      </c>
      <c r="R162" s="125">
        <f>SUM(R163:R176)</f>
        <v>4.1000000000000005E-4</v>
      </c>
      <c r="T162" s="126">
        <f>SUM(T163:T176)</f>
        <v>32.210152999999998</v>
      </c>
      <c r="AR162" s="121" t="s">
        <v>78</v>
      </c>
      <c r="AT162" s="127" t="s">
        <v>69</v>
      </c>
      <c r="AU162" s="127" t="s">
        <v>78</v>
      </c>
      <c r="AY162" s="121" t="s">
        <v>127</v>
      </c>
      <c r="BK162" s="128">
        <f>SUM(BK163:BK176)</f>
        <v>0</v>
      </c>
    </row>
    <row r="163" spans="2:65" s="1" customFormat="1" ht="37.799999999999997" customHeight="1">
      <c r="B163" s="131"/>
      <c r="C163" s="132" t="s">
        <v>7</v>
      </c>
      <c r="D163" s="132" t="s">
        <v>129</v>
      </c>
      <c r="E163" s="133" t="s">
        <v>213</v>
      </c>
      <c r="F163" s="134" t="s">
        <v>214</v>
      </c>
      <c r="G163" s="135" t="s">
        <v>160</v>
      </c>
      <c r="H163" s="136">
        <v>12</v>
      </c>
      <c r="I163" s="137">
        <v>0</v>
      </c>
      <c r="J163" s="137">
        <f t="shared" ref="J163:J176" si="10">ROUND(I163*H163,2)</f>
        <v>0</v>
      </c>
      <c r="K163" s="138"/>
      <c r="L163" s="25"/>
      <c r="M163" s="139" t="s">
        <v>1</v>
      </c>
      <c r="N163" s="140" t="s">
        <v>36</v>
      </c>
      <c r="O163" s="141">
        <v>0.16400000000000001</v>
      </c>
      <c r="P163" s="141">
        <f t="shared" ref="P163:P176" si="11">O163*H163</f>
        <v>1.968</v>
      </c>
      <c r="Q163" s="141">
        <v>0</v>
      </c>
      <c r="R163" s="141">
        <f t="shared" ref="R163:R176" si="12">Q163*H163</f>
        <v>0</v>
      </c>
      <c r="S163" s="141">
        <v>0.19600000000000001</v>
      </c>
      <c r="T163" s="142">
        <f t="shared" ref="T163:T176" si="13">S163*H163</f>
        <v>2.3520000000000003</v>
      </c>
      <c r="AR163" s="143" t="s">
        <v>133</v>
      </c>
      <c r="AT163" s="143" t="s">
        <v>129</v>
      </c>
      <c r="AU163" s="143" t="s">
        <v>134</v>
      </c>
      <c r="AY163" s="13" t="s">
        <v>127</v>
      </c>
      <c r="BE163" s="144">
        <f t="shared" ref="BE163:BE176" si="14">IF(N163="základná",J163,0)</f>
        <v>0</v>
      </c>
      <c r="BF163" s="144">
        <f t="shared" ref="BF163:BF176" si="15">IF(N163="znížená",J163,0)</f>
        <v>0</v>
      </c>
      <c r="BG163" s="144">
        <f t="shared" ref="BG163:BG176" si="16">IF(N163="zákl. prenesená",J163,0)</f>
        <v>0</v>
      </c>
      <c r="BH163" s="144">
        <f t="shared" ref="BH163:BH176" si="17">IF(N163="zníž. prenesená",J163,0)</f>
        <v>0</v>
      </c>
      <c r="BI163" s="144">
        <f t="shared" ref="BI163:BI176" si="18">IF(N163="nulová",J163,0)</f>
        <v>0</v>
      </c>
      <c r="BJ163" s="13" t="s">
        <v>134</v>
      </c>
      <c r="BK163" s="144">
        <f t="shared" ref="BK163:BK176" si="19">ROUND(I163*H163,2)</f>
        <v>0</v>
      </c>
      <c r="BL163" s="13" t="s">
        <v>133</v>
      </c>
      <c r="BM163" s="143" t="s">
        <v>215</v>
      </c>
    </row>
    <row r="164" spans="2:65" s="1" customFormat="1" ht="37.799999999999997" customHeight="1">
      <c r="B164" s="131"/>
      <c r="C164" s="132" t="s">
        <v>216</v>
      </c>
      <c r="D164" s="132" t="s">
        <v>129</v>
      </c>
      <c r="E164" s="133" t="s">
        <v>217</v>
      </c>
      <c r="F164" s="134" t="s">
        <v>218</v>
      </c>
      <c r="G164" s="135" t="s">
        <v>132</v>
      </c>
      <c r="H164" s="136">
        <v>6.15</v>
      </c>
      <c r="I164" s="137">
        <v>0</v>
      </c>
      <c r="J164" s="137">
        <f t="shared" si="10"/>
        <v>0</v>
      </c>
      <c r="K164" s="138"/>
      <c r="L164" s="25"/>
      <c r="M164" s="139" t="s">
        <v>1</v>
      </c>
      <c r="N164" s="140" t="s">
        <v>36</v>
      </c>
      <c r="O164" s="141">
        <v>8.3529699999999991</v>
      </c>
      <c r="P164" s="141">
        <f t="shared" si="11"/>
        <v>51.370765499999997</v>
      </c>
      <c r="Q164" s="141">
        <v>0</v>
      </c>
      <c r="R164" s="141">
        <f t="shared" si="12"/>
        <v>0</v>
      </c>
      <c r="S164" s="141">
        <v>2.2000000000000002</v>
      </c>
      <c r="T164" s="142">
        <f t="shared" si="13"/>
        <v>13.530000000000001</v>
      </c>
      <c r="AR164" s="143" t="s">
        <v>133</v>
      </c>
      <c r="AT164" s="143" t="s">
        <v>129</v>
      </c>
      <c r="AU164" s="143" t="s">
        <v>134</v>
      </c>
      <c r="AY164" s="13" t="s">
        <v>127</v>
      </c>
      <c r="BE164" s="144">
        <f t="shared" si="14"/>
        <v>0</v>
      </c>
      <c r="BF164" s="144">
        <f t="shared" si="15"/>
        <v>0</v>
      </c>
      <c r="BG164" s="144">
        <f t="shared" si="16"/>
        <v>0</v>
      </c>
      <c r="BH164" s="144">
        <f t="shared" si="17"/>
        <v>0</v>
      </c>
      <c r="BI164" s="144">
        <f t="shared" si="18"/>
        <v>0</v>
      </c>
      <c r="BJ164" s="13" t="s">
        <v>134</v>
      </c>
      <c r="BK164" s="144">
        <f t="shared" si="19"/>
        <v>0</v>
      </c>
      <c r="BL164" s="13" t="s">
        <v>133</v>
      </c>
      <c r="BM164" s="143" t="s">
        <v>219</v>
      </c>
    </row>
    <row r="165" spans="2:65" s="1" customFormat="1" ht="24.15" customHeight="1">
      <c r="B165" s="131"/>
      <c r="C165" s="132" t="s">
        <v>220</v>
      </c>
      <c r="D165" s="132" t="s">
        <v>129</v>
      </c>
      <c r="E165" s="133" t="s">
        <v>221</v>
      </c>
      <c r="F165" s="134" t="s">
        <v>222</v>
      </c>
      <c r="G165" s="135" t="s">
        <v>160</v>
      </c>
      <c r="H165" s="136">
        <v>41</v>
      </c>
      <c r="I165" s="137">
        <v>0</v>
      </c>
      <c r="J165" s="137">
        <f t="shared" si="10"/>
        <v>0</v>
      </c>
      <c r="K165" s="138"/>
      <c r="L165" s="25"/>
      <c r="M165" s="139" t="s">
        <v>1</v>
      </c>
      <c r="N165" s="140" t="s">
        <v>36</v>
      </c>
      <c r="O165" s="141">
        <v>0.307</v>
      </c>
      <c r="P165" s="141">
        <f t="shared" si="11"/>
        <v>12.587</v>
      </c>
      <c r="Q165" s="141">
        <v>1.0000000000000001E-5</v>
      </c>
      <c r="R165" s="141">
        <f t="shared" si="12"/>
        <v>4.1000000000000005E-4</v>
      </c>
      <c r="S165" s="141">
        <v>6.0000000000000001E-3</v>
      </c>
      <c r="T165" s="142">
        <f t="shared" si="13"/>
        <v>0.246</v>
      </c>
      <c r="AR165" s="143" t="s">
        <v>133</v>
      </c>
      <c r="AT165" s="143" t="s">
        <v>129</v>
      </c>
      <c r="AU165" s="143" t="s">
        <v>134</v>
      </c>
      <c r="AY165" s="13" t="s">
        <v>127</v>
      </c>
      <c r="BE165" s="144">
        <f t="shared" si="14"/>
        <v>0</v>
      </c>
      <c r="BF165" s="144">
        <f t="shared" si="15"/>
        <v>0</v>
      </c>
      <c r="BG165" s="144">
        <f t="shared" si="16"/>
        <v>0</v>
      </c>
      <c r="BH165" s="144">
        <f t="shared" si="17"/>
        <v>0</v>
      </c>
      <c r="BI165" s="144">
        <f t="shared" si="18"/>
        <v>0</v>
      </c>
      <c r="BJ165" s="13" t="s">
        <v>134</v>
      </c>
      <c r="BK165" s="144">
        <f t="shared" si="19"/>
        <v>0</v>
      </c>
      <c r="BL165" s="13" t="s">
        <v>133</v>
      </c>
      <c r="BM165" s="143" t="s">
        <v>223</v>
      </c>
    </row>
    <row r="166" spans="2:65" s="1" customFormat="1" ht="37.799999999999997" customHeight="1">
      <c r="B166" s="131"/>
      <c r="C166" s="132" t="s">
        <v>224</v>
      </c>
      <c r="D166" s="132" t="s">
        <v>129</v>
      </c>
      <c r="E166" s="133" t="s">
        <v>225</v>
      </c>
      <c r="F166" s="134" t="s">
        <v>226</v>
      </c>
      <c r="G166" s="135" t="s">
        <v>160</v>
      </c>
      <c r="H166" s="136">
        <v>81.92</v>
      </c>
      <c r="I166" s="137">
        <v>0</v>
      </c>
      <c r="J166" s="137">
        <f t="shared" si="10"/>
        <v>0</v>
      </c>
      <c r="K166" s="138"/>
      <c r="L166" s="25"/>
      <c r="M166" s="139" t="s">
        <v>1</v>
      </c>
      <c r="N166" s="140" t="s">
        <v>36</v>
      </c>
      <c r="O166" s="141">
        <v>0.29099999999999998</v>
      </c>
      <c r="P166" s="141">
        <f t="shared" si="11"/>
        <v>23.838719999999999</v>
      </c>
      <c r="Q166" s="141">
        <v>0</v>
      </c>
      <c r="R166" s="141">
        <f t="shared" si="12"/>
        <v>0</v>
      </c>
      <c r="S166" s="141">
        <v>6.5000000000000002E-2</v>
      </c>
      <c r="T166" s="142">
        <f t="shared" si="13"/>
        <v>5.3248000000000006</v>
      </c>
      <c r="AR166" s="143" t="s">
        <v>133</v>
      </c>
      <c r="AT166" s="143" t="s">
        <v>129</v>
      </c>
      <c r="AU166" s="143" t="s">
        <v>134</v>
      </c>
      <c r="AY166" s="13" t="s">
        <v>127</v>
      </c>
      <c r="BE166" s="144">
        <f t="shared" si="14"/>
        <v>0</v>
      </c>
      <c r="BF166" s="144">
        <f t="shared" si="15"/>
        <v>0</v>
      </c>
      <c r="BG166" s="144">
        <f t="shared" si="16"/>
        <v>0</v>
      </c>
      <c r="BH166" s="144">
        <f t="shared" si="17"/>
        <v>0</v>
      </c>
      <c r="BI166" s="144">
        <f t="shared" si="18"/>
        <v>0</v>
      </c>
      <c r="BJ166" s="13" t="s">
        <v>134</v>
      </c>
      <c r="BK166" s="144">
        <f t="shared" si="19"/>
        <v>0</v>
      </c>
      <c r="BL166" s="13" t="s">
        <v>133</v>
      </c>
      <c r="BM166" s="143" t="s">
        <v>227</v>
      </c>
    </row>
    <row r="167" spans="2:65" s="1" customFormat="1" ht="24.15" customHeight="1">
      <c r="B167" s="131"/>
      <c r="C167" s="132" t="s">
        <v>228</v>
      </c>
      <c r="D167" s="132" t="s">
        <v>129</v>
      </c>
      <c r="E167" s="133" t="s">
        <v>229</v>
      </c>
      <c r="F167" s="134" t="s">
        <v>230</v>
      </c>
      <c r="G167" s="135" t="s">
        <v>160</v>
      </c>
      <c r="H167" s="136">
        <v>11.587999999999999</v>
      </c>
      <c r="I167" s="137">
        <v>0</v>
      </c>
      <c r="J167" s="137">
        <f t="shared" si="10"/>
        <v>0</v>
      </c>
      <c r="K167" s="138"/>
      <c r="L167" s="25"/>
      <c r="M167" s="139" t="s">
        <v>1</v>
      </c>
      <c r="N167" s="140" t="s">
        <v>36</v>
      </c>
      <c r="O167" s="141">
        <v>0.46400000000000002</v>
      </c>
      <c r="P167" s="141">
        <f t="shared" si="11"/>
        <v>5.3768320000000003</v>
      </c>
      <c r="Q167" s="141">
        <v>0</v>
      </c>
      <c r="R167" s="141">
        <f t="shared" si="12"/>
        <v>0</v>
      </c>
      <c r="S167" s="141">
        <v>5.3999999999999999E-2</v>
      </c>
      <c r="T167" s="142">
        <f t="shared" si="13"/>
        <v>0.62575199999999997</v>
      </c>
      <c r="AR167" s="143" t="s">
        <v>133</v>
      </c>
      <c r="AT167" s="143" t="s">
        <v>129</v>
      </c>
      <c r="AU167" s="143" t="s">
        <v>134</v>
      </c>
      <c r="AY167" s="13" t="s">
        <v>127</v>
      </c>
      <c r="BE167" s="144">
        <f t="shared" si="14"/>
        <v>0</v>
      </c>
      <c r="BF167" s="144">
        <f t="shared" si="15"/>
        <v>0</v>
      </c>
      <c r="BG167" s="144">
        <f t="shared" si="16"/>
        <v>0</v>
      </c>
      <c r="BH167" s="144">
        <f t="shared" si="17"/>
        <v>0</v>
      </c>
      <c r="BI167" s="144">
        <f t="shared" si="18"/>
        <v>0</v>
      </c>
      <c r="BJ167" s="13" t="s">
        <v>134</v>
      </c>
      <c r="BK167" s="144">
        <f t="shared" si="19"/>
        <v>0</v>
      </c>
      <c r="BL167" s="13" t="s">
        <v>133</v>
      </c>
      <c r="BM167" s="143" t="s">
        <v>231</v>
      </c>
    </row>
    <row r="168" spans="2:65" s="1" customFormat="1" ht="24.15" customHeight="1">
      <c r="B168" s="131"/>
      <c r="C168" s="132" t="s">
        <v>232</v>
      </c>
      <c r="D168" s="132" t="s">
        <v>129</v>
      </c>
      <c r="E168" s="133" t="s">
        <v>233</v>
      </c>
      <c r="F168" s="134" t="s">
        <v>234</v>
      </c>
      <c r="G168" s="135" t="s">
        <v>160</v>
      </c>
      <c r="H168" s="136">
        <v>3.0030000000000001</v>
      </c>
      <c r="I168" s="137">
        <v>0</v>
      </c>
      <c r="J168" s="137">
        <f t="shared" si="10"/>
        <v>0</v>
      </c>
      <c r="K168" s="138"/>
      <c r="L168" s="25"/>
      <c r="M168" s="139" t="s">
        <v>1</v>
      </c>
      <c r="N168" s="140" t="s">
        <v>36</v>
      </c>
      <c r="O168" s="141">
        <v>0.8</v>
      </c>
      <c r="P168" s="141">
        <f t="shared" si="11"/>
        <v>2.4024000000000001</v>
      </c>
      <c r="Q168" s="141">
        <v>0</v>
      </c>
      <c r="R168" s="141">
        <f t="shared" si="12"/>
        <v>0</v>
      </c>
      <c r="S168" s="141">
        <v>6.7000000000000004E-2</v>
      </c>
      <c r="T168" s="142">
        <f t="shared" si="13"/>
        <v>0.20120100000000002</v>
      </c>
      <c r="AR168" s="143" t="s">
        <v>133</v>
      </c>
      <c r="AT168" s="143" t="s">
        <v>129</v>
      </c>
      <c r="AU168" s="143" t="s">
        <v>134</v>
      </c>
      <c r="AY168" s="13" t="s">
        <v>127</v>
      </c>
      <c r="BE168" s="144">
        <f t="shared" si="14"/>
        <v>0</v>
      </c>
      <c r="BF168" s="144">
        <f t="shared" si="15"/>
        <v>0</v>
      </c>
      <c r="BG168" s="144">
        <f t="shared" si="16"/>
        <v>0</v>
      </c>
      <c r="BH168" s="144">
        <f t="shared" si="17"/>
        <v>0</v>
      </c>
      <c r="BI168" s="144">
        <f t="shared" si="18"/>
        <v>0</v>
      </c>
      <c r="BJ168" s="13" t="s">
        <v>134</v>
      </c>
      <c r="BK168" s="144">
        <f t="shared" si="19"/>
        <v>0</v>
      </c>
      <c r="BL168" s="13" t="s">
        <v>133</v>
      </c>
      <c r="BM168" s="143" t="s">
        <v>235</v>
      </c>
    </row>
    <row r="169" spans="2:65" s="1" customFormat="1" ht="24.15" customHeight="1">
      <c r="B169" s="131"/>
      <c r="C169" s="132" t="s">
        <v>236</v>
      </c>
      <c r="D169" s="132" t="s">
        <v>129</v>
      </c>
      <c r="E169" s="133" t="s">
        <v>237</v>
      </c>
      <c r="F169" s="134" t="s">
        <v>238</v>
      </c>
      <c r="G169" s="135" t="s">
        <v>160</v>
      </c>
      <c r="H169" s="136">
        <v>5.4</v>
      </c>
      <c r="I169" s="137">
        <v>0</v>
      </c>
      <c r="J169" s="137">
        <f t="shared" si="10"/>
        <v>0</v>
      </c>
      <c r="K169" s="138"/>
      <c r="L169" s="25"/>
      <c r="M169" s="139" t="s">
        <v>1</v>
      </c>
      <c r="N169" s="140" t="s">
        <v>36</v>
      </c>
      <c r="O169" s="141">
        <v>1.6</v>
      </c>
      <c r="P169" s="141">
        <f t="shared" si="11"/>
        <v>8.64</v>
      </c>
      <c r="Q169" s="141">
        <v>0</v>
      </c>
      <c r="R169" s="141">
        <f t="shared" si="12"/>
        <v>0</v>
      </c>
      <c r="S169" s="141">
        <v>7.5999999999999998E-2</v>
      </c>
      <c r="T169" s="142">
        <f t="shared" si="13"/>
        <v>0.41040000000000004</v>
      </c>
      <c r="AR169" s="143" t="s">
        <v>133</v>
      </c>
      <c r="AT169" s="143" t="s">
        <v>129</v>
      </c>
      <c r="AU169" s="143" t="s">
        <v>134</v>
      </c>
      <c r="AY169" s="13" t="s">
        <v>127</v>
      </c>
      <c r="BE169" s="144">
        <f t="shared" si="14"/>
        <v>0</v>
      </c>
      <c r="BF169" s="144">
        <f t="shared" si="15"/>
        <v>0</v>
      </c>
      <c r="BG169" s="144">
        <f t="shared" si="16"/>
        <v>0</v>
      </c>
      <c r="BH169" s="144">
        <f t="shared" si="17"/>
        <v>0</v>
      </c>
      <c r="BI169" s="144">
        <f t="shared" si="18"/>
        <v>0</v>
      </c>
      <c r="BJ169" s="13" t="s">
        <v>134</v>
      </c>
      <c r="BK169" s="144">
        <f t="shared" si="19"/>
        <v>0</v>
      </c>
      <c r="BL169" s="13" t="s">
        <v>133</v>
      </c>
      <c r="BM169" s="143" t="s">
        <v>239</v>
      </c>
    </row>
    <row r="170" spans="2:65" s="1" customFormat="1" ht="33" customHeight="1">
      <c r="B170" s="131"/>
      <c r="C170" s="132" t="s">
        <v>240</v>
      </c>
      <c r="D170" s="132" t="s">
        <v>129</v>
      </c>
      <c r="E170" s="133" t="s">
        <v>241</v>
      </c>
      <c r="F170" s="134" t="s">
        <v>242</v>
      </c>
      <c r="G170" s="135" t="s">
        <v>160</v>
      </c>
      <c r="H170" s="136">
        <v>136</v>
      </c>
      <c r="I170" s="137">
        <v>0</v>
      </c>
      <c r="J170" s="137">
        <f t="shared" si="10"/>
        <v>0</v>
      </c>
      <c r="K170" s="138"/>
      <c r="L170" s="25"/>
      <c r="M170" s="139" t="s">
        <v>1</v>
      </c>
      <c r="N170" s="140" t="s">
        <v>36</v>
      </c>
      <c r="O170" s="141">
        <v>0.25383</v>
      </c>
      <c r="P170" s="141">
        <f t="shared" si="11"/>
        <v>34.520879999999998</v>
      </c>
      <c r="Q170" s="141">
        <v>0</v>
      </c>
      <c r="R170" s="141">
        <f t="shared" si="12"/>
        <v>0</v>
      </c>
      <c r="S170" s="141">
        <v>4.5999999999999999E-2</v>
      </c>
      <c r="T170" s="142">
        <f t="shared" si="13"/>
        <v>6.2560000000000002</v>
      </c>
      <c r="AR170" s="143" t="s">
        <v>133</v>
      </c>
      <c r="AT170" s="143" t="s">
        <v>129</v>
      </c>
      <c r="AU170" s="143" t="s">
        <v>134</v>
      </c>
      <c r="AY170" s="13" t="s">
        <v>127</v>
      </c>
      <c r="BE170" s="144">
        <f t="shared" si="14"/>
        <v>0</v>
      </c>
      <c r="BF170" s="144">
        <f t="shared" si="15"/>
        <v>0</v>
      </c>
      <c r="BG170" s="144">
        <f t="shared" si="16"/>
        <v>0</v>
      </c>
      <c r="BH170" s="144">
        <f t="shared" si="17"/>
        <v>0</v>
      </c>
      <c r="BI170" s="144">
        <f t="shared" si="18"/>
        <v>0</v>
      </c>
      <c r="BJ170" s="13" t="s">
        <v>134</v>
      </c>
      <c r="BK170" s="144">
        <f t="shared" si="19"/>
        <v>0</v>
      </c>
      <c r="BL170" s="13" t="s">
        <v>133</v>
      </c>
      <c r="BM170" s="143" t="s">
        <v>243</v>
      </c>
    </row>
    <row r="171" spans="2:65" s="1" customFormat="1" ht="37.799999999999997" customHeight="1">
      <c r="B171" s="131"/>
      <c r="C171" s="132" t="s">
        <v>244</v>
      </c>
      <c r="D171" s="132" t="s">
        <v>129</v>
      </c>
      <c r="E171" s="133" t="s">
        <v>245</v>
      </c>
      <c r="F171" s="134" t="s">
        <v>246</v>
      </c>
      <c r="G171" s="135" t="s">
        <v>160</v>
      </c>
      <c r="H171" s="136">
        <v>48</v>
      </c>
      <c r="I171" s="137">
        <v>0</v>
      </c>
      <c r="J171" s="137">
        <f t="shared" si="10"/>
        <v>0</v>
      </c>
      <c r="K171" s="138"/>
      <c r="L171" s="25"/>
      <c r="M171" s="139" t="s">
        <v>1</v>
      </c>
      <c r="N171" s="140" t="s">
        <v>36</v>
      </c>
      <c r="O171" s="141">
        <v>0.28399999999999997</v>
      </c>
      <c r="P171" s="141">
        <f t="shared" si="11"/>
        <v>13.631999999999998</v>
      </c>
      <c r="Q171" s="141">
        <v>0</v>
      </c>
      <c r="R171" s="141">
        <f t="shared" si="12"/>
        <v>0</v>
      </c>
      <c r="S171" s="141">
        <v>6.8000000000000005E-2</v>
      </c>
      <c r="T171" s="142">
        <f t="shared" si="13"/>
        <v>3.2640000000000002</v>
      </c>
      <c r="AR171" s="143" t="s">
        <v>133</v>
      </c>
      <c r="AT171" s="143" t="s">
        <v>129</v>
      </c>
      <c r="AU171" s="143" t="s">
        <v>134</v>
      </c>
      <c r="AY171" s="13" t="s">
        <v>127</v>
      </c>
      <c r="BE171" s="144">
        <f t="shared" si="14"/>
        <v>0</v>
      </c>
      <c r="BF171" s="144">
        <f t="shared" si="15"/>
        <v>0</v>
      </c>
      <c r="BG171" s="144">
        <f t="shared" si="16"/>
        <v>0</v>
      </c>
      <c r="BH171" s="144">
        <f t="shared" si="17"/>
        <v>0</v>
      </c>
      <c r="BI171" s="144">
        <f t="shared" si="18"/>
        <v>0</v>
      </c>
      <c r="BJ171" s="13" t="s">
        <v>134</v>
      </c>
      <c r="BK171" s="144">
        <f t="shared" si="19"/>
        <v>0</v>
      </c>
      <c r="BL171" s="13" t="s">
        <v>133</v>
      </c>
      <c r="BM171" s="143" t="s">
        <v>247</v>
      </c>
    </row>
    <row r="172" spans="2:65" s="1" customFormat="1" ht="21.75" customHeight="1">
      <c r="B172" s="131"/>
      <c r="C172" s="132" t="s">
        <v>248</v>
      </c>
      <c r="D172" s="132" t="s">
        <v>129</v>
      </c>
      <c r="E172" s="133" t="s">
        <v>249</v>
      </c>
      <c r="F172" s="134" t="s">
        <v>250</v>
      </c>
      <c r="G172" s="135" t="s">
        <v>149</v>
      </c>
      <c r="H172" s="136">
        <v>35.125</v>
      </c>
      <c r="I172" s="137">
        <v>0</v>
      </c>
      <c r="J172" s="137">
        <f t="shared" si="10"/>
        <v>0</v>
      </c>
      <c r="K172" s="138"/>
      <c r="L172" s="25"/>
      <c r="M172" s="139" t="s">
        <v>1</v>
      </c>
      <c r="N172" s="140" t="s">
        <v>36</v>
      </c>
      <c r="O172" s="141">
        <v>1.972</v>
      </c>
      <c r="P172" s="141">
        <f t="shared" si="11"/>
        <v>69.266499999999994</v>
      </c>
      <c r="Q172" s="141">
        <v>0</v>
      </c>
      <c r="R172" s="141">
        <f t="shared" si="12"/>
        <v>0</v>
      </c>
      <c r="S172" s="141">
        <v>0</v>
      </c>
      <c r="T172" s="142">
        <f t="shared" si="13"/>
        <v>0</v>
      </c>
      <c r="AR172" s="143" t="s">
        <v>133</v>
      </c>
      <c r="AT172" s="143" t="s">
        <v>129</v>
      </c>
      <c r="AU172" s="143" t="s">
        <v>134</v>
      </c>
      <c r="AY172" s="13" t="s">
        <v>127</v>
      </c>
      <c r="BE172" s="144">
        <f t="shared" si="14"/>
        <v>0</v>
      </c>
      <c r="BF172" s="144">
        <f t="shared" si="15"/>
        <v>0</v>
      </c>
      <c r="BG172" s="144">
        <f t="shared" si="16"/>
        <v>0</v>
      </c>
      <c r="BH172" s="144">
        <f t="shared" si="17"/>
        <v>0</v>
      </c>
      <c r="BI172" s="144">
        <f t="shared" si="18"/>
        <v>0</v>
      </c>
      <c r="BJ172" s="13" t="s">
        <v>134</v>
      </c>
      <c r="BK172" s="144">
        <f t="shared" si="19"/>
        <v>0</v>
      </c>
      <c r="BL172" s="13" t="s">
        <v>133</v>
      </c>
      <c r="BM172" s="143" t="s">
        <v>251</v>
      </c>
    </row>
    <row r="173" spans="2:65" s="1" customFormat="1" ht="21.75" customHeight="1">
      <c r="B173" s="131"/>
      <c r="C173" s="132" t="s">
        <v>252</v>
      </c>
      <c r="D173" s="132" t="s">
        <v>129</v>
      </c>
      <c r="E173" s="133" t="s">
        <v>253</v>
      </c>
      <c r="F173" s="134" t="s">
        <v>254</v>
      </c>
      <c r="G173" s="135" t="s">
        <v>149</v>
      </c>
      <c r="H173" s="136">
        <v>35.125</v>
      </c>
      <c r="I173" s="137">
        <v>0</v>
      </c>
      <c r="J173" s="137">
        <f t="shared" si="10"/>
        <v>0</v>
      </c>
      <c r="K173" s="138"/>
      <c r="L173" s="25"/>
      <c r="M173" s="139" t="s">
        <v>1</v>
      </c>
      <c r="N173" s="140" t="s">
        <v>36</v>
      </c>
      <c r="O173" s="141">
        <v>0.59799999999999998</v>
      </c>
      <c r="P173" s="141">
        <f t="shared" si="11"/>
        <v>21.004749999999998</v>
      </c>
      <c r="Q173" s="141">
        <v>0</v>
      </c>
      <c r="R173" s="141">
        <f t="shared" si="12"/>
        <v>0</v>
      </c>
      <c r="S173" s="141">
        <v>0</v>
      </c>
      <c r="T173" s="142">
        <f t="shared" si="13"/>
        <v>0</v>
      </c>
      <c r="AR173" s="143" t="s">
        <v>133</v>
      </c>
      <c r="AT173" s="143" t="s">
        <v>129</v>
      </c>
      <c r="AU173" s="143" t="s">
        <v>134</v>
      </c>
      <c r="AY173" s="13" t="s">
        <v>127</v>
      </c>
      <c r="BE173" s="144">
        <f t="shared" si="14"/>
        <v>0</v>
      </c>
      <c r="BF173" s="144">
        <f t="shared" si="15"/>
        <v>0</v>
      </c>
      <c r="BG173" s="144">
        <f t="shared" si="16"/>
        <v>0</v>
      </c>
      <c r="BH173" s="144">
        <f t="shared" si="17"/>
        <v>0</v>
      </c>
      <c r="BI173" s="144">
        <f t="shared" si="18"/>
        <v>0</v>
      </c>
      <c r="BJ173" s="13" t="s">
        <v>134</v>
      </c>
      <c r="BK173" s="144">
        <f t="shared" si="19"/>
        <v>0</v>
      </c>
      <c r="BL173" s="13" t="s">
        <v>133</v>
      </c>
      <c r="BM173" s="143" t="s">
        <v>255</v>
      </c>
    </row>
    <row r="174" spans="2:65" s="1" customFormat="1" ht="24.15" customHeight="1">
      <c r="B174" s="131"/>
      <c r="C174" s="132" t="s">
        <v>256</v>
      </c>
      <c r="D174" s="132" t="s">
        <v>129</v>
      </c>
      <c r="E174" s="133" t="s">
        <v>257</v>
      </c>
      <c r="F174" s="134" t="s">
        <v>258</v>
      </c>
      <c r="G174" s="135" t="s">
        <v>149</v>
      </c>
      <c r="H174" s="136">
        <v>1053.75</v>
      </c>
      <c r="I174" s="137">
        <v>0</v>
      </c>
      <c r="J174" s="137">
        <f t="shared" si="10"/>
        <v>0</v>
      </c>
      <c r="K174" s="138"/>
      <c r="L174" s="25"/>
      <c r="M174" s="139" t="s">
        <v>1</v>
      </c>
      <c r="N174" s="140" t="s">
        <v>36</v>
      </c>
      <c r="O174" s="141">
        <v>7.0000000000000001E-3</v>
      </c>
      <c r="P174" s="141">
        <f t="shared" si="11"/>
        <v>7.3762499999999998</v>
      </c>
      <c r="Q174" s="141">
        <v>0</v>
      </c>
      <c r="R174" s="141">
        <f t="shared" si="12"/>
        <v>0</v>
      </c>
      <c r="S174" s="141">
        <v>0</v>
      </c>
      <c r="T174" s="142">
        <f t="shared" si="13"/>
        <v>0</v>
      </c>
      <c r="AR174" s="143" t="s">
        <v>133</v>
      </c>
      <c r="AT174" s="143" t="s">
        <v>129</v>
      </c>
      <c r="AU174" s="143" t="s">
        <v>134</v>
      </c>
      <c r="AY174" s="13" t="s">
        <v>127</v>
      </c>
      <c r="BE174" s="144">
        <f t="shared" si="14"/>
        <v>0</v>
      </c>
      <c r="BF174" s="144">
        <f t="shared" si="15"/>
        <v>0</v>
      </c>
      <c r="BG174" s="144">
        <f t="shared" si="16"/>
        <v>0</v>
      </c>
      <c r="BH174" s="144">
        <f t="shared" si="17"/>
        <v>0</v>
      </c>
      <c r="BI174" s="144">
        <f t="shared" si="18"/>
        <v>0</v>
      </c>
      <c r="BJ174" s="13" t="s">
        <v>134</v>
      </c>
      <c r="BK174" s="144">
        <f t="shared" si="19"/>
        <v>0</v>
      </c>
      <c r="BL174" s="13" t="s">
        <v>133</v>
      </c>
      <c r="BM174" s="143" t="s">
        <v>259</v>
      </c>
    </row>
    <row r="175" spans="2:65" s="1" customFormat="1" ht="24.15" customHeight="1">
      <c r="B175" s="131"/>
      <c r="C175" s="132" t="s">
        <v>260</v>
      </c>
      <c r="D175" s="132" t="s">
        <v>129</v>
      </c>
      <c r="E175" s="133" t="s">
        <v>261</v>
      </c>
      <c r="F175" s="134" t="s">
        <v>262</v>
      </c>
      <c r="G175" s="135" t="s">
        <v>149</v>
      </c>
      <c r="H175" s="136">
        <v>35.125</v>
      </c>
      <c r="I175" s="137">
        <v>0</v>
      </c>
      <c r="J175" s="137">
        <f t="shared" si="10"/>
        <v>0</v>
      </c>
      <c r="K175" s="138"/>
      <c r="L175" s="25"/>
      <c r="M175" s="139" t="s">
        <v>1</v>
      </c>
      <c r="N175" s="140" t="s">
        <v>36</v>
      </c>
      <c r="O175" s="141">
        <v>0.89</v>
      </c>
      <c r="P175" s="141">
        <f t="shared" si="11"/>
        <v>31.26125</v>
      </c>
      <c r="Q175" s="141">
        <v>0</v>
      </c>
      <c r="R175" s="141">
        <f t="shared" si="12"/>
        <v>0</v>
      </c>
      <c r="S175" s="141">
        <v>0</v>
      </c>
      <c r="T175" s="142">
        <f t="shared" si="13"/>
        <v>0</v>
      </c>
      <c r="AR175" s="143" t="s">
        <v>133</v>
      </c>
      <c r="AT175" s="143" t="s">
        <v>129</v>
      </c>
      <c r="AU175" s="143" t="s">
        <v>134</v>
      </c>
      <c r="AY175" s="13" t="s">
        <v>127</v>
      </c>
      <c r="BE175" s="144">
        <f t="shared" si="14"/>
        <v>0</v>
      </c>
      <c r="BF175" s="144">
        <f t="shared" si="15"/>
        <v>0</v>
      </c>
      <c r="BG175" s="144">
        <f t="shared" si="16"/>
        <v>0</v>
      </c>
      <c r="BH175" s="144">
        <f t="shared" si="17"/>
        <v>0</v>
      </c>
      <c r="BI175" s="144">
        <f t="shared" si="18"/>
        <v>0</v>
      </c>
      <c r="BJ175" s="13" t="s">
        <v>134</v>
      </c>
      <c r="BK175" s="144">
        <f t="shared" si="19"/>
        <v>0</v>
      </c>
      <c r="BL175" s="13" t="s">
        <v>133</v>
      </c>
      <c r="BM175" s="143" t="s">
        <v>263</v>
      </c>
    </row>
    <row r="176" spans="2:65" s="1" customFormat="1" ht="24.15" customHeight="1">
      <c r="B176" s="131"/>
      <c r="C176" s="132" t="s">
        <v>264</v>
      </c>
      <c r="D176" s="132" t="s">
        <v>129</v>
      </c>
      <c r="E176" s="133" t="s">
        <v>265</v>
      </c>
      <c r="F176" s="134" t="s">
        <v>266</v>
      </c>
      <c r="G176" s="135" t="s">
        <v>149</v>
      </c>
      <c r="H176" s="136">
        <v>35.125</v>
      </c>
      <c r="I176" s="137">
        <v>0</v>
      </c>
      <c r="J176" s="137">
        <f t="shared" si="10"/>
        <v>0</v>
      </c>
      <c r="K176" s="138"/>
      <c r="L176" s="25"/>
      <c r="M176" s="139" t="s">
        <v>1</v>
      </c>
      <c r="N176" s="140" t="s">
        <v>36</v>
      </c>
      <c r="O176" s="141">
        <v>0</v>
      </c>
      <c r="P176" s="141">
        <f t="shared" si="11"/>
        <v>0</v>
      </c>
      <c r="Q176" s="141">
        <v>0</v>
      </c>
      <c r="R176" s="141">
        <f t="shared" si="12"/>
        <v>0</v>
      </c>
      <c r="S176" s="141">
        <v>0</v>
      </c>
      <c r="T176" s="142">
        <f t="shared" si="13"/>
        <v>0</v>
      </c>
      <c r="AR176" s="143" t="s">
        <v>133</v>
      </c>
      <c r="AT176" s="143" t="s">
        <v>129</v>
      </c>
      <c r="AU176" s="143" t="s">
        <v>134</v>
      </c>
      <c r="AY176" s="13" t="s">
        <v>127</v>
      </c>
      <c r="BE176" s="144">
        <f t="shared" si="14"/>
        <v>0</v>
      </c>
      <c r="BF176" s="144">
        <f t="shared" si="15"/>
        <v>0</v>
      </c>
      <c r="BG176" s="144">
        <f t="shared" si="16"/>
        <v>0</v>
      </c>
      <c r="BH176" s="144">
        <f t="shared" si="17"/>
        <v>0</v>
      </c>
      <c r="BI176" s="144">
        <f t="shared" si="18"/>
        <v>0</v>
      </c>
      <c r="BJ176" s="13" t="s">
        <v>134</v>
      </c>
      <c r="BK176" s="144">
        <f t="shared" si="19"/>
        <v>0</v>
      </c>
      <c r="BL176" s="13" t="s">
        <v>133</v>
      </c>
      <c r="BM176" s="143" t="s">
        <v>267</v>
      </c>
    </row>
    <row r="177" spans="2:65" s="11" customFormat="1" ht="25.95" customHeight="1">
      <c r="B177" s="120"/>
      <c r="D177" s="121" t="s">
        <v>69</v>
      </c>
      <c r="E177" s="122" t="s">
        <v>268</v>
      </c>
      <c r="F177" s="122" t="s">
        <v>269</v>
      </c>
      <c r="J177" s="123">
        <f>BK177</f>
        <v>0</v>
      </c>
      <c r="L177" s="120"/>
      <c r="M177" s="124"/>
      <c r="P177" s="125">
        <f>P178+P183+P192+P202+P209+P223+P227+P233+P239+P247+P253+P260+P266+P268</f>
        <v>692.11207279999996</v>
      </c>
      <c r="R177" s="125">
        <f>R178+R183+R192+R202+R209+R223+R227+R233+R239+R247+R253+R260+R266+R268</f>
        <v>7.3669258600000003</v>
      </c>
      <c r="T177" s="126">
        <f>T178+T183+T192+T202+T209+T223+T227+T233+T239+T247+T253+T260+T266+T268</f>
        <v>2.9145600000000003</v>
      </c>
      <c r="AR177" s="121" t="s">
        <v>134</v>
      </c>
      <c r="AT177" s="127" t="s">
        <v>69</v>
      </c>
      <c r="AU177" s="127" t="s">
        <v>70</v>
      </c>
      <c r="AY177" s="121" t="s">
        <v>127</v>
      </c>
      <c r="BK177" s="128">
        <f>BK178+BK183+BK192+BK202+BK209+BK223+BK227+BK233+BK239+BK247+BK253+BK260+BK266+BK268</f>
        <v>0</v>
      </c>
    </row>
    <row r="178" spans="2:65" s="11" customFormat="1" ht="22.8" customHeight="1">
      <c r="B178" s="120"/>
      <c r="D178" s="121" t="s">
        <v>69</v>
      </c>
      <c r="E178" s="129" t="s">
        <v>270</v>
      </c>
      <c r="F178" s="129" t="s">
        <v>271</v>
      </c>
      <c r="J178" s="130">
        <f>BK178</f>
        <v>0</v>
      </c>
      <c r="L178" s="120"/>
      <c r="M178" s="124"/>
      <c r="P178" s="125">
        <f>SUM(P179:P182)</f>
        <v>8.3731399999999994</v>
      </c>
      <c r="R178" s="125">
        <f>SUM(R179:R182)</f>
        <v>7.6943999999999999E-2</v>
      </c>
      <c r="T178" s="126">
        <f>SUM(T179:T182)</f>
        <v>0</v>
      </c>
      <c r="AR178" s="121" t="s">
        <v>134</v>
      </c>
      <c r="AT178" s="127" t="s">
        <v>69</v>
      </c>
      <c r="AU178" s="127" t="s">
        <v>78</v>
      </c>
      <c r="AY178" s="121" t="s">
        <v>127</v>
      </c>
      <c r="BK178" s="128">
        <f>SUM(BK179:BK182)</f>
        <v>0</v>
      </c>
    </row>
    <row r="179" spans="2:65" s="1" customFormat="1" ht="24.15" customHeight="1">
      <c r="B179" s="131"/>
      <c r="C179" s="132" t="s">
        <v>272</v>
      </c>
      <c r="D179" s="132" t="s">
        <v>129</v>
      </c>
      <c r="E179" s="133" t="s">
        <v>273</v>
      </c>
      <c r="F179" s="134" t="s">
        <v>274</v>
      </c>
      <c r="G179" s="135" t="s">
        <v>160</v>
      </c>
      <c r="H179" s="136">
        <v>68.7</v>
      </c>
      <c r="I179" s="137">
        <v>0</v>
      </c>
      <c r="J179" s="137">
        <f>ROUND(I179*H179,2)</f>
        <v>0</v>
      </c>
      <c r="K179" s="138"/>
      <c r="L179" s="25"/>
      <c r="M179" s="139" t="s">
        <v>1</v>
      </c>
      <c r="N179" s="140" t="s">
        <v>36</v>
      </c>
      <c r="O179" s="141">
        <v>0.12010999999999999</v>
      </c>
      <c r="P179" s="141">
        <f>O179*H179</f>
        <v>8.251557</v>
      </c>
      <c r="Q179" s="141">
        <v>0</v>
      </c>
      <c r="R179" s="141">
        <f>Q179*H179</f>
        <v>0</v>
      </c>
      <c r="S179" s="141">
        <v>0</v>
      </c>
      <c r="T179" s="142">
        <f>S179*H179</f>
        <v>0</v>
      </c>
      <c r="AR179" s="143" t="s">
        <v>196</v>
      </c>
      <c r="AT179" s="143" t="s">
        <v>129</v>
      </c>
      <c r="AU179" s="143" t="s">
        <v>134</v>
      </c>
      <c r="AY179" s="13" t="s">
        <v>127</v>
      </c>
      <c r="BE179" s="144">
        <f>IF(N179="základná",J179,0)</f>
        <v>0</v>
      </c>
      <c r="BF179" s="144">
        <f>IF(N179="znížená",J179,0)</f>
        <v>0</v>
      </c>
      <c r="BG179" s="144">
        <f>IF(N179="zákl. prenesená",J179,0)</f>
        <v>0</v>
      </c>
      <c r="BH179" s="144">
        <f>IF(N179="zníž. prenesená",J179,0)</f>
        <v>0</v>
      </c>
      <c r="BI179" s="144">
        <f>IF(N179="nulová",J179,0)</f>
        <v>0</v>
      </c>
      <c r="BJ179" s="13" t="s">
        <v>134</v>
      </c>
      <c r="BK179" s="144">
        <f>ROUND(I179*H179,2)</f>
        <v>0</v>
      </c>
      <c r="BL179" s="13" t="s">
        <v>196</v>
      </c>
      <c r="BM179" s="143" t="s">
        <v>275</v>
      </c>
    </row>
    <row r="180" spans="2:65" s="1" customFormat="1" ht="24.15" customHeight="1">
      <c r="B180" s="131"/>
      <c r="C180" s="145" t="s">
        <v>276</v>
      </c>
      <c r="D180" s="145" t="s">
        <v>277</v>
      </c>
      <c r="E180" s="146" t="s">
        <v>278</v>
      </c>
      <c r="F180" s="147" t="s">
        <v>279</v>
      </c>
      <c r="G180" s="148" t="s">
        <v>280</v>
      </c>
      <c r="H180" s="149">
        <v>75.569999999999993</v>
      </c>
      <c r="I180" s="150">
        <v>0</v>
      </c>
      <c r="J180" s="150">
        <f>ROUND(I180*H180,2)</f>
        <v>0</v>
      </c>
      <c r="K180" s="151"/>
      <c r="L180" s="152"/>
      <c r="M180" s="153" t="s">
        <v>1</v>
      </c>
      <c r="N180" s="154" t="s">
        <v>36</v>
      </c>
      <c r="O180" s="141">
        <v>0</v>
      </c>
      <c r="P180" s="141">
        <f>O180*H180</f>
        <v>0</v>
      </c>
      <c r="Q180" s="141">
        <v>1E-3</v>
      </c>
      <c r="R180" s="141">
        <f>Q180*H180</f>
        <v>7.5569999999999998E-2</v>
      </c>
      <c r="S180" s="141">
        <v>0</v>
      </c>
      <c r="T180" s="142">
        <f>S180*H180</f>
        <v>0</v>
      </c>
      <c r="AR180" s="143" t="s">
        <v>260</v>
      </c>
      <c r="AT180" s="143" t="s">
        <v>277</v>
      </c>
      <c r="AU180" s="143" t="s">
        <v>134</v>
      </c>
      <c r="AY180" s="13" t="s">
        <v>127</v>
      </c>
      <c r="BE180" s="144">
        <f>IF(N180="základná",J180,0)</f>
        <v>0</v>
      </c>
      <c r="BF180" s="144">
        <f>IF(N180="znížená",J180,0)</f>
        <v>0</v>
      </c>
      <c r="BG180" s="144">
        <f>IF(N180="zákl. prenesená",J180,0)</f>
        <v>0</v>
      </c>
      <c r="BH180" s="144">
        <f>IF(N180="zníž. prenesená",J180,0)</f>
        <v>0</v>
      </c>
      <c r="BI180" s="144">
        <f>IF(N180="nulová",J180,0)</f>
        <v>0</v>
      </c>
      <c r="BJ180" s="13" t="s">
        <v>134</v>
      </c>
      <c r="BK180" s="144">
        <f>ROUND(I180*H180,2)</f>
        <v>0</v>
      </c>
      <c r="BL180" s="13" t="s">
        <v>196</v>
      </c>
      <c r="BM180" s="143" t="s">
        <v>281</v>
      </c>
    </row>
    <row r="181" spans="2:65" s="1" customFormat="1" ht="24.15" customHeight="1">
      <c r="B181" s="131"/>
      <c r="C181" s="145" t="s">
        <v>282</v>
      </c>
      <c r="D181" s="145" t="s">
        <v>277</v>
      </c>
      <c r="E181" s="146" t="s">
        <v>283</v>
      </c>
      <c r="F181" s="147" t="s">
        <v>284</v>
      </c>
      <c r="G181" s="148" t="s">
        <v>178</v>
      </c>
      <c r="H181" s="149">
        <v>27.48</v>
      </c>
      <c r="I181" s="150">
        <v>0</v>
      </c>
      <c r="J181" s="150">
        <f>ROUND(I181*H181,2)</f>
        <v>0</v>
      </c>
      <c r="K181" s="151"/>
      <c r="L181" s="152"/>
      <c r="M181" s="153" t="s">
        <v>1</v>
      </c>
      <c r="N181" s="154" t="s">
        <v>36</v>
      </c>
      <c r="O181" s="141">
        <v>0</v>
      </c>
      <c r="P181" s="141">
        <f>O181*H181</f>
        <v>0</v>
      </c>
      <c r="Q181" s="141">
        <v>5.0000000000000002E-5</v>
      </c>
      <c r="R181" s="141">
        <f>Q181*H181</f>
        <v>1.374E-3</v>
      </c>
      <c r="S181" s="141">
        <v>0</v>
      </c>
      <c r="T181" s="142">
        <f>S181*H181</f>
        <v>0</v>
      </c>
      <c r="AR181" s="143" t="s">
        <v>260</v>
      </c>
      <c r="AT181" s="143" t="s">
        <v>277</v>
      </c>
      <c r="AU181" s="143" t="s">
        <v>134</v>
      </c>
      <c r="AY181" s="13" t="s">
        <v>127</v>
      </c>
      <c r="BE181" s="144">
        <f>IF(N181="základná",J181,0)</f>
        <v>0</v>
      </c>
      <c r="BF181" s="144">
        <f>IF(N181="znížená",J181,0)</f>
        <v>0</v>
      </c>
      <c r="BG181" s="144">
        <f>IF(N181="zákl. prenesená",J181,0)</f>
        <v>0</v>
      </c>
      <c r="BH181" s="144">
        <f>IF(N181="zníž. prenesená",J181,0)</f>
        <v>0</v>
      </c>
      <c r="BI181" s="144">
        <f>IF(N181="nulová",J181,0)</f>
        <v>0</v>
      </c>
      <c r="BJ181" s="13" t="s">
        <v>134</v>
      </c>
      <c r="BK181" s="144">
        <f>ROUND(I181*H181,2)</f>
        <v>0</v>
      </c>
      <c r="BL181" s="13" t="s">
        <v>196</v>
      </c>
      <c r="BM181" s="143" t="s">
        <v>285</v>
      </c>
    </row>
    <row r="182" spans="2:65" s="1" customFormat="1" ht="24.15" customHeight="1">
      <c r="B182" s="131"/>
      <c r="C182" s="132" t="s">
        <v>286</v>
      </c>
      <c r="D182" s="132" t="s">
        <v>129</v>
      </c>
      <c r="E182" s="133" t="s">
        <v>287</v>
      </c>
      <c r="F182" s="134" t="s">
        <v>288</v>
      </c>
      <c r="G182" s="135" t="s">
        <v>149</v>
      </c>
      <c r="H182" s="136">
        <v>7.6999999999999999E-2</v>
      </c>
      <c r="I182" s="137">
        <v>0</v>
      </c>
      <c r="J182" s="137">
        <f>ROUND(I182*H182,2)</f>
        <v>0</v>
      </c>
      <c r="K182" s="138"/>
      <c r="L182" s="25"/>
      <c r="M182" s="139" t="s">
        <v>1</v>
      </c>
      <c r="N182" s="140" t="s">
        <v>36</v>
      </c>
      <c r="O182" s="141">
        <v>1.579</v>
      </c>
      <c r="P182" s="141">
        <f>O182*H182</f>
        <v>0.121583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196</v>
      </c>
      <c r="AT182" s="143" t="s">
        <v>129</v>
      </c>
      <c r="AU182" s="143" t="s">
        <v>134</v>
      </c>
      <c r="AY182" s="13" t="s">
        <v>127</v>
      </c>
      <c r="BE182" s="144">
        <f>IF(N182="základná",J182,0)</f>
        <v>0</v>
      </c>
      <c r="BF182" s="144">
        <f>IF(N182="znížená",J182,0)</f>
        <v>0</v>
      </c>
      <c r="BG182" s="144">
        <f>IF(N182="zákl. prenesená",J182,0)</f>
        <v>0</v>
      </c>
      <c r="BH182" s="144">
        <f>IF(N182="zníž. prenesená",J182,0)</f>
        <v>0</v>
      </c>
      <c r="BI182" s="144">
        <f>IF(N182="nulová",J182,0)</f>
        <v>0</v>
      </c>
      <c r="BJ182" s="13" t="s">
        <v>134</v>
      </c>
      <c r="BK182" s="144">
        <f>ROUND(I182*H182,2)</f>
        <v>0</v>
      </c>
      <c r="BL182" s="13" t="s">
        <v>196</v>
      </c>
      <c r="BM182" s="143" t="s">
        <v>289</v>
      </c>
    </row>
    <row r="183" spans="2:65" s="11" customFormat="1" ht="22.8" customHeight="1">
      <c r="B183" s="120"/>
      <c r="D183" s="121" t="s">
        <v>69</v>
      </c>
      <c r="E183" s="129" t="s">
        <v>290</v>
      </c>
      <c r="F183" s="129" t="s">
        <v>291</v>
      </c>
      <c r="J183" s="130">
        <f>BK183</f>
        <v>0</v>
      </c>
      <c r="L183" s="120"/>
      <c r="M183" s="124"/>
      <c r="P183" s="125">
        <f>SUM(P184:P191)</f>
        <v>18.746274</v>
      </c>
      <c r="R183" s="125">
        <f>SUM(R184:R191)</f>
        <v>0.18412896000000001</v>
      </c>
      <c r="T183" s="126">
        <f>SUM(T184:T191)</f>
        <v>0</v>
      </c>
      <c r="AR183" s="121" t="s">
        <v>134</v>
      </c>
      <c r="AT183" s="127" t="s">
        <v>69</v>
      </c>
      <c r="AU183" s="127" t="s">
        <v>78</v>
      </c>
      <c r="AY183" s="121" t="s">
        <v>127</v>
      </c>
      <c r="BK183" s="128">
        <f>SUM(BK184:BK191)</f>
        <v>0</v>
      </c>
    </row>
    <row r="184" spans="2:65" s="1" customFormat="1" ht="16.5" customHeight="1">
      <c r="B184" s="131"/>
      <c r="C184" s="132" t="s">
        <v>292</v>
      </c>
      <c r="D184" s="132" t="s">
        <v>129</v>
      </c>
      <c r="E184" s="133" t="s">
        <v>293</v>
      </c>
      <c r="F184" s="134" t="s">
        <v>294</v>
      </c>
      <c r="G184" s="135" t="s">
        <v>160</v>
      </c>
      <c r="H184" s="136">
        <v>84</v>
      </c>
      <c r="I184" s="137">
        <v>0</v>
      </c>
      <c r="J184" s="137">
        <f t="shared" ref="J184:J191" si="20">ROUND(I184*H184,2)</f>
        <v>0</v>
      </c>
      <c r="K184" s="138"/>
      <c r="L184" s="25"/>
      <c r="M184" s="139" t="s">
        <v>1</v>
      </c>
      <c r="N184" s="140" t="s">
        <v>36</v>
      </c>
      <c r="O184" s="141">
        <v>4.5010000000000001E-2</v>
      </c>
      <c r="P184" s="141">
        <f t="shared" ref="P184:P191" si="21">O184*H184</f>
        <v>3.78084</v>
      </c>
      <c r="Q184" s="141">
        <v>0</v>
      </c>
      <c r="R184" s="141">
        <f t="shared" ref="R184:R191" si="22">Q184*H184</f>
        <v>0</v>
      </c>
      <c r="S184" s="141">
        <v>0</v>
      </c>
      <c r="T184" s="142">
        <f t="shared" ref="T184:T191" si="23">S184*H184</f>
        <v>0</v>
      </c>
      <c r="AR184" s="143" t="s">
        <v>196</v>
      </c>
      <c r="AT184" s="143" t="s">
        <v>129</v>
      </c>
      <c r="AU184" s="143" t="s">
        <v>134</v>
      </c>
      <c r="AY184" s="13" t="s">
        <v>127</v>
      </c>
      <c r="BE184" s="144">
        <f t="shared" ref="BE184:BE191" si="24">IF(N184="základná",J184,0)</f>
        <v>0</v>
      </c>
      <c r="BF184" s="144">
        <f t="shared" ref="BF184:BF191" si="25">IF(N184="znížená",J184,0)</f>
        <v>0</v>
      </c>
      <c r="BG184" s="144">
        <f t="shared" ref="BG184:BG191" si="26">IF(N184="zákl. prenesená",J184,0)</f>
        <v>0</v>
      </c>
      <c r="BH184" s="144">
        <f t="shared" ref="BH184:BH191" si="27">IF(N184="zníž. prenesená",J184,0)</f>
        <v>0</v>
      </c>
      <c r="BI184" s="144">
        <f t="shared" ref="BI184:BI191" si="28">IF(N184="nulová",J184,0)</f>
        <v>0</v>
      </c>
      <c r="BJ184" s="13" t="s">
        <v>134</v>
      </c>
      <c r="BK184" s="144">
        <f t="shared" ref="BK184:BK191" si="29">ROUND(I184*H184,2)</f>
        <v>0</v>
      </c>
      <c r="BL184" s="13" t="s">
        <v>196</v>
      </c>
      <c r="BM184" s="143" t="s">
        <v>295</v>
      </c>
    </row>
    <row r="185" spans="2:65" s="1" customFormat="1" ht="21.75" customHeight="1">
      <c r="B185" s="131"/>
      <c r="C185" s="145" t="s">
        <v>296</v>
      </c>
      <c r="D185" s="145" t="s">
        <v>277</v>
      </c>
      <c r="E185" s="146" t="s">
        <v>297</v>
      </c>
      <c r="F185" s="147" t="s">
        <v>298</v>
      </c>
      <c r="G185" s="148" t="s">
        <v>160</v>
      </c>
      <c r="H185" s="149">
        <v>96.6</v>
      </c>
      <c r="I185" s="150">
        <v>0</v>
      </c>
      <c r="J185" s="150">
        <f t="shared" si="20"/>
        <v>0</v>
      </c>
      <c r="K185" s="151"/>
      <c r="L185" s="152"/>
      <c r="M185" s="153" t="s">
        <v>1</v>
      </c>
      <c r="N185" s="154" t="s">
        <v>36</v>
      </c>
      <c r="O185" s="141">
        <v>0</v>
      </c>
      <c r="P185" s="141">
        <f t="shared" si="21"/>
        <v>0</v>
      </c>
      <c r="Q185" s="141">
        <v>1E-4</v>
      </c>
      <c r="R185" s="141">
        <f t="shared" si="22"/>
        <v>9.6600000000000002E-3</v>
      </c>
      <c r="S185" s="141">
        <v>0</v>
      </c>
      <c r="T185" s="142">
        <f t="shared" si="23"/>
        <v>0</v>
      </c>
      <c r="AR185" s="143" t="s">
        <v>260</v>
      </c>
      <c r="AT185" s="143" t="s">
        <v>277</v>
      </c>
      <c r="AU185" s="143" t="s">
        <v>134</v>
      </c>
      <c r="AY185" s="13" t="s">
        <v>127</v>
      </c>
      <c r="BE185" s="144">
        <f t="shared" si="24"/>
        <v>0</v>
      </c>
      <c r="BF185" s="144">
        <f t="shared" si="25"/>
        <v>0</v>
      </c>
      <c r="BG185" s="144">
        <f t="shared" si="26"/>
        <v>0</v>
      </c>
      <c r="BH185" s="144">
        <f t="shared" si="27"/>
        <v>0</v>
      </c>
      <c r="BI185" s="144">
        <f t="shared" si="28"/>
        <v>0</v>
      </c>
      <c r="BJ185" s="13" t="s">
        <v>134</v>
      </c>
      <c r="BK185" s="144">
        <f t="shared" si="29"/>
        <v>0</v>
      </c>
      <c r="BL185" s="13" t="s">
        <v>196</v>
      </c>
      <c r="BM185" s="143" t="s">
        <v>299</v>
      </c>
    </row>
    <row r="186" spans="2:65" s="1" customFormat="1" ht="24.15" customHeight="1">
      <c r="B186" s="131"/>
      <c r="C186" s="132" t="s">
        <v>300</v>
      </c>
      <c r="D186" s="132" t="s">
        <v>129</v>
      </c>
      <c r="E186" s="133" t="s">
        <v>301</v>
      </c>
      <c r="F186" s="134" t="s">
        <v>302</v>
      </c>
      <c r="G186" s="135" t="s">
        <v>160</v>
      </c>
      <c r="H186" s="136">
        <v>42</v>
      </c>
      <c r="I186" s="137">
        <v>0</v>
      </c>
      <c r="J186" s="137">
        <f t="shared" si="20"/>
        <v>0</v>
      </c>
      <c r="K186" s="138"/>
      <c r="L186" s="25"/>
      <c r="M186" s="139" t="s">
        <v>1</v>
      </c>
      <c r="N186" s="140" t="s">
        <v>36</v>
      </c>
      <c r="O186" s="141">
        <v>6.4657999999999993E-2</v>
      </c>
      <c r="P186" s="141">
        <f t="shared" si="21"/>
        <v>2.7156359999999999</v>
      </c>
      <c r="Q186" s="141">
        <v>0</v>
      </c>
      <c r="R186" s="141">
        <f t="shared" si="22"/>
        <v>0</v>
      </c>
      <c r="S186" s="141">
        <v>0</v>
      </c>
      <c r="T186" s="142">
        <f t="shared" si="23"/>
        <v>0</v>
      </c>
      <c r="AR186" s="143" t="s">
        <v>196</v>
      </c>
      <c r="AT186" s="143" t="s">
        <v>129</v>
      </c>
      <c r="AU186" s="143" t="s">
        <v>134</v>
      </c>
      <c r="AY186" s="13" t="s">
        <v>127</v>
      </c>
      <c r="BE186" s="144">
        <f t="shared" si="24"/>
        <v>0</v>
      </c>
      <c r="BF186" s="144">
        <f t="shared" si="25"/>
        <v>0</v>
      </c>
      <c r="BG186" s="144">
        <f t="shared" si="26"/>
        <v>0</v>
      </c>
      <c r="BH186" s="144">
        <f t="shared" si="27"/>
        <v>0</v>
      </c>
      <c r="BI186" s="144">
        <f t="shared" si="28"/>
        <v>0</v>
      </c>
      <c r="BJ186" s="13" t="s">
        <v>134</v>
      </c>
      <c r="BK186" s="144">
        <f t="shared" si="29"/>
        <v>0</v>
      </c>
      <c r="BL186" s="13" t="s">
        <v>196</v>
      </c>
      <c r="BM186" s="143" t="s">
        <v>303</v>
      </c>
    </row>
    <row r="187" spans="2:65" s="1" customFormat="1" ht="24.15" customHeight="1">
      <c r="B187" s="131"/>
      <c r="C187" s="145" t="s">
        <v>304</v>
      </c>
      <c r="D187" s="145" t="s">
        <v>277</v>
      </c>
      <c r="E187" s="146" t="s">
        <v>305</v>
      </c>
      <c r="F187" s="147" t="s">
        <v>306</v>
      </c>
      <c r="G187" s="148" t="s">
        <v>160</v>
      </c>
      <c r="H187" s="149">
        <v>42.84</v>
      </c>
      <c r="I187" s="150">
        <v>0</v>
      </c>
      <c r="J187" s="150">
        <f t="shared" si="20"/>
        <v>0</v>
      </c>
      <c r="K187" s="151"/>
      <c r="L187" s="152"/>
      <c r="M187" s="153" t="s">
        <v>1</v>
      </c>
      <c r="N187" s="154" t="s">
        <v>36</v>
      </c>
      <c r="O187" s="141">
        <v>0</v>
      </c>
      <c r="P187" s="141">
        <f t="shared" si="21"/>
        <v>0</v>
      </c>
      <c r="Q187" s="141">
        <v>3.8999999999999998E-3</v>
      </c>
      <c r="R187" s="141">
        <f t="shared" si="22"/>
        <v>0.167076</v>
      </c>
      <c r="S187" s="141">
        <v>0</v>
      </c>
      <c r="T187" s="142">
        <f t="shared" si="23"/>
        <v>0</v>
      </c>
      <c r="AR187" s="143" t="s">
        <v>260</v>
      </c>
      <c r="AT187" s="143" t="s">
        <v>277</v>
      </c>
      <c r="AU187" s="143" t="s">
        <v>134</v>
      </c>
      <c r="AY187" s="13" t="s">
        <v>127</v>
      </c>
      <c r="BE187" s="144">
        <f t="shared" si="24"/>
        <v>0</v>
      </c>
      <c r="BF187" s="144">
        <f t="shared" si="25"/>
        <v>0</v>
      </c>
      <c r="BG187" s="144">
        <f t="shared" si="26"/>
        <v>0</v>
      </c>
      <c r="BH187" s="144">
        <f t="shared" si="27"/>
        <v>0</v>
      </c>
      <c r="BI187" s="144">
        <f t="shared" si="28"/>
        <v>0</v>
      </c>
      <c r="BJ187" s="13" t="s">
        <v>134</v>
      </c>
      <c r="BK187" s="144">
        <f t="shared" si="29"/>
        <v>0</v>
      </c>
      <c r="BL187" s="13" t="s">
        <v>196</v>
      </c>
      <c r="BM187" s="143" t="s">
        <v>307</v>
      </c>
    </row>
    <row r="188" spans="2:65" s="1" customFormat="1" ht="24.15" customHeight="1">
      <c r="B188" s="131"/>
      <c r="C188" s="132" t="s">
        <v>308</v>
      </c>
      <c r="D188" s="132" t="s">
        <v>129</v>
      </c>
      <c r="E188" s="133" t="s">
        <v>309</v>
      </c>
      <c r="F188" s="134" t="s">
        <v>310</v>
      </c>
      <c r="G188" s="135" t="s">
        <v>178</v>
      </c>
      <c r="H188" s="136">
        <v>91</v>
      </c>
      <c r="I188" s="137">
        <v>0</v>
      </c>
      <c r="J188" s="137">
        <f t="shared" si="20"/>
        <v>0</v>
      </c>
      <c r="K188" s="138"/>
      <c r="L188" s="25"/>
      <c r="M188" s="139" t="s">
        <v>1</v>
      </c>
      <c r="N188" s="140" t="s">
        <v>36</v>
      </c>
      <c r="O188" s="141">
        <v>0.13100999999999999</v>
      </c>
      <c r="P188" s="141">
        <f t="shared" si="21"/>
        <v>11.921909999999999</v>
      </c>
      <c r="Q188" s="141">
        <v>0</v>
      </c>
      <c r="R188" s="141">
        <f t="shared" si="22"/>
        <v>0</v>
      </c>
      <c r="S188" s="141">
        <v>0</v>
      </c>
      <c r="T188" s="142">
        <f t="shared" si="23"/>
        <v>0</v>
      </c>
      <c r="AR188" s="143" t="s">
        <v>196</v>
      </c>
      <c r="AT188" s="143" t="s">
        <v>129</v>
      </c>
      <c r="AU188" s="143" t="s">
        <v>134</v>
      </c>
      <c r="AY188" s="13" t="s">
        <v>127</v>
      </c>
      <c r="BE188" s="144">
        <f t="shared" si="24"/>
        <v>0</v>
      </c>
      <c r="BF188" s="144">
        <f t="shared" si="25"/>
        <v>0</v>
      </c>
      <c r="BG188" s="144">
        <f t="shared" si="26"/>
        <v>0</v>
      </c>
      <c r="BH188" s="144">
        <f t="shared" si="27"/>
        <v>0</v>
      </c>
      <c r="BI188" s="144">
        <f t="shared" si="28"/>
        <v>0</v>
      </c>
      <c r="BJ188" s="13" t="s">
        <v>134</v>
      </c>
      <c r="BK188" s="144">
        <f t="shared" si="29"/>
        <v>0</v>
      </c>
      <c r="BL188" s="13" t="s">
        <v>196</v>
      </c>
      <c r="BM188" s="143" t="s">
        <v>311</v>
      </c>
    </row>
    <row r="189" spans="2:65" s="1" customFormat="1" ht="33" customHeight="1">
      <c r="B189" s="131"/>
      <c r="C189" s="145" t="s">
        <v>312</v>
      </c>
      <c r="D189" s="145" t="s">
        <v>277</v>
      </c>
      <c r="E189" s="146" t="s">
        <v>313</v>
      </c>
      <c r="F189" s="147" t="s">
        <v>314</v>
      </c>
      <c r="G189" s="148" t="s">
        <v>178</v>
      </c>
      <c r="H189" s="149">
        <v>88.74</v>
      </c>
      <c r="I189" s="150">
        <v>0</v>
      </c>
      <c r="J189" s="150">
        <f t="shared" si="20"/>
        <v>0</v>
      </c>
      <c r="K189" s="151"/>
      <c r="L189" s="152"/>
      <c r="M189" s="153" t="s">
        <v>1</v>
      </c>
      <c r="N189" s="154" t="s">
        <v>36</v>
      </c>
      <c r="O189" s="141">
        <v>0</v>
      </c>
      <c r="P189" s="141">
        <f t="shared" si="21"/>
        <v>0</v>
      </c>
      <c r="Q189" s="141">
        <v>8.0000000000000007E-5</v>
      </c>
      <c r="R189" s="141">
        <f t="shared" si="22"/>
        <v>7.0992E-3</v>
      </c>
      <c r="S189" s="141">
        <v>0</v>
      </c>
      <c r="T189" s="142">
        <f t="shared" si="23"/>
        <v>0</v>
      </c>
      <c r="AR189" s="143" t="s">
        <v>260</v>
      </c>
      <c r="AT189" s="143" t="s">
        <v>277</v>
      </c>
      <c r="AU189" s="143" t="s">
        <v>134</v>
      </c>
      <c r="AY189" s="13" t="s">
        <v>127</v>
      </c>
      <c r="BE189" s="144">
        <f t="shared" si="24"/>
        <v>0</v>
      </c>
      <c r="BF189" s="144">
        <f t="shared" si="25"/>
        <v>0</v>
      </c>
      <c r="BG189" s="144">
        <f t="shared" si="26"/>
        <v>0</v>
      </c>
      <c r="BH189" s="144">
        <f t="shared" si="27"/>
        <v>0</v>
      </c>
      <c r="BI189" s="144">
        <f t="shared" si="28"/>
        <v>0</v>
      </c>
      <c r="BJ189" s="13" t="s">
        <v>134</v>
      </c>
      <c r="BK189" s="144">
        <f t="shared" si="29"/>
        <v>0</v>
      </c>
      <c r="BL189" s="13" t="s">
        <v>196</v>
      </c>
      <c r="BM189" s="143" t="s">
        <v>315</v>
      </c>
    </row>
    <row r="190" spans="2:65" s="1" customFormat="1" ht="33" customHeight="1">
      <c r="B190" s="131"/>
      <c r="C190" s="145" t="s">
        <v>316</v>
      </c>
      <c r="D190" s="145" t="s">
        <v>277</v>
      </c>
      <c r="E190" s="146" t="s">
        <v>317</v>
      </c>
      <c r="F190" s="147" t="s">
        <v>318</v>
      </c>
      <c r="G190" s="148" t="s">
        <v>178</v>
      </c>
      <c r="H190" s="149">
        <v>7.3440000000000003</v>
      </c>
      <c r="I190" s="150">
        <v>0</v>
      </c>
      <c r="J190" s="150">
        <f t="shared" si="20"/>
        <v>0</v>
      </c>
      <c r="K190" s="151"/>
      <c r="L190" s="152"/>
      <c r="M190" s="153" t="s">
        <v>1</v>
      </c>
      <c r="N190" s="154" t="s">
        <v>36</v>
      </c>
      <c r="O190" s="141">
        <v>0</v>
      </c>
      <c r="P190" s="141">
        <f t="shared" si="21"/>
        <v>0</v>
      </c>
      <c r="Q190" s="141">
        <v>4.0000000000000003E-5</v>
      </c>
      <c r="R190" s="141">
        <f t="shared" si="22"/>
        <v>2.9376000000000006E-4</v>
      </c>
      <c r="S190" s="141">
        <v>0</v>
      </c>
      <c r="T190" s="142">
        <f t="shared" si="23"/>
        <v>0</v>
      </c>
      <c r="AR190" s="143" t="s">
        <v>260</v>
      </c>
      <c r="AT190" s="143" t="s">
        <v>277</v>
      </c>
      <c r="AU190" s="143" t="s">
        <v>134</v>
      </c>
      <c r="AY190" s="13" t="s">
        <v>127</v>
      </c>
      <c r="BE190" s="144">
        <f t="shared" si="24"/>
        <v>0</v>
      </c>
      <c r="BF190" s="144">
        <f t="shared" si="25"/>
        <v>0</v>
      </c>
      <c r="BG190" s="144">
        <f t="shared" si="26"/>
        <v>0</v>
      </c>
      <c r="BH190" s="144">
        <f t="shared" si="27"/>
        <v>0</v>
      </c>
      <c r="BI190" s="144">
        <f t="shared" si="28"/>
        <v>0</v>
      </c>
      <c r="BJ190" s="13" t="s">
        <v>134</v>
      </c>
      <c r="BK190" s="144">
        <f t="shared" si="29"/>
        <v>0</v>
      </c>
      <c r="BL190" s="13" t="s">
        <v>196</v>
      </c>
      <c r="BM190" s="143" t="s">
        <v>319</v>
      </c>
    </row>
    <row r="191" spans="2:65" s="1" customFormat="1" ht="24.15" customHeight="1">
      <c r="B191" s="131"/>
      <c r="C191" s="132" t="s">
        <v>320</v>
      </c>
      <c r="D191" s="132" t="s">
        <v>129</v>
      </c>
      <c r="E191" s="133" t="s">
        <v>321</v>
      </c>
      <c r="F191" s="134" t="s">
        <v>322</v>
      </c>
      <c r="G191" s="135" t="s">
        <v>149</v>
      </c>
      <c r="H191" s="136">
        <v>0.184</v>
      </c>
      <c r="I191" s="137">
        <v>0</v>
      </c>
      <c r="J191" s="137">
        <f t="shared" si="20"/>
        <v>0</v>
      </c>
      <c r="K191" s="138"/>
      <c r="L191" s="25"/>
      <c r="M191" s="139" t="s">
        <v>1</v>
      </c>
      <c r="N191" s="140" t="s">
        <v>36</v>
      </c>
      <c r="O191" s="141">
        <v>1.782</v>
      </c>
      <c r="P191" s="141">
        <f t="shared" si="21"/>
        <v>0.32788800000000001</v>
      </c>
      <c r="Q191" s="141">
        <v>0</v>
      </c>
      <c r="R191" s="141">
        <f t="shared" si="22"/>
        <v>0</v>
      </c>
      <c r="S191" s="141">
        <v>0</v>
      </c>
      <c r="T191" s="142">
        <f t="shared" si="23"/>
        <v>0</v>
      </c>
      <c r="AR191" s="143" t="s">
        <v>196</v>
      </c>
      <c r="AT191" s="143" t="s">
        <v>129</v>
      </c>
      <c r="AU191" s="143" t="s">
        <v>134</v>
      </c>
      <c r="AY191" s="13" t="s">
        <v>127</v>
      </c>
      <c r="BE191" s="144">
        <f t="shared" si="24"/>
        <v>0</v>
      </c>
      <c r="BF191" s="144">
        <f t="shared" si="25"/>
        <v>0</v>
      </c>
      <c r="BG191" s="144">
        <f t="shared" si="26"/>
        <v>0</v>
      </c>
      <c r="BH191" s="144">
        <f t="shared" si="27"/>
        <v>0</v>
      </c>
      <c r="BI191" s="144">
        <f t="shared" si="28"/>
        <v>0</v>
      </c>
      <c r="BJ191" s="13" t="s">
        <v>134</v>
      </c>
      <c r="BK191" s="144">
        <f t="shared" si="29"/>
        <v>0</v>
      </c>
      <c r="BL191" s="13" t="s">
        <v>196</v>
      </c>
      <c r="BM191" s="143" t="s">
        <v>323</v>
      </c>
    </row>
    <row r="192" spans="2:65" s="11" customFormat="1" ht="22.8" customHeight="1">
      <c r="B192" s="120"/>
      <c r="D192" s="121" t="s">
        <v>69</v>
      </c>
      <c r="E192" s="129" t="s">
        <v>324</v>
      </c>
      <c r="F192" s="129" t="s">
        <v>325</v>
      </c>
      <c r="J192" s="130">
        <f>BK192</f>
        <v>0</v>
      </c>
      <c r="L192" s="120"/>
      <c r="M192" s="124"/>
      <c r="P192" s="125">
        <f>SUM(P193:P201)</f>
        <v>8.4545920000000017</v>
      </c>
      <c r="R192" s="125">
        <f>SUM(R193:R201)</f>
        <v>1.8717999999999999E-2</v>
      </c>
      <c r="T192" s="126">
        <f>SUM(T193:T201)</f>
        <v>0</v>
      </c>
      <c r="AR192" s="121" t="s">
        <v>134</v>
      </c>
      <c r="AT192" s="127" t="s">
        <v>69</v>
      </c>
      <c r="AU192" s="127" t="s">
        <v>78</v>
      </c>
      <c r="AY192" s="121" t="s">
        <v>127</v>
      </c>
      <c r="BK192" s="128">
        <f>SUM(BK193:BK201)</f>
        <v>0</v>
      </c>
    </row>
    <row r="193" spans="2:65" s="1" customFormat="1" ht="21.75" customHeight="1">
      <c r="B193" s="131"/>
      <c r="C193" s="132" t="s">
        <v>326</v>
      </c>
      <c r="D193" s="132" t="s">
        <v>129</v>
      </c>
      <c r="E193" s="133" t="s">
        <v>327</v>
      </c>
      <c r="F193" s="134" t="s">
        <v>328</v>
      </c>
      <c r="G193" s="135" t="s">
        <v>178</v>
      </c>
      <c r="H193" s="136">
        <v>7.8</v>
      </c>
      <c r="I193" s="137">
        <v>0</v>
      </c>
      <c r="J193" s="137">
        <f t="shared" ref="J193:J201" si="30">ROUND(I193*H193,2)</f>
        <v>0</v>
      </c>
      <c r="K193" s="138"/>
      <c r="L193" s="25"/>
      <c r="M193" s="139" t="s">
        <v>1</v>
      </c>
      <c r="N193" s="140" t="s">
        <v>36</v>
      </c>
      <c r="O193" s="141">
        <v>0.61724000000000001</v>
      </c>
      <c r="P193" s="141">
        <f t="shared" ref="P193:P201" si="31">O193*H193</f>
        <v>4.8144720000000003</v>
      </c>
      <c r="Q193" s="141">
        <v>1.7600000000000001E-3</v>
      </c>
      <c r="R193" s="141">
        <f t="shared" ref="R193:R201" si="32">Q193*H193</f>
        <v>1.3728000000000001E-2</v>
      </c>
      <c r="S193" s="141">
        <v>0</v>
      </c>
      <c r="T193" s="142">
        <f t="shared" ref="T193:T201" si="33">S193*H193</f>
        <v>0</v>
      </c>
      <c r="AR193" s="143" t="s">
        <v>196</v>
      </c>
      <c r="AT193" s="143" t="s">
        <v>129</v>
      </c>
      <c r="AU193" s="143" t="s">
        <v>134</v>
      </c>
      <c r="AY193" s="13" t="s">
        <v>127</v>
      </c>
      <c r="BE193" s="144">
        <f t="shared" ref="BE193:BE201" si="34">IF(N193="základná",J193,0)</f>
        <v>0</v>
      </c>
      <c r="BF193" s="144">
        <f t="shared" ref="BF193:BF201" si="35">IF(N193="znížená",J193,0)</f>
        <v>0</v>
      </c>
      <c r="BG193" s="144">
        <f t="shared" ref="BG193:BG201" si="36">IF(N193="zákl. prenesená",J193,0)</f>
        <v>0</v>
      </c>
      <c r="BH193" s="144">
        <f t="shared" ref="BH193:BH201" si="37">IF(N193="zníž. prenesená",J193,0)</f>
        <v>0</v>
      </c>
      <c r="BI193" s="144">
        <f t="shared" ref="BI193:BI201" si="38">IF(N193="nulová",J193,0)</f>
        <v>0</v>
      </c>
      <c r="BJ193" s="13" t="s">
        <v>134</v>
      </c>
      <c r="BK193" s="144">
        <f t="shared" ref="BK193:BK201" si="39">ROUND(I193*H193,2)</f>
        <v>0</v>
      </c>
      <c r="BL193" s="13" t="s">
        <v>196</v>
      </c>
      <c r="BM193" s="143" t="s">
        <v>329</v>
      </c>
    </row>
    <row r="194" spans="2:65" s="1" customFormat="1" ht="21.75" customHeight="1">
      <c r="B194" s="131"/>
      <c r="C194" s="132" t="s">
        <v>330</v>
      </c>
      <c r="D194" s="132" t="s">
        <v>129</v>
      </c>
      <c r="E194" s="133" t="s">
        <v>331</v>
      </c>
      <c r="F194" s="134" t="s">
        <v>332</v>
      </c>
      <c r="G194" s="135" t="s">
        <v>178</v>
      </c>
      <c r="H194" s="136">
        <v>7</v>
      </c>
      <c r="I194" s="137">
        <v>0</v>
      </c>
      <c r="J194" s="137">
        <f t="shared" si="30"/>
        <v>0</v>
      </c>
      <c r="K194" s="138"/>
      <c r="L194" s="25"/>
      <c r="M194" s="139" t="s">
        <v>1</v>
      </c>
      <c r="N194" s="140" t="s">
        <v>36</v>
      </c>
      <c r="O194" s="141">
        <v>0.30558000000000002</v>
      </c>
      <c r="P194" s="141">
        <f t="shared" si="31"/>
        <v>2.1390600000000002</v>
      </c>
      <c r="Q194" s="141">
        <v>4.8000000000000001E-4</v>
      </c>
      <c r="R194" s="141">
        <f t="shared" si="32"/>
        <v>3.3600000000000001E-3</v>
      </c>
      <c r="S194" s="141">
        <v>0</v>
      </c>
      <c r="T194" s="142">
        <f t="shared" si="33"/>
        <v>0</v>
      </c>
      <c r="AR194" s="143" t="s">
        <v>196</v>
      </c>
      <c r="AT194" s="143" t="s">
        <v>129</v>
      </c>
      <c r="AU194" s="143" t="s">
        <v>134</v>
      </c>
      <c r="AY194" s="13" t="s">
        <v>127</v>
      </c>
      <c r="BE194" s="144">
        <f t="shared" si="34"/>
        <v>0</v>
      </c>
      <c r="BF194" s="144">
        <f t="shared" si="35"/>
        <v>0</v>
      </c>
      <c r="BG194" s="144">
        <f t="shared" si="36"/>
        <v>0</v>
      </c>
      <c r="BH194" s="144">
        <f t="shared" si="37"/>
        <v>0</v>
      </c>
      <c r="BI194" s="144">
        <f t="shared" si="38"/>
        <v>0</v>
      </c>
      <c r="BJ194" s="13" t="s">
        <v>134</v>
      </c>
      <c r="BK194" s="144">
        <f t="shared" si="39"/>
        <v>0</v>
      </c>
      <c r="BL194" s="13" t="s">
        <v>196</v>
      </c>
      <c r="BM194" s="143" t="s">
        <v>333</v>
      </c>
    </row>
    <row r="195" spans="2:65" s="1" customFormat="1" ht="24.15" customHeight="1">
      <c r="B195" s="131"/>
      <c r="C195" s="132" t="s">
        <v>334</v>
      </c>
      <c r="D195" s="132" t="s">
        <v>129</v>
      </c>
      <c r="E195" s="133" t="s">
        <v>335</v>
      </c>
      <c r="F195" s="134" t="s">
        <v>336</v>
      </c>
      <c r="G195" s="135" t="s">
        <v>155</v>
      </c>
      <c r="H195" s="136">
        <v>2</v>
      </c>
      <c r="I195" s="137">
        <v>0</v>
      </c>
      <c r="J195" s="137">
        <f t="shared" si="30"/>
        <v>0</v>
      </c>
      <c r="K195" s="138"/>
      <c r="L195" s="25"/>
      <c r="M195" s="139" t="s">
        <v>1</v>
      </c>
      <c r="N195" s="140" t="s">
        <v>36</v>
      </c>
      <c r="O195" s="141">
        <v>0.14899999999999999</v>
      </c>
      <c r="P195" s="141">
        <f t="shared" si="31"/>
        <v>0.29799999999999999</v>
      </c>
      <c r="Q195" s="141">
        <v>0</v>
      </c>
      <c r="R195" s="141">
        <f t="shared" si="32"/>
        <v>0</v>
      </c>
      <c r="S195" s="141">
        <v>0</v>
      </c>
      <c r="T195" s="142">
        <f t="shared" si="33"/>
        <v>0</v>
      </c>
      <c r="AR195" s="143" t="s">
        <v>196</v>
      </c>
      <c r="AT195" s="143" t="s">
        <v>129</v>
      </c>
      <c r="AU195" s="143" t="s">
        <v>134</v>
      </c>
      <c r="AY195" s="13" t="s">
        <v>127</v>
      </c>
      <c r="BE195" s="144">
        <f t="shared" si="34"/>
        <v>0</v>
      </c>
      <c r="BF195" s="144">
        <f t="shared" si="35"/>
        <v>0</v>
      </c>
      <c r="BG195" s="144">
        <f t="shared" si="36"/>
        <v>0</v>
      </c>
      <c r="BH195" s="144">
        <f t="shared" si="37"/>
        <v>0</v>
      </c>
      <c r="BI195" s="144">
        <f t="shared" si="38"/>
        <v>0</v>
      </c>
      <c r="BJ195" s="13" t="s">
        <v>134</v>
      </c>
      <c r="BK195" s="144">
        <f t="shared" si="39"/>
        <v>0</v>
      </c>
      <c r="BL195" s="13" t="s">
        <v>196</v>
      </c>
      <c r="BM195" s="143" t="s">
        <v>337</v>
      </c>
    </row>
    <row r="196" spans="2:65" s="1" customFormat="1" ht="24.15" customHeight="1">
      <c r="B196" s="131"/>
      <c r="C196" s="132" t="s">
        <v>338</v>
      </c>
      <c r="D196" s="132" t="s">
        <v>129</v>
      </c>
      <c r="E196" s="133" t="s">
        <v>339</v>
      </c>
      <c r="F196" s="134" t="s">
        <v>340</v>
      </c>
      <c r="G196" s="135" t="s">
        <v>155</v>
      </c>
      <c r="H196" s="136">
        <v>3</v>
      </c>
      <c r="I196" s="137">
        <v>0</v>
      </c>
      <c r="J196" s="137">
        <f t="shared" si="30"/>
        <v>0</v>
      </c>
      <c r="K196" s="138"/>
      <c r="L196" s="25"/>
      <c r="M196" s="139" t="s">
        <v>1</v>
      </c>
      <c r="N196" s="140" t="s">
        <v>36</v>
      </c>
      <c r="O196" s="141">
        <v>0.24399999999999999</v>
      </c>
      <c r="P196" s="141">
        <f t="shared" si="31"/>
        <v>0.73199999999999998</v>
      </c>
      <c r="Q196" s="141">
        <v>0</v>
      </c>
      <c r="R196" s="141">
        <f t="shared" si="32"/>
        <v>0</v>
      </c>
      <c r="S196" s="141">
        <v>0</v>
      </c>
      <c r="T196" s="142">
        <f t="shared" si="33"/>
        <v>0</v>
      </c>
      <c r="AR196" s="143" t="s">
        <v>196</v>
      </c>
      <c r="AT196" s="143" t="s">
        <v>129</v>
      </c>
      <c r="AU196" s="143" t="s">
        <v>134</v>
      </c>
      <c r="AY196" s="13" t="s">
        <v>127</v>
      </c>
      <c r="BE196" s="144">
        <f t="shared" si="34"/>
        <v>0</v>
      </c>
      <c r="BF196" s="144">
        <f t="shared" si="35"/>
        <v>0</v>
      </c>
      <c r="BG196" s="144">
        <f t="shared" si="36"/>
        <v>0</v>
      </c>
      <c r="BH196" s="144">
        <f t="shared" si="37"/>
        <v>0</v>
      </c>
      <c r="BI196" s="144">
        <f t="shared" si="38"/>
        <v>0</v>
      </c>
      <c r="BJ196" s="13" t="s">
        <v>134</v>
      </c>
      <c r="BK196" s="144">
        <f t="shared" si="39"/>
        <v>0</v>
      </c>
      <c r="BL196" s="13" t="s">
        <v>196</v>
      </c>
      <c r="BM196" s="143" t="s">
        <v>341</v>
      </c>
    </row>
    <row r="197" spans="2:65" s="1" customFormat="1" ht="24.15" customHeight="1">
      <c r="B197" s="131"/>
      <c r="C197" s="132" t="s">
        <v>342</v>
      </c>
      <c r="D197" s="132" t="s">
        <v>129</v>
      </c>
      <c r="E197" s="133" t="s">
        <v>343</v>
      </c>
      <c r="F197" s="134" t="s">
        <v>344</v>
      </c>
      <c r="G197" s="135" t="s">
        <v>155</v>
      </c>
      <c r="H197" s="136">
        <v>2</v>
      </c>
      <c r="I197" s="137">
        <v>0</v>
      </c>
      <c r="J197" s="137">
        <f t="shared" si="30"/>
        <v>0</v>
      </c>
      <c r="K197" s="138"/>
      <c r="L197" s="25"/>
      <c r="M197" s="139" t="s">
        <v>1</v>
      </c>
      <c r="N197" s="140" t="s">
        <v>36</v>
      </c>
      <c r="O197" s="141">
        <v>8.5050000000000001E-2</v>
      </c>
      <c r="P197" s="141">
        <f t="shared" si="31"/>
        <v>0.1701</v>
      </c>
      <c r="Q197" s="141">
        <v>0</v>
      </c>
      <c r="R197" s="141">
        <f t="shared" si="32"/>
        <v>0</v>
      </c>
      <c r="S197" s="141">
        <v>0</v>
      </c>
      <c r="T197" s="142">
        <f t="shared" si="33"/>
        <v>0</v>
      </c>
      <c r="AR197" s="143" t="s">
        <v>196</v>
      </c>
      <c r="AT197" s="143" t="s">
        <v>129</v>
      </c>
      <c r="AU197" s="143" t="s">
        <v>134</v>
      </c>
      <c r="AY197" s="13" t="s">
        <v>127</v>
      </c>
      <c r="BE197" s="144">
        <f t="shared" si="34"/>
        <v>0</v>
      </c>
      <c r="BF197" s="144">
        <f t="shared" si="35"/>
        <v>0</v>
      </c>
      <c r="BG197" s="144">
        <f t="shared" si="36"/>
        <v>0</v>
      </c>
      <c r="BH197" s="144">
        <f t="shared" si="37"/>
        <v>0</v>
      </c>
      <c r="BI197" s="144">
        <f t="shared" si="38"/>
        <v>0</v>
      </c>
      <c r="BJ197" s="13" t="s">
        <v>134</v>
      </c>
      <c r="BK197" s="144">
        <f t="shared" si="39"/>
        <v>0</v>
      </c>
      <c r="BL197" s="13" t="s">
        <v>196</v>
      </c>
      <c r="BM197" s="143" t="s">
        <v>345</v>
      </c>
    </row>
    <row r="198" spans="2:65" s="1" customFormat="1" ht="24.15" customHeight="1">
      <c r="B198" s="131"/>
      <c r="C198" s="145" t="s">
        <v>346</v>
      </c>
      <c r="D198" s="145" t="s">
        <v>277</v>
      </c>
      <c r="E198" s="146" t="s">
        <v>347</v>
      </c>
      <c r="F198" s="147" t="s">
        <v>348</v>
      </c>
      <c r="G198" s="148" t="s">
        <v>155</v>
      </c>
      <c r="H198" s="149">
        <v>2</v>
      </c>
      <c r="I198" s="150">
        <v>0</v>
      </c>
      <c r="J198" s="150">
        <f t="shared" si="30"/>
        <v>0</v>
      </c>
      <c r="K198" s="151"/>
      <c r="L198" s="152"/>
      <c r="M198" s="153" t="s">
        <v>1</v>
      </c>
      <c r="N198" s="154" t="s">
        <v>36</v>
      </c>
      <c r="O198" s="141">
        <v>0</v>
      </c>
      <c r="P198" s="141">
        <f t="shared" si="31"/>
        <v>0</v>
      </c>
      <c r="Q198" s="141">
        <v>8.0000000000000007E-5</v>
      </c>
      <c r="R198" s="141">
        <f t="shared" si="32"/>
        <v>1.6000000000000001E-4</v>
      </c>
      <c r="S198" s="141">
        <v>0</v>
      </c>
      <c r="T198" s="142">
        <f t="shared" si="33"/>
        <v>0</v>
      </c>
      <c r="AR198" s="143" t="s">
        <v>260</v>
      </c>
      <c r="AT198" s="143" t="s">
        <v>277</v>
      </c>
      <c r="AU198" s="143" t="s">
        <v>134</v>
      </c>
      <c r="AY198" s="13" t="s">
        <v>127</v>
      </c>
      <c r="BE198" s="144">
        <f t="shared" si="34"/>
        <v>0</v>
      </c>
      <c r="BF198" s="144">
        <f t="shared" si="35"/>
        <v>0</v>
      </c>
      <c r="BG198" s="144">
        <f t="shared" si="36"/>
        <v>0</v>
      </c>
      <c r="BH198" s="144">
        <f t="shared" si="37"/>
        <v>0</v>
      </c>
      <c r="BI198" s="144">
        <f t="shared" si="38"/>
        <v>0</v>
      </c>
      <c r="BJ198" s="13" t="s">
        <v>134</v>
      </c>
      <c r="BK198" s="144">
        <f t="shared" si="39"/>
        <v>0</v>
      </c>
      <c r="BL198" s="13" t="s">
        <v>196</v>
      </c>
      <c r="BM198" s="143" t="s">
        <v>349</v>
      </c>
    </row>
    <row r="199" spans="2:65" s="1" customFormat="1" ht="24.15" customHeight="1">
      <c r="B199" s="131"/>
      <c r="C199" s="132" t="s">
        <v>350</v>
      </c>
      <c r="D199" s="132" t="s">
        <v>129</v>
      </c>
      <c r="E199" s="133" t="s">
        <v>351</v>
      </c>
      <c r="F199" s="134" t="s">
        <v>352</v>
      </c>
      <c r="G199" s="135" t="s">
        <v>155</v>
      </c>
      <c r="H199" s="136">
        <v>3</v>
      </c>
      <c r="I199" s="137">
        <v>0</v>
      </c>
      <c r="J199" s="137">
        <f t="shared" si="30"/>
        <v>0</v>
      </c>
      <c r="K199" s="138"/>
      <c r="L199" s="25"/>
      <c r="M199" s="139" t="s">
        <v>1</v>
      </c>
      <c r="N199" s="140" t="s">
        <v>36</v>
      </c>
      <c r="O199" s="141">
        <v>0.10032000000000001</v>
      </c>
      <c r="P199" s="141">
        <f t="shared" si="31"/>
        <v>0.30096000000000001</v>
      </c>
      <c r="Q199" s="141">
        <v>1.0000000000000001E-5</v>
      </c>
      <c r="R199" s="141">
        <f t="shared" si="32"/>
        <v>3.0000000000000004E-5</v>
      </c>
      <c r="S199" s="141">
        <v>0</v>
      </c>
      <c r="T199" s="142">
        <f t="shared" si="33"/>
        <v>0</v>
      </c>
      <c r="AR199" s="143" t="s">
        <v>196</v>
      </c>
      <c r="AT199" s="143" t="s">
        <v>129</v>
      </c>
      <c r="AU199" s="143" t="s">
        <v>134</v>
      </c>
      <c r="AY199" s="13" t="s">
        <v>127</v>
      </c>
      <c r="BE199" s="144">
        <f t="shared" si="34"/>
        <v>0</v>
      </c>
      <c r="BF199" s="144">
        <f t="shared" si="35"/>
        <v>0</v>
      </c>
      <c r="BG199" s="144">
        <f t="shared" si="36"/>
        <v>0</v>
      </c>
      <c r="BH199" s="144">
        <f t="shared" si="37"/>
        <v>0</v>
      </c>
      <c r="BI199" s="144">
        <f t="shared" si="38"/>
        <v>0</v>
      </c>
      <c r="BJ199" s="13" t="s">
        <v>134</v>
      </c>
      <c r="BK199" s="144">
        <f t="shared" si="39"/>
        <v>0</v>
      </c>
      <c r="BL199" s="13" t="s">
        <v>196</v>
      </c>
      <c r="BM199" s="143" t="s">
        <v>353</v>
      </c>
    </row>
    <row r="200" spans="2:65" s="1" customFormat="1" ht="24.15" customHeight="1">
      <c r="B200" s="131"/>
      <c r="C200" s="145" t="s">
        <v>354</v>
      </c>
      <c r="D200" s="145" t="s">
        <v>277</v>
      </c>
      <c r="E200" s="146" t="s">
        <v>355</v>
      </c>
      <c r="F200" s="147" t="s">
        <v>356</v>
      </c>
      <c r="G200" s="148" t="s">
        <v>155</v>
      </c>
      <c r="H200" s="149">
        <v>3</v>
      </c>
      <c r="I200" s="150">
        <v>0</v>
      </c>
      <c r="J200" s="150">
        <f t="shared" si="30"/>
        <v>0</v>
      </c>
      <c r="K200" s="151"/>
      <c r="L200" s="152"/>
      <c r="M200" s="153" t="s">
        <v>1</v>
      </c>
      <c r="N200" s="154" t="s">
        <v>36</v>
      </c>
      <c r="O200" s="141">
        <v>0</v>
      </c>
      <c r="P200" s="141">
        <f t="shared" si="31"/>
        <v>0</v>
      </c>
      <c r="Q200" s="141">
        <v>4.8000000000000001E-4</v>
      </c>
      <c r="R200" s="141">
        <f t="shared" si="32"/>
        <v>1.4400000000000001E-3</v>
      </c>
      <c r="S200" s="141">
        <v>0</v>
      </c>
      <c r="T200" s="142">
        <f t="shared" si="33"/>
        <v>0</v>
      </c>
      <c r="AR200" s="143" t="s">
        <v>260</v>
      </c>
      <c r="AT200" s="143" t="s">
        <v>277</v>
      </c>
      <c r="AU200" s="143" t="s">
        <v>134</v>
      </c>
      <c r="AY200" s="13" t="s">
        <v>127</v>
      </c>
      <c r="BE200" s="144">
        <f t="shared" si="34"/>
        <v>0</v>
      </c>
      <c r="BF200" s="144">
        <f t="shared" si="35"/>
        <v>0</v>
      </c>
      <c r="BG200" s="144">
        <f t="shared" si="36"/>
        <v>0</v>
      </c>
      <c r="BH200" s="144">
        <f t="shared" si="37"/>
        <v>0</v>
      </c>
      <c r="BI200" s="144">
        <f t="shared" si="38"/>
        <v>0</v>
      </c>
      <c r="BJ200" s="13" t="s">
        <v>134</v>
      </c>
      <c r="BK200" s="144">
        <f t="shared" si="39"/>
        <v>0</v>
      </c>
      <c r="BL200" s="13" t="s">
        <v>196</v>
      </c>
      <c r="BM200" s="143" t="s">
        <v>357</v>
      </c>
    </row>
    <row r="201" spans="2:65" s="1" customFormat="1" ht="24.15" customHeight="1">
      <c r="B201" s="131"/>
      <c r="C201" s="132" t="s">
        <v>358</v>
      </c>
      <c r="D201" s="132" t="s">
        <v>129</v>
      </c>
      <c r="E201" s="133" t="s">
        <v>359</v>
      </c>
      <c r="F201" s="134" t="s">
        <v>360</v>
      </c>
      <c r="G201" s="135" t="s">
        <v>361</v>
      </c>
      <c r="H201" s="136">
        <v>4.5730000000000004</v>
      </c>
      <c r="I201" s="137">
        <v>0</v>
      </c>
      <c r="J201" s="137">
        <f t="shared" si="30"/>
        <v>0</v>
      </c>
      <c r="K201" s="138"/>
      <c r="L201" s="25"/>
      <c r="M201" s="139" t="s">
        <v>1</v>
      </c>
      <c r="N201" s="140" t="s">
        <v>36</v>
      </c>
      <c r="O201" s="141">
        <v>0</v>
      </c>
      <c r="P201" s="141">
        <f t="shared" si="31"/>
        <v>0</v>
      </c>
      <c r="Q201" s="141">
        <v>0</v>
      </c>
      <c r="R201" s="141">
        <f t="shared" si="32"/>
        <v>0</v>
      </c>
      <c r="S201" s="141">
        <v>0</v>
      </c>
      <c r="T201" s="142">
        <f t="shared" si="33"/>
        <v>0</v>
      </c>
      <c r="AR201" s="143" t="s">
        <v>196</v>
      </c>
      <c r="AT201" s="143" t="s">
        <v>129</v>
      </c>
      <c r="AU201" s="143" t="s">
        <v>134</v>
      </c>
      <c r="AY201" s="13" t="s">
        <v>127</v>
      </c>
      <c r="BE201" s="144">
        <f t="shared" si="34"/>
        <v>0</v>
      </c>
      <c r="BF201" s="144">
        <f t="shared" si="35"/>
        <v>0</v>
      </c>
      <c r="BG201" s="144">
        <f t="shared" si="36"/>
        <v>0</v>
      </c>
      <c r="BH201" s="144">
        <f t="shared" si="37"/>
        <v>0</v>
      </c>
      <c r="BI201" s="144">
        <f t="shared" si="38"/>
        <v>0</v>
      </c>
      <c r="BJ201" s="13" t="s">
        <v>134</v>
      </c>
      <c r="BK201" s="144">
        <f t="shared" si="39"/>
        <v>0</v>
      </c>
      <c r="BL201" s="13" t="s">
        <v>196</v>
      </c>
      <c r="BM201" s="143" t="s">
        <v>362</v>
      </c>
    </row>
    <row r="202" spans="2:65" s="11" customFormat="1" ht="22.8" customHeight="1">
      <c r="B202" s="120"/>
      <c r="D202" s="121" t="s">
        <v>69</v>
      </c>
      <c r="E202" s="129" t="s">
        <v>363</v>
      </c>
      <c r="F202" s="129" t="s">
        <v>364</v>
      </c>
      <c r="J202" s="130">
        <f>BK202</f>
        <v>0</v>
      </c>
      <c r="L202" s="120"/>
      <c r="M202" s="124"/>
      <c r="P202" s="125">
        <f>SUM(P203:P208)</f>
        <v>45.803841000000006</v>
      </c>
      <c r="R202" s="125">
        <f>SUM(R203:R208)</f>
        <v>4.7136000000000004E-2</v>
      </c>
      <c r="T202" s="126">
        <f>SUM(T203:T208)</f>
        <v>0</v>
      </c>
      <c r="AR202" s="121" t="s">
        <v>134</v>
      </c>
      <c r="AT202" s="127" t="s">
        <v>69</v>
      </c>
      <c r="AU202" s="127" t="s">
        <v>78</v>
      </c>
      <c r="AY202" s="121" t="s">
        <v>127</v>
      </c>
      <c r="BK202" s="128">
        <f>SUM(BK203:BK208)</f>
        <v>0</v>
      </c>
    </row>
    <row r="203" spans="2:65" s="1" customFormat="1" ht="24.15" customHeight="1">
      <c r="B203" s="131"/>
      <c r="C203" s="132" t="s">
        <v>365</v>
      </c>
      <c r="D203" s="132" t="s">
        <v>129</v>
      </c>
      <c r="E203" s="133" t="s">
        <v>366</v>
      </c>
      <c r="F203" s="134" t="s">
        <v>367</v>
      </c>
      <c r="G203" s="135" t="s">
        <v>178</v>
      </c>
      <c r="H203" s="136">
        <v>7.2</v>
      </c>
      <c r="I203" s="137">
        <v>0</v>
      </c>
      <c r="J203" s="137">
        <f t="shared" ref="J203:J208" si="40">ROUND(I203*H203,2)</f>
        <v>0</v>
      </c>
      <c r="K203" s="138"/>
      <c r="L203" s="25"/>
      <c r="M203" s="139" t="s">
        <v>1</v>
      </c>
      <c r="N203" s="140" t="s">
        <v>36</v>
      </c>
      <c r="O203" s="141">
        <v>0.38103999999999999</v>
      </c>
      <c r="P203" s="141">
        <f t="shared" ref="P203:P208" si="41">O203*H203</f>
        <v>2.7434880000000001</v>
      </c>
      <c r="Q203" s="141">
        <v>3.8000000000000002E-4</v>
      </c>
      <c r="R203" s="141">
        <f t="shared" ref="R203:R208" si="42">Q203*H203</f>
        <v>2.7360000000000002E-3</v>
      </c>
      <c r="S203" s="141">
        <v>0</v>
      </c>
      <c r="T203" s="142">
        <f t="shared" ref="T203:T208" si="43">S203*H203</f>
        <v>0</v>
      </c>
      <c r="AR203" s="143" t="s">
        <v>196</v>
      </c>
      <c r="AT203" s="143" t="s">
        <v>129</v>
      </c>
      <c r="AU203" s="143" t="s">
        <v>134</v>
      </c>
      <c r="AY203" s="13" t="s">
        <v>127</v>
      </c>
      <c r="BE203" s="144">
        <f t="shared" ref="BE203:BE208" si="44">IF(N203="základná",J203,0)</f>
        <v>0</v>
      </c>
      <c r="BF203" s="144">
        <f t="shared" ref="BF203:BF208" si="45">IF(N203="znížená",J203,0)</f>
        <v>0</v>
      </c>
      <c r="BG203" s="144">
        <f t="shared" ref="BG203:BG208" si="46">IF(N203="zákl. prenesená",J203,0)</f>
        <v>0</v>
      </c>
      <c r="BH203" s="144">
        <f t="shared" ref="BH203:BH208" si="47">IF(N203="zníž. prenesená",J203,0)</f>
        <v>0</v>
      </c>
      <c r="BI203" s="144">
        <f t="shared" ref="BI203:BI208" si="48">IF(N203="nulová",J203,0)</f>
        <v>0</v>
      </c>
      <c r="BJ203" s="13" t="s">
        <v>134</v>
      </c>
      <c r="BK203" s="144">
        <f t="shared" ref="BK203:BK208" si="49">ROUND(I203*H203,2)</f>
        <v>0</v>
      </c>
      <c r="BL203" s="13" t="s">
        <v>196</v>
      </c>
      <c r="BM203" s="143" t="s">
        <v>368</v>
      </c>
    </row>
    <row r="204" spans="2:65" s="1" customFormat="1" ht="24.15" customHeight="1">
      <c r="B204" s="131"/>
      <c r="C204" s="132" t="s">
        <v>369</v>
      </c>
      <c r="D204" s="132" t="s">
        <v>129</v>
      </c>
      <c r="E204" s="133" t="s">
        <v>370</v>
      </c>
      <c r="F204" s="134" t="s">
        <v>371</v>
      </c>
      <c r="G204" s="135" t="s">
        <v>178</v>
      </c>
      <c r="H204" s="136">
        <v>84</v>
      </c>
      <c r="I204" s="137">
        <v>0</v>
      </c>
      <c r="J204" s="137">
        <f t="shared" si="40"/>
        <v>0</v>
      </c>
      <c r="K204" s="138"/>
      <c r="L204" s="25"/>
      <c r="M204" s="139" t="s">
        <v>1</v>
      </c>
      <c r="N204" s="140" t="s">
        <v>36</v>
      </c>
      <c r="O204" s="141">
        <v>0.44163000000000002</v>
      </c>
      <c r="P204" s="141">
        <f t="shared" si="41"/>
        <v>37.096920000000004</v>
      </c>
      <c r="Q204" s="141">
        <v>4.8999999999999998E-4</v>
      </c>
      <c r="R204" s="141">
        <f t="shared" si="42"/>
        <v>4.1160000000000002E-2</v>
      </c>
      <c r="S204" s="141">
        <v>0</v>
      </c>
      <c r="T204" s="142">
        <f t="shared" si="43"/>
        <v>0</v>
      </c>
      <c r="AR204" s="143" t="s">
        <v>196</v>
      </c>
      <c r="AT204" s="143" t="s">
        <v>129</v>
      </c>
      <c r="AU204" s="143" t="s">
        <v>134</v>
      </c>
      <c r="AY204" s="13" t="s">
        <v>127</v>
      </c>
      <c r="BE204" s="144">
        <f t="shared" si="44"/>
        <v>0</v>
      </c>
      <c r="BF204" s="144">
        <f t="shared" si="45"/>
        <v>0</v>
      </c>
      <c r="BG204" s="144">
        <f t="shared" si="46"/>
        <v>0</v>
      </c>
      <c r="BH204" s="144">
        <f t="shared" si="47"/>
        <v>0</v>
      </c>
      <c r="BI204" s="144">
        <f t="shared" si="48"/>
        <v>0</v>
      </c>
      <c r="BJ204" s="13" t="s">
        <v>134</v>
      </c>
      <c r="BK204" s="144">
        <f t="shared" si="49"/>
        <v>0</v>
      </c>
      <c r="BL204" s="13" t="s">
        <v>196</v>
      </c>
      <c r="BM204" s="143" t="s">
        <v>372</v>
      </c>
    </row>
    <row r="205" spans="2:65" s="1" customFormat="1" ht="16.5" customHeight="1">
      <c r="B205" s="131"/>
      <c r="C205" s="132" t="s">
        <v>373</v>
      </c>
      <c r="D205" s="132" t="s">
        <v>129</v>
      </c>
      <c r="E205" s="133" t="s">
        <v>374</v>
      </c>
      <c r="F205" s="134" t="s">
        <v>375</v>
      </c>
      <c r="G205" s="135" t="s">
        <v>155</v>
      </c>
      <c r="H205" s="136">
        <v>13</v>
      </c>
      <c r="I205" s="137">
        <v>0</v>
      </c>
      <c r="J205" s="137">
        <f t="shared" si="40"/>
        <v>0</v>
      </c>
      <c r="K205" s="138"/>
      <c r="L205" s="25"/>
      <c r="M205" s="139" t="s">
        <v>1</v>
      </c>
      <c r="N205" s="140" t="s">
        <v>36</v>
      </c>
      <c r="O205" s="141">
        <v>0.40100000000000002</v>
      </c>
      <c r="P205" s="141">
        <f t="shared" si="41"/>
        <v>5.2130000000000001</v>
      </c>
      <c r="Q205" s="141">
        <v>0</v>
      </c>
      <c r="R205" s="141">
        <f t="shared" si="42"/>
        <v>0</v>
      </c>
      <c r="S205" s="141">
        <v>0</v>
      </c>
      <c r="T205" s="142">
        <f t="shared" si="43"/>
        <v>0</v>
      </c>
      <c r="AR205" s="143" t="s">
        <v>196</v>
      </c>
      <c r="AT205" s="143" t="s">
        <v>129</v>
      </c>
      <c r="AU205" s="143" t="s">
        <v>134</v>
      </c>
      <c r="AY205" s="13" t="s">
        <v>127</v>
      </c>
      <c r="BE205" s="144">
        <f t="shared" si="44"/>
        <v>0</v>
      </c>
      <c r="BF205" s="144">
        <f t="shared" si="45"/>
        <v>0</v>
      </c>
      <c r="BG205" s="144">
        <f t="shared" si="46"/>
        <v>0</v>
      </c>
      <c r="BH205" s="144">
        <f t="shared" si="47"/>
        <v>0</v>
      </c>
      <c r="BI205" s="144">
        <f t="shared" si="48"/>
        <v>0</v>
      </c>
      <c r="BJ205" s="13" t="s">
        <v>134</v>
      </c>
      <c r="BK205" s="144">
        <f t="shared" si="49"/>
        <v>0</v>
      </c>
      <c r="BL205" s="13" t="s">
        <v>196</v>
      </c>
      <c r="BM205" s="143" t="s">
        <v>376</v>
      </c>
    </row>
    <row r="206" spans="2:65" s="1" customFormat="1" ht="16.5" customHeight="1">
      <c r="B206" s="131"/>
      <c r="C206" s="132" t="s">
        <v>377</v>
      </c>
      <c r="D206" s="132" t="s">
        <v>129</v>
      </c>
      <c r="E206" s="133" t="s">
        <v>378</v>
      </c>
      <c r="F206" s="134" t="s">
        <v>379</v>
      </c>
      <c r="G206" s="135" t="s">
        <v>155</v>
      </c>
      <c r="H206" s="136">
        <v>6</v>
      </c>
      <c r="I206" s="137">
        <v>0</v>
      </c>
      <c r="J206" s="137">
        <f t="shared" si="40"/>
        <v>0</v>
      </c>
      <c r="K206" s="138"/>
      <c r="L206" s="25"/>
      <c r="M206" s="139" t="s">
        <v>1</v>
      </c>
      <c r="N206" s="140" t="s">
        <v>36</v>
      </c>
      <c r="O206" s="141">
        <v>0.11521000000000001</v>
      </c>
      <c r="P206" s="141">
        <f t="shared" si="41"/>
        <v>0.69125999999999999</v>
      </c>
      <c r="Q206" s="141">
        <v>1.0000000000000001E-5</v>
      </c>
      <c r="R206" s="141">
        <f t="shared" si="42"/>
        <v>6.0000000000000008E-5</v>
      </c>
      <c r="S206" s="141">
        <v>0</v>
      </c>
      <c r="T206" s="142">
        <f t="shared" si="43"/>
        <v>0</v>
      </c>
      <c r="AR206" s="143" t="s">
        <v>196</v>
      </c>
      <c r="AT206" s="143" t="s">
        <v>129</v>
      </c>
      <c r="AU206" s="143" t="s">
        <v>134</v>
      </c>
      <c r="AY206" s="13" t="s">
        <v>127</v>
      </c>
      <c r="BE206" s="144">
        <f t="shared" si="44"/>
        <v>0</v>
      </c>
      <c r="BF206" s="144">
        <f t="shared" si="45"/>
        <v>0</v>
      </c>
      <c r="BG206" s="144">
        <f t="shared" si="46"/>
        <v>0</v>
      </c>
      <c r="BH206" s="144">
        <f t="shared" si="47"/>
        <v>0</v>
      </c>
      <c r="BI206" s="144">
        <f t="shared" si="48"/>
        <v>0</v>
      </c>
      <c r="BJ206" s="13" t="s">
        <v>134</v>
      </c>
      <c r="BK206" s="144">
        <f t="shared" si="49"/>
        <v>0</v>
      </c>
      <c r="BL206" s="13" t="s">
        <v>196</v>
      </c>
      <c r="BM206" s="143" t="s">
        <v>380</v>
      </c>
    </row>
    <row r="207" spans="2:65" s="1" customFormat="1" ht="24.15" customHeight="1">
      <c r="B207" s="131"/>
      <c r="C207" s="145" t="s">
        <v>381</v>
      </c>
      <c r="D207" s="145" t="s">
        <v>277</v>
      </c>
      <c r="E207" s="146" t="s">
        <v>382</v>
      </c>
      <c r="F207" s="147" t="s">
        <v>383</v>
      </c>
      <c r="G207" s="148" t="s">
        <v>155</v>
      </c>
      <c r="H207" s="149">
        <v>6</v>
      </c>
      <c r="I207" s="150">
        <v>0</v>
      </c>
      <c r="J207" s="150">
        <f t="shared" si="40"/>
        <v>0</v>
      </c>
      <c r="K207" s="151"/>
      <c r="L207" s="152"/>
      <c r="M207" s="153" t="s">
        <v>1</v>
      </c>
      <c r="N207" s="154" t="s">
        <v>36</v>
      </c>
      <c r="O207" s="141">
        <v>0</v>
      </c>
      <c r="P207" s="141">
        <f t="shared" si="41"/>
        <v>0</v>
      </c>
      <c r="Q207" s="141">
        <v>5.2999999999999998E-4</v>
      </c>
      <c r="R207" s="141">
        <f t="shared" si="42"/>
        <v>3.1799999999999997E-3</v>
      </c>
      <c r="S207" s="141">
        <v>0</v>
      </c>
      <c r="T207" s="142">
        <f t="shared" si="43"/>
        <v>0</v>
      </c>
      <c r="AR207" s="143" t="s">
        <v>260</v>
      </c>
      <c r="AT207" s="143" t="s">
        <v>277</v>
      </c>
      <c r="AU207" s="143" t="s">
        <v>134</v>
      </c>
      <c r="AY207" s="13" t="s">
        <v>127</v>
      </c>
      <c r="BE207" s="144">
        <f t="shared" si="44"/>
        <v>0</v>
      </c>
      <c r="BF207" s="144">
        <f t="shared" si="45"/>
        <v>0</v>
      </c>
      <c r="BG207" s="144">
        <f t="shared" si="46"/>
        <v>0</v>
      </c>
      <c r="BH207" s="144">
        <f t="shared" si="47"/>
        <v>0</v>
      </c>
      <c r="BI207" s="144">
        <f t="shared" si="48"/>
        <v>0</v>
      </c>
      <c r="BJ207" s="13" t="s">
        <v>134</v>
      </c>
      <c r="BK207" s="144">
        <f t="shared" si="49"/>
        <v>0</v>
      </c>
      <c r="BL207" s="13" t="s">
        <v>196</v>
      </c>
      <c r="BM207" s="143" t="s">
        <v>384</v>
      </c>
    </row>
    <row r="208" spans="2:65" s="1" customFormat="1" ht="24.15" customHeight="1">
      <c r="B208" s="131"/>
      <c r="C208" s="132" t="s">
        <v>385</v>
      </c>
      <c r="D208" s="132" t="s">
        <v>129</v>
      </c>
      <c r="E208" s="133" t="s">
        <v>386</v>
      </c>
      <c r="F208" s="134" t="s">
        <v>387</v>
      </c>
      <c r="G208" s="135" t="s">
        <v>149</v>
      </c>
      <c r="H208" s="136">
        <v>4.7E-2</v>
      </c>
      <c r="I208" s="137">
        <v>0</v>
      </c>
      <c r="J208" s="137">
        <f t="shared" si="40"/>
        <v>0</v>
      </c>
      <c r="K208" s="138"/>
      <c r="L208" s="25"/>
      <c r="M208" s="139" t="s">
        <v>1</v>
      </c>
      <c r="N208" s="140" t="s">
        <v>36</v>
      </c>
      <c r="O208" s="141">
        <v>1.2589999999999999</v>
      </c>
      <c r="P208" s="141">
        <f t="shared" si="41"/>
        <v>5.9172999999999996E-2</v>
      </c>
      <c r="Q208" s="141">
        <v>0</v>
      </c>
      <c r="R208" s="141">
        <f t="shared" si="42"/>
        <v>0</v>
      </c>
      <c r="S208" s="141">
        <v>0</v>
      </c>
      <c r="T208" s="142">
        <f t="shared" si="43"/>
        <v>0</v>
      </c>
      <c r="AR208" s="143" t="s">
        <v>196</v>
      </c>
      <c r="AT208" s="143" t="s">
        <v>129</v>
      </c>
      <c r="AU208" s="143" t="s">
        <v>134</v>
      </c>
      <c r="AY208" s="13" t="s">
        <v>127</v>
      </c>
      <c r="BE208" s="144">
        <f t="shared" si="44"/>
        <v>0</v>
      </c>
      <c r="BF208" s="144">
        <f t="shared" si="45"/>
        <v>0</v>
      </c>
      <c r="BG208" s="144">
        <f t="shared" si="46"/>
        <v>0</v>
      </c>
      <c r="BH208" s="144">
        <f t="shared" si="47"/>
        <v>0</v>
      </c>
      <c r="BI208" s="144">
        <f t="shared" si="48"/>
        <v>0</v>
      </c>
      <c r="BJ208" s="13" t="s">
        <v>134</v>
      </c>
      <c r="BK208" s="144">
        <f t="shared" si="49"/>
        <v>0</v>
      </c>
      <c r="BL208" s="13" t="s">
        <v>196</v>
      </c>
      <c r="BM208" s="143" t="s">
        <v>388</v>
      </c>
    </row>
    <row r="209" spans="2:65" s="11" customFormat="1" ht="22.8" customHeight="1">
      <c r="B209" s="120"/>
      <c r="D209" s="121" t="s">
        <v>69</v>
      </c>
      <c r="E209" s="129" t="s">
        <v>389</v>
      </c>
      <c r="F209" s="129" t="s">
        <v>390</v>
      </c>
      <c r="J209" s="130">
        <f>BK209</f>
        <v>0</v>
      </c>
      <c r="L209" s="120"/>
      <c r="M209" s="124"/>
      <c r="P209" s="125">
        <f>SUM(P210:P222)</f>
        <v>15.421310000000002</v>
      </c>
      <c r="R209" s="125">
        <f>SUM(R210:R222)</f>
        <v>0.15052000000000001</v>
      </c>
      <c r="T209" s="126">
        <f>SUM(T210:T222)</f>
        <v>0</v>
      </c>
      <c r="AR209" s="121" t="s">
        <v>134</v>
      </c>
      <c r="AT209" s="127" t="s">
        <v>69</v>
      </c>
      <c r="AU209" s="127" t="s">
        <v>78</v>
      </c>
      <c r="AY209" s="121" t="s">
        <v>127</v>
      </c>
      <c r="BK209" s="128">
        <f>SUM(BK210:BK222)</f>
        <v>0</v>
      </c>
    </row>
    <row r="210" spans="2:65" s="1" customFormat="1" ht="24.15" customHeight="1">
      <c r="B210" s="131"/>
      <c r="C210" s="132" t="s">
        <v>391</v>
      </c>
      <c r="D210" s="132" t="s">
        <v>129</v>
      </c>
      <c r="E210" s="133" t="s">
        <v>392</v>
      </c>
      <c r="F210" s="134" t="s">
        <v>393</v>
      </c>
      <c r="G210" s="135" t="s">
        <v>155</v>
      </c>
      <c r="H210" s="136">
        <v>3</v>
      </c>
      <c r="I210" s="137">
        <v>0</v>
      </c>
      <c r="J210" s="137">
        <f t="shared" ref="J210:J222" si="50">ROUND(I210*H210,2)</f>
        <v>0</v>
      </c>
      <c r="K210" s="138"/>
      <c r="L210" s="25"/>
      <c r="M210" s="139" t="s">
        <v>1</v>
      </c>
      <c r="N210" s="140" t="s">
        <v>36</v>
      </c>
      <c r="O210" s="141">
        <v>0.84216000000000002</v>
      </c>
      <c r="P210" s="141">
        <f t="shared" ref="P210:P222" si="51">O210*H210</f>
        <v>2.5264800000000003</v>
      </c>
      <c r="Q210" s="141">
        <v>1.7000000000000001E-4</v>
      </c>
      <c r="R210" s="141">
        <f t="shared" ref="R210:R222" si="52">Q210*H210</f>
        <v>5.1000000000000004E-4</v>
      </c>
      <c r="S210" s="141">
        <v>0</v>
      </c>
      <c r="T210" s="142">
        <f t="shared" ref="T210:T222" si="53">S210*H210</f>
        <v>0</v>
      </c>
      <c r="AR210" s="143" t="s">
        <v>196</v>
      </c>
      <c r="AT210" s="143" t="s">
        <v>129</v>
      </c>
      <c r="AU210" s="143" t="s">
        <v>134</v>
      </c>
      <c r="AY210" s="13" t="s">
        <v>127</v>
      </c>
      <c r="BE210" s="144">
        <f t="shared" ref="BE210:BE222" si="54">IF(N210="základná",J210,0)</f>
        <v>0</v>
      </c>
      <c r="BF210" s="144">
        <f t="shared" ref="BF210:BF222" si="55">IF(N210="znížená",J210,0)</f>
        <v>0</v>
      </c>
      <c r="BG210" s="144">
        <f t="shared" ref="BG210:BG222" si="56">IF(N210="zákl. prenesená",J210,0)</f>
        <v>0</v>
      </c>
      <c r="BH210" s="144">
        <f t="shared" ref="BH210:BH222" si="57">IF(N210="zníž. prenesená",J210,0)</f>
        <v>0</v>
      </c>
      <c r="BI210" s="144">
        <f t="shared" ref="BI210:BI222" si="58">IF(N210="nulová",J210,0)</f>
        <v>0</v>
      </c>
      <c r="BJ210" s="13" t="s">
        <v>134</v>
      </c>
      <c r="BK210" s="144">
        <f t="shared" ref="BK210:BK222" si="59">ROUND(I210*H210,2)</f>
        <v>0</v>
      </c>
      <c r="BL210" s="13" t="s">
        <v>196</v>
      </c>
      <c r="BM210" s="143" t="s">
        <v>394</v>
      </c>
    </row>
    <row r="211" spans="2:65" s="1" customFormat="1" ht="24.15" customHeight="1">
      <c r="B211" s="131"/>
      <c r="C211" s="145" t="s">
        <v>395</v>
      </c>
      <c r="D211" s="145" t="s">
        <v>277</v>
      </c>
      <c r="E211" s="146" t="s">
        <v>396</v>
      </c>
      <c r="F211" s="147" t="s">
        <v>397</v>
      </c>
      <c r="G211" s="148" t="s">
        <v>155</v>
      </c>
      <c r="H211" s="149">
        <v>3</v>
      </c>
      <c r="I211" s="150">
        <v>0</v>
      </c>
      <c r="J211" s="150">
        <f t="shared" si="50"/>
        <v>0</v>
      </c>
      <c r="K211" s="151"/>
      <c r="L211" s="152"/>
      <c r="M211" s="153" t="s">
        <v>1</v>
      </c>
      <c r="N211" s="154" t="s">
        <v>36</v>
      </c>
      <c r="O211" s="141">
        <v>0</v>
      </c>
      <c r="P211" s="141">
        <f t="shared" si="51"/>
        <v>0</v>
      </c>
      <c r="Q211" s="141">
        <v>1.7999999999999999E-2</v>
      </c>
      <c r="R211" s="141">
        <f t="shared" si="52"/>
        <v>5.3999999999999992E-2</v>
      </c>
      <c r="S211" s="141">
        <v>0</v>
      </c>
      <c r="T211" s="142">
        <f t="shared" si="53"/>
        <v>0</v>
      </c>
      <c r="AR211" s="143" t="s">
        <v>260</v>
      </c>
      <c r="AT211" s="143" t="s">
        <v>277</v>
      </c>
      <c r="AU211" s="143" t="s">
        <v>134</v>
      </c>
      <c r="AY211" s="13" t="s">
        <v>127</v>
      </c>
      <c r="BE211" s="144">
        <f t="shared" si="54"/>
        <v>0</v>
      </c>
      <c r="BF211" s="144">
        <f t="shared" si="55"/>
        <v>0</v>
      </c>
      <c r="BG211" s="144">
        <f t="shared" si="56"/>
        <v>0</v>
      </c>
      <c r="BH211" s="144">
        <f t="shared" si="57"/>
        <v>0</v>
      </c>
      <c r="BI211" s="144">
        <f t="shared" si="58"/>
        <v>0</v>
      </c>
      <c r="BJ211" s="13" t="s">
        <v>134</v>
      </c>
      <c r="BK211" s="144">
        <f t="shared" si="59"/>
        <v>0</v>
      </c>
      <c r="BL211" s="13" t="s">
        <v>196</v>
      </c>
      <c r="BM211" s="143" t="s">
        <v>398</v>
      </c>
    </row>
    <row r="212" spans="2:65" s="1" customFormat="1" ht="24.15" customHeight="1">
      <c r="B212" s="131"/>
      <c r="C212" s="132" t="s">
        <v>399</v>
      </c>
      <c r="D212" s="132" t="s">
        <v>129</v>
      </c>
      <c r="E212" s="133" t="s">
        <v>400</v>
      </c>
      <c r="F212" s="134" t="s">
        <v>401</v>
      </c>
      <c r="G212" s="135" t="s">
        <v>155</v>
      </c>
      <c r="H212" s="136">
        <v>3</v>
      </c>
      <c r="I212" s="137">
        <v>0</v>
      </c>
      <c r="J212" s="137">
        <f t="shared" si="50"/>
        <v>0</v>
      </c>
      <c r="K212" s="138"/>
      <c r="L212" s="25"/>
      <c r="M212" s="139" t="s">
        <v>1</v>
      </c>
      <c r="N212" s="140" t="s">
        <v>36</v>
      </c>
      <c r="O212" s="141">
        <v>2.3096100000000002</v>
      </c>
      <c r="P212" s="141">
        <f t="shared" si="51"/>
        <v>6.9288300000000005</v>
      </c>
      <c r="Q212" s="141">
        <v>0</v>
      </c>
      <c r="R212" s="141">
        <f t="shared" si="52"/>
        <v>0</v>
      </c>
      <c r="S212" s="141">
        <v>0</v>
      </c>
      <c r="T212" s="142">
        <f t="shared" si="53"/>
        <v>0</v>
      </c>
      <c r="AR212" s="143" t="s">
        <v>196</v>
      </c>
      <c r="AT212" s="143" t="s">
        <v>129</v>
      </c>
      <c r="AU212" s="143" t="s">
        <v>134</v>
      </c>
      <c r="AY212" s="13" t="s">
        <v>127</v>
      </c>
      <c r="BE212" s="144">
        <f t="shared" si="54"/>
        <v>0</v>
      </c>
      <c r="BF212" s="144">
        <f t="shared" si="55"/>
        <v>0</v>
      </c>
      <c r="BG212" s="144">
        <f t="shared" si="56"/>
        <v>0</v>
      </c>
      <c r="BH212" s="144">
        <f t="shared" si="57"/>
        <v>0</v>
      </c>
      <c r="BI212" s="144">
        <f t="shared" si="58"/>
        <v>0</v>
      </c>
      <c r="BJ212" s="13" t="s">
        <v>134</v>
      </c>
      <c r="BK212" s="144">
        <f t="shared" si="59"/>
        <v>0</v>
      </c>
      <c r="BL212" s="13" t="s">
        <v>196</v>
      </c>
      <c r="BM212" s="143" t="s">
        <v>402</v>
      </c>
    </row>
    <row r="213" spans="2:65" s="1" customFormat="1" ht="37.799999999999997" customHeight="1">
      <c r="B213" s="131"/>
      <c r="C213" s="145" t="s">
        <v>403</v>
      </c>
      <c r="D213" s="145" t="s">
        <v>277</v>
      </c>
      <c r="E213" s="146" t="s">
        <v>404</v>
      </c>
      <c r="F213" s="147" t="s">
        <v>405</v>
      </c>
      <c r="G213" s="148" t="s">
        <v>155</v>
      </c>
      <c r="H213" s="149">
        <v>3</v>
      </c>
      <c r="I213" s="150">
        <v>0</v>
      </c>
      <c r="J213" s="150">
        <f t="shared" si="50"/>
        <v>0</v>
      </c>
      <c r="K213" s="151"/>
      <c r="L213" s="152"/>
      <c r="M213" s="153" t="s">
        <v>1</v>
      </c>
      <c r="N213" s="154" t="s">
        <v>36</v>
      </c>
      <c r="O213" s="141">
        <v>0</v>
      </c>
      <c r="P213" s="141">
        <f t="shared" si="51"/>
        <v>0</v>
      </c>
      <c r="Q213" s="141">
        <v>1.6049999999999998E-2</v>
      </c>
      <c r="R213" s="141">
        <f t="shared" si="52"/>
        <v>4.8149999999999998E-2</v>
      </c>
      <c r="S213" s="141">
        <v>0</v>
      </c>
      <c r="T213" s="142">
        <f t="shared" si="53"/>
        <v>0</v>
      </c>
      <c r="AR213" s="143" t="s">
        <v>260</v>
      </c>
      <c r="AT213" s="143" t="s">
        <v>277</v>
      </c>
      <c r="AU213" s="143" t="s">
        <v>134</v>
      </c>
      <c r="AY213" s="13" t="s">
        <v>127</v>
      </c>
      <c r="BE213" s="144">
        <f t="shared" si="54"/>
        <v>0</v>
      </c>
      <c r="BF213" s="144">
        <f t="shared" si="55"/>
        <v>0</v>
      </c>
      <c r="BG213" s="144">
        <f t="shared" si="56"/>
        <v>0</v>
      </c>
      <c r="BH213" s="144">
        <f t="shared" si="57"/>
        <v>0</v>
      </c>
      <c r="BI213" s="144">
        <f t="shared" si="58"/>
        <v>0</v>
      </c>
      <c r="BJ213" s="13" t="s">
        <v>134</v>
      </c>
      <c r="BK213" s="144">
        <f t="shared" si="59"/>
        <v>0</v>
      </c>
      <c r="BL213" s="13" t="s">
        <v>196</v>
      </c>
      <c r="BM213" s="143" t="s">
        <v>406</v>
      </c>
    </row>
    <row r="214" spans="2:65" s="1" customFormat="1" ht="24.15" customHeight="1">
      <c r="B214" s="131"/>
      <c r="C214" s="132" t="s">
        <v>407</v>
      </c>
      <c r="D214" s="132" t="s">
        <v>129</v>
      </c>
      <c r="E214" s="133" t="s">
        <v>408</v>
      </c>
      <c r="F214" s="134" t="s">
        <v>409</v>
      </c>
      <c r="G214" s="135" t="s">
        <v>155</v>
      </c>
      <c r="H214" s="136">
        <v>2</v>
      </c>
      <c r="I214" s="137">
        <v>0</v>
      </c>
      <c r="J214" s="137">
        <f t="shared" si="50"/>
        <v>0</v>
      </c>
      <c r="K214" s="138"/>
      <c r="L214" s="25"/>
      <c r="M214" s="139" t="s">
        <v>1</v>
      </c>
      <c r="N214" s="140" t="s">
        <v>36</v>
      </c>
      <c r="O214" s="141">
        <v>1.20068</v>
      </c>
      <c r="P214" s="141">
        <f t="shared" si="51"/>
        <v>2.4013599999999999</v>
      </c>
      <c r="Q214" s="141">
        <v>2.3E-3</v>
      </c>
      <c r="R214" s="141">
        <f t="shared" si="52"/>
        <v>4.5999999999999999E-3</v>
      </c>
      <c r="S214" s="141">
        <v>0</v>
      </c>
      <c r="T214" s="142">
        <f t="shared" si="53"/>
        <v>0</v>
      </c>
      <c r="AR214" s="143" t="s">
        <v>196</v>
      </c>
      <c r="AT214" s="143" t="s">
        <v>129</v>
      </c>
      <c r="AU214" s="143" t="s">
        <v>134</v>
      </c>
      <c r="AY214" s="13" t="s">
        <v>127</v>
      </c>
      <c r="BE214" s="144">
        <f t="shared" si="54"/>
        <v>0</v>
      </c>
      <c r="BF214" s="144">
        <f t="shared" si="55"/>
        <v>0</v>
      </c>
      <c r="BG214" s="144">
        <f t="shared" si="56"/>
        <v>0</v>
      </c>
      <c r="BH214" s="144">
        <f t="shared" si="57"/>
        <v>0</v>
      </c>
      <c r="BI214" s="144">
        <f t="shared" si="58"/>
        <v>0</v>
      </c>
      <c r="BJ214" s="13" t="s">
        <v>134</v>
      </c>
      <c r="BK214" s="144">
        <f t="shared" si="59"/>
        <v>0</v>
      </c>
      <c r="BL214" s="13" t="s">
        <v>196</v>
      </c>
      <c r="BM214" s="143" t="s">
        <v>410</v>
      </c>
    </row>
    <row r="215" spans="2:65" s="1" customFormat="1" ht="24.15" customHeight="1">
      <c r="B215" s="131"/>
      <c r="C215" s="145" t="s">
        <v>411</v>
      </c>
      <c r="D215" s="145" t="s">
        <v>277</v>
      </c>
      <c r="E215" s="146" t="s">
        <v>412</v>
      </c>
      <c r="F215" s="147" t="s">
        <v>413</v>
      </c>
      <c r="G215" s="148" t="s">
        <v>155</v>
      </c>
      <c r="H215" s="149">
        <v>2</v>
      </c>
      <c r="I215" s="150">
        <v>0</v>
      </c>
      <c r="J215" s="150">
        <f t="shared" si="50"/>
        <v>0</v>
      </c>
      <c r="K215" s="151"/>
      <c r="L215" s="152"/>
      <c r="M215" s="153" t="s">
        <v>1</v>
      </c>
      <c r="N215" s="154" t="s">
        <v>36</v>
      </c>
      <c r="O215" s="141">
        <v>0</v>
      </c>
      <c r="P215" s="141">
        <f t="shared" si="51"/>
        <v>0</v>
      </c>
      <c r="Q215" s="141">
        <v>1.8100000000000002E-2</v>
      </c>
      <c r="R215" s="141">
        <f t="shared" si="52"/>
        <v>3.6200000000000003E-2</v>
      </c>
      <c r="S215" s="141">
        <v>0</v>
      </c>
      <c r="T215" s="142">
        <f t="shared" si="53"/>
        <v>0</v>
      </c>
      <c r="AR215" s="143" t="s">
        <v>260</v>
      </c>
      <c r="AT215" s="143" t="s">
        <v>277</v>
      </c>
      <c r="AU215" s="143" t="s">
        <v>134</v>
      </c>
      <c r="AY215" s="13" t="s">
        <v>127</v>
      </c>
      <c r="BE215" s="144">
        <f t="shared" si="54"/>
        <v>0</v>
      </c>
      <c r="BF215" s="144">
        <f t="shared" si="55"/>
        <v>0</v>
      </c>
      <c r="BG215" s="144">
        <f t="shared" si="56"/>
        <v>0</v>
      </c>
      <c r="BH215" s="144">
        <f t="shared" si="57"/>
        <v>0</v>
      </c>
      <c r="BI215" s="144">
        <f t="shared" si="58"/>
        <v>0</v>
      </c>
      <c r="BJ215" s="13" t="s">
        <v>134</v>
      </c>
      <c r="BK215" s="144">
        <f t="shared" si="59"/>
        <v>0</v>
      </c>
      <c r="BL215" s="13" t="s">
        <v>196</v>
      </c>
      <c r="BM215" s="143" t="s">
        <v>414</v>
      </c>
    </row>
    <row r="216" spans="2:65" s="1" customFormat="1" ht="16.5" customHeight="1">
      <c r="B216" s="131"/>
      <c r="C216" s="132" t="s">
        <v>415</v>
      </c>
      <c r="D216" s="132" t="s">
        <v>129</v>
      </c>
      <c r="E216" s="133" t="s">
        <v>416</v>
      </c>
      <c r="F216" s="134" t="s">
        <v>417</v>
      </c>
      <c r="G216" s="135" t="s">
        <v>155</v>
      </c>
      <c r="H216" s="136">
        <v>6</v>
      </c>
      <c r="I216" s="137">
        <v>0</v>
      </c>
      <c r="J216" s="137">
        <f t="shared" si="50"/>
        <v>0</v>
      </c>
      <c r="K216" s="138"/>
      <c r="L216" s="25"/>
      <c r="M216" s="139" t="s">
        <v>1</v>
      </c>
      <c r="N216" s="140" t="s">
        <v>36</v>
      </c>
      <c r="O216" s="141">
        <v>0.27554000000000001</v>
      </c>
      <c r="P216" s="141">
        <f t="shared" si="51"/>
        <v>1.65324</v>
      </c>
      <c r="Q216" s="141">
        <v>8.0000000000000007E-5</v>
      </c>
      <c r="R216" s="141">
        <f t="shared" si="52"/>
        <v>4.8000000000000007E-4</v>
      </c>
      <c r="S216" s="141">
        <v>0</v>
      </c>
      <c r="T216" s="142">
        <f t="shared" si="53"/>
        <v>0</v>
      </c>
      <c r="AR216" s="143" t="s">
        <v>196</v>
      </c>
      <c r="AT216" s="143" t="s">
        <v>129</v>
      </c>
      <c r="AU216" s="143" t="s">
        <v>134</v>
      </c>
      <c r="AY216" s="13" t="s">
        <v>127</v>
      </c>
      <c r="BE216" s="144">
        <f t="shared" si="54"/>
        <v>0</v>
      </c>
      <c r="BF216" s="144">
        <f t="shared" si="55"/>
        <v>0</v>
      </c>
      <c r="BG216" s="144">
        <f t="shared" si="56"/>
        <v>0</v>
      </c>
      <c r="BH216" s="144">
        <f t="shared" si="57"/>
        <v>0</v>
      </c>
      <c r="BI216" s="144">
        <f t="shared" si="58"/>
        <v>0</v>
      </c>
      <c r="BJ216" s="13" t="s">
        <v>134</v>
      </c>
      <c r="BK216" s="144">
        <f t="shared" si="59"/>
        <v>0</v>
      </c>
      <c r="BL216" s="13" t="s">
        <v>196</v>
      </c>
      <c r="BM216" s="143" t="s">
        <v>418</v>
      </c>
    </row>
    <row r="217" spans="2:65" s="1" customFormat="1" ht="24.15" customHeight="1">
      <c r="B217" s="131"/>
      <c r="C217" s="145" t="s">
        <v>419</v>
      </c>
      <c r="D217" s="145" t="s">
        <v>277</v>
      </c>
      <c r="E217" s="146" t="s">
        <v>420</v>
      </c>
      <c r="F217" s="147" t="s">
        <v>421</v>
      </c>
      <c r="G217" s="148" t="s">
        <v>155</v>
      </c>
      <c r="H217" s="149">
        <v>6</v>
      </c>
      <c r="I217" s="150">
        <v>0</v>
      </c>
      <c r="J217" s="150">
        <f t="shared" si="50"/>
        <v>0</v>
      </c>
      <c r="K217" s="151"/>
      <c r="L217" s="152"/>
      <c r="M217" s="153" t="s">
        <v>1</v>
      </c>
      <c r="N217" s="154" t="s">
        <v>36</v>
      </c>
      <c r="O217" s="141">
        <v>0</v>
      </c>
      <c r="P217" s="141">
        <f t="shared" si="51"/>
        <v>0</v>
      </c>
      <c r="Q217" s="141">
        <v>3.2000000000000003E-4</v>
      </c>
      <c r="R217" s="141">
        <f t="shared" si="52"/>
        <v>1.9200000000000003E-3</v>
      </c>
      <c r="S217" s="141">
        <v>0</v>
      </c>
      <c r="T217" s="142">
        <f t="shared" si="53"/>
        <v>0</v>
      </c>
      <c r="AR217" s="143" t="s">
        <v>260</v>
      </c>
      <c r="AT217" s="143" t="s">
        <v>277</v>
      </c>
      <c r="AU217" s="143" t="s">
        <v>134</v>
      </c>
      <c r="AY217" s="13" t="s">
        <v>127</v>
      </c>
      <c r="BE217" s="144">
        <f t="shared" si="54"/>
        <v>0</v>
      </c>
      <c r="BF217" s="144">
        <f t="shared" si="55"/>
        <v>0</v>
      </c>
      <c r="BG217" s="144">
        <f t="shared" si="56"/>
        <v>0</v>
      </c>
      <c r="BH217" s="144">
        <f t="shared" si="57"/>
        <v>0</v>
      </c>
      <c r="BI217" s="144">
        <f t="shared" si="58"/>
        <v>0</v>
      </c>
      <c r="BJ217" s="13" t="s">
        <v>134</v>
      </c>
      <c r="BK217" s="144">
        <f t="shared" si="59"/>
        <v>0</v>
      </c>
      <c r="BL217" s="13" t="s">
        <v>196</v>
      </c>
      <c r="BM217" s="143" t="s">
        <v>422</v>
      </c>
    </row>
    <row r="218" spans="2:65" s="1" customFormat="1" ht="33" customHeight="1">
      <c r="B218" s="131"/>
      <c r="C218" s="132" t="s">
        <v>423</v>
      </c>
      <c r="D218" s="132" t="s">
        <v>129</v>
      </c>
      <c r="E218" s="133" t="s">
        <v>424</v>
      </c>
      <c r="F218" s="134" t="s">
        <v>425</v>
      </c>
      <c r="G218" s="135" t="s">
        <v>155</v>
      </c>
      <c r="H218" s="136">
        <v>2</v>
      </c>
      <c r="I218" s="137">
        <v>0</v>
      </c>
      <c r="J218" s="137">
        <f t="shared" si="50"/>
        <v>0</v>
      </c>
      <c r="K218" s="138"/>
      <c r="L218" s="25"/>
      <c r="M218" s="139" t="s">
        <v>1</v>
      </c>
      <c r="N218" s="140" t="s">
        <v>36</v>
      </c>
      <c r="O218" s="141">
        <v>0.56554000000000004</v>
      </c>
      <c r="P218" s="141">
        <f t="shared" si="51"/>
        <v>1.1310800000000001</v>
      </c>
      <c r="Q218" s="141">
        <v>0</v>
      </c>
      <c r="R218" s="141">
        <f t="shared" si="52"/>
        <v>0</v>
      </c>
      <c r="S218" s="141">
        <v>0</v>
      </c>
      <c r="T218" s="142">
        <f t="shared" si="53"/>
        <v>0</v>
      </c>
      <c r="AR218" s="143" t="s">
        <v>196</v>
      </c>
      <c r="AT218" s="143" t="s">
        <v>129</v>
      </c>
      <c r="AU218" s="143" t="s">
        <v>134</v>
      </c>
      <c r="AY218" s="13" t="s">
        <v>127</v>
      </c>
      <c r="BE218" s="144">
        <f t="shared" si="54"/>
        <v>0</v>
      </c>
      <c r="BF218" s="144">
        <f t="shared" si="55"/>
        <v>0</v>
      </c>
      <c r="BG218" s="144">
        <f t="shared" si="56"/>
        <v>0</v>
      </c>
      <c r="BH218" s="144">
        <f t="shared" si="57"/>
        <v>0</v>
      </c>
      <c r="BI218" s="144">
        <f t="shared" si="58"/>
        <v>0</v>
      </c>
      <c r="BJ218" s="13" t="s">
        <v>134</v>
      </c>
      <c r="BK218" s="144">
        <f t="shared" si="59"/>
        <v>0</v>
      </c>
      <c r="BL218" s="13" t="s">
        <v>196</v>
      </c>
      <c r="BM218" s="143" t="s">
        <v>426</v>
      </c>
    </row>
    <row r="219" spans="2:65" s="1" customFormat="1" ht="16.5" customHeight="1">
      <c r="B219" s="131"/>
      <c r="C219" s="145" t="s">
        <v>427</v>
      </c>
      <c r="D219" s="145" t="s">
        <v>277</v>
      </c>
      <c r="E219" s="146" t="s">
        <v>428</v>
      </c>
      <c r="F219" s="147" t="s">
        <v>429</v>
      </c>
      <c r="G219" s="148" t="s">
        <v>155</v>
      </c>
      <c r="H219" s="149">
        <v>2</v>
      </c>
      <c r="I219" s="150">
        <v>0</v>
      </c>
      <c r="J219" s="150">
        <f t="shared" si="50"/>
        <v>0</v>
      </c>
      <c r="K219" s="151"/>
      <c r="L219" s="152"/>
      <c r="M219" s="153" t="s">
        <v>1</v>
      </c>
      <c r="N219" s="154" t="s">
        <v>36</v>
      </c>
      <c r="O219" s="141">
        <v>0</v>
      </c>
      <c r="P219" s="141">
        <f t="shared" si="51"/>
        <v>0</v>
      </c>
      <c r="Q219" s="141">
        <v>2E-3</v>
      </c>
      <c r="R219" s="141">
        <f t="shared" si="52"/>
        <v>4.0000000000000001E-3</v>
      </c>
      <c r="S219" s="141">
        <v>0</v>
      </c>
      <c r="T219" s="142">
        <f t="shared" si="53"/>
        <v>0</v>
      </c>
      <c r="AR219" s="143" t="s">
        <v>260</v>
      </c>
      <c r="AT219" s="143" t="s">
        <v>277</v>
      </c>
      <c r="AU219" s="143" t="s">
        <v>134</v>
      </c>
      <c r="AY219" s="13" t="s">
        <v>127</v>
      </c>
      <c r="BE219" s="144">
        <f t="shared" si="54"/>
        <v>0</v>
      </c>
      <c r="BF219" s="144">
        <f t="shared" si="55"/>
        <v>0</v>
      </c>
      <c r="BG219" s="144">
        <f t="shared" si="56"/>
        <v>0</v>
      </c>
      <c r="BH219" s="144">
        <f t="shared" si="57"/>
        <v>0</v>
      </c>
      <c r="BI219" s="144">
        <f t="shared" si="58"/>
        <v>0</v>
      </c>
      <c r="BJ219" s="13" t="s">
        <v>134</v>
      </c>
      <c r="BK219" s="144">
        <f t="shared" si="59"/>
        <v>0</v>
      </c>
      <c r="BL219" s="13" t="s">
        <v>196</v>
      </c>
      <c r="BM219" s="143" t="s">
        <v>430</v>
      </c>
    </row>
    <row r="220" spans="2:65" s="1" customFormat="1" ht="24.15" customHeight="1">
      <c r="B220" s="131"/>
      <c r="C220" s="132" t="s">
        <v>431</v>
      </c>
      <c r="D220" s="132" t="s">
        <v>129</v>
      </c>
      <c r="E220" s="133" t="s">
        <v>432</v>
      </c>
      <c r="F220" s="134" t="s">
        <v>433</v>
      </c>
      <c r="G220" s="135" t="s">
        <v>155</v>
      </c>
      <c r="H220" s="136">
        <v>2</v>
      </c>
      <c r="I220" s="137">
        <v>0</v>
      </c>
      <c r="J220" s="137">
        <f t="shared" si="50"/>
        <v>0</v>
      </c>
      <c r="K220" s="138"/>
      <c r="L220" s="25"/>
      <c r="M220" s="139" t="s">
        <v>1</v>
      </c>
      <c r="N220" s="140" t="s">
        <v>36</v>
      </c>
      <c r="O220" s="141">
        <v>0.39016000000000001</v>
      </c>
      <c r="P220" s="141">
        <f t="shared" si="51"/>
        <v>0.78032000000000001</v>
      </c>
      <c r="Q220" s="141">
        <v>0</v>
      </c>
      <c r="R220" s="141">
        <f t="shared" si="52"/>
        <v>0</v>
      </c>
      <c r="S220" s="141">
        <v>0</v>
      </c>
      <c r="T220" s="142">
        <f t="shared" si="53"/>
        <v>0</v>
      </c>
      <c r="AR220" s="143" t="s">
        <v>196</v>
      </c>
      <c r="AT220" s="143" t="s">
        <v>129</v>
      </c>
      <c r="AU220" s="143" t="s">
        <v>134</v>
      </c>
      <c r="AY220" s="13" t="s">
        <v>127</v>
      </c>
      <c r="BE220" s="144">
        <f t="shared" si="54"/>
        <v>0</v>
      </c>
      <c r="BF220" s="144">
        <f t="shared" si="55"/>
        <v>0</v>
      </c>
      <c r="BG220" s="144">
        <f t="shared" si="56"/>
        <v>0</v>
      </c>
      <c r="BH220" s="144">
        <f t="shared" si="57"/>
        <v>0</v>
      </c>
      <c r="BI220" s="144">
        <f t="shared" si="58"/>
        <v>0</v>
      </c>
      <c r="BJ220" s="13" t="s">
        <v>134</v>
      </c>
      <c r="BK220" s="144">
        <f t="shared" si="59"/>
        <v>0</v>
      </c>
      <c r="BL220" s="13" t="s">
        <v>196</v>
      </c>
      <c r="BM220" s="143" t="s">
        <v>434</v>
      </c>
    </row>
    <row r="221" spans="2:65" s="1" customFormat="1" ht="21.75" customHeight="1">
      <c r="B221" s="131"/>
      <c r="C221" s="145" t="s">
        <v>435</v>
      </c>
      <c r="D221" s="145" t="s">
        <v>277</v>
      </c>
      <c r="E221" s="146" t="s">
        <v>436</v>
      </c>
      <c r="F221" s="147" t="s">
        <v>437</v>
      </c>
      <c r="G221" s="148" t="s">
        <v>155</v>
      </c>
      <c r="H221" s="149">
        <v>2</v>
      </c>
      <c r="I221" s="150">
        <v>0</v>
      </c>
      <c r="J221" s="150">
        <f t="shared" si="50"/>
        <v>0</v>
      </c>
      <c r="K221" s="151"/>
      <c r="L221" s="152"/>
      <c r="M221" s="153" t="s">
        <v>1</v>
      </c>
      <c r="N221" s="154" t="s">
        <v>36</v>
      </c>
      <c r="O221" s="141">
        <v>0</v>
      </c>
      <c r="P221" s="141">
        <f t="shared" si="51"/>
        <v>0</v>
      </c>
      <c r="Q221" s="141">
        <v>3.3E-4</v>
      </c>
      <c r="R221" s="141">
        <f t="shared" si="52"/>
        <v>6.6E-4</v>
      </c>
      <c r="S221" s="141">
        <v>0</v>
      </c>
      <c r="T221" s="142">
        <f t="shared" si="53"/>
        <v>0</v>
      </c>
      <c r="AR221" s="143" t="s">
        <v>260</v>
      </c>
      <c r="AT221" s="143" t="s">
        <v>277</v>
      </c>
      <c r="AU221" s="143" t="s">
        <v>134</v>
      </c>
      <c r="AY221" s="13" t="s">
        <v>127</v>
      </c>
      <c r="BE221" s="144">
        <f t="shared" si="54"/>
        <v>0</v>
      </c>
      <c r="BF221" s="144">
        <f t="shared" si="55"/>
        <v>0</v>
      </c>
      <c r="BG221" s="144">
        <f t="shared" si="56"/>
        <v>0</v>
      </c>
      <c r="BH221" s="144">
        <f t="shared" si="57"/>
        <v>0</v>
      </c>
      <c r="BI221" s="144">
        <f t="shared" si="58"/>
        <v>0</v>
      </c>
      <c r="BJ221" s="13" t="s">
        <v>134</v>
      </c>
      <c r="BK221" s="144">
        <f t="shared" si="59"/>
        <v>0</v>
      </c>
      <c r="BL221" s="13" t="s">
        <v>196</v>
      </c>
      <c r="BM221" s="143" t="s">
        <v>438</v>
      </c>
    </row>
    <row r="222" spans="2:65" s="1" customFormat="1" ht="24.15" customHeight="1">
      <c r="B222" s="131"/>
      <c r="C222" s="132" t="s">
        <v>439</v>
      </c>
      <c r="D222" s="132" t="s">
        <v>129</v>
      </c>
      <c r="E222" s="133" t="s">
        <v>440</v>
      </c>
      <c r="F222" s="134" t="s">
        <v>441</v>
      </c>
      <c r="G222" s="135" t="s">
        <v>361</v>
      </c>
      <c r="H222" s="136">
        <v>28.138000000000002</v>
      </c>
      <c r="I222" s="137">
        <v>0</v>
      </c>
      <c r="J222" s="137">
        <f t="shared" si="50"/>
        <v>0</v>
      </c>
      <c r="K222" s="138"/>
      <c r="L222" s="25"/>
      <c r="M222" s="139" t="s">
        <v>1</v>
      </c>
      <c r="N222" s="140" t="s">
        <v>36</v>
      </c>
      <c r="O222" s="141">
        <v>0</v>
      </c>
      <c r="P222" s="141">
        <f t="shared" si="51"/>
        <v>0</v>
      </c>
      <c r="Q222" s="141">
        <v>0</v>
      </c>
      <c r="R222" s="141">
        <f t="shared" si="52"/>
        <v>0</v>
      </c>
      <c r="S222" s="141">
        <v>0</v>
      </c>
      <c r="T222" s="142">
        <f t="shared" si="53"/>
        <v>0</v>
      </c>
      <c r="AR222" s="143" t="s">
        <v>196</v>
      </c>
      <c r="AT222" s="143" t="s">
        <v>129</v>
      </c>
      <c r="AU222" s="143" t="s">
        <v>134</v>
      </c>
      <c r="AY222" s="13" t="s">
        <v>127</v>
      </c>
      <c r="BE222" s="144">
        <f t="shared" si="54"/>
        <v>0</v>
      </c>
      <c r="BF222" s="144">
        <f t="shared" si="55"/>
        <v>0</v>
      </c>
      <c r="BG222" s="144">
        <f t="shared" si="56"/>
        <v>0</v>
      </c>
      <c r="BH222" s="144">
        <f t="shared" si="57"/>
        <v>0</v>
      </c>
      <c r="BI222" s="144">
        <f t="shared" si="58"/>
        <v>0</v>
      </c>
      <c r="BJ222" s="13" t="s">
        <v>134</v>
      </c>
      <c r="BK222" s="144">
        <f t="shared" si="59"/>
        <v>0</v>
      </c>
      <c r="BL222" s="13" t="s">
        <v>196</v>
      </c>
      <c r="BM222" s="143" t="s">
        <v>442</v>
      </c>
    </row>
    <row r="223" spans="2:65" s="11" customFormat="1" ht="22.8" customHeight="1">
      <c r="B223" s="120"/>
      <c r="D223" s="121" t="s">
        <v>69</v>
      </c>
      <c r="E223" s="129" t="s">
        <v>443</v>
      </c>
      <c r="F223" s="129" t="s">
        <v>444</v>
      </c>
      <c r="J223" s="130">
        <f>BK223</f>
        <v>0</v>
      </c>
      <c r="L223" s="120"/>
      <c r="M223" s="124"/>
      <c r="P223" s="125">
        <f>SUM(P224:P226)</f>
        <v>5.8239200000000002</v>
      </c>
      <c r="R223" s="125">
        <f>SUM(R224:R226)</f>
        <v>6.7500000000000004E-2</v>
      </c>
      <c r="T223" s="126">
        <f>SUM(T224:T226)</f>
        <v>0</v>
      </c>
      <c r="AR223" s="121" t="s">
        <v>134</v>
      </c>
      <c r="AT223" s="127" t="s">
        <v>69</v>
      </c>
      <c r="AU223" s="127" t="s">
        <v>78</v>
      </c>
      <c r="AY223" s="121" t="s">
        <v>127</v>
      </c>
      <c r="BK223" s="128">
        <f>SUM(BK224:BK226)</f>
        <v>0</v>
      </c>
    </row>
    <row r="224" spans="2:65" s="1" customFormat="1" ht="16.5" customHeight="1">
      <c r="B224" s="131"/>
      <c r="C224" s="132" t="s">
        <v>445</v>
      </c>
      <c r="D224" s="132" t="s">
        <v>129</v>
      </c>
      <c r="E224" s="133" t="s">
        <v>446</v>
      </c>
      <c r="F224" s="134" t="s">
        <v>447</v>
      </c>
      <c r="G224" s="135" t="s">
        <v>155</v>
      </c>
      <c r="H224" s="136">
        <v>1</v>
      </c>
      <c r="I224" s="137">
        <v>0</v>
      </c>
      <c r="J224" s="137">
        <f>ROUND(I224*H224,2)</f>
        <v>0</v>
      </c>
      <c r="K224" s="138"/>
      <c r="L224" s="25"/>
      <c r="M224" s="139" t="s">
        <v>1</v>
      </c>
      <c r="N224" s="140" t="s">
        <v>36</v>
      </c>
      <c r="O224" s="141">
        <v>5.8239200000000002</v>
      </c>
      <c r="P224" s="141">
        <f>O224*H224</f>
        <v>5.8239200000000002</v>
      </c>
      <c r="Q224" s="141">
        <v>0</v>
      </c>
      <c r="R224" s="141">
        <f>Q224*H224</f>
        <v>0</v>
      </c>
      <c r="S224" s="141">
        <v>0</v>
      </c>
      <c r="T224" s="142">
        <f>S224*H224</f>
        <v>0</v>
      </c>
      <c r="AR224" s="143" t="s">
        <v>196</v>
      </c>
      <c r="AT224" s="143" t="s">
        <v>129</v>
      </c>
      <c r="AU224" s="143" t="s">
        <v>134</v>
      </c>
      <c r="AY224" s="13" t="s">
        <v>127</v>
      </c>
      <c r="BE224" s="144">
        <f>IF(N224="základná",J224,0)</f>
        <v>0</v>
      </c>
      <c r="BF224" s="144">
        <f>IF(N224="znížená",J224,0)</f>
        <v>0</v>
      </c>
      <c r="BG224" s="144">
        <f>IF(N224="zákl. prenesená",J224,0)</f>
        <v>0</v>
      </c>
      <c r="BH224" s="144">
        <f>IF(N224="zníž. prenesená",J224,0)</f>
        <v>0</v>
      </c>
      <c r="BI224" s="144">
        <f>IF(N224="nulová",J224,0)</f>
        <v>0</v>
      </c>
      <c r="BJ224" s="13" t="s">
        <v>134</v>
      </c>
      <c r="BK224" s="144">
        <f>ROUND(I224*H224,2)</f>
        <v>0</v>
      </c>
      <c r="BL224" s="13" t="s">
        <v>196</v>
      </c>
      <c r="BM224" s="143" t="s">
        <v>448</v>
      </c>
    </row>
    <row r="225" spans="2:65" s="1" customFormat="1" ht="24.15" customHeight="1">
      <c r="B225" s="131"/>
      <c r="C225" s="145" t="s">
        <v>449</v>
      </c>
      <c r="D225" s="145" t="s">
        <v>277</v>
      </c>
      <c r="E225" s="146" t="s">
        <v>450</v>
      </c>
      <c r="F225" s="147" t="s">
        <v>451</v>
      </c>
      <c r="G225" s="148" t="s">
        <v>155</v>
      </c>
      <c r="H225" s="149">
        <v>1</v>
      </c>
      <c r="I225" s="150">
        <v>0</v>
      </c>
      <c r="J225" s="150">
        <f>ROUND(I225*H225,2)</f>
        <v>0</v>
      </c>
      <c r="K225" s="151"/>
      <c r="L225" s="152"/>
      <c r="M225" s="153" t="s">
        <v>1</v>
      </c>
      <c r="N225" s="154" t="s">
        <v>36</v>
      </c>
      <c r="O225" s="141">
        <v>0</v>
      </c>
      <c r="P225" s="141">
        <f>O225*H225</f>
        <v>0</v>
      </c>
      <c r="Q225" s="141">
        <v>6.7500000000000004E-2</v>
      </c>
      <c r="R225" s="141">
        <f>Q225*H225</f>
        <v>6.7500000000000004E-2</v>
      </c>
      <c r="S225" s="141">
        <v>0</v>
      </c>
      <c r="T225" s="142">
        <f>S225*H225</f>
        <v>0</v>
      </c>
      <c r="AR225" s="143" t="s">
        <v>260</v>
      </c>
      <c r="AT225" s="143" t="s">
        <v>277</v>
      </c>
      <c r="AU225" s="143" t="s">
        <v>134</v>
      </c>
      <c r="AY225" s="13" t="s">
        <v>127</v>
      </c>
      <c r="BE225" s="144">
        <f>IF(N225="základná",J225,0)</f>
        <v>0</v>
      </c>
      <c r="BF225" s="144">
        <f>IF(N225="znížená",J225,0)</f>
        <v>0</v>
      </c>
      <c r="BG225" s="144">
        <f>IF(N225="zákl. prenesená",J225,0)</f>
        <v>0</v>
      </c>
      <c r="BH225" s="144">
        <f>IF(N225="zníž. prenesená",J225,0)</f>
        <v>0</v>
      </c>
      <c r="BI225" s="144">
        <f>IF(N225="nulová",J225,0)</f>
        <v>0</v>
      </c>
      <c r="BJ225" s="13" t="s">
        <v>134</v>
      </c>
      <c r="BK225" s="144">
        <f>ROUND(I225*H225,2)</f>
        <v>0</v>
      </c>
      <c r="BL225" s="13" t="s">
        <v>196</v>
      </c>
      <c r="BM225" s="143" t="s">
        <v>452</v>
      </c>
    </row>
    <row r="226" spans="2:65" s="1" customFormat="1" ht="24.15" customHeight="1">
      <c r="B226" s="131"/>
      <c r="C226" s="132" t="s">
        <v>453</v>
      </c>
      <c r="D226" s="132" t="s">
        <v>129</v>
      </c>
      <c r="E226" s="133" t="s">
        <v>454</v>
      </c>
      <c r="F226" s="134" t="s">
        <v>455</v>
      </c>
      <c r="G226" s="135" t="s">
        <v>361</v>
      </c>
      <c r="H226" s="136">
        <v>12.637</v>
      </c>
      <c r="I226" s="137">
        <v>0</v>
      </c>
      <c r="J226" s="137">
        <f>ROUND(I226*H226,2)</f>
        <v>0</v>
      </c>
      <c r="K226" s="138"/>
      <c r="L226" s="25"/>
      <c r="M226" s="139" t="s">
        <v>1</v>
      </c>
      <c r="N226" s="140" t="s">
        <v>36</v>
      </c>
      <c r="O226" s="141">
        <v>0</v>
      </c>
      <c r="P226" s="141">
        <f>O226*H226</f>
        <v>0</v>
      </c>
      <c r="Q226" s="141">
        <v>0</v>
      </c>
      <c r="R226" s="141">
        <f>Q226*H226</f>
        <v>0</v>
      </c>
      <c r="S226" s="141">
        <v>0</v>
      </c>
      <c r="T226" s="142">
        <f>S226*H226</f>
        <v>0</v>
      </c>
      <c r="AR226" s="143" t="s">
        <v>196</v>
      </c>
      <c r="AT226" s="143" t="s">
        <v>129</v>
      </c>
      <c r="AU226" s="143" t="s">
        <v>134</v>
      </c>
      <c r="AY226" s="13" t="s">
        <v>127</v>
      </c>
      <c r="BE226" s="144">
        <f>IF(N226="základná",J226,0)</f>
        <v>0</v>
      </c>
      <c r="BF226" s="144">
        <f>IF(N226="znížená",J226,0)</f>
        <v>0</v>
      </c>
      <c r="BG226" s="144">
        <f>IF(N226="zákl. prenesená",J226,0)</f>
        <v>0</v>
      </c>
      <c r="BH226" s="144">
        <f>IF(N226="zníž. prenesená",J226,0)</f>
        <v>0</v>
      </c>
      <c r="BI226" s="144">
        <f>IF(N226="nulová",J226,0)</f>
        <v>0</v>
      </c>
      <c r="BJ226" s="13" t="s">
        <v>134</v>
      </c>
      <c r="BK226" s="144">
        <f>ROUND(I226*H226,2)</f>
        <v>0</v>
      </c>
      <c r="BL226" s="13" t="s">
        <v>196</v>
      </c>
      <c r="BM226" s="143" t="s">
        <v>456</v>
      </c>
    </row>
    <row r="227" spans="2:65" s="11" customFormat="1" ht="22.8" customHeight="1">
      <c r="B227" s="120"/>
      <c r="D227" s="121" t="s">
        <v>69</v>
      </c>
      <c r="E227" s="129" t="s">
        <v>457</v>
      </c>
      <c r="F227" s="129" t="s">
        <v>458</v>
      </c>
      <c r="J227" s="130">
        <f>BK227</f>
        <v>0</v>
      </c>
      <c r="L227" s="120"/>
      <c r="M227" s="124"/>
      <c r="P227" s="125">
        <f>SUM(P228:P232)</f>
        <v>3.22464</v>
      </c>
      <c r="R227" s="125">
        <f>SUM(R228:R232)</f>
        <v>9.01E-2</v>
      </c>
      <c r="T227" s="126">
        <f>SUM(T228:T232)</f>
        <v>0</v>
      </c>
      <c r="AR227" s="121" t="s">
        <v>134</v>
      </c>
      <c r="AT227" s="127" t="s">
        <v>69</v>
      </c>
      <c r="AU227" s="127" t="s">
        <v>78</v>
      </c>
      <c r="AY227" s="121" t="s">
        <v>127</v>
      </c>
      <c r="BK227" s="128">
        <f>SUM(BK228:BK232)</f>
        <v>0</v>
      </c>
    </row>
    <row r="228" spans="2:65" s="1" customFormat="1" ht="24.15" customHeight="1">
      <c r="B228" s="131"/>
      <c r="C228" s="132" t="s">
        <v>459</v>
      </c>
      <c r="D228" s="132" t="s">
        <v>129</v>
      </c>
      <c r="E228" s="133" t="s">
        <v>460</v>
      </c>
      <c r="F228" s="134" t="s">
        <v>461</v>
      </c>
      <c r="G228" s="135" t="s">
        <v>155</v>
      </c>
      <c r="H228" s="136">
        <v>1</v>
      </c>
      <c r="I228" s="137">
        <v>0</v>
      </c>
      <c r="J228" s="137">
        <f>ROUND(I228*H228,2)</f>
        <v>0</v>
      </c>
      <c r="K228" s="138"/>
      <c r="L228" s="25"/>
      <c r="M228" s="139" t="s">
        <v>1</v>
      </c>
      <c r="N228" s="140" t="s">
        <v>36</v>
      </c>
      <c r="O228" s="141">
        <v>2.93452</v>
      </c>
      <c r="P228" s="141">
        <f>O228*H228</f>
        <v>2.93452</v>
      </c>
      <c r="Q228" s="141">
        <v>0</v>
      </c>
      <c r="R228" s="141">
        <f>Q228*H228</f>
        <v>0</v>
      </c>
      <c r="S228" s="141">
        <v>0</v>
      </c>
      <c r="T228" s="142">
        <f>S228*H228</f>
        <v>0</v>
      </c>
      <c r="AR228" s="143" t="s">
        <v>196</v>
      </c>
      <c r="AT228" s="143" t="s">
        <v>129</v>
      </c>
      <c r="AU228" s="143" t="s">
        <v>134</v>
      </c>
      <c r="AY228" s="13" t="s">
        <v>127</v>
      </c>
      <c r="BE228" s="144">
        <f>IF(N228="základná",J228,0)</f>
        <v>0</v>
      </c>
      <c r="BF228" s="144">
        <f>IF(N228="znížená",J228,0)</f>
        <v>0</v>
      </c>
      <c r="BG228" s="144">
        <f>IF(N228="zákl. prenesená",J228,0)</f>
        <v>0</v>
      </c>
      <c r="BH228" s="144">
        <f>IF(N228="zníž. prenesená",J228,0)</f>
        <v>0</v>
      </c>
      <c r="BI228" s="144">
        <f>IF(N228="nulová",J228,0)</f>
        <v>0</v>
      </c>
      <c r="BJ228" s="13" t="s">
        <v>134</v>
      </c>
      <c r="BK228" s="144">
        <f>ROUND(I228*H228,2)</f>
        <v>0</v>
      </c>
      <c r="BL228" s="13" t="s">
        <v>196</v>
      </c>
      <c r="BM228" s="143" t="s">
        <v>462</v>
      </c>
    </row>
    <row r="229" spans="2:65" s="1" customFormat="1" ht="24.15" customHeight="1">
      <c r="B229" s="131"/>
      <c r="C229" s="145" t="s">
        <v>463</v>
      </c>
      <c r="D229" s="145" t="s">
        <v>277</v>
      </c>
      <c r="E229" s="146" t="s">
        <v>464</v>
      </c>
      <c r="F229" s="147" t="s">
        <v>465</v>
      </c>
      <c r="G229" s="148" t="s">
        <v>155</v>
      </c>
      <c r="H229" s="149">
        <v>1</v>
      </c>
      <c r="I229" s="150">
        <v>0</v>
      </c>
      <c r="J229" s="150">
        <f>ROUND(I229*H229,2)</f>
        <v>0</v>
      </c>
      <c r="K229" s="151"/>
      <c r="L229" s="152"/>
      <c r="M229" s="153" t="s">
        <v>1</v>
      </c>
      <c r="N229" s="154" t="s">
        <v>36</v>
      </c>
      <c r="O229" s="141">
        <v>0</v>
      </c>
      <c r="P229" s="141">
        <f>O229*H229</f>
        <v>0</v>
      </c>
      <c r="Q229" s="141">
        <v>8.7999999999999995E-2</v>
      </c>
      <c r="R229" s="141">
        <f>Q229*H229</f>
        <v>8.7999999999999995E-2</v>
      </c>
      <c r="S229" s="141">
        <v>0</v>
      </c>
      <c r="T229" s="142">
        <f>S229*H229</f>
        <v>0</v>
      </c>
      <c r="AR229" s="143" t="s">
        <v>260</v>
      </c>
      <c r="AT229" s="143" t="s">
        <v>277</v>
      </c>
      <c r="AU229" s="143" t="s">
        <v>134</v>
      </c>
      <c r="AY229" s="13" t="s">
        <v>127</v>
      </c>
      <c r="BE229" s="144">
        <f>IF(N229="základná",J229,0)</f>
        <v>0</v>
      </c>
      <c r="BF229" s="144">
        <f>IF(N229="znížená",J229,0)</f>
        <v>0</v>
      </c>
      <c r="BG229" s="144">
        <f>IF(N229="zákl. prenesená",J229,0)</f>
        <v>0</v>
      </c>
      <c r="BH229" s="144">
        <f>IF(N229="zníž. prenesená",J229,0)</f>
        <v>0</v>
      </c>
      <c r="BI229" s="144">
        <f>IF(N229="nulová",J229,0)</f>
        <v>0</v>
      </c>
      <c r="BJ229" s="13" t="s">
        <v>134</v>
      </c>
      <c r="BK229" s="144">
        <f>ROUND(I229*H229,2)</f>
        <v>0</v>
      </c>
      <c r="BL229" s="13" t="s">
        <v>196</v>
      </c>
      <c r="BM229" s="143" t="s">
        <v>466</v>
      </c>
    </row>
    <row r="230" spans="2:65" s="1" customFormat="1" ht="24.15" customHeight="1">
      <c r="B230" s="131"/>
      <c r="C230" s="132" t="s">
        <v>467</v>
      </c>
      <c r="D230" s="132" t="s">
        <v>129</v>
      </c>
      <c r="E230" s="133" t="s">
        <v>468</v>
      </c>
      <c r="F230" s="134" t="s">
        <v>469</v>
      </c>
      <c r="G230" s="135" t="s">
        <v>155</v>
      </c>
      <c r="H230" s="136">
        <v>1</v>
      </c>
      <c r="I230" s="137">
        <v>0</v>
      </c>
      <c r="J230" s="137">
        <f>ROUND(I230*H230,2)</f>
        <v>0</v>
      </c>
      <c r="K230" s="138"/>
      <c r="L230" s="25"/>
      <c r="M230" s="139" t="s">
        <v>1</v>
      </c>
      <c r="N230" s="140" t="s">
        <v>36</v>
      </c>
      <c r="O230" s="141">
        <v>0.29011999999999999</v>
      </c>
      <c r="P230" s="141">
        <f>O230*H230</f>
        <v>0.29011999999999999</v>
      </c>
      <c r="Q230" s="141">
        <v>0</v>
      </c>
      <c r="R230" s="141">
        <f>Q230*H230</f>
        <v>0</v>
      </c>
      <c r="S230" s="141">
        <v>0</v>
      </c>
      <c r="T230" s="142">
        <f>S230*H230</f>
        <v>0</v>
      </c>
      <c r="AR230" s="143" t="s">
        <v>196</v>
      </c>
      <c r="AT230" s="143" t="s">
        <v>129</v>
      </c>
      <c r="AU230" s="143" t="s">
        <v>134</v>
      </c>
      <c r="AY230" s="13" t="s">
        <v>127</v>
      </c>
      <c r="BE230" s="144">
        <f>IF(N230="základná",J230,0)</f>
        <v>0</v>
      </c>
      <c r="BF230" s="144">
        <f>IF(N230="znížená",J230,0)</f>
        <v>0</v>
      </c>
      <c r="BG230" s="144">
        <f>IF(N230="zákl. prenesená",J230,0)</f>
        <v>0</v>
      </c>
      <c r="BH230" s="144">
        <f>IF(N230="zníž. prenesená",J230,0)</f>
        <v>0</v>
      </c>
      <c r="BI230" s="144">
        <f>IF(N230="nulová",J230,0)</f>
        <v>0</v>
      </c>
      <c r="BJ230" s="13" t="s">
        <v>134</v>
      </c>
      <c r="BK230" s="144">
        <f>ROUND(I230*H230,2)</f>
        <v>0</v>
      </c>
      <c r="BL230" s="13" t="s">
        <v>196</v>
      </c>
      <c r="BM230" s="143" t="s">
        <v>470</v>
      </c>
    </row>
    <row r="231" spans="2:65" s="1" customFormat="1" ht="24.15" customHeight="1">
      <c r="B231" s="131"/>
      <c r="C231" s="145" t="s">
        <v>471</v>
      </c>
      <c r="D231" s="145" t="s">
        <v>277</v>
      </c>
      <c r="E231" s="146" t="s">
        <v>472</v>
      </c>
      <c r="F231" s="147" t="s">
        <v>473</v>
      </c>
      <c r="G231" s="148" t="s">
        <v>155</v>
      </c>
      <c r="H231" s="149">
        <v>1</v>
      </c>
      <c r="I231" s="150">
        <v>0</v>
      </c>
      <c r="J231" s="150">
        <f>ROUND(I231*H231,2)</f>
        <v>0</v>
      </c>
      <c r="K231" s="151"/>
      <c r="L231" s="152"/>
      <c r="M231" s="153" t="s">
        <v>1</v>
      </c>
      <c r="N231" s="154" t="s">
        <v>36</v>
      </c>
      <c r="O231" s="141">
        <v>0</v>
      </c>
      <c r="P231" s="141">
        <f>O231*H231</f>
        <v>0</v>
      </c>
      <c r="Q231" s="141">
        <v>2.0999999999999999E-3</v>
      </c>
      <c r="R231" s="141">
        <f>Q231*H231</f>
        <v>2.0999999999999999E-3</v>
      </c>
      <c r="S231" s="141">
        <v>0</v>
      </c>
      <c r="T231" s="142">
        <f>S231*H231</f>
        <v>0</v>
      </c>
      <c r="AR231" s="143" t="s">
        <v>260</v>
      </c>
      <c r="AT231" s="143" t="s">
        <v>277</v>
      </c>
      <c r="AU231" s="143" t="s">
        <v>134</v>
      </c>
      <c r="AY231" s="13" t="s">
        <v>127</v>
      </c>
      <c r="BE231" s="144">
        <f>IF(N231="základná",J231,0)</f>
        <v>0</v>
      </c>
      <c r="BF231" s="144">
        <f>IF(N231="znížená",J231,0)</f>
        <v>0</v>
      </c>
      <c r="BG231" s="144">
        <f>IF(N231="zákl. prenesená",J231,0)</f>
        <v>0</v>
      </c>
      <c r="BH231" s="144">
        <f>IF(N231="zníž. prenesená",J231,0)</f>
        <v>0</v>
      </c>
      <c r="BI231" s="144">
        <f>IF(N231="nulová",J231,0)</f>
        <v>0</v>
      </c>
      <c r="BJ231" s="13" t="s">
        <v>134</v>
      </c>
      <c r="BK231" s="144">
        <f>ROUND(I231*H231,2)</f>
        <v>0</v>
      </c>
      <c r="BL231" s="13" t="s">
        <v>196</v>
      </c>
      <c r="BM231" s="143" t="s">
        <v>474</v>
      </c>
    </row>
    <row r="232" spans="2:65" s="1" customFormat="1" ht="21.75" customHeight="1">
      <c r="B232" s="131"/>
      <c r="C232" s="132" t="s">
        <v>475</v>
      </c>
      <c r="D232" s="132" t="s">
        <v>129</v>
      </c>
      <c r="E232" s="133" t="s">
        <v>476</v>
      </c>
      <c r="F232" s="134" t="s">
        <v>477</v>
      </c>
      <c r="G232" s="135" t="s">
        <v>361</v>
      </c>
      <c r="H232" s="136">
        <v>8.8529999999999998</v>
      </c>
      <c r="I232" s="137">
        <v>0</v>
      </c>
      <c r="J232" s="137">
        <f>ROUND(I232*H232,2)</f>
        <v>0</v>
      </c>
      <c r="K232" s="138"/>
      <c r="L232" s="25"/>
      <c r="M232" s="139" t="s">
        <v>1</v>
      </c>
      <c r="N232" s="140" t="s">
        <v>36</v>
      </c>
      <c r="O232" s="141">
        <v>0</v>
      </c>
      <c r="P232" s="141">
        <f>O232*H232</f>
        <v>0</v>
      </c>
      <c r="Q232" s="141">
        <v>0</v>
      </c>
      <c r="R232" s="141">
        <f>Q232*H232</f>
        <v>0</v>
      </c>
      <c r="S232" s="141">
        <v>0</v>
      </c>
      <c r="T232" s="142">
        <f>S232*H232</f>
        <v>0</v>
      </c>
      <c r="AR232" s="143" t="s">
        <v>196</v>
      </c>
      <c r="AT232" s="143" t="s">
        <v>129</v>
      </c>
      <c r="AU232" s="143" t="s">
        <v>134</v>
      </c>
      <c r="AY232" s="13" t="s">
        <v>127</v>
      </c>
      <c r="BE232" s="144">
        <f>IF(N232="základná",J232,0)</f>
        <v>0</v>
      </c>
      <c r="BF232" s="144">
        <f>IF(N232="znížená",J232,0)</f>
        <v>0</v>
      </c>
      <c r="BG232" s="144">
        <f>IF(N232="zákl. prenesená",J232,0)</f>
        <v>0</v>
      </c>
      <c r="BH232" s="144">
        <f>IF(N232="zníž. prenesená",J232,0)</f>
        <v>0</v>
      </c>
      <c r="BI232" s="144">
        <f>IF(N232="nulová",J232,0)</f>
        <v>0</v>
      </c>
      <c r="BJ232" s="13" t="s">
        <v>134</v>
      </c>
      <c r="BK232" s="144">
        <f>ROUND(I232*H232,2)</f>
        <v>0</v>
      </c>
      <c r="BL232" s="13" t="s">
        <v>196</v>
      </c>
      <c r="BM232" s="143" t="s">
        <v>478</v>
      </c>
    </row>
    <row r="233" spans="2:65" s="11" customFormat="1" ht="22.8" customHeight="1">
      <c r="B233" s="120"/>
      <c r="D233" s="121" t="s">
        <v>69</v>
      </c>
      <c r="E233" s="129" t="s">
        <v>479</v>
      </c>
      <c r="F233" s="129" t="s">
        <v>480</v>
      </c>
      <c r="J233" s="130">
        <f>BK233</f>
        <v>0</v>
      </c>
      <c r="L233" s="120"/>
      <c r="M233" s="124"/>
      <c r="P233" s="125">
        <f>SUM(P234:P238)</f>
        <v>60.287165000000002</v>
      </c>
      <c r="R233" s="125">
        <f>SUM(R234:R238)</f>
        <v>0.91880550000000005</v>
      </c>
      <c r="T233" s="126">
        <f>SUM(T234:T238)</f>
        <v>2.9145600000000003</v>
      </c>
      <c r="AR233" s="121" t="s">
        <v>134</v>
      </c>
      <c r="AT233" s="127" t="s">
        <v>69</v>
      </c>
      <c r="AU233" s="127" t="s">
        <v>78</v>
      </c>
      <c r="AY233" s="121" t="s">
        <v>127</v>
      </c>
      <c r="BK233" s="128">
        <f>SUM(BK234:BK238)</f>
        <v>0</v>
      </c>
    </row>
    <row r="234" spans="2:65" s="1" customFormat="1" ht="24.15" customHeight="1">
      <c r="B234" s="131"/>
      <c r="C234" s="132" t="s">
        <v>481</v>
      </c>
      <c r="D234" s="132" t="s">
        <v>129</v>
      </c>
      <c r="E234" s="133" t="s">
        <v>482</v>
      </c>
      <c r="F234" s="134" t="s">
        <v>483</v>
      </c>
      <c r="G234" s="135" t="s">
        <v>160</v>
      </c>
      <c r="H234" s="136">
        <v>32.549999999999997</v>
      </c>
      <c r="I234" s="137">
        <v>0</v>
      </c>
      <c r="J234" s="137">
        <f>ROUND(I234*H234,2)</f>
        <v>0</v>
      </c>
      <c r="K234" s="138"/>
      <c r="L234" s="25"/>
      <c r="M234" s="139" t="s">
        <v>1</v>
      </c>
      <c r="N234" s="140" t="s">
        <v>36</v>
      </c>
      <c r="O234" s="141">
        <v>0.87468000000000001</v>
      </c>
      <c r="P234" s="141">
        <f>O234*H234</f>
        <v>28.470833999999996</v>
      </c>
      <c r="Q234" s="141">
        <v>2.2550000000000001E-2</v>
      </c>
      <c r="R234" s="141">
        <f>Q234*H234</f>
        <v>0.7340025</v>
      </c>
      <c r="S234" s="141">
        <v>0</v>
      </c>
      <c r="T234" s="142">
        <f>S234*H234</f>
        <v>0</v>
      </c>
      <c r="AR234" s="143" t="s">
        <v>196</v>
      </c>
      <c r="AT234" s="143" t="s">
        <v>129</v>
      </c>
      <c r="AU234" s="143" t="s">
        <v>134</v>
      </c>
      <c r="AY234" s="13" t="s">
        <v>127</v>
      </c>
      <c r="BE234" s="144">
        <f>IF(N234="základná",J234,0)</f>
        <v>0</v>
      </c>
      <c r="BF234" s="144">
        <f>IF(N234="znížená",J234,0)</f>
        <v>0</v>
      </c>
      <c r="BG234" s="144">
        <f>IF(N234="zákl. prenesená",J234,0)</f>
        <v>0</v>
      </c>
      <c r="BH234" s="144">
        <f>IF(N234="zníž. prenesená",J234,0)</f>
        <v>0</v>
      </c>
      <c r="BI234" s="144">
        <f>IF(N234="nulová",J234,0)</f>
        <v>0</v>
      </c>
      <c r="BJ234" s="13" t="s">
        <v>134</v>
      </c>
      <c r="BK234" s="144">
        <f>ROUND(I234*H234,2)</f>
        <v>0</v>
      </c>
      <c r="BL234" s="13" t="s">
        <v>196</v>
      </c>
      <c r="BM234" s="143" t="s">
        <v>484</v>
      </c>
    </row>
    <row r="235" spans="2:65" s="1" customFormat="1" ht="33" customHeight="1">
      <c r="B235" s="131"/>
      <c r="C235" s="132" t="s">
        <v>485</v>
      </c>
      <c r="D235" s="132" t="s">
        <v>129</v>
      </c>
      <c r="E235" s="133" t="s">
        <v>486</v>
      </c>
      <c r="F235" s="134" t="s">
        <v>487</v>
      </c>
      <c r="G235" s="135" t="s">
        <v>160</v>
      </c>
      <c r="H235" s="136">
        <v>96</v>
      </c>
      <c r="I235" s="137">
        <v>0</v>
      </c>
      <c r="J235" s="137">
        <f>ROUND(I235*H235,2)</f>
        <v>0</v>
      </c>
      <c r="K235" s="138"/>
      <c r="L235" s="25"/>
      <c r="M235" s="139" t="s">
        <v>1</v>
      </c>
      <c r="N235" s="140" t="s">
        <v>36</v>
      </c>
      <c r="O235" s="141">
        <v>0.19</v>
      </c>
      <c r="P235" s="141">
        <f>O235*H235</f>
        <v>18.240000000000002</v>
      </c>
      <c r="Q235" s="141">
        <v>0</v>
      </c>
      <c r="R235" s="141">
        <f>Q235*H235</f>
        <v>0</v>
      </c>
      <c r="S235" s="141">
        <v>3.0360000000000002E-2</v>
      </c>
      <c r="T235" s="142">
        <f>S235*H235</f>
        <v>2.9145600000000003</v>
      </c>
      <c r="AR235" s="143" t="s">
        <v>196</v>
      </c>
      <c r="AT235" s="143" t="s">
        <v>129</v>
      </c>
      <c r="AU235" s="143" t="s">
        <v>134</v>
      </c>
      <c r="AY235" s="13" t="s">
        <v>127</v>
      </c>
      <c r="BE235" s="144">
        <f>IF(N235="základná",J235,0)</f>
        <v>0</v>
      </c>
      <c r="BF235" s="144">
        <f>IF(N235="znížená",J235,0)</f>
        <v>0</v>
      </c>
      <c r="BG235" s="144">
        <f>IF(N235="zákl. prenesená",J235,0)</f>
        <v>0</v>
      </c>
      <c r="BH235" s="144">
        <f>IF(N235="zníž. prenesená",J235,0)</f>
        <v>0</v>
      </c>
      <c r="BI235" s="144">
        <f>IF(N235="nulová",J235,0)</f>
        <v>0</v>
      </c>
      <c r="BJ235" s="13" t="s">
        <v>134</v>
      </c>
      <c r="BK235" s="144">
        <f>ROUND(I235*H235,2)</f>
        <v>0</v>
      </c>
      <c r="BL235" s="13" t="s">
        <v>196</v>
      </c>
      <c r="BM235" s="143" t="s">
        <v>488</v>
      </c>
    </row>
    <row r="236" spans="2:65" s="1" customFormat="1" ht="37.799999999999997" customHeight="1">
      <c r="B236" s="131"/>
      <c r="C236" s="132" t="s">
        <v>489</v>
      </c>
      <c r="D236" s="132" t="s">
        <v>129</v>
      </c>
      <c r="E236" s="133" t="s">
        <v>490</v>
      </c>
      <c r="F236" s="134" t="s">
        <v>491</v>
      </c>
      <c r="G236" s="135" t="s">
        <v>160</v>
      </c>
      <c r="H236" s="136">
        <v>3.9</v>
      </c>
      <c r="I236" s="137">
        <v>0</v>
      </c>
      <c r="J236" s="137">
        <f>ROUND(I236*H236,2)</f>
        <v>0</v>
      </c>
      <c r="K236" s="138"/>
      <c r="L236" s="25"/>
      <c r="M236" s="139" t="s">
        <v>1</v>
      </c>
      <c r="N236" s="140" t="s">
        <v>36</v>
      </c>
      <c r="O236" s="141">
        <v>1.57579</v>
      </c>
      <c r="P236" s="141">
        <f>O236*H236</f>
        <v>6.145581</v>
      </c>
      <c r="Q236" s="141">
        <v>2.1770000000000001E-2</v>
      </c>
      <c r="R236" s="141">
        <f>Q236*H236</f>
        <v>8.4903000000000006E-2</v>
      </c>
      <c r="S236" s="141">
        <v>0</v>
      </c>
      <c r="T236" s="142">
        <f>S236*H236</f>
        <v>0</v>
      </c>
      <c r="AR236" s="143" t="s">
        <v>196</v>
      </c>
      <c r="AT236" s="143" t="s">
        <v>129</v>
      </c>
      <c r="AU236" s="143" t="s">
        <v>134</v>
      </c>
      <c r="AY236" s="13" t="s">
        <v>127</v>
      </c>
      <c r="BE236" s="144">
        <f>IF(N236="základná",J236,0)</f>
        <v>0</v>
      </c>
      <c r="BF236" s="144">
        <f>IF(N236="znížená",J236,0)</f>
        <v>0</v>
      </c>
      <c r="BG236" s="144">
        <f>IF(N236="zákl. prenesená",J236,0)</f>
        <v>0</v>
      </c>
      <c r="BH236" s="144">
        <f>IF(N236="zníž. prenesená",J236,0)</f>
        <v>0</v>
      </c>
      <c r="BI236" s="144">
        <f>IF(N236="nulová",J236,0)</f>
        <v>0</v>
      </c>
      <c r="BJ236" s="13" t="s">
        <v>134</v>
      </c>
      <c r="BK236" s="144">
        <f>ROUND(I236*H236,2)</f>
        <v>0</v>
      </c>
      <c r="BL236" s="13" t="s">
        <v>196</v>
      </c>
      <c r="BM236" s="143" t="s">
        <v>492</v>
      </c>
    </row>
    <row r="237" spans="2:65" s="1" customFormat="1" ht="33" customHeight="1">
      <c r="B237" s="131"/>
      <c r="C237" s="132" t="s">
        <v>493</v>
      </c>
      <c r="D237" s="132" t="s">
        <v>129</v>
      </c>
      <c r="E237" s="133" t="s">
        <v>494</v>
      </c>
      <c r="F237" s="134" t="s">
        <v>495</v>
      </c>
      <c r="G237" s="135" t="s">
        <v>155</v>
      </c>
      <c r="H237" s="136">
        <v>5</v>
      </c>
      <c r="I237" s="137">
        <v>0</v>
      </c>
      <c r="J237" s="137">
        <f>ROUND(I237*H237,2)</f>
        <v>0</v>
      </c>
      <c r="K237" s="138"/>
      <c r="L237" s="25"/>
      <c r="M237" s="139" t="s">
        <v>1</v>
      </c>
      <c r="N237" s="140" t="s">
        <v>36</v>
      </c>
      <c r="O237" s="141">
        <v>1.4861500000000001</v>
      </c>
      <c r="P237" s="141">
        <f>O237*H237</f>
        <v>7.4307500000000006</v>
      </c>
      <c r="Q237" s="141">
        <v>1.9980000000000001E-2</v>
      </c>
      <c r="R237" s="141">
        <f>Q237*H237</f>
        <v>9.9900000000000003E-2</v>
      </c>
      <c r="S237" s="141">
        <v>0</v>
      </c>
      <c r="T237" s="142">
        <f>S237*H237</f>
        <v>0</v>
      </c>
      <c r="AR237" s="143" t="s">
        <v>196</v>
      </c>
      <c r="AT237" s="143" t="s">
        <v>129</v>
      </c>
      <c r="AU237" s="143" t="s">
        <v>134</v>
      </c>
      <c r="AY237" s="13" t="s">
        <v>127</v>
      </c>
      <c r="BE237" s="144">
        <f>IF(N237="základná",J237,0)</f>
        <v>0</v>
      </c>
      <c r="BF237" s="144">
        <f>IF(N237="znížená",J237,0)</f>
        <v>0</v>
      </c>
      <c r="BG237" s="144">
        <f>IF(N237="zákl. prenesená",J237,0)</f>
        <v>0</v>
      </c>
      <c r="BH237" s="144">
        <f>IF(N237="zníž. prenesená",J237,0)</f>
        <v>0</v>
      </c>
      <c r="BI237" s="144">
        <f>IF(N237="nulová",J237,0)</f>
        <v>0</v>
      </c>
      <c r="BJ237" s="13" t="s">
        <v>134</v>
      </c>
      <c r="BK237" s="144">
        <f>ROUND(I237*H237,2)</f>
        <v>0</v>
      </c>
      <c r="BL237" s="13" t="s">
        <v>196</v>
      </c>
      <c r="BM237" s="143" t="s">
        <v>496</v>
      </c>
    </row>
    <row r="238" spans="2:65" s="1" customFormat="1" ht="24.15" customHeight="1">
      <c r="B238" s="131"/>
      <c r="C238" s="132" t="s">
        <v>497</v>
      </c>
      <c r="D238" s="132" t="s">
        <v>129</v>
      </c>
      <c r="E238" s="133" t="s">
        <v>498</v>
      </c>
      <c r="F238" s="134" t="s">
        <v>499</v>
      </c>
      <c r="G238" s="135" t="s">
        <v>361</v>
      </c>
      <c r="H238" s="136">
        <v>21.492999999999999</v>
      </c>
      <c r="I238" s="137">
        <v>0</v>
      </c>
      <c r="J238" s="137">
        <f>ROUND(I238*H238,2)</f>
        <v>0</v>
      </c>
      <c r="K238" s="138"/>
      <c r="L238" s="25"/>
      <c r="M238" s="139" t="s">
        <v>1</v>
      </c>
      <c r="N238" s="140" t="s">
        <v>36</v>
      </c>
      <c r="O238" s="141">
        <v>0</v>
      </c>
      <c r="P238" s="141">
        <f>O238*H238</f>
        <v>0</v>
      </c>
      <c r="Q238" s="141">
        <v>0</v>
      </c>
      <c r="R238" s="141">
        <f>Q238*H238</f>
        <v>0</v>
      </c>
      <c r="S238" s="141">
        <v>0</v>
      </c>
      <c r="T238" s="142">
        <f>S238*H238</f>
        <v>0</v>
      </c>
      <c r="AR238" s="143" t="s">
        <v>196</v>
      </c>
      <c r="AT238" s="143" t="s">
        <v>129</v>
      </c>
      <c r="AU238" s="143" t="s">
        <v>134</v>
      </c>
      <c r="AY238" s="13" t="s">
        <v>127</v>
      </c>
      <c r="BE238" s="144">
        <f>IF(N238="základná",J238,0)</f>
        <v>0</v>
      </c>
      <c r="BF238" s="144">
        <f>IF(N238="znížená",J238,0)</f>
        <v>0</v>
      </c>
      <c r="BG238" s="144">
        <f>IF(N238="zákl. prenesená",J238,0)</f>
        <v>0</v>
      </c>
      <c r="BH238" s="144">
        <f>IF(N238="zníž. prenesená",J238,0)</f>
        <v>0</v>
      </c>
      <c r="BI238" s="144">
        <f>IF(N238="nulová",J238,0)</f>
        <v>0</v>
      </c>
      <c r="BJ238" s="13" t="s">
        <v>134</v>
      </c>
      <c r="BK238" s="144">
        <f>ROUND(I238*H238,2)</f>
        <v>0</v>
      </c>
      <c r="BL238" s="13" t="s">
        <v>196</v>
      </c>
      <c r="BM238" s="143" t="s">
        <v>500</v>
      </c>
    </row>
    <row r="239" spans="2:65" s="11" customFormat="1" ht="22.8" customHeight="1">
      <c r="B239" s="120"/>
      <c r="D239" s="121" t="s">
        <v>69</v>
      </c>
      <c r="E239" s="129" t="s">
        <v>501</v>
      </c>
      <c r="F239" s="129" t="s">
        <v>502</v>
      </c>
      <c r="J239" s="130">
        <f>BK239</f>
        <v>0</v>
      </c>
      <c r="L239" s="120"/>
      <c r="M239" s="124"/>
      <c r="P239" s="125">
        <f>SUM(P240:P246)</f>
        <v>22.121281800000002</v>
      </c>
      <c r="R239" s="125">
        <f>SUM(R240:R246)</f>
        <v>0.44826360000000004</v>
      </c>
      <c r="T239" s="126">
        <f>SUM(T240:T246)</f>
        <v>0</v>
      </c>
      <c r="AR239" s="121" t="s">
        <v>134</v>
      </c>
      <c r="AT239" s="127" t="s">
        <v>69</v>
      </c>
      <c r="AU239" s="127" t="s">
        <v>78</v>
      </c>
      <c r="AY239" s="121" t="s">
        <v>127</v>
      </c>
      <c r="BK239" s="128">
        <f>SUM(BK240:BK246)</f>
        <v>0</v>
      </c>
    </row>
    <row r="240" spans="2:65" s="1" customFormat="1" ht="16.5" customHeight="1">
      <c r="B240" s="131"/>
      <c r="C240" s="132" t="s">
        <v>503</v>
      </c>
      <c r="D240" s="132" t="s">
        <v>129</v>
      </c>
      <c r="E240" s="133" t="s">
        <v>504</v>
      </c>
      <c r="F240" s="134" t="s">
        <v>505</v>
      </c>
      <c r="G240" s="135" t="s">
        <v>178</v>
      </c>
      <c r="H240" s="136">
        <v>27.02</v>
      </c>
      <c r="I240" s="137">
        <v>0</v>
      </c>
      <c r="J240" s="137">
        <f t="shared" ref="J240:J246" si="60">ROUND(I240*H240,2)</f>
        <v>0</v>
      </c>
      <c r="K240" s="138"/>
      <c r="L240" s="25"/>
      <c r="M240" s="139" t="s">
        <v>1</v>
      </c>
      <c r="N240" s="140" t="s">
        <v>36</v>
      </c>
      <c r="O240" s="141">
        <v>0.36459000000000003</v>
      </c>
      <c r="P240" s="141">
        <f t="shared" ref="P240:P246" si="61">O240*H240</f>
        <v>9.8512218000000011</v>
      </c>
      <c r="Q240" s="141">
        <v>1.8000000000000001E-4</v>
      </c>
      <c r="R240" s="141">
        <f t="shared" ref="R240:R246" si="62">Q240*H240</f>
        <v>4.8636E-3</v>
      </c>
      <c r="S240" s="141">
        <v>0</v>
      </c>
      <c r="T240" s="142">
        <f t="shared" ref="T240:T246" si="63">S240*H240</f>
        <v>0</v>
      </c>
      <c r="AR240" s="143" t="s">
        <v>196</v>
      </c>
      <c r="AT240" s="143" t="s">
        <v>129</v>
      </c>
      <c r="AU240" s="143" t="s">
        <v>134</v>
      </c>
      <c r="AY240" s="13" t="s">
        <v>127</v>
      </c>
      <c r="BE240" s="144">
        <f t="shared" ref="BE240:BE246" si="64">IF(N240="základná",J240,0)</f>
        <v>0</v>
      </c>
      <c r="BF240" s="144">
        <f t="shared" ref="BF240:BF246" si="65">IF(N240="znížená",J240,0)</f>
        <v>0</v>
      </c>
      <c r="BG240" s="144">
        <f t="shared" ref="BG240:BG246" si="66">IF(N240="zákl. prenesená",J240,0)</f>
        <v>0</v>
      </c>
      <c r="BH240" s="144">
        <f t="shared" ref="BH240:BH246" si="67">IF(N240="zníž. prenesená",J240,0)</f>
        <v>0</v>
      </c>
      <c r="BI240" s="144">
        <f t="shared" ref="BI240:BI246" si="68">IF(N240="nulová",J240,0)</f>
        <v>0</v>
      </c>
      <c r="BJ240" s="13" t="s">
        <v>134</v>
      </c>
      <c r="BK240" s="144">
        <f t="shared" ref="BK240:BK246" si="69">ROUND(I240*H240,2)</f>
        <v>0</v>
      </c>
      <c r="BL240" s="13" t="s">
        <v>196</v>
      </c>
      <c r="BM240" s="143" t="s">
        <v>506</v>
      </c>
    </row>
    <row r="241" spans="2:65" s="1" customFormat="1" ht="24.15" customHeight="1">
      <c r="B241" s="131"/>
      <c r="C241" s="145" t="s">
        <v>507</v>
      </c>
      <c r="D241" s="145" t="s">
        <v>277</v>
      </c>
      <c r="E241" s="146" t="s">
        <v>508</v>
      </c>
      <c r="F241" s="147" t="s">
        <v>509</v>
      </c>
      <c r="G241" s="148" t="s">
        <v>155</v>
      </c>
      <c r="H241" s="149">
        <v>2</v>
      </c>
      <c r="I241" s="150">
        <v>0</v>
      </c>
      <c r="J241" s="150">
        <f t="shared" si="60"/>
        <v>0</v>
      </c>
      <c r="K241" s="151"/>
      <c r="L241" s="152"/>
      <c r="M241" s="153" t="s">
        <v>1</v>
      </c>
      <c r="N241" s="154" t="s">
        <v>36</v>
      </c>
      <c r="O241" s="141">
        <v>0</v>
      </c>
      <c r="P241" s="141">
        <f t="shared" si="61"/>
        <v>0</v>
      </c>
      <c r="Q241" s="141">
        <v>0.14299999999999999</v>
      </c>
      <c r="R241" s="141">
        <f t="shared" si="62"/>
        <v>0.28599999999999998</v>
      </c>
      <c r="S241" s="141">
        <v>0</v>
      </c>
      <c r="T241" s="142">
        <f t="shared" si="63"/>
        <v>0</v>
      </c>
      <c r="AR241" s="143" t="s">
        <v>260</v>
      </c>
      <c r="AT241" s="143" t="s">
        <v>277</v>
      </c>
      <c r="AU241" s="143" t="s">
        <v>134</v>
      </c>
      <c r="AY241" s="13" t="s">
        <v>127</v>
      </c>
      <c r="BE241" s="144">
        <f t="shared" si="64"/>
        <v>0</v>
      </c>
      <c r="BF241" s="144">
        <f t="shared" si="65"/>
        <v>0</v>
      </c>
      <c r="BG241" s="144">
        <f t="shared" si="66"/>
        <v>0</v>
      </c>
      <c r="BH241" s="144">
        <f t="shared" si="67"/>
        <v>0</v>
      </c>
      <c r="BI241" s="144">
        <f t="shared" si="68"/>
        <v>0</v>
      </c>
      <c r="BJ241" s="13" t="s">
        <v>134</v>
      </c>
      <c r="BK241" s="144">
        <f t="shared" si="69"/>
        <v>0</v>
      </c>
      <c r="BL241" s="13" t="s">
        <v>196</v>
      </c>
      <c r="BM241" s="143" t="s">
        <v>510</v>
      </c>
    </row>
    <row r="242" spans="2:65" s="1" customFormat="1" ht="16.5" customHeight="1">
      <c r="B242" s="131"/>
      <c r="C242" s="145" t="s">
        <v>511</v>
      </c>
      <c r="D242" s="145" t="s">
        <v>277</v>
      </c>
      <c r="E242" s="146" t="s">
        <v>512</v>
      </c>
      <c r="F242" s="147" t="s">
        <v>513</v>
      </c>
      <c r="G242" s="148" t="s">
        <v>155</v>
      </c>
      <c r="H242" s="149">
        <v>1</v>
      </c>
      <c r="I242" s="150">
        <v>0</v>
      </c>
      <c r="J242" s="150">
        <f t="shared" si="60"/>
        <v>0</v>
      </c>
      <c r="K242" s="151"/>
      <c r="L242" s="152"/>
      <c r="M242" s="153" t="s">
        <v>1</v>
      </c>
      <c r="N242" s="154" t="s">
        <v>36</v>
      </c>
      <c r="O242" s="141">
        <v>0</v>
      </c>
      <c r="P242" s="141">
        <f t="shared" si="61"/>
        <v>0</v>
      </c>
      <c r="Q242" s="141">
        <v>1.4E-3</v>
      </c>
      <c r="R242" s="141">
        <f t="shared" si="62"/>
        <v>1.4E-3</v>
      </c>
      <c r="S242" s="141">
        <v>0</v>
      </c>
      <c r="T242" s="142">
        <f t="shared" si="63"/>
        <v>0</v>
      </c>
      <c r="AR242" s="143" t="s">
        <v>260</v>
      </c>
      <c r="AT242" s="143" t="s">
        <v>277</v>
      </c>
      <c r="AU242" s="143" t="s">
        <v>134</v>
      </c>
      <c r="AY242" s="13" t="s">
        <v>127</v>
      </c>
      <c r="BE242" s="144">
        <f t="shared" si="64"/>
        <v>0</v>
      </c>
      <c r="BF242" s="144">
        <f t="shared" si="65"/>
        <v>0</v>
      </c>
      <c r="BG242" s="144">
        <f t="shared" si="66"/>
        <v>0</v>
      </c>
      <c r="BH242" s="144">
        <f t="shared" si="67"/>
        <v>0</v>
      </c>
      <c r="BI242" s="144">
        <f t="shared" si="68"/>
        <v>0</v>
      </c>
      <c r="BJ242" s="13" t="s">
        <v>134</v>
      </c>
      <c r="BK242" s="144">
        <f t="shared" si="69"/>
        <v>0</v>
      </c>
      <c r="BL242" s="13" t="s">
        <v>196</v>
      </c>
      <c r="BM242" s="143" t="s">
        <v>514</v>
      </c>
    </row>
    <row r="243" spans="2:65" s="1" customFormat="1" ht="37.799999999999997" customHeight="1">
      <c r="B243" s="131"/>
      <c r="C243" s="132" t="s">
        <v>515</v>
      </c>
      <c r="D243" s="132" t="s">
        <v>129</v>
      </c>
      <c r="E243" s="133" t="s">
        <v>516</v>
      </c>
      <c r="F243" s="134" t="s">
        <v>517</v>
      </c>
      <c r="G243" s="135" t="s">
        <v>155</v>
      </c>
      <c r="H243" s="136">
        <v>6</v>
      </c>
      <c r="I243" s="137">
        <v>0</v>
      </c>
      <c r="J243" s="137">
        <f t="shared" si="60"/>
        <v>0</v>
      </c>
      <c r="K243" s="138"/>
      <c r="L243" s="25"/>
      <c r="M243" s="139" t="s">
        <v>1</v>
      </c>
      <c r="N243" s="140" t="s">
        <v>36</v>
      </c>
      <c r="O243" s="141">
        <v>2.04501</v>
      </c>
      <c r="P243" s="141">
        <f t="shared" si="61"/>
        <v>12.270060000000001</v>
      </c>
      <c r="Q243" s="141">
        <v>0</v>
      </c>
      <c r="R243" s="141">
        <f t="shared" si="62"/>
        <v>0</v>
      </c>
      <c r="S243" s="141">
        <v>0</v>
      </c>
      <c r="T243" s="142">
        <f t="shared" si="63"/>
        <v>0</v>
      </c>
      <c r="AR243" s="143" t="s">
        <v>196</v>
      </c>
      <c r="AT243" s="143" t="s">
        <v>129</v>
      </c>
      <c r="AU243" s="143" t="s">
        <v>134</v>
      </c>
      <c r="AY243" s="13" t="s">
        <v>127</v>
      </c>
      <c r="BE243" s="144">
        <f t="shared" si="64"/>
        <v>0</v>
      </c>
      <c r="BF243" s="144">
        <f t="shared" si="65"/>
        <v>0</v>
      </c>
      <c r="BG243" s="144">
        <f t="shared" si="66"/>
        <v>0</v>
      </c>
      <c r="BH243" s="144">
        <f t="shared" si="67"/>
        <v>0</v>
      </c>
      <c r="BI243" s="144">
        <f t="shared" si="68"/>
        <v>0</v>
      </c>
      <c r="BJ243" s="13" t="s">
        <v>134</v>
      </c>
      <c r="BK243" s="144">
        <f t="shared" si="69"/>
        <v>0</v>
      </c>
      <c r="BL243" s="13" t="s">
        <v>196</v>
      </c>
      <c r="BM243" s="143" t="s">
        <v>518</v>
      </c>
    </row>
    <row r="244" spans="2:65" s="1" customFormat="1" ht="24.15" customHeight="1">
      <c r="B244" s="131"/>
      <c r="C244" s="145" t="s">
        <v>519</v>
      </c>
      <c r="D244" s="145" t="s">
        <v>277</v>
      </c>
      <c r="E244" s="146" t="s">
        <v>520</v>
      </c>
      <c r="F244" s="147" t="s">
        <v>521</v>
      </c>
      <c r="G244" s="148" t="s">
        <v>155</v>
      </c>
      <c r="H244" s="149">
        <v>6</v>
      </c>
      <c r="I244" s="150">
        <v>0</v>
      </c>
      <c r="J244" s="150">
        <f t="shared" si="60"/>
        <v>0</v>
      </c>
      <c r="K244" s="151"/>
      <c r="L244" s="152"/>
      <c r="M244" s="153" t="s">
        <v>1</v>
      </c>
      <c r="N244" s="154" t="s">
        <v>36</v>
      </c>
      <c r="O244" s="141">
        <v>0</v>
      </c>
      <c r="P244" s="141">
        <f t="shared" si="61"/>
        <v>0</v>
      </c>
      <c r="Q244" s="141">
        <v>1E-3</v>
      </c>
      <c r="R244" s="141">
        <f t="shared" si="62"/>
        <v>6.0000000000000001E-3</v>
      </c>
      <c r="S244" s="141">
        <v>0</v>
      </c>
      <c r="T244" s="142">
        <f t="shared" si="63"/>
        <v>0</v>
      </c>
      <c r="AR244" s="143" t="s">
        <v>260</v>
      </c>
      <c r="AT244" s="143" t="s">
        <v>277</v>
      </c>
      <c r="AU244" s="143" t="s">
        <v>134</v>
      </c>
      <c r="AY244" s="13" t="s">
        <v>127</v>
      </c>
      <c r="BE244" s="144">
        <f t="shared" si="64"/>
        <v>0</v>
      </c>
      <c r="BF244" s="144">
        <f t="shared" si="65"/>
        <v>0</v>
      </c>
      <c r="BG244" s="144">
        <f t="shared" si="66"/>
        <v>0</v>
      </c>
      <c r="BH244" s="144">
        <f t="shared" si="67"/>
        <v>0</v>
      </c>
      <c r="BI244" s="144">
        <f t="shared" si="68"/>
        <v>0</v>
      </c>
      <c r="BJ244" s="13" t="s">
        <v>134</v>
      </c>
      <c r="BK244" s="144">
        <f t="shared" si="69"/>
        <v>0</v>
      </c>
      <c r="BL244" s="13" t="s">
        <v>196</v>
      </c>
      <c r="BM244" s="143" t="s">
        <v>522</v>
      </c>
    </row>
    <row r="245" spans="2:65" s="1" customFormat="1" ht="37.799999999999997" customHeight="1">
      <c r="B245" s="131"/>
      <c r="C245" s="145" t="s">
        <v>523</v>
      </c>
      <c r="D245" s="145" t="s">
        <v>277</v>
      </c>
      <c r="E245" s="146" t="s">
        <v>524</v>
      </c>
      <c r="F245" s="147" t="s">
        <v>525</v>
      </c>
      <c r="G245" s="148" t="s">
        <v>155</v>
      </c>
      <c r="H245" s="149">
        <v>6</v>
      </c>
      <c r="I245" s="150">
        <v>0</v>
      </c>
      <c r="J245" s="150">
        <f t="shared" si="60"/>
        <v>0</v>
      </c>
      <c r="K245" s="151"/>
      <c r="L245" s="152"/>
      <c r="M245" s="153" t="s">
        <v>1</v>
      </c>
      <c r="N245" s="154" t="s">
        <v>36</v>
      </c>
      <c r="O245" s="141">
        <v>0</v>
      </c>
      <c r="P245" s="141">
        <f t="shared" si="61"/>
        <v>0</v>
      </c>
      <c r="Q245" s="141">
        <v>2.5000000000000001E-2</v>
      </c>
      <c r="R245" s="141">
        <f t="shared" si="62"/>
        <v>0.15000000000000002</v>
      </c>
      <c r="S245" s="141">
        <v>0</v>
      </c>
      <c r="T245" s="142">
        <f t="shared" si="63"/>
        <v>0</v>
      </c>
      <c r="AR245" s="143" t="s">
        <v>260</v>
      </c>
      <c r="AT245" s="143" t="s">
        <v>277</v>
      </c>
      <c r="AU245" s="143" t="s">
        <v>134</v>
      </c>
      <c r="AY245" s="13" t="s">
        <v>127</v>
      </c>
      <c r="BE245" s="144">
        <f t="shared" si="64"/>
        <v>0</v>
      </c>
      <c r="BF245" s="144">
        <f t="shared" si="65"/>
        <v>0</v>
      </c>
      <c r="BG245" s="144">
        <f t="shared" si="66"/>
        <v>0</v>
      </c>
      <c r="BH245" s="144">
        <f t="shared" si="67"/>
        <v>0</v>
      </c>
      <c r="BI245" s="144">
        <f t="shared" si="68"/>
        <v>0</v>
      </c>
      <c r="BJ245" s="13" t="s">
        <v>134</v>
      </c>
      <c r="BK245" s="144">
        <f t="shared" si="69"/>
        <v>0</v>
      </c>
      <c r="BL245" s="13" t="s">
        <v>196</v>
      </c>
      <c r="BM245" s="143" t="s">
        <v>526</v>
      </c>
    </row>
    <row r="246" spans="2:65" s="1" customFormat="1" ht="24.15" customHeight="1">
      <c r="B246" s="131"/>
      <c r="C246" s="132" t="s">
        <v>527</v>
      </c>
      <c r="D246" s="132" t="s">
        <v>129</v>
      </c>
      <c r="E246" s="133" t="s">
        <v>528</v>
      </c>
      <c r="F246" s="134" t="s">
        <v>529</v>
      </c>
      <c r="G246" s="135" t="s">
        <v>361</v>
      </c>
      <c r="H246" s="136">
        <v>71.805999999999997</v>
      </c>
      <c r="I246" s="137">
        <v>0</v>
      </c>
      <c r="J246" s="137">
        <f t="shared" si="60"/>
        <v>0</v>
      </c>
      <c r="K246" s="138"/>
      <c r="L246" s="25"/>
      <c r="M246" s="139" t="s">
        <v>1</v>
      </c>
      <c r="N246" s="140" t="s">
        <v>36</v>
      </c>
      <c r="O246" s="141">
        <v>0</v>
      </c>
      <c r="P246" s="141">
        <f t="shared" si="61"/>
        <v>0</v>
      </c>
      <c r="Q246" s="141">
        <v>0</v>
      </c>
      <c r="R246" s="141">
        <f t="shared" si="62"/>
        <v>0</v>
      </c>
      <c r="S246" s="141">
        <v>0</v>
      </c>
      <c r="T246" s="142">
        <f t="shared" si="63"/>
        <v>0</v>
      </c>
      <c r="AR246" s="143" t="s">
        <v>196</v>
      </c>
      <c r="AT246" s="143" t="s">
        <v>129</v>
      </c>
      <c r="AU246" s="143" t="s">
        <v>134</v>
      </c>
      <c r="AY246" s="13" t="s">
        <v>127</v>
      </c>
      <c r="BE246" s="144">
        <f t="shared" si="64"/>
        <v>0</v>
      </c>
      <c r="BF246" s="144">
        <f t="shared" si="65"/>
        <v>0</v>
      </c>
      <c r="BG246" s="144">
        <f t="shared" si="66"/>
        <v>0</v>
      </c>
      <c r="BH246" s="144">
        <f t="shared" si="67"/>
        <v>0</v>
      </c>
      <c r="BI246" s="144">
        <f t="shared" si="68"/>
        <v>0</v>
      </c>
      <c r="BJ246" s="13" t="s">
        <v>134</v>
      </c>
      <c r="BK246" s="144">
        <f t="shared" si="69"/>
        <v>0</v>
      </c>
      <c r="BL246" s="13" t="s">
        <v>196</v>
      </c>
      <c r="BM246" s="143" t="s">
        <v>530</v>
      </c>
    </row>
    <row r="247" spans="2:65" s="11" customFormat="1" ht="22.8" customHeight="1">
      <c r="B247" s="120"/>
      <c r="D247" s="121" t="s">
        <v>69</v>
      </c>
      <c r="E247" s="129" t="s">
        <v>531</v>
      </c>
      <c r="F247" s="129" t="s">
        <v>532</v>
      </c>
      <c r="J247" s="130">
        <f>BK247</f>
        <v>0</v>
      </c>
      <c r="L247" s="120"/>
      <c r="M247" s="124"/>
      <c r="P247" s="125">
        <f>SUM(P248:P252)</f>
        <v>8.0890000000000004</v>
      </c>
      <c r="R247" s="125">
        <f>SUM(R248:R252)</f>
        <v>2.0499999999999997E-2</v>
      </c>
      <c r="T247" s="126">
        <f>SUM(T248:T252)</f>
        <v>0</v>
      </c>
      <c r="AR247" s="121" t="s">
        <v>134</v>
      </c>
      <c r="AT247" s="127" t="s">
        <v>69</v>
      </c>
      <c r="AU247" s="127" t="s">
        <v>78</v>
      </c>
      <c r="AY247" s="121" t="s">
        <v>127</v>
      </c>
      <c r="BK247" s="128">
        <f>SUM(BK248:BK252)</f>
        <v>0</v>
      </c>
    </row>
    <row r="248" spans="2:65" s="1" customFormat="1" ht="24.15" customHeight="1">
      <c r="B248" s="131"/>
      <c r="C248" s="132" t="s">
        <v>533</v>
      </c>
      <c r="D248" s="132" t="s">
        <v>129</v>
      </c>
      <c r="E248" s="133" t="s">
        <v>534</v>
      </c>
      <c r="F248" s="134" t="s">
        <v>535</v>
      </c>
      <c r="G248" s="135" t="s">
        <v>155</v>
      </c>
      <c r="H248" s="136">
        <v>5</v>
      </c>
      <c r="I248" s="137">
        <v>0</v>
      </c>
      <c r="J248" s="137">
        <f>ROUND(I248*H248,2)</f>
        <v>0</v>
      </c>
      <c r="K248" s="138"/>
      <c r="L248" s="25"/>
      <c r="M248" s="139" t="s">
        <v>1</v>
      </c>
      <c r="N248" s="140" t="s">
        <v>36</v>
      </c>
      <c r="O248" s="141">
        <v>0.82599999999999996</v>
      </c>
      <c r="P248" s="141">
        <f>O248*H248</f>
        <v>4.13</v>
      </c>
      <c r="Q248" s="141">
        <v>0</v>
      </c>
      <c r="R248" s="141">
        <f>Q248*H248</f>
        <v>0</v>
      </c>
      <c r="S248" s="141">
        <v>0</v>
      </c>
      <c r="T248" s="142">
        <f>S248*H248</f>
        <v>0</v>
      </c>
      <c r="AR248" s="143" t="s">
        <v>196</v>
      </c>
      <c r="AT248" s="143" t="s">
        <v>129</v>
      </c>
      <c r="AU248" s="143" t="s">
        <v>134</v>
      </c>
      <c r="AY248" s="13" t="s">
        <v>127</v>
      </c>
      <c r="BE248" s="144">
        <f>IF(N248="základná",J248,0)</f>
        <v>0</v>
      </c>
      <c r="BF248" s="144">
        <f>IF(N248="znížená",J248,0)</f>
        <v>0</v>
      </c>
      <c r="BG248" s="144">
        <f>IF(N248="zákl. prenesená",J248,0)</f>
        <v>0</v>
      </c>
      <c r="BH248" s="144">
        <f>IF(N248="zníž. prenesená",J248,0)</f>
        <v>0</v>
      </c>
      <c r="BI248" s="144">
        <f>IF(N248="nulová",J248,0)</f>
        <v>0</v>
      </c>
      <c r="BJ248" s="13" t="s">
        <v>134</v>
      </c>
      <c r="BK248" s="144">
        <f>ROUND(I248*H248,2)</f>
        <v>0</v>
      </c>
      <c r="BL248" s="13" t="s">
        <v>196</v>
      </c>
      <c r="BM248" s="143" t="s">
        <v>536</v>
      </c>
    </row>
    <row r="249" spans="2:65" s="1" customFormat="1" ht="21.75" customHeight="1">
      <c r="B249" s="131"/>
      <c r="C249" s="145" t="s">
        <v>537</v>
      </c>
      <c r="D249" s="145" t="s">
        <v>277</v>
      </c>
      <c r="E249" s="146" t="s">
        <v>538</v>
      </c>
      <c r="F249" s="147" t="s">
        <v>539</v>
      </c>
      <c r="G249" s="148" t="s">
        <v>155</v>
      </c>
      <c r="H249" s="149">
        <v>5</v>
      </c>
      <c r="I249" s="150">
        <v>0</v>
      </c>
      <c r="J249" s="150">
        <f>ROUND(I249*H249,2)</f>
        <v>0</v>
      </c>
      <c r="K249" s="151"/>
      <c r="L249" s="152"/>
      <c r="M249" s="153" t="s">
        <v>1</v>
      </c>
      <c r="N249" s="154" t="s">
        <v>36</v>
      </c>
      <c r="O249" s="141">
        <v>0</v>
      </c>
      <c r="P249" s="141">
        <f>O249*H249</f>
        <v>0</v>
      </c>
      <c r="Q249" s="141">
        <v>7.6999999999999996E-4</v>
      </c>
      <c r="R249" s="141">
        <f>Q249*H249</f>
        <v>3.8499999999999997E-3</v>
      </c>
      <c r="S249" s="141">
        <v>0</v>
      </c>
      <c r="T249" s="142">
        <f>S249*H249</f>
        <v>0</v>
      </c>
      <c r="AR249" s="143" t="s">
        <v>260</v>
      </c>
      <c r="AT249" s="143" t="s">
        <v>277</v>
      </c>
      <c r="AU249" s="143" t="s">
        <v>134</v>
      </c>
      <c r="AY249" s="13" t="s">
        <v>127</v>
      </c>
      <c r="BE249" s="144">
        <f>IF(N249="základná",J249,0)</f>
        <v>0</v>
      </c>
      <c r="BF249" s="144">
        <f>IF(N249="znížená",J249,0)</f>
        <v>0</v>
      </c>
      <c r="BG249" s="144">
        <f>IF(N249="zákl. prenesená",J249,0)</f>
        <v>0</v>
      </c>
      <c r="BH249" s="144">
        <f>IF(N249="zníž. prenesená",J249,0)</f>
        <v>0</v>
      </c>
      <c r="BI249" s="144">
        <f>IF(N249="nulová",J249,0)</f>
        <v>0</v>
      </c>
      <c r="BJ249" s="13" t="s">
        <v>134</v>
      </c>
      <c r="BK249" s="144">
        <f>ROUND(I249*H249,2)</f>
        <v>0</v>
      </c>
      <c r="BL249" s="13" t="s">
        <v>196</v>
      </c>
      <c r="BM249" s="143" t="s">
        <v>540</v>
      </c>
    </row>
    <row r="250" spans="2:65" s="1" customFormat="1" ht="16.5" customHeight="1">
      <c r="B250" s="131"/>
      <c r="C250" s="132" t="s">
        <v>541</v>
      </c>
      <c r="D250" s="132" t="s">
        <v>129</v>
      </c>
      <c r="E250" s="133" t="s">
        <v>542</v>
      </c>
      <c r="F250" s="134" t="s">
        <v>543</v>
      </c>
      <c r="G250" s="135" t="s">
        <v>178</v>
      </c>
      <c r="H250" s="136">
        <v>18.5</v>
      </c>
      <c r="I250" s="137">
        <v>0</v>
      </c>
      <c r="J250" s="137">
        <f>ROUND(I250*H250,2)</f>
        <v>0</v>
      </c>
      <c r="K250" s="138"/>
      <c r="L250" s="25"/>
      <c r="M250" s="139" t="s">
        <v>1</v>
      </c>
      <c r="N250" s="140" t="s">
        <v>36</v>
      </c>
      <c r="O250" s="141">
        <v>0.214</v>
      </c>
      <c r="P250" s="141">
        <f>O250*H250</f>
        <v>3.9590000000000001</v>
      </c>
      <c r="Q250" s="141">
        <v>0</v>
      </c>
      <c r="R250" s="141">
        <f>Q250*H250</f>
        <v>0</v>
      </c>
      <c r="S250" s="141">
        <v>0</v>
      </c>
      <c r="T250" s="142">
        <f>S250*H250</f>
        <v>0</v>
      </c>
      <c r="AR250" s="143" t="s">
        <v>196</v>
      </c>
      <c r="AT250" s="143" t="s">
        <v>129</v>
      </c>
      <c r="AU250" s="143" t="s">
        <v>134</v>
      </c>
      <c r="AY250" s="13" t="s">
        <v>127</v>
      </c>
      <c r="BE250" s="144">
        <f>IF(N250="základná",J250,0)</f>
        <v>0</v>
      </c>
      <c r="BF250" s="144">
        <f>IF(N250="znížená",J250,0)</f>
        <v>0</v>
      </c>
      <c r="BG250" s="144">
        <f>IF(N250="zákl. prenesená",J250,0)</f>
        <v>0</v>
      </c>
      <c r="BH250" s="144">
        <f>IF(N250="zníž. prenesená",J250,0)</f>
        <v>0</v>
      </c>
      <c r="BI250" s="144">
        <f>IF(N250="nulová",J250,0)</f>
        <v>0</v>
      </c>
      <c r="BJ250" s="13" t="s">
        <v>134</v>
      </c>
      <c r="BK250" s="144">
        <f>ROUND(I250*H250,2)</f>
        <v>0</v>
      </c>
      <c r="BL250" s="13" t="s">
        <v>196</v>
      </c>
      <c r="BM250" s="143" t="s">
        <v>544</v>
      </c>
    </row>
    <row r="251" spans="2:65" s="1" customFormat="1" ht="16.5" customHeight="1">
      <c r="B251" s="131"/>
      <c r="C251" s="145" t="s">
        <v>545</v>
      </c>
      <c r="D251" s="145" t="s">
        <v>277</v>
      </c>
      <c r="E251" s="146" t="s">
        <v>546</v>
      </c>
      <c r="F251" s="147" t="s">
        <v>547</v>
      </c>
      <c r="G251" s="148" t="s">
        <v>178</v>
      </c>
      <c r="H251" s="149">
        <v>18.5</v>
      </c>
      <c r="I251" s="150">
        <v>0</v>
      </c>
      <c r="J251" s="150">
        <f>ROUND(I251*H251,2)</f>
        <v>0</v>
      </c>
      <c r="K251" s="151"/>
      <c r="L251" s="152"/>
      <c r="M251" s="153" t="s">
        <v>1</v>
      </c>
      <c r="N251" s="154" t="s">
        <v>36</v>
      </c>
      <c r="O251" s="141">
        <v>0</v>
      </c>
      <c r="P251" s="141">
        <f>O251*H251</f>
        <v>0</v>
      </c>
      <c r="Q251" s="141">
        <v>8.9999999999999998E-4</v>
      </c>
      <c r="R251" s="141">
        <f>Q251*H251</f>
        <v>1.6649999999999998E-2</v>
      </c>
      <c r="S251" s="141">
        <v>0</v>
      </c>
      <c r="T251" s="142">
        <f>S251*H251</f>
        <v>0</v>
      </c>
      <c r="AR251" s="143" t="s">
        <v>260</v>
      </c>
      <c r="AT251" s="143" t="s">
        <v>277</v>
      </c>
      <c r="AU251" s="143" t="s">
        <v>134</v>
      </c>
      <c r="AY251" s="13" t="s">
        <v>127</v>
      </c>
      <c r="BE251" s="144">
        <f>IF(N251="základná",J251,0)</f>
        <v>0</v>
      </c>
      <c r="BF251" s="144">
        <f>IF(N251="znížená",J251,0)</f>
        <v>0</v>
      </c>
      <c r="BG251" s="144">
        <f>IF(N251="zákl. prenesená",J251,0)</f>
        <v>0</v>
      </c>
      <c r="BH251" s="144">
        <f>IF(N251="zníž. prenesená",J251,0)</f>
        <v>0</v>
      </c>
      <c r="BI251" s="144">
        <f>IF(N251="nulová",J251,0)</f>
        <v>0</v>
      </c>
      <c r="BJ251" s="13" t="s">
        <v>134</v>
      </c>
      <c r="BK251" s="144">
        <f>ROUND(I251*H251,2)</f>
        <v>0</v>
      </c>
      <c r="BL251" s="13" t="s">
        <v>196</v>
      </c>
      <c r="BM251" s="143" t="s">
        <v>548</v>
      </c>
    </row>
    <row r="252" spans="2:65" s="1" customFormat="1" ht="24.15" customHeight="1">
      <c r="B252" s="131"/>
      <c r="C252" s="132" t="s">
        <v>549</v>
      </c>
      <c r="D252" s="132" t="s">
        <v>129</v>
      </c>
      <c r="E252" s="133" t="s">
        <v>550</v>
      </c>
      <c r="F252" s="134" t="s">
        <v>551</v>
      </c>
      <c r="G252" s="135" t="s">
        <v>361</v>
      </c>
      <c r="H252" s="136">
        <v>11.755000000000001</v>
      </c>
      <c r="I252" s="137">
        <v>0</v>
      </c>
      <c r="J252" s="137">
        <f>ROUND(I252*H252,2)</f>
        <v>0</v>
      </c>
      <c r="K252" s="138"/>
      <c r="L252" s="25"/>
      <c r="M252" s="139" t="s">
        <v>1</v>
      </c>
      <c r="N252" s="140" t="s">
        <v>36</v>
      </c>
      <c r="O252" s="141">
        <v>0</v>
      </c>
      <c r="P252" s="141">
        <f>O252*H252</f>
        <v>0</v>
      </c>
      <c r="Q252" s="141">
        <v>0</v>
      </c>
      <c r="R252" s="141">
        <f>Q252*H252</f>
        <v>0</v>
      </c>
      <c r="S252" s="141">
        <v>0</v>
      </c>
      <c r="T252" s="142">
        <f>S252*H252</f>
        <v>0</v>
      </c>
      <c r="AR252" s="143" t="s">
        <v>196</v>
      </c>
      <c r="AT252" s="143" t="s">
        <v>129</v>
      </c>
      <c r="AU252" s="143" t="s">
        <v>134</v>
      </c>
      <c r="AY252" s="13" t="s">
        <v>127</v>
      </c>
      <c r="BE252" s="144">
        <f>IF(N252="základná",J252,0)</f>
        <v>0</v>
      </c>
      <c r="BF252" s="144">
        <f>IF(N252="znížená",J252,0)</f>
        <v>0</v>
      </c>
      <c r="BG252" s="144">
        <f>IF(N252="zákl. prenesená",J252,0)</f>
        <v>0</v>
      </c>
      <c r="BH252" s="144">
        <f>IF(N252="zníž. prenesená",J252,0)</f>
        <v>0</v>
      </c>
      <c r="BI252" s="144">
        <f>IF(N252="nulová",J252,0)</f>
        <v>0</v>
      </c>
      <c r="BJ252" s="13" t="s">
        <v>134</v>
      </c>
      <c r="BK252" s="144">
        <f>ROUND(I252*H252,2)</f>
        <v>0</v>
      </c>
      <c r="BL252" s="13" t="s">
        <v>196</v>
      </c>
      <c r="BM252" s="143" t="s">
        <v>552</v>
      </c>
    </row>
    <row r="253" spans="2:65" s="11" customFormat="1" ht="22.8" customHeight="1">
      <c r="B253" s="120"/>
      <c r="D253" s="121" t="s">
        <v>69</v>
      </c>
      <c r="E253" s="129" t="s">
        <v>553</v>
      </c>
      <c r="F253" s="129" t="s">
        <v>554</v>
      </c>
      <c r="J253" s="130">
        <f>BK253</f>
        <v>0</v>
      </c>
      <c r="L253" s="120"/>
      <c r="M253" s="124"/>
      <c r="P253" s="125">
        <f>SUM(P254:P259)</f>
        <v>210.591858</v>
      </c>
      <c r="R253" s="125">
        <f>SUM(R254:R259)</f>
        <v>1.8494159999999999</v>
      </c>
      <c r="T253" s="126">
        <f>SUM(T254:T259)</f>
        <v>0</v>
      </c>
      <c r="AR253" s="121" t="s">
        <v>134</v>
      </c>
      <c r="AT253" s="127" t="s">
        <v>69</v>
      </c>
      <c r="AU253" s="127" t="s">
        <v>78</v>
      </c>
      <c r="AY253" s="121" t="s">
        <v>127</v>
      </c>
      <c r="BK253" s="128">
        <f>SUM(BK254:BK259)</f>
        <v>0</v>
      </c>
    </row>
    <row r="254" spans="2:65" s="1" customFormat="1" ht="33" customHeight="1">
      <c r="B254" s="131"/>
      <c r="C254" s="132" t="s">
        <v>555</v>
      </c>
      <c r="D254" s="132" t="s">
        <v>129</v>
      </c>
      <c r="E254" s="133" t="s">
        <v>556</v>
      </c>
      <c r="F254" s="134" t="s">
        <v>557</v>
      </c>
      <c r="G254" s="135" t="s">
        <v>160</v>
      </c>
      <c r="H254" s="136">
        <v>32.4</v>
      </c>
      <c r="I254" s="137">
        <v>0</v>
      </c>
      <c r="J254" s="137">
        <f t="shared" ref="J254:J259" si="70">ROUND(I254*H254,2)</f>
        <v>0</v>
      </c>
      <c r="K254" s="138"/>
      <c r="L254" s="25"/>
      <c r="M254" s="139" t="s">
        <v>1</v>
      </c>
      <c r="N254" s="140" t="s">
        <v>36</v>
      </c>
      <c r="O254" s="141">
        <v>0.879</v>
      </c>
      <c r="P254" s="141">
        <f t="shared" ref="P254:P259" si="71">O254*H254</f>
        <v>28.479599999999998</v>
      </c>
      <c r="Q254" s="141">
        <v>3.65E-3</v>
      </c>
      <c r="R254" s="141">
        <f t="shared" ref="R254:R259" si="72">Q254*H254</f>
        <v>0.11825999999999999</v>
      </c>
      <c r="S254" s="141">
        <v>0</v>
      </c>
      <c r="T254" s="142">
        <f t="shared" ref="T254:T259" si="73">S254*H254</f>
        <v>0</v>
      </c>
      <c r="AR254" s="143" t="s">
        <v>196</v>
      </c>
      <c r="AT254" s="143" t="s">
        <v>129</v>
      </c>
      <c r="AU254" s="143" t="s">
        <v>134</v>
      </c>
      <c r="AY254" s="13" t="s">
        <v>127</v>
      </c>
      <c r="BE254" s="144">
        <f t="shared" ref="BE254:BE259" si="74">IF(N254="základná",J254,0)</f>
        <v>0</v>
      </c>
      <c r="BF254" s="144">
        <f t="shared" ref="BF254:BF259" si="75">IF(N254="znížená",J254,0)</f>
        <v>0</v>
      </c>
      <c r="BG254" s="144">
        <f t="shared" ref="BG254:BG259" si="76">IF(N254="zákl. prenesená",J254,0)</f>
        <v>0</v>
      </c>
      <c r="BH254" s="144">
        <f t="shared" ref="BH254:BH259" si="77">IF(N254="zníž. prenesená",J254,0)</f>
        <v>0</v>
      </c>
      <c r="BI254" s="144">
        <f t="shared" ref="BI254:BI259" si="78">IF(N254="nulová",J254,0)</f>
        <v>0</v>
      </c>
      <c r="BJ254" s="13" t="s">
        <v>134</v>
      </c>
      <c r="BK254" s="144">
        <f t="shared" ref="BK254:BK259" si="79">ROUND(I254*H254,2)</f>
        <v>0</v>
      </c>
      <c r="BL254" s="13" t="s">
        <v>196</v>
      </c>
      <c r="BM254" s="143" t="s">
        <v>558</v>
      </c>
    </row>
    <row r="255" spans="2:65" s="1" customFormat="1" ht="16.5" customHeight="1">
      <c r="B255" s="131"/>
      <c r="C255" s="145" t="s">
        <v>559</v>
      </c>
      <c r="D255" s="145" t="s">
        <v>277</v>
      </c>
      <c r="E255" s="146" t="s">
        <v>560</v>
      </c>
      <c r="F255" s="147" t="s">
        <v>561</v>
      </c>
      <c r="G255" s="148" t="s">
        <v>160</v>
      </c>
      <c r="H255" s="149">
        <v>45.36</v>
      </c>
      <c r="I255" s="150">
        <v>0</v>
      </c>
      <c r="J255" s="150">
        <f t="shared" si="70"/>
        <v>0</v>
      </c>
      <c r="K255" s="151"/>
      <c r="L255" s="152"/>
      <c r="M255" s="153" t="s">
        <v>1</v>
      </c>
      <c r="N255" s="154" t="s">
        <v>36</v>
      </c>
      <c r="O255" s="141">
        <v>0</v>
      </c>
      <c r="P255" s="141">
        <f t="shared" si="71"/>
        <v>0</v>
      </c>
      <c r="Q255" s="141">
        <v>4.1000000000000003E-3</v>
      </c>
      <c r="R255" s="141">
        <f t="shared" si="72"/>
        <v>0.185976</v>
      </c>
      <c r="S255" s="141">
        <v>0</v>
      </c>
      <c r="T255" s="142">
        <f t="shared" si="73"/>
        <v>0</v>
      </c>
      <c r="AR255" s="143" t="s">
        <v>260</v>
      </c>
      <c r="AT255" s="143" t="s">
        <v>277</v>
      </c>
      <c r="AU255" s="143" t="s">
        <v>134</v>
      </c>
      <c r="AY255" s="13" t="s">
        <v>127</v>
      </c>
      <c r="BE255" s="144">
        <f t="shared" si="74"/>
        <v>0</v>
      </c>
      <c r="BF255" s="144">
        <f t="shared" si="75"/>
        <v>0</v>
      </c>
      <c r="BG255" s="144">
        <f t="shared" si="76"/>
        <v>0</v>
      </c>
      <c r="BH255" s="144">
        <f t="shared" si="77"/>
        <v>0</v>
      </c>
      <c r="BI255" s="144">
        <f t="shared" si="78"/>
        <v>0</v>
      </c>
      <c r="BJ255" s="13" t="s">
        <v>134</v>
      </c>
      <c r="BK255" s="144">
        <f t="shared" si="79"/>
        <v>0</v>
      </c>
      <c r="BL255" s="13" t="s">
        <v>196</v>
      </c>
      <c r="BM255" s="143" t="s">
        <v>562</v>
      </c>
    </row>
    <row r="256" spans="2:65" s="1" customFormat="1" ht="33" customHeight="1">
      <c r="B256" s="131"/>
      <c r="C256" s="132" t="s">
        <v>563</v>
      </c>
      <c r="D256" s="132" t="s">
        <v>129</v>
      </c>
      <c r="E256" s="133" t="s">
        <v>564</v>
      </c>
      <c r="F256" s="134" t="s">
        <v>565</v>
      </c>
      <c r="G256" s="135" t="s">
        <v>160</v>
      </c>
      <c r="H256" s="136">
        <v>84</v>
      </c>
      <c r="I256" s="137">
        <v>0</v>
      </c>
      <c r="J256" s="137">
        <f t="shared" si="70"/>
        <v>0</v>
      </c>
      <c r="K256" s="138"/>
      <c r="L256" s="25"/>
      <c r="M256" s="139" t="s">
        <v>1</v>
      </c>
      <c r="N256" s="140" t="s">
        <v>36</v>
      </c>
      <c r="O256" s="141">
        <v>2.1327400000000001</v>
      </c>
      <c r="P256" s="141">
        <f t="shared" si="71"/>
        <v>179.15016</v>
      </c>
      <c r="Q256" s="141">
        <v>1.5200000000000001E-3</v>
      </c>
      <c r="R256" s="141">
        <f t="shared" si="72"/>
        <v>0.12768000000000002</v>
      </c>
      <c r="S256" s="141">
        <v>0</v>
      </c>
      <c r="T256" s="142">
        <f t="shared" si="73"/>
        <v>0</v>
      </c>
      <c r="AR256" s="143" t="s">
        <v>196</v>
      </c>
      <c r="AT256" s="143" t="s">
        <v>129</v>
      </c>
      <c r="AU256" s="143" t="s">
        <v>134</v>
      </c>
      <c r="AY256" s="13" t="s">
        <v>127</v>
      </c>
      <c r="BE256" s="144">
        <f t="shared" si="74"/>
        <v>0</v>
      </c>
      <c r="BF256" s="144">
        <f t="shared" si="75"/>
        <v>0</v>
      </c>
      <c r="BG256" s="144">
        <f t="shared" si="76"/>
        <v>0</v>
      </c>
      <c r="BH256" s="144">
        <f t="shared" si="77"/>
        <v>0</v>
      </c>
      <c r="BI256" s="144">
        <f t="shared" si="78"/>
        <v>0</v>
      </c>
      <c r="BJ256" s="13" t="s">
        <v>134</v>
      </c>
      <c r="BK256" s="144">
        <f t="shared" si="79"/>
        <v>0</v>
      </c>
      <c r="BL256" s="13" t="s">
        <v>196</v>
      </c>
      <c r="BM256" s="143" t="s">
        <v>566</v>
      </c>
    </row>
    <row r="257" spans="2:65" s="1" customFormat="1" ht="16.5" customHeight="1">
      <c r="B257" s="131"/>
      <c r="C257" s="145" t="s">
        <v>567</v>
      </c>
      <c r="D257" s="145" t="s">
        <v>277</v>
      </c>
      <c r="E257" s="146" t="s">
        <v>568</v>
      </c>
      <c r="F257" s="147" t="s">
        <v>569</v>
      </c>
      <c r="G257" s="148" t="s">
        <v>160</v>
      </c>
      <c r="H257" s="149">
        <v>45.36</v>
      </c>
      <c r="I257" s="150">
        <v>0</v>
      </c>
      <c r="J257" s="150">
        <f t="shared" si="70"/>
        <v>0</v>
      </c>
      <c r="K257" s="151"/>
      <c r="L257" s="152"/>
      <c r="M257" s="153" t="s">
        <v>1</v>
      </c>
      <c r="N257" s="154" t="s">
        <v>36</v>
      </c>
      <c r="O257" s="141">
        <v>0</v>
      </c>
      <c r="P257" s="141">
        <f t="shared" si="71"/>
        <v>0</v>
      </c>
      <c r="Q257" s="141">
        <v>8.0999999999999996E-3</v>
      </c>
      <c r="R257" s="141">
        <f t="shared" si="72"/>
        <v>0.36741599999999996</v>
      </c>
      <c r="S257" s="141">
        <v>0</v>
      </c>
      <c r="T257" s="142">
        <f t="shared" si="73"/>
        <v>0</v>
      </c>
      <c r="AR257" s="143" t="s">
        <v>260</v>
      </c>
      <c r="AT257" s="143" t="s">
        <v>277</v>
      </c>
      <c r="AU257" s="143" t="s">
        <v>134</v>
      </c>
      <c r="AY257" s="13" t="s">
        <v>127</v>
      </c>
      <c r="BE257" s="144">
        <f t="shared" si="74"/>
        <v>0</v>
      </c>
      <c r="BF257" s="144">
        <f t="shared" si="75"/>
        <v>0</v>
      </c>
      <c r="BG257" s="144">
        <f t="shared" si="76"/>
        <v>0</v>
      </c>
      <c r="BH257" s="144">
        <f t="shared" si="77"/>
        <v>0</v>
      </c>
      <c r="BI257" s="144">
        <f t="shared" si="78"/>
        <v>0</v>
      </c>
      <c r="BJ257" s="13" t="s">
        <v>134</v>
      </c>
      <c r="BK257" s="144">
        <f t="shared" si="79"/>
        <v>0</v>
      </c>
      <c r="BL257" s="13" t="s">
        <v>196</v>
      </c>
      <c r="BM257" s="143" t="s">
        <v>570</v>
      </c>
    </row>
    <row r="258" spans="2:65" s="1" customFormat="1" ht="21.75" customHeight="1">
      <c r="B258" s="131"/>
      <c r="C258" s="145" t="s">
        <v>571</v>
      </c>
      <c r="D258" s="145" t="s">
        <v>277</v>
      </c>
      <c r="E258" s="146" t="s">
        <v>572</v>
      </c>
      <c r="F258" s="147" t="s">
        <v>573</v>
      </c>
      <c r="G258" s="148" t="s">
        <v>160</v>
      </c>
      <c r="H258" s="149">
        <v>45.36</v>
      </c>
      <c r="I258" s="150">
        <v>0</v>
      </c>
      <c r="J258" s="150">
        <f t="shared" si="70"/>
        <v>0</v>
      </c>
      <c r="K258" s="151"/>
      <c r="L258" s="152"/>
      <c r="M258" s="153" t="s">
        <v>1</v>
      </c>
      <c r="N258" s="154" t="s">
        <v>36</v>
      </c>
      <c r="O258" s="141">
        <v>0</v>
      </c>
      <c r="P258" s="141">
        <f t="shared" si="71"/>
        <v>0</v>
      </c>
      <c r="Q258" s="141">
        <v>2.315E-2</v>
      </c>
      <c r="R258" s="141">
        <f t="shared" si="72"/>
        <v>1.050084</v>
      </c>
      <c r="S258" s="141">
        <v>0</v>
      </c>
      <c r="T258" s="142">
        <f t="shared" si="73"/>
        <v>0</v>
      </c>
      <c r="AR258" s="143" t="s">
        <v>260</v>
      </c>
      <c r="AT258" s="143" t="s">
        <v>277</v>
      </c>
      <c r="AU258" s="143" t="s">
        <v>134</v>
      </c>
      <c r="AY258" s="13" t="s">
        <v>127</v>
      </c>
      <c r="BE258" s="144">
        <f t="shared" si="74"/>
        <v>0</v>
      </c>
      <c r="BF258" s="144">
        <f t="shared" si="75"/>
        <v>0</v>
      </c>
      <c r="BG258" s="144">
        <f t="shared" si="76"/>
        <v>0</v>
      </c>
      <c r="BH258" s="144">
        <f t="shared" si="77"/>
        <v>0</v>
      </c>
      <c r="BI258" s="144">
        <f t="shared" si="78"/>
        <v>0</v>
      </c>
      <c r="BJ258" s="13" t="s">
        <v>134</v>
      </c>
      <c r="BK258" s="144">
        <f t="shared" si="79"/>
        <v>0</v>
      </c>
      <c r="BL258" s="13" t="s">
        <v>196</v>
      </c>
      <c r="BM258" s="143" t="s">
        <v>574</v>
      </c>
    </row>
    <row r="259" spans="2:65" s="1" customFormat="1" ht="24.15" customHeight="1">
      <c r="B259" s="131"/>
      <c r="C259" s="132" t="s">
        <v>575</v>
      </c>
      <c r="D259" s="132" t="s">
        <v>129</v>
      </c>
      <c r="E259" s="133" t="s">
        <v>576</v>
      </c>
      <c r="F259" s="134" t="s">
        <v>577</v>
      </c>
      <c r="G259" s="135" t="s">
        <v>149</v>
      </c>
      <c r="H259" s="136">
        <v>1.849</v>
      </c>
      <c r="I259" s="137">
        <v>0</v>
      </c>
      <c r="J259" s="137">
        <f t="shared" si="70"/>
        <v>0</v>
      </c>
      <c r="K259" s="138"/>
      <c r="L259" s="25"/>
      <c r="M259" s="139" t="s">
        <v>1</v>
      </c>
      <c r="N259" s="140" t="s">
        <v>36</v>
      </c>
      <c r="O259" s="141">
        <v>1.6020000000000001</v>
      </c>
      <c r="P259" s="141">
        <f t="shared" si="71"/>
        <v>2.9620980000000001</v>
      </c>
      <c r="Q259" s="141">
        <v>0</v>
      </c>
      <c r="R259" s="141">
        <f t="shared" si="72"/>
        <v>0</v>
      </c>
      <c r="S259" s="141">
        <v>0</v>
      </c>
      <c r="T259" s="142">
        <f t="shared" si="73"/>
        <v>0</v>
      </c>
      <c r="AR259" s="143" t="s">
        <v>196</v>
      </c>
      <c r="AT259" s="143" t="s">
        <v>129</v>
      </c>
      <c r="AU259" s="143" t="s">
        <v>134</v>
      </c>
      <c r="AY259" s="13" t="s">
        <v>127</v>
      </c>
      <c r="BE259" s="144">
        <f t="shared" si="74"/>
        <v>0</v>
      </c>
      <c r="BF259" s="144">
        <f t="shared" si="75"/>
        <v>0</v>
      </c>
      <c r="BG259" s="144">
        <f t="shared" si="76"/>
        <v>0</v>
      </c>
      <c r="BH259" s="144">
        <f t="shared" si="77"/>
        <v>0</v>
      </c>
      <c r="BI259" s="144">
        <f t="shared" si="78"/>
        <v>0</v>
      </c>
      <c r="BJ259" s="13" t="s">
        <v>134</v>
      </c>
      <c r="BK259" s="144">
        <f t="shared" si="79"/>
        <v>0</v>
      </c>
      <c r="BL259" s="13" t="s">
        <v>196</v>
      </c>
      <c r="BM259" s="143" t="s">
        <v>578</v>
      </c>
    </row>
    <row r="260" spans="2:65" s="11" customFormat="1" ht="22.8" customHeight="1">
      <c r="B260" s="120"/>
      <c r="D260" s="121" t="s">
        <v>69</v>
      </c>
      <c r="E260" s="129" t="s">
        <v>579</v>
      </c>
      <c r="F260" s="129" t="s">
        <v>580</v>
      </c>
      <c r="J260" s="130">
        <f>BK260</f>
        <v>0</v>
      </c>
      <c r="L260" s="120"/>
      <c r="M260" s="124"/>
      <c r="P260" s="125">
        <f>SUM(P261:P265)</f>
        <v>266.26161000000002</v>
      </c>
      <c r="R260" s="125">
        <f>SUM(R261:R265)</f>
        <v>3.4046668000000002</v>
      </c>
      <c r="T260" s="126">
        <f>SUM(T261:T265)</f>
        <v>0</v>
      </c>
      <c r="AR260" s="121" t="s">
        <v>134</v>
      </c>
      <c r="AT260" s="127" t="s">
        <v>69</v>
      </c>
      <c r="AU260" s="127" t="s">
        <v>78</v>
      </c>
      <c r="AY260" s="121" t="s">
        <v>127</v>
      </c>
      <c r="BK260" s="128">
        <f>SUM(BK261:BK265)</f>
        <v>0</v>
      </c>
    </row>
    <row r="261" spans="2:65" s="1" customFormat="1" ht="24.15" customHeight="1">
      <c r="B261" s="131"/>
      <c r="C261" s="132" t="s">
        <v>581</v>
      </c>
      <c r="D261" s="132" t="s">
        <v>129</v>
      </c>
      <c r="E261" s="133" t="s">
        <v>582</v>
      </c>
      <c r="F261" s="134" t="s">
        <v>583</v>
      </c>
      <c r="G261" s="135" t="s">
        <v>160</v>
      </c>
      <c r="H261" s="136">
        <v>46</v>
      </c>
      <c r="I261" s="137">
        <v>0</v>
      </c>
      <c r="J261" s="137">
        <f>ROUND(I261*H261,2)</f>
        <v>0</v>
      </c>
      <c r="K261" s="138"/>
      <c r="L261" s="25"/>
      <c r="M261" s="139" t="s">
        <v>1</v>
      </c>
      <c r="N261" s="140" t="s">
        <v>36</v>
      </c>
      <c r="O261" s="141">
        <v>1.5965499999999999</v>
      </c>
      <c r="P261" s="141">
        <f>O261*H261</f>
        <v>73.441299999999998</v>
      </c>
      <c r="Q261" s="141">
        <v>2.7000000000000001E-3</v>
      </c>
      <c r="R261" s="141">
        <f>Q261*H261</f>
        <v>0.1242</v>
      </c>
      <c r="S261" s="141">
        <v>0</v>
      </c>
      <c r="T261" s="142">
        <f>S261*H261</f>
        <v>0</v>
      </c>
      <c r="AR261" s="143" t="s">
        <v>196</v>
      </c>
      <c r="AT261" s="143" t="s">
        <v>129</v>
      </c>
      <c r="AU261" s="143" t="s">
        <v>134</v>
      </c>
      <c r="AY261" s="13" t="s">
        <v>127</v>
      </c>
      <c r="BE261" s="144">
        <f>IF(N261="základná",J261,0)</f>
        <v>0</v>
      </c>
      <c r="BF261" s="144">
        <f>IF(N261="znížená",J261,0)</f>
        <v>0</v>
      </c>
      <c r="BG261" s="144">
        <f>IF(N261="zákl. prenesená",J261,0)</f>
        <v>0</v>
      </c>
      <c r="BH261" s="144">
        <f>IF(N261="zníž. prenesená",J261,0)</f>
        <v>0</v>
      </c>
      <c r="BI261" s="144">
        <f>IF(N261="nulová",J261,0)</f>
        <v>0</v>
      </c>
      <c r="BJ261" s="13" t="s">
        <v>134</v>
      </c>
      <c r="BK261" s="144">
        <f>ROUND(I261*H261,2)</f>
        <v>0</v>
      </c>
      <c r="BL261" s="13" t="s">
        <v>196</v>
      </c>
      <c r="BM261" s="143" t="s">
        <v>584</v>
      </c>
    </row>
    <row r="262" spans="2:65" s="1" customFormat="1" ht="16.5" customHeight="1">
      <c r="B262" s="131"/>
      <c r="C262" s="145" t="s">
        <v>585</v>
      </c>
      <c r="D262" s="145" t="s">
        <v>277</v>
      </c>
      <c r="E262" s="146" t="s">
        <v>586</v>
      </c>
      <c r="F262" s="147" t="s">
        <v>587</v>
      </c>
      <c r="G262" s="148" t="s">
        <v>160</v>
      </c>
      <c r="H262" s="149">
        <v>48.76</v>
      </c>
      <c r="I262" s="150">
        <v>0</v>
      </c>
      <c r="J262" s="150">
        <f>ROUND(I262*H262,2)</f>
        <v>0</v>
      </c>
      <c r="K262" s="151"/>
      <c r="L262" s="152"/>
      <c r="M262" s="153" t="s">
        <v>1</v>
      </c>
      <c r="N262" s="154" t="s">
        <v>36</v>
      </c>
      <c r="O262" s="141">
        <v>0</v>
      </c>
      <c r="P262" s="141">
        <f>O262*H262</f>
        <v>0</v>
      </c>
      <c r="Q262" s="141">
        <v>1.29E-2</v>
      </c>
      <c r="R262" s="141">
        <f>Q262*H262</f>
        <v>0.62900400000000001</v>
      </c>
      <c r="S262" s="141">
        <v>0</v>
      </c>
      <c r="T262" s="142">
        <f>S262*H262</f>
        <v>0</v>
      </c>
      <c r="AR262" s="143" t="s">
        <v>260</v>
      </c>
      <c r="AT262" s="143" t="s">
        <v>277</v>
      </c>
      <c r="AU262" s="143" t="s">
        <v>134</v>
      </c>
      <c r="AY262" s="13" t="s">
        <v>127</v>
      </c>
      <c r="BE262" s="144">
        <f>IF(N262="základná",J262,0)</f>
        <v>0</v>
      </c>
      <c r="BF262" s="144">
        <f>IF(N262="znížená",J262,0)</f>
        <v>0</v>
      </c>
      <c r="BG262" s="144">
        <f>IF(N262="zákl. prenesená",J262,0)</f>
        <v>0</v>
      </c>
      <c r="BH262" s="144">
        <f>IF(N262="zníž. prenesená",J262,0)</f>
        <v>0</v>
      </c>
      <c r="BI262" s="144">
        <f>IF(N262="nulová",J262,0)</f>
        <v>0</v>
      </c>
      <c r="BJ262" s="13" t="s">
        <v>134</v>
      </c>
      <c r="BK262" s="144">
        <f>ROUND(I262*H262,2)</f>
        <v>0</v>
      </c>
      <c r="BL262" s="13" t="s">
        <v>196</v>
      </c>
      <c r="BM262" s="143" t="s">
        <v>588</v>
      </c>
    </row>
    <row r="263" spans="2:65" s="1" customFormat="1" ht="37.799999999999997" customHeight="1">
      <c r="B263" s="131"/>
      <c r="C263" s="132" t="s">
        <v>589</v>
      </c>
      <c r="D263" s="132" t="s">
        <v>129</v>
      </c>
      <c r="E263" s="133" t="s">
        <v>590</v>
      </c>
      <c r="F263" s="134" t="s">
        <v>591</v>
      </c>
      <c r="G263" s="135" t="s">
        <v>160</v>
      </c>
      <c r="H263" s="136">
        <v>119</v>
      </c>
      <c r="I263" s="137">
        <v>0</v>
      </c>
      <c r="J263" s="137">
        <f>ROUND(I263*H263,2)</f>
        <v>0</v>
      </c>
      <c r="K263" s="138"/>
      <c r="L263" s="25"/>
      <c r="M263" s="139" t="s">
        <v>1</v>
      </c>
      <c r="N263" s="140" t="s">
        <v>36</v>
      </c>
      <c r="O263" s="141">
        <v>1.5745</v>
      </c>
      <c r="P263" s="141">
        <f>O263*H263</f>
        <v>187.3655</v>
      </c>
      <c r="Q263" s="141">
        <v>2.65E-3</v>
      </c>
      <c r="R263" s="141">
        <f>Q263*H263</f>
        <v>0.31535000000000002</v>
      </c>
      <c r="S263" s="141">
        <v>0</v>
      </c>
      <c r="T263" s="142">
        <f>S263*H263</f>
        <v>0</v>
      </c>
      <c r="AR263" s="143" t="s">
        <v>196</v>
      </c>
      <c r="AT263" s="143" t="s">
        <v>129</v>
      </c>
      <c r="AU263" s="143" t="s">
        <v>134</v>
      </c>
      <c r="AY263" s="13" t="s">
        <v>127</v>
      </c>
      <c r="BE263" s="144">
        <f>IF(N263="základná",J263,0)</f>
        <v>0</v>
      </c>
      <c r="BF263" s="144">
        <f>IF(N263="znížená",J263,0)</f>
        <v>0</v>
      </c>
      <c r="BG263" s="144">
        <f>IF(N263="zákl. prenesená",J263,0)</f>
        <v>0</v>
      </c>
      <c r="BH263" s="144">
        <f>IF(N263="zníž. prenesená",J263,0)</f>
        <v>0</v>
      </c>
      <c r="BI263" s="144">
        <f>IF(N263="nulová",J263,0)</f>
        <v>0</v>
      </c>
      <c r="BJ263" s="13" t="s">
        <v>134</v>
      </c>
      <c r="BK263" s="144">
        <f>ROUND(I263*H263,2)</f>
        <v>0</v>
      </c>
      <c r="BL263" s="13" t="s">
        <v>196</v>
      </c>
      <c r="BM263" s="143" t="s">
        <v>592</v>
      </c>
    </row>
    <row r="264" spans="2:65" s="1" customFormat="1" ht="16.5" customHeight="1">
      <c r="B264" s="131"/>
      <c r="C264" s="145" t="s">
        <v>593</v>
      </c>
      <c r="D264" s="145" t="s">
        <v>277</v>
      </c>
      <c r="E264" s="146" t="s">
        <v>594</v>
      </c>
      <c r="F264" s="147" t="s">
        <v>595</v>
      </c>
      <c r="G264" s="148" t="s">
        <v>160</v>
      </c>
      <c r="H264" s="149">
        <v>126.14</v>
      </c>
      <c r="I264" s="150">
        <v>0</v>
      </c>
      <c r="J264" s="150">
        <f>ROUND(I264*H264,2)</f>
        <v>0</v>
      </c>
      <c r="K264" s="151"/>
      <c r="L264" s="152"/>
      <c r="M264" s="153" t="s">
        <v>1</v>
      </c>
      <c r="N264" s="154" t="s">
        <v>36</v>
      </c>
      <c r="O264" s="141">
        <v>0</v>
      </c>
      <c r="P264" s="141">
        <f>O264*H264</f>
        <v>0</v>
      </c>
      <c r="Q264" s="141">
        <v>1.8519999999999998E-2</v>
      </c>
      <c r="R264" s="141">
        <f>Q264*H264</f>
        <v>2.3361128</v>
      </c>
      <c r="S264" s="141">
        <v>0</v>
      </c>
      <c r="T264" s="142">
        <f>S264*H264</f>
        <v>0</v>
      </c>
      <c r="AR264" s="143" t="s">
        <v>260</v>
      </c>
      <c r="AT264" s="143" t="s">
        <v>277</v>
      </c>
      <c r="AU264" s="143" t="s">
        <v>134</v>
      </c>
      <c r="AY264" s="13" t="s">
        <v>127</v>
      </c>
      <c r="BE264" s="144">
        <f>IF(N264="základná",J264,0)</f>
        <v>0</v>
      </c>
      <c r="BF264" s="144">
        <f>IF(N264="znížená",J264,0)</f>
        <v>0</v>
      </c>
      <c r="BG264" s="144">
        <f>IF(N264="zákl. prenesená",J264,0)</f>
        <v>0</v>
      </c>
      <c r="BH264" s="144">
        <f>IF(N264="zníž. prenesená",J264,0)</f>
        <v>0</v>
      </c>
      <c r="BI264" s="144">
        <f>IF(N264="nulová",J264,0)</f>
        <v>0</v>
      </c>
      <c r="BJ264" s="13" t="s">
        <v>134</v>
      </c>
      <c r="BK264" s="144">
        <f>ROUND(I264*H264,2)</f>
        <v>0</v>
      </c>
      <c r="BL264" s="13" t="s">
        <v>196</v>
      </c>
      <c r="BM264" s="143" t="s">
        <v>596</v>
      </c>
    </row>
    <row r="265" spans="2:65" s="1" customFormat="1" ht="24.15" customHeight="1">
      <c r="B265" s="131"/>
      <c r="C265" s="132" t="s">
        <v>597</v>
      </c>
      <c r="D265" s="132" t="s">
        <v>129</v>
      </c>
      <c r="E265" s="133" t="s">
        <v>598</v>
      </c>
      <c r="F265" s="134" t="s">
        <v>599</v>
      </c>
      <c r="G265" s="135" t="s">
        <v>149</v>
      </c>
      <c r="H265" s="136">
        <v>3.4049999999999998</v>
      </c>
      <c r="I265" s="137">
        <v>0</v>
      </c>
      <c r="J265" s="137">
        <f>ROUND(I265*H265,2)</f>
        <v>0</v>
      </c>
      <c r="K265" s="138"/>
      <c r="L265" s="25"/>
      <c r="M265" s="139" t="s">
        <v>1</v>
      </c>
      <c r="N265" s="140" t="s">
        <v>36</v>
      </c>
      <c r="O265" s="141">
        <v>1.6020000000000001</v>
      </c>
      <c r="P265" s="141">
        <f>O265*H265</f>
        <v>5.4548100000000002</v>
      </c>
      <c r="Q265" s="141">
        <v>0</v>
      </c>
      <c r="R265" s="141">
        <f>Q265*H265</f>
        <v>0</v>
      </c>
      <c r="S265" s="141">
        <v>0</v>
      </c>
      <c r="T265" s="142">
        <f>S265*H265</f>
        <v>0</v>
      </c>
      <c r="AR265" s="143" t="s">
        <v>196</v>
      </c>
      <c r="AT265" s="143" t="s">
        <v>129</v>
      </c>
      <c r="AU265" s="143" t="s">
        <v>134</v>
      </c>
      <c r="AY265" s="13" t="s">
        <v>127</v>
      </c>
      <c r="BE265" s="144">
        <f>IF(N265="základná",J265,0)</f>
        <v>0</v>
      </c>
      <c r="BF265" s="144">
        <f>IF(N265="znížená",J265,0)</f>
        <v>0</v>
      </c>
      <c r="BG265" s="144">
        <f>IF(N265="zákl. prenesená",J265,0)</f>
        <v>0</v>
      </c>
      <c r="BH265" s="144">
        <f>IF(N265="zníž. prenesená",J265,0)</f>
        <v>0</v>
      </c>
      <c r="BI265" s="144">
        <f>IF(N265="nulová",J265,0)</f>
        <v>0</v>
      </c>
      <c r="BJ265" s="13" t="s">
        <v>134</v>
      </c>
      <c r="BK265" s="144">
        <f>ROUND(I265*H265,2)</f>
        <v>0</v>
      </c>
      <c r="BL265" s="13" t="s">
        <v>196</v>
      </c>
      <c r="BM265" s="143" t="s">
        <v>600</v>
      </c>
    </row>
    <row r="266" spans="2:65" s="11" customFormat="1" ht="22.8" customHeight="1">
      <c r="B266" s="120"/>
      <c r="D266" s="121" t="s">
        <v>69</v>
      </c>
      <c r="E266" s="129" t="s">
        <v>601</v>
      </c>
      <c r="F266" s="129" t="s">
        <v>602</v>
      </c>
      <c r="J266" s="130">
        <f>BK266</f>
        <v>0</v>
      </c>
      <c r="L266" s="120"/>
      <c r="M266" s="124"/>
      <c r="P266" s="125">
        <f>P267</f>
        <v>16.339441000000001</v>
      </c>
      <c r="R266" s="125">
        <f>R267</f>
        <v>8.8537000000000005E-2</v>
      </c>
      <c r="T266" s="126">
        <f>T267</f>
        <v>0</v>
      </c>
      <c r="AR266" s="121" t="s">
        <v>134</v>
      </c>
      <c r="AT266" s="127" t="s">
        <v>69</v>
      </c>
      <c r="AU266" s="127" t="s">
        <v>78</v>
      </c>
      <c r="AY266" s="121" t="s">
        <v>127</v>
      </c>
      <c r="BK266" s="128">
        <f>BK267</f>
        <v>0</v>
      </c>
    </row>
    <row r="267" spans="2:65" s="1" customFormat="1" ht="37.799999999999997" customHeight="1">
      <c r="B267" s="131"/>
      <c r="C267" s="132" t="s">
        <v>603</v>
      </c>
      <c r="D267" s="132" t="s">
        <v>129</v>
      </c>
      <c r="E267" s="133" t="s">
        <v>604</v>
      </c>
      <c r="F267" s="134" t="s">
        <v>605</v>
      </c>
      <c r="G267" s="135" t="s">
        <v>160</v>
      </c>
      <c r="H267" s="136">
        <v>124.7</v>
      </c>
      <c r="I267" s="137">
        <v>0</v>
      </c>
      <c r="J267" s="137">
        <f>ROUND(I267*H267,2)</f>
        <v>0</v>
      </c>
      <c r="K267" s="138"/>
      <c r="L267" s="25"/>
      <c r="M267" s="139" t="s">
        <v>1</v>
      </c>
      <c r="N267" s="140" t="s">
        <v>36</v>
      </c>
      <c r="O267" s="141">
        <v>0.13103000000000001</v>
      </c>
      <c r="P267" s="141">
        <f>O267*H267</f>
        <v>16.339441000000001</v>
      </c>
      <c r="Q267" s="141">
        <v>7.1000000000000002E-4</v>
      </c>
      <c r="R267" s="141">
        <f>Q267*H267</f>
        <v>8.8537000000000005E-2</v>
      </c>
      <c r="S267" s="141">
        <v>0</v>
      </c>
      <c r="T267" s="142">
        <f>S267*H267</f>
        <v>0</v>
      </c>
      <c r="AR267" s="143" t="s">
        <v>196</v>
      </c>
      <c r="AT267" s="143" t="s">
        <v>129</v>
      </c>
      <c r="AU267" s="143" t="s">
        <v>134</v>
      </c>
      <c r="AY267" s="13" t="s">
        <v>127</v>
      </c>
      <c r="BE267" s="144">
        <f>IF(N267="základná",J267,0)</f>
        <v>0</v>
      </c>
      <c r="BF267" s="144">
        <f>IF(N267="znížená",J267,0)</f>
        <v>0</v>
      </c>
      <c r="BG267" s="144">
        <f>IF(N267="zákl. prenesená",J267,0)</f>
        <v>0</v>
      </c>
      <c r="BH267" s="144">
        <f>IF(N267="zníž. prenesená",J267,0)</f>
        <v>0</v>
      </c>
      <c r="BI267" s="144">
        <f>IF(N267="nulová",J267,0)</f>
        <v>0</v>
      </c>
      <c r="BJ267" s="13" t="s">
        <v>134</v>
      </c>
      <c r="BK267" s="144">
        <f>ROUND(I267*H267,2)</f>
        <v>0</v>
      </c>
      <c r="BL267" s="13" t="s">
        <v>196</v>
      </c>
      <c r="BM267" s="143" t="s">
        <v>606</v>
      </c>
    </row>
    <row r="268" spans="2:65" s="11" customFormat="1" ht="22.8" customHeight="1">
      <c r="B268" s="120"/>
      <c r="D268" s="121" t="s">
        <v>69</v>
      </c>
      <c r="E268" s="129" t="s">
        <v>607</v>
      </c>
      <c r="F268" s="129" t="s">
        <v>608</v>
      </c>
      <c r="J268" s="130">
        <f>BK268</f>
        <v>0</v>
      </c>
      <c r="L268" s="120"/>
      <c r="M268" s="124"/>
      <c r="P268" s="125">
        <f>SUM(P269:P270)</f>
        <v>2.5740000000000003</v>
      </c>
      <c r="R268" s="125">
        <f>SUM(R269:R270)</f>
        <v>1.6899999999999999E-3</v>
      </c>
      <c r="T268" s="126">
        <f>SUM(T269:T270)</f>
        <v>0</v>
      </c>
      <c r="AR268" s="121" t="s">
        <v>134</v>
      </c>
      <c r="AT268" s="127" t="s">
        <v>69</v>
      </c>
      <c r="AU268" s="127" t="s">
        <v>78</v>
      </c>
      <c r="AY268" s="121" t="s">
        <v>127</v>
      </c>
      <c r="BK268" s="128">
        <f>SUM(BK269:BK270)</f>
        <v>0</v>
      </c>
    </row>
    <row r="269" spans="2:65" s="1" customFormat="1" ht="24.15" customHeight="1">
      <c r="B269" s="131"/>
      <c r="C269" s="132" t="s">
        <v>609</v>
      </c>
      <c r="D269" s="132" t="s">
        <v>129</v>
      </c>
      <c r="E269" s="133" t="s">
        <v>610</v>
      </c>
      <c r="F269" s="134" t="s">
        <v>611</v>
      </c>
      <c r="G269" s="135" t="s">
        <v>160</v>
      </c>
      <c r="H269" s="136">
        <v>13</v>
      </c>
      <c r="I269" s="137">
        <v>0</v>
      </c>
      <c r="J269" s="137">
        <f>ROUND(I269*H269,2)</f>
        <v>0</v>
      </c>
      <c r="K269" s="138"/>
      <c r="L269" s="25"/>
      <c r="M269" s="139" t="s">
        <v>1</v>
      </c>
      <c r="N269" s="140" t="s">
        <v>36</v>
      </c>
      <c r="O269" s="141">
        <v>0.19800000000000001</v>
      </c>
      <c r="P269" s="141">
        <f>O269*H269</f>
        <v>2.5740000000000003</v>
      </c>
      <c r="Q269" s="141">
        <v>0</v>
      </c>
      <c r="R269" s="141">
        <f>Q269*H269</f>
        <v>0</v>
      </c>
      <c r="S269" s="141">
        <v>0</v>
      </c>
      <c r="T269" s="142">
        <f>S269*H269</f>
        <v>0</v>
      </c>
      <c r="AR269" s="143" t="s">
        <v>196</v>
      </c>
      <c r="AT269" s="143" t="s">
        <v>129</v>
      </c>
      <c r="AU269" s="143" t="s">
        <v>134</v>
      </c>
      <c r="AY269" s="13" t="s">
        <v>127</v>
      </c>
      <c r="BE269" s="144">
        <f>IF(N269="základná",J269,0)</f>
        <v>0</v>
      </c>
      <c r="BF269" s="144">
        <f>IF(N269="znížená",J269,0)</f>
        <v>0</v>
      </c>
      <c r="BG269" s="144">
        <f>IF(N269="zákl. prenesená",J269,0)</f>
        <v>0</v>
      </c>
      <c r="BH269" s="144">
        <f>IF(N269="zníž. prenesená",J269,0)</f>
        <v>0</v>
      </c>
      <c r="BI269" s="144">
        <f>IF(N269="nulová",J269,0)</f>
        <v>0</v>
      </c>
      <c r="BJ269" s="13" t="s">
        <v>134</v>
      </c>
      <c r="BK269" s="144">
        <f>ROUND(I269*H269,2)</f>
        <v>0</v>
      </c>
      <c r="BL269" s="13" t="s">
        <v>196</v>
      </c>
      <c r="BM269" s="143" t="s">
        <v>612</v>
      </c>
    </row>
    <row r="270" spans="2:65" s="1" customFormat="1" ht="16.5" customHeight="1">
      <c r="B270" s="131"/>
      <c r="C270" s="145" t="s">
        <v>613</v>
      </c>
      <c r="D270" s="145" t="s">
        <v>277</v>
      </c>
      <c r="E270" s="146" t="s">
        <v>614</v>
      </c>
      <c r="F270" s="147" t="s">
        <v>615</v>
      </c>
      <c r="G270" s="148" t="s">
        <v>178</v>
      </c>
      <c r="H270" s="149">
        <v>13</v>
      </c>
      <c r="I270" s="150">
        <v>0</v>
      </c>
      <c r="J270" s="150">
        <f>ROUND(I270*H270,2)</f>
        <v>0</v>
      </c>
      <c r="K270" s="151"/>
      <c r="L270" s="152"/>
      <c r="M270" s="153" t="s">
        <v>1</v>
      </c>
      <c r="N270" s="154" t="s">
        <v>36</v>
      </c>
      <c r="O270" s="141">
        <v>0</v>
      </c>
      <c r="P270" s="141">
        <f>O270*H270</f>
        <v>0</v>
      </c>
      <c r="Q270" s="141">
        <v>1.2999999999999999E-4</v>
      </c>
      <c r="R270" s="141">
        <f>Q270*H270</f>
        <v>1.6899999999999999E-3</v>
      </c>
      <c r="S270" s="141">
        <v>0</v>
      </c>
      <c r="T270" s="142">
        <f>S270*H270</f>
        <v>0</v>
      </c>
      <c r="AR270" s="143" t="s">
        <v>260</v>
      </c>
      <c r="AT270" s="143" t="s">
        <v>277</v>
      </c>
      <c r="AU270" s="143" t="s">
        <v>134</v>
      </c>
      <c r="AY270" s="13" t="s">
        <v>127</v>
      </c>
      <c r="BE270" s="144">
        <f>IF(N270="základná",J270,0)</f>
        <v>0</v>
      </c>
      <c r="BF270" s="144">
        <f>IF(N270="znížená",J270,0)</f>
        <v>0</v>
      </c>
      <c r="BG270" s="144">
        <f>IF(N270="zákl. prenesená",J270,0)</f>
        <v>0</v>
      </c>
      <c r="BH270" s="144">
        <f>IF(N270="zníž. prenesená",J270,0)</f>
        <v>0</v>
      </c>
      <c r="BI270" s="144">
        <f>IF(N270="nulová",J270,0)</f>
        <v>0</v>
      </c>
      <c r="BJ270" s="13" t="s">
        <v>134</v>
      </c>
      <c r="BK270" s="144">
        <f>ROUND(I270*H270,2)</f>
        <v>0</v>
      </c>
      <c r="BL270" s="13" t="s">
        <v>196</v>
      </c>
      <c r="BM270" s="143" t="s">
        <v>616</v>
      </c>
    </row>
    <row r="271" spans="2:65" s="11" customFormat="1" ht="25.95" customHeight="1">
      <c r="B271" s="120"/>
      <c r="D271" s="121" t="s">
        <v>69</v>
      </c>
      <c r="E271" s="122" t="s">
        <v>277</v>
      </c>
      <c r="F271" s="122" t="s">
        <v>617</v>
      </c>
      <c r="J271" s="123">
        <f>BK271</f>
        <v>0</v>
      </c>
      <c r="L271" s="120"/>
      <c r="M271" s="124"/>
      <c r="P271" s="125">
        <f>P272</f>
        <v>130.04419999999999</v>
      </c>
      <c r="R271" s="125">
        <f>R272</f>
        <v>0.36517809000000007</v>
      </c>
      <c r="T271" s="126">
        <f>T272</f>
        <v>0</v>
      </c>
      <c r="AR271" s="121" t="s">
        <v>139</v>
      </c>
      <c r="AT271" s="127" t="s">
        <v>69</v>
      </c>
      <c r="AU271" s="127" t="s">
        <v>70</v>
      </c>
      <c r="AY271" s="121" t="s">
        <v>127</v>
      </c>
      <c r="BK271" s="128">
        <f>BK272</f>
        <v>0</v>
      </c>
    </row>
    <row r="272" spans="2:65" s="11" customFormat="1" ht="22.8" customHeight="1">
      <c r="B272" s="120"/>
      <c r="D272" s="121" t="s">
        <v>69</v>
      </c>
      <c r="E272" s="129" t="s">
        <v>618</v>
      </c>
      <c r="F272" s="129" t="s">
        <v>619</v>
      </c>
      <c r="J272" s="130">
        <f>BK272</f>
        <v>0</v>
      </c>
      <c r="L272" s="120"/>
      <c r="M272" s="124"/>
      <c r="P272" s="125">
        <f>SUM(P273:P310)</f>
        <v>130.04419999999999</v>
      </c>
      <c r="R272" s="125">
        <f>SUM(R273:R310)</f>
        <v>0.36517809000000007</v>
      </c>
      <c r="T272" s="126">
        <f>SUM(T273:T310)</f>
        <v>0</v>
      </c>
      <c r="AR272" s="121" t="s">
        <v>139</v>
      </c>
      <c r="AT272" s="127" t="s">
        <v>69</v>
      </c>
      <c r="AU272" s="127" t="s">
        <v>78</v>
      </c>
      <c r="AY272" s="121" t="s">
        <v>127</v>
      </c>
      <c r="BK272" s="128">
        <f>SUM(BK273:BK310)</f>
        <v>0</v>
      </c>
    </row>
    <row r="273" spans="2:65" s="1" customFormat="1" ht="24.15" customHeight="1">
      <c r="B273" s="131"/>
      <c r="C273" s="132" t="s">
        <v>620</v>
      </c>
      <c r="D273" s="132" t="s">
        <v>129</v>
      </c>
      <c r="E273" s="133" t="s">
        <v>621</v>
      </c>
      <c r="F273" s="134" t="s">
        <v>622</v>
      </c>
      <c r="G273" s="135" t="s">
        <v>178</v>
      </c>
      <c r="H273" s="136">
        <v>48</v>
      </c>
      <c r="I273" s="137">
        <v>0</v>
      </c>
      <c r="J273" s="137">
        <f t="shared" ref="J273:J310" si="80">ROUND(I273*H273,2)</f>
        <v>0</v>
      </c>
      <c r="K273" s="138"/>
      <c r="L273" s="25"/>
      <c r="M273" s="139" t="s">
        <v>1</v>
      </c>
      <c r="N273" s="140" t="s">
        <v>36</v>
      </c>
      <c r="O273" s="141">
        <v>0.08</v>
      </c>
      <c r="P273" s="141">
        <f t="shared" ref="P273:P310" si="81">O273*H273</f>
        <v>3.84</v>
      </c>
      <c r="Q273" s="141">
        <v>0</v>
      </c>
      <c r="R273" s="141">
        <f t="shared" ref="R273:R310" si="82">Q273*H273</f>
        <v>0</v>
      </c>
      <c r="S273" s="141">
        <v>0</v>
      </c>
      <c r="T273" s="142">
        <f t="shared" ref="T273:T310" si="83">S273*H273</f>
        <v>0</v>
      </c>
      <c r="AR273" s="143" t="s">
        <v>403</v>
      </c>
      <c r="AT273" s="143" t="s">
        <v>129</v>
      </c>
      <c r="AU273" s="143" t="s">
        <v>134</v>
      </c>
      <c r="AY273" s="13" t="s">
        <v>127</v>
      </c>
      <c r="BE273" s="144">
        <f t="shared" ref="BE273:BE310" si="84">IF(N273="základná",J273,0)</f>
        <v>0</v>
      </c>
      <c r="BF273" s="144">
        <f t="shared" ref="BF273:BF310" si="85">IF(N273="znížená",J273,0)</f>
        <v>0</v>
      </c>
      <c r="BG273" s="144">
        <f t="shared" ref="BG273:BG310" si="86">IF(N273="zákl. prenesená",J273,0)</f>
        <v>0</v>
      </c>
      <c r="BH273" s="144">
        <f t="shared" ref="BH273:BH310" si="87">IF(N273="zníž. prenesená",J273,0)</f>
        <v>0</v>
      </c>
      <c r="BI273" s="144">
        <f t="shared" ref="BI273:BI310" si="88">IF(N273="nulová",J273,0)</f>
        <v>0</v>
      </c>
      <c r="BJ273" s="13" t="s">
        <v>134</v>
      </c>
      <c r="BK273" s="144">
        <f t="shared" ref="BK273:BK310" si="89">ROUND(I273*H273,2)</f>
        <v>0</v>
      </c>
      <c r="BL273" s="13" t="s">
        <v>403</v>
      </c>
      <c r="BM273" s="143" t="s">
        <v>623</v>
      </c>
    </row>
    <row r="274" spans="2:65" s="1" customFormat="1" ht="24.15" customHeight="1">
      <c r="B274" s="131"/>
      <c r="C274" s="145" t="s">
        <v>624</v>
      </c>
      <c r="D274" s="145" t="s">
        <v>277</v>
      </c>
      <c r="E274" s="146" t="s">
        <v>625</v>
      </c>
      <c r="F274" s="147" t="s">
        <v>626</v>
      </c>
      <c r="G274" s="148" t="s">
        <v>178</v>
      </c>
      <c r="H274" s="149">
        <v>48</v>
      </c>
      <c r="I274" s="150">
        <v>0</v>
      </c>
      <c r="J274" s="150">
        <f t="shared" si="80"/>
        <v>0</v>
      </c>
      <c r="K274" s="151"/>
      <c r="L274" s="152"/>
      <c r="M274" s="153" t="s">
        <v>1</v>
      </c>
      <c r="N274" s="154" t="s">
        <v>36</v>
      </c>
      <c r="O274" s="141">
        <v>0</v>
      </c>
      <c r="P274" s="141">
        <f t="shared" si="81"/>
        <v>0</v>
      </c>
      <c r="Q274" s="141">
        <v>1.7000000000000001E-4</v>
      </c>
      <c r="R274" s="141">
        <f t="shared" si="82"/>
        <v>8.1600000000000006E-3</v>
      </c>
      <c r="S274" s="141">
        <v>0</v>
      </c>
      <c r="T274" s="142">
        <f t="shared" si="83"/>
        <v>0</v>
      </c>
      <c r="AR274" s="143" t="s">
        <v>627</v>
      </c>
      <c r="AT274" s="143" t="s">
        <v>277</v>
      </c>
      <c r="AU274" s="143" t="s">
        <v>134</v>
      </c>
      <c r="AY274" s="13" t="s">
        <v>127</v>
      </c>
      <c r="BE274" s="144">
        <f t="shared" si="84"/>
        <v>0</v>
      </c>
      <c r="BF274" s="144">
        <f t="shared" si="85"/>
        <v>0</v>
      </c>
      <c r="BG274" s="144">
        <f t="shared" si="86"/>
        <v>0</v>
      </c>
      <c r="BH274" s="144">
        <f t="shared" si="87"/>
        <v>0</v>
      </c>
      <c r="BI274" s="144">
        <f t="shared" si="88"/>
        <v>0</v>
      </c>
      <c r="BJ274" s="13" t="s">
        <v>134</v>
      </c>
      <c r="BK274" s="144">
        <f t="shared" si="89"/>
        <v>0</v>
      </c>
      <c r="BL274" s="13" t="s">
        <v>627</v>
      </c>
      <c r="BM274" s="143" t="s">
        <v>628</v>
      </c>
    </row>
    <row r="275" spans="2:65" s="1" customFormat="1" ht="21.75" customHeight="1">
      <c r="B275" s="131"/>
      <c r="C275" s="132" t="s">
        <v>629</v>
      </c>
      <c r="D275" s="132" t="s">
        <v>129</v>
      </c>
      <c r="E275" s="133" t="s">
        <v>630</v>
      </c>
      <c r="F275" s="134" t="s">
        <v>631</v>
      </c>
      <c r="G275" s="135" t="s">
        <v>155</v>
      </c>
      <c r="H275" s="136">
        <v>7</v>
      </c>
      <c r="I275" s="137">
        <v>0</v>
      </c>
      <c r="J275" s="137">
        <f t="shared" si="80"/>
        <v>0</v>
      </c>
      <c r="K275" s="138"/>
      <c r="L275" s="25"/>
      <c r="M275" s="139" t="s">
        <v>1</v>
      </c>
      <c r="N275" s="140" t="s">
        <v>36</v>
      </c>
      <c r="O275" s="141">
        <v>8.5999999999999993E-2</v>
      </c>
      <c r="P275" s="141">
        <f t="shared" si="81"/>
        <v>0.60199999999999998</v>
      </c>
      <c r="Q275" s="141">
        <v>0</v>
      </c>
      <c r="R275" s="141">
        <f t="shared" si="82"/>
        <v>0</v>
      </c>
      <c r="S275" s="141">
        <v>0</v>
      </c>
      <c r="T275" s="142">
        <f t="shared" si="83"/>
        <v>0</v>
      </c>
      <c r="AR275" s="143" t="s">
        <v>403</v>
      </c>
      <c r="AT275" s="143" t="s">
        <v>129</v>
      </c>
      <c r="AU275" s="143" t="s">
        <v>134</v>
      </c>
      <c r="AY275" s="13" t="s">
        <v>127</v>
      </c>
      <c r="BE275" s="144">
        <f t="shared" si="84"/>
        <v>0</v>
      </c>
      <c r="BF275" s="144">
        <f t="shared" si="85"/>
        <v>0</v>
      </c>
      <c r="BG275" s="144">
        <f t="shared" si="86"/>
        <v>0</v>
      </c>
      <c r="BH275" s="144">
        <f t="shared" si="87"/>
        <v>0</v>
      </c>
      <c r="BI275" s="144">
        <f t="shared" si="88"/>
        <v>0</v>
      </c>
      <c r="BJ275" s="13" t="s">
        <v>134</v>
      </c>
      <c r="BK275" s="144">
        <f t="shared" si="89"/>
        <v>0</v>
      </c>
      <c r="BL275" s="13" t="s">
        <v>403</v>
      </c>
      <c r="BM275" s="143" t="s">
        <v>632</v>
      </c>
    </row>
    <row r="276" spans="2:65" s="1" customFormat="1" ht="33" customHeight="1">
      <c r="B276" s="131"/>
      <c r="C276" s="145" t="s">
        <v>633</v>
      </c>
      <c r="D276" s="145" t="s">
        <v>277</v>
      </c>
      <c r="E276" s="146" t="s">
        <v>634</v>
      </c>
      <c r="F276" s="147" t="s">
        <v>635</v>
      </c>
      <c r="G276" s="148" t="s">
        <v>155</v>
      </c>
      <c r="H276" s="149">
        <v>4</v>
      </c>
      <c r="I276" s="150">
        <v>0</v>
      </c>
      <c r="J276" s="150">
        <f t="shared" si="80"/>
        <v>0</v>
      </c>
      <c r="K276" s="151"/>
      <c r="L276" s="152"/>
      <c r="M276" s="153" t="s">
        <v>1</v>
      </c>
      <c r="N276" s="154" t="s">
        <v>36</v>
      </c>
      <c r="O276" s="141">
        <v>0</v>
      </c>
      <c r="P276" s="141">
        <f t="shared" si="81"/>
        <v>0</v>
      </c>
      <c r="Q276" s="141">
        <v>3.0000000000000001E-5</v>
      </c>
      <c r="R276" s="141">
        <f t="shared" si="82"/>
        <v>1.2E-4</v>
      </c>
      <c r="S276" s="141">
        <v>0</v>
      </c>
      <c r="T276" s="142">
        <f t="shared" si="83"/>
        <v>0</v>
      </c>
      <c r="AR276" s="143" t="s">
        <v>627</v>
      </c>
      <c r="AT276" s="143" t="s">
        <v>277</v>
      </c>
      <c r="AU276" s="143" t="s">
        <v>134</v>
      </c>
      <c r="AY276" s="13" t="s">
        <v>127</v>
      </c>
      <c r="BE276" s="144">
        <f t="shared" si="84"/>
        <v>0</v>
      </c>
      <c r="BF276" s="144">
        <f t="shared" si="85"/>
        <v>0</v>
      </c>
      <c r="BG276" s="144">
        <f t="shared" si="86"/>
        <v>0</v>
      </c>
      <c r="BH276" s="144">
        <f t="shared" si="87"/>
        <v>0</v>
      </c>
      <c r="BI276" s="144">
        <f t="shared" si="88"/>
        <v>0</v>
      </c>
      <c r="BJ276" s="13" t="s">
        <v>134</v>
      </c>
      <c r="BK276" s="144">
        <f t="shared" si="89"/>
        <v>0</v>
      </c>
      <c r="BL276" s="13" t="s">
        <v>627</v>
      </c>
      <c r="BM276" s="143" t="s">
        <v>636</v>
      </c>
    </row>
    <row r="277" spans="2:65" s="1" customFormat="1" ht="21.75" customHeight="1">
      <c r="B277" s="131"/>
      <c r="C277" s="145" t="s">
        <v>637</v>
      </c>
      <c r="D277" s="145" t="s">
        <v>277</v>
      </c>
      <c r="E277" s="146" t="s">
        <v>638</v>
      </c>
      <c r="F277" s="147" t="s">
        <v>639</v>
      </c>
      <c r="G277" s="148" t="s">
        <v>155</v>
      </c>
      <c r="H277" s="149">
        <v>7</v>
      </c>
      <c r="I277" s="150">
        <v>0</v>
      </c>
      <c r="J277" s="150">
        <f t="shared" si="80"/>
        <v>0</v>
      </c>
      <c r="K277" s="151"/>
      <c r="L277" s="152"/>
      <c r="M277" s="153" t="s">
        <v>1</v>
      </c>
      <c r="N277" s="154" t="s">
        <v>36</v>
      </c>
      <c r="O277" s="141">
        <v>0</v>
      </c>
      <c r="P277" s="141">
        <f t="shared" si="81"/>
        <v>0</v>
      </c>
      <c r="Q277" s="141">
        <v>1.0000000000000001E-5</v>
      </c>
      <c r="R277" s="141">
        <f t="shared" si="82"/>
        <v>7.0000000000000007E-5</v>
      </c>
      <c r="S277" s="141">
        <v>0</v>
      </c>
      <c r="T277" s="142">
        <f t="shared" si="83"/>
        <v>0</v>
      </c>
      <c r="AR277" s="143" t="s">
        <v>627</v>
      </c>
      <c r="AT277" s="143" t="s">
        <v>277</v>
      </c>
      <c r="AU277" s="143" t="s">
        <v>134</v>
      </c>
      <c r="AY277" s="13" t="s">
        <v>127</v>
      </c>
      <c r="BE277" s="144">
        <f t="shared" si="84"/>
        <v>0</v>
      </c>
      <c r="BF277" s="144">
        <f t="shared" si="85"/>
        <v>0</v>
      </c>
      <c r="BG277" s="144">
        <f t="shared" si="86"/>
        <v>0</v>
      </c>
      <c r="BH277" s="144">
        <f t="shared" si="87"/>
        <v>0</v>
      </c>
      <c r="BI277" s="144">
        <f t="shared" si="88"/>
        <v>0</v>
      </c>
      <c r="BJ277" s="13" t="s">
        <v>134</v>
      </c>
      <c r="BK277" s="144">
        <f t="shared" si="89"/>
        <v>0</v>
      </c>
      <c r="BL277" s="13" t="s">
        <v>627</v>
      </c>
      <c r="BM277" s="143" t="s">
        <v>640</v>
      </c>
    </row>
    <row r="278" spans="2:65" s="1" customFormat="1" ht="21.75" customHeight="1">
      <c r="B278" s="131"/>
      <c r="C278" s="145" t="s">
        <v>641</v>
      </c>
      <c r="D278" s="145" t="s">
        <v>277</v>
      </c>
      <c r="E278" s="146" t="s">
        <v>642</v>
      </c>
      <c r="F278" s="147" t="s">
        <v>643</v>
      </c>
      <c r="G278" s="148" t="s">
        <v>155</v>
      </c>
      <c r="H278" s="149">
        <v>3</v>
      </c>
      <c r="I278" s="150">
        <v>0</v>
      </c>
      <c r="J278" s="150">
        <f t="shared" si="80"/>
        <v>0</v>
      </c>
      <c r="K278" s="151"/>
      <c r="L278" s="152"/>
      <c r="M278" s="153" t="s">
        <v>1</v>
      </c>
      <c r="N278" s="154" t="s">
        <v>36</v>
      </c>
      <c r="O278" s="141">
        <v>0</v>
      </c>
      <c r="P278" s="141">
        <f t="shared" si="81"/>
        <v>0</v>
      </c>
      <c r="Q278" s="141">
        <v>2.0000000000000002E-5</v>
      </c>
      <c r="R278" s="141">
        <f t="shared" si="82"/>
        <v>6.0000000000000008E-5</v>
      </c>
      <c r="S278" s="141">
        <v>0</v>
      </c>
      <c r="T278" s="142">
        <f t="shared" si="83"/>
        <v>0</v>
      </c>
      <c r="AR278" s="143" t="s">
        <v>627</v>
      </c>
      <c r="AT278" s="143" t="s">
        <v>277</v>
      </c>
      <c r="AU278" s="143" t="s">
        <v>134</v>
      </c>
      <c r="AY278" s="13" t="s">
        <v>127</v>
      </c>
      <c r="BE278" s="144">
        <f t="shared" si="84"/>
        <v>0</v>
      </c>
      <c r="BF278" s="144">
        <f t="shared" si="85"/>
        <v>0</v>
      </c>
      <c r="BG278" s="144">
        <f t="shared" si="86"/>
        <v>0</v>
      </c>
      <c r="BH278" s="144">
        <f t="shared" si="87"/>
        <v>0</v>
      </c>
      <c r="BI278" s="144">
        <f t="shared" si="88"/>
        <v>0</v>
      </c>
      <c r="BJ278" s="13" t="s">
        <v>134</v>
      </c>
      <c r="BK278" s="144">
        <f t="shared" si="89"/>
        <v>0</v>
      </c>
      <c r="BL278" s="13" t="s">
        <v>627</v>
      </c>
      <c r="BM278" s="143" t="s">
        <v>644</v>
      </c>
    </row>
    <row r="279" spans="2:65" s="1" customFormat="1" ht="24.15" customHeight="1">
      <c r="B279" s="131"/>
      <c r="C279" s="132" t="s">
        <v>645</v>
      </c>
      <c r="D279" s="132" t="s">
        <v>129</v>
      </c>
      <c r="E279" s="133" t="s">
        <v>646</v>
      </c>
      <c r="F279" s="134" t="s">
        <v>647</v>
      </c>
      <c r="G279" s="135" t="s">
        <v>155</v>
      </c>
      <c r="H279" s="136">
        <v>8</v>
      </c>
      <c r="I279" s="137">
        <v>0</v>
      </c>
      <c r="J279" s="137">
        <f t="shared" si="80"/>
        <v>0</v>
      </c>
      <c r="K279" s="138"/>
      <c r="L279" s="25"/>
      <c r="M279" s="139" t="s">
        <v>1</v>
      </c>
      <c r="N279" s="140" t="s">
        <v>36</v>
      </c>
      <c r="O279" s="141">
        <v>0.29699999999999999</v>
      </c>
      <c r="P279" s="141">
        <f t="shared" si="81"/>
        <v>2.3759999999999999</v>
      </c>
      <c r="Q279" s="141">
        <v>0</v>
      </c>
      <c r="R279" s="141">
        <f t="shared" si="82"/>
        <v>0</v>
      </c>
      <c r="S279" s="141">
        <v>0</v>
      </c>
      <c r="T279" s="142">
        <f t="shared" si="83"/>
        <v>0</v>
      </c>
      <c r="AR279" s="143" t="s">
        <v>403</v>
      </c>
      <c r="AT279" s="143" t="s">
        <v>129</v>
      </c>
      <c r="AU279" s="143" t="s">
        <v>134</v>
      </c>
      <c r="AY279" s="13" t="s">
        <v>127</v>
      </c>
      <c r="BE279" s="144">
        <f t="shared" si="84"/>
        <v>0</v>
      </c>
      <c r="BF279" s="144">
        <f t="shared" si="85"/>
        <v>0</v>
      </c>
      <c r="BG279" s="144">
        <f t="shared" si="86"/>
        <v>0</v>
      </c>
      <c r="BH279" s="144">
        <f t="shared" si="87"/>
        <v>0</v>
      </c>
      <c r="BI279" s="144">
        <f t="shared" si="88"/>
        <v>0</v>
      </c>
      <c r="BJ279" s="13" t="s">
        <v>134</v>
      </c>
      <c r="BK279" s="144">
        <f t="shared" si="89"/>
        <v>0</v>
      </c>
      <c r="BL279" s="13" t="s">
        <v>403</v>
      </c>
      <c r="BM279" s="143" t="s">
        <v>648</v>
      </c>
    </row>
    <row r="280" spans="2:65" s="1" customFormat="1" ht="24.15" customHeight="1">
      <c r="B280" s="131"/>
      <c r="C280" s="145" t="s">
        <v>649</v>
      </c>
      <c r="D280" s="145" t="s">
        <v>277</v>
      </c>
      <c r="E280" s="146" t="s">
        <v>650</v>
      </c>
      <c r="F280" s="147" t="s">
        <v>651</v>
      </c>
      <c r="G280" s="148" t="s">
        <v>155</v>
      </c>
      <c r="H280" s="149">
        <v>8</v>
      </c>
      <c r="I280" s="150">
        <v>0</v>
      </c>
      <c r="J280" s="150">
        <f t="shared" si="80"/>
        <v>0</v>
      </c>
      <c r="K280" s="151"/>
      <c r="L280" s="152"/>
      <c r="M280" s="153" t="s">
        <v>1</v>
      </c>
      <c r="N280" s="154" t="s">
        <v>36</v>
      </c>
      <c r="O280" s="141">
        <v>0</v>
      </c>
      <c r="P280" s="141">
        <f t="shared" si="81"/>
        <v>0</v>
      </c>
      <c r="Q280" s="141">
        <v>1E-4</v>
      </c>
      <c r="R280" s="141">
        <f t="shared" si="82"/>
        <v>8.0000000000000004E-4</v>
      </c>
      <c r="S280" s="141">
        <v>0</v>
      </c>
      <c r="T280" s="142">
        <f t="shared" si="83"/>
        <v>0</v>
      </c>
      <c r="AR280" s="143" t="s">
        <v>627</v>
      </c>
      <c r="AT280" s="143" t="s">
        <v>277</v>
      </c>
      <c r="AU280" s="143" t="s">
        <v>134</v>
      </c>
      <c r="AY280" s="13" t="s">
        <v>127</v>
      </c>
      <c r="BE280" s="144">
        <f t="shared" si="84"/>
        <v>0</v>
      </c>
      <c r="BF280" s="144">
        <f t="shared" si="85"/>
        <v>0</v>
      </c>
      <c r="BG280" s="144">
        <f t="shared" si="86"/>
        <v>0</v>
      </c>
      <c r="BH280" s="144">
        <f t="shared" si="87"/>
        <v>0</v>
      </c>
      <c r="BI280" s="144">
        <f t="shared" si="88"/>
        <v>0</v>
      </c>
      <c r="BJ280" s="13" t="s">
        <v>134</v>
      </c>
      <c r="BK280" s="144">
        <f t="shared" si="89"/>
        <v>0</v>
      </c>
      <c r="BL280" s="13" t="s">
        <v>627</v>
      </c>
      <c r="BM280" s="143" t="s">
        <v>652</v>
      </c>
    </row>
    <row r="281" spans="2:65" s="1" customFormat="1" ht="24.15" customHeight="1">
      <c r="B281" s="131"/>
      <c r="C281" s="132" t="s">
        <v>653</v>
      </c>
      <c r="D281" s="132" t="s">
        <v>129</v>
      </c>
      <c r="E281" s="133" t="s">
        <v>654</v>
      </c>
      <c r="F281" s="134" t="s">
        <v>655</v>
      </c>
      <c r="G281" s="135" t="s">
        <v>155</v>
      </c>
      <c r="H281" s="136">
        <v>4</v>
      </c>
      <c r="I281" s="137">
        <v>0</v>
      </c>
      <c r="J281" s="137">
        <f t="shared" si="80"/>
        <v>0</v>
      </c>
      <c r="K281" s="138"/>
      <c r="L281" s="25"/>
      <c r="M281" s="139" t="s">
        <v>1</v>
      </c>
      <c r="N281" s="140" t="s">
        <v>36</v>
      </c>
      <c r="O281" s="141">
        <v>0.32</v>
      </c>
      <c r="P281" s="141">
        <f t="shared" si="81"/>
        <v>1.28</v>
      </c>
      <c r="Q281" s="141">
        <v>0</v>
      </c>
      <c r="R281" s="141">
        <f t="shared" si="82"/>
        <v>0</v>
      </c>
      <c r="S281" s="141">
        <v>0</v>
      </c>
      <c r="T281" s="142">
        <f t="shared" si="83"/>
        <v>0</v>
      </c>
      <c r="AR281" s="143" t="s">
        <v>403</v>
      </c>
      <c r="AT281" s="143" t="s">
        <v>129</v>
      </c>
      <c r="AU281" s="143" t="s">
        <v>134</v>
      </c>
      <c r="AY281" s="13" t="s">
        <v>127</v>
      </c>
      <c r="BE281" s="144">
        <f t="shared" si="84"/>
        <v>0</v>
      </c>
      <c r="BF281" s="144">
        <f t="shared" si="85"/>
        <v>0</v>
      </c>
      <c r="BG281" s="144">
        <f t="shared" si="86"/>
        <v>0</v>
      </c>
      <c r="BH281" s="144">
        <f t="shared" si="87"/>
        <v>0</v>
      </c>
      <c r="BI281" s="144">
        <f t="shared" si="88"/>
        <v>0</v>
      </c>
      <c r="BJ281" s="13" t="s">
        <v>134</v>
      </c>
      <c r="BK281" s="144">
        <f t="shared" si="89"/>
        <v>0</v>
      </c>
      <c r="BL281" s="13" t="s">
        <v>403</v>
      </c>
      <c r="BM281" s="143" t="s">
        <v>656</v>
      </c>
    </row>
    <row r="282" spans="2:65" s="1" customFormat="1" ht="16.5" customHeight="1">
      <c r="B282" s="131"/>
      <c r="C282" s="145" t="s">
        <v>657</v>
      </c>
      <c r="D282" s="145" t="s">
        <v>277</v>
      </c>
      <c r="E282" s="146" t="s">
        <v>658</v>
      </c>
      <c r="F282" s="147" t="s">
        <v>659</v>
      </c>
      <c r="G282" s="148" t="s">
        <v>155</v>
      </c>
      <c r="H282" s="149">
        <v>4</v>
      </c>
      <c r="I282" s="150">
        <v>0</v>
      </c>
      <c r="J282" s="150">
        <f t="shared" si="80"/>
        <v>0</v>
      </c>
      <c r="K282" s="151"/>
      <c r="L282" s="152"/>
      <c r="M282" s="153" t="s">
        <v>1</v>
      </c>
      <c r="N282" s="154" t="s">
        <v>36</v>
      </c>
      <c r="O282" s="141">
        <v>0</v>
      </c>
      <c r="P282" s="141">
        <f t="shared" si="81"/>
        <v>0</v>
      </c>
      <c r="Q282" s="141">
        <v>1.2999999999999999E-4</v>
      </c>
      <c r="R282" s="141">
        <f t="shared" si="82"/>
        <v>5.1999999999999995E-4</v>
      </c>
      <c r="S282" s="141">
        <v>0</v>
      </c>
      <c r="T282" s="142">
        <f t="shared" si="83"/>
        <v>0</v>
      </c>
      <c r="AR282" s="143" t="s">
        <v>627</v>
      </c>
      <c r="AT282" s="143" t="s">
        <v>277</v>
      </c>
      <c r="AU282" s="143" t="s">
        <v>134</v>
      </c>
      <c r="AY282" s="13" t="s">
        <v>127</v>
      </c>
      <c r="BE282" s="144">
        <f t="shared" si="84"/>
        <v>0</v>
      </c>
      <c r="BF282" s="144">
        <f t="shared" si="85"/>
        <v>0</v>
      </c>
      <c r="BG282" s="144">
        <f t="shared" si="86"/>
        <v>0</v>
      </c>
      <c r="BH282" s="144">
        <f t="shared" si="87"/>
        <v>0</v>
      </c>
      <c r="BI282" s="144">
        <f t="shared" si="88"/>
        <v>0</v>
      </c>
      <c r="BJ282" s="13" t="s">
        <v>134</v>
      </c>
      <c r="BK282" s="144">
        <f t="shared" si="89"/>
        <v>0</v>
      </c>
      <c r="BL282" s="13" t="s">
        <v>627</v>
      </c>
      <c r="BM282" s="143" t="s">
        <v>660</v>
      </c>
    </row>
    <row r="283" spans="2:65" s="1" customFormat="1" ht="24.15" customHeight="1">
      <c r="B283" s="131"/>
      <c r="C283" s="132" t="s">
        <v>661</v>
      </c>
      <c r="D283" s="132" t="s">
        <v>129</v>
      </c>
      <c r="E283" s="133" t="s">
        <v>662</v>
      </c>
      <c r="F283" s="134" t="s">
        <v>663</v>
      </c>
      <c r="G283" s="135" t="s">
        <v>155</v>
      </c>
      <c r="H283" s="136">
        <v>23</v>
      </c>
      <c r="I283" s="137">
        <v>0</v>
      </c>
      <c r="J283" s="137">
        <f t="shared" si="80"/>
        <v>0</v>
      </c>
      <c r="K283" s="138"/>
      <c r="L283" s="25"/>
      <c r="M283" s="139" t="s">
        <v>1</v>
      </c>
      <c r="N283" s="140" t="s">
        <v>36</v>
      </c>
      <c r="O283" s="141">
        <v>0.36</v>
      </c>
      <c r="P283" s="141">
        <f t="shared" si="81"/>
        <v>8.2799999999999994</v>
      </c>
      <c r="Q283" s="141">
        <v>0</v>
      </c>
      <c r="R283" s="141">
        <f t="shared" si="82"/>
        <v>0</v>
      </c>
      <c r="S283" s="141">
        <v>0</v>
      </c>
      <c r="T283" s="142">
        <f t="shared" si="83"/>
        <v>0</v>
      </c>
      <c r="AR283" s="143" t="s">
        <v>403</v>
      </c>
      <c r="AT283" s="143" t="s">
        <v>129</v>
      </c>
      <c r="AU283" s="143" t="s">
        <v>134</v>
      </c>
      <c r="AY283" s="13" t="s">
        <v>127</v>
      </c>
      <c r="BE283" s="144">
        <f t="shared" si="84"/>
        <v>0</v>
      </c>
      <c r="BF283" s="144">
        <f t="shared" si="85"/>
        <v>0</v>
      </c>
      <c r="BG283" s="144">
        <f t="shared" si="86"/>
        <v>0</v>
      </c>
      <c r="BH283" s="144">
        <f t="shared" si="87"/>
        <v>0</v>
      </c>
      <c r="BI283" s="144">
        <f t="shared" si="88"/>
        <v>0</v>
      </c>
      <c r="BJ283" s="13" t="s">
        <v>134</v>
      </c>
      <c r="BK283" s="144">
        <f t="shared" si="89"/>
        <v>0</v>
      </c>
      <c r="BL283" s="13" t="s">
        <v>403</v>
      </c>
      <c r="BM283" s="143" t="s">
        <v>664</v>
      </c>
    </row>
    <row r="284" spans="2:65" s="1" customFormat="1" ht="16.5" customHeight="1">
      <c r="B284" s="131"/>
      <c r="C284" s="145" t="s">
        <v>665</v>
      </c>
      <c r="D284" s="145" t="s">
        <v>277</v>
      </c>
      <c r="E284" s="146" t="s">
        <v>666</v>
      </c>
      <c r="F284" s="147" t="s">
        <v>667</v>
      </c>
      <c r="G284" s="148" t="s">
        <v>155</v>
      </c>
      <c r="H284" s="149">
        <v>23</v>
      </c>
      <c r="I284" s="150">
        <v>0</v>
      </c>
      <c r="J284" s="150">
        <f t="shared" si="80"/>
        <v>0</v>
      </c>
      <c r="K284" s="151"/>
      <c r="L284" s="152"/>
      <c r="M284" s="153" t="s">
        <v>1</v>
      </c>
      <c r="N284" s="154" t="s">
        <v>36</v>
      </c>
      <c r="O284" s="141">
        <v>0</v>
      </c>
      <c r="P284" s="141">
        <f t="shared" si="81"/>
        <v>0</v>
      </c>
      <c r="Q284" s="141">
        <v>1E-4</v>
      </c>
      <c r="R284" s="141">
        <f t="shared" si="82"/>
        <v>2.3E-3</v>
      </c>
      <c r="S284" s="141">
        <v>0</v>
      </c>
      <c r="T284" s="142">
        <f t="shared" si="83"/>
        <v>0</v>
      </c>
      <c r="AR284" s="143" t="s">
        <v>627</v>
      </c>
      <c r="AT284" s="143" t="s">
        <v>277</v>
      </c>
      <c r="AU284" s="143" t="s">
        <v>134</v>
      </c>
      <c r="AY284" s="13" t="s">
        <v>127</v>
      </c>
      <c r="BE284" s="144">
        <f t="shared" si="84"/>
        <v>0</v>
      </c>
      <c r="BF284" s="144">
        <f t="shared" si="85"/>
        <v>0</v>
      </c>
      <c r="BG284" s="144">
        <f t="shared" si="86"/>
        <v>0</v>
      </c>
      <c r="BH284" s="144">
        <f t="shared" si="87"/>
        <v>0</v>
      </c>
      <c r="BI284" s="144">
        <f t="shared" si="88"/>
        <v>0</v>
      </c>
      <c r="BJ284" s="13" t="s">
        <v>134</v>
      </c>
      <c r="BK284" s="144">
        <f t="shared" si="89"/>
        <v>0</v>
      </c>
      <c r="BL284" s="13" t="s">
        <v>627</v>
      </c>
      <c r="BM284" s="143" t="s">
        <v>668</v>
      </c>
    </row>
    <row r="285" spans="2:65" s="1" customFormat="1" ht="37.799999999999997" customHeight="1">
      <c r="B285" s="131"/>
      <c r="C285" s="132" t="s">
        <v>669</v>
      </c>
      <c r="D285" s="132" t="s">
        <v>129</v>
      </c>
      <c r="E285" s="133" t="s">
        <v>670</v>
      </c>
      <c r="F285" s="134" t="s">
        <v>671</v>
      </c>
      <c r="G285" s="135" t="s">
        <v>155</v>
      </c>
      <c r="H285" s="136">
        <v>7</v>
      </c>
      <c r="I285" s="137">
        <v>0</v>
      </c>
      <c r="J285" s="137">
        <f t="shared" si="80"/>
        <v>0</v>
      </c>
      <c r="K285" s="138"/>
      <c r="L285" s="25"/>
      <c r="M285" s="139" t="s">
        <v>1</v>
      </c>
      <c r="N285" s="140" t="s">
        <v>36</v>
      </c>
      <c r="O285" s="141">
        <v>0.40100000000000002</v>
      </c>
      <c r="P285" s="141">
        <f t="shared" si="81"/>
        <v>2.8070000000000004</v>
      </c>
      <c r="Q285" s="141">
        <v>0</v>
      </c>
      <c r="R285" s="141">
        <f t="shared" si="82"/>
        <v>0</v>
      </c>
      <c r="S285" s="141">
        <v>0</v>
      </c>
      <c r="T285" s="142">
        <f t="shared" si="83"/>
        <v>0</v>
      </c>
      <c r="AR285" s="143" t="s">
        <v>403</v>
      </c>
      <c r="AT285" s="143" t="s">
        <v>129</v>
      </c>
      <c r="AU285" s="143" t="s">
        <v>134</v>
      </c>
      <c r="AY285" s="13" t="s">
        <v>127</v>
      </c>
      <c r="BE285" s="144">
        <f t="shared" si="84"/>
        <v>0</v>
      </c>
      <c r="BF285" s="144">
        <f t="shared" si="85"/>
        <v>0</v>
      </c>
      <c r="BG285" s="144">
        <f t="shared" si="86"/>
        <v>0</v>
      </c>
      <c r="BH285" s="144">
        <f t="shared" si="87"/>
        <v>0</v>
      </c>
      <c r="BI285" s="144">
        <f t="shared" si="88"/>
        <v>0</v>
      </c>
      <c r="BJ285" s="13" t="s">
        <v>134</v>
      </c>
      <c r="BK285" s="144">
        <f t="shared" si="89"/>
        <v>0</v>
      </c>
      <c r="BL285" s="13" t="s">
        <v>403</v>
      </c>
      <c r="BM285" s="143" t="s">
        <v>672</v>
      </c>
    </row>
    <row r="286" spans="2:65" s="1" customFormat="1" ht="24.15" customHeight="1">
      <c r="B286" s="131"/>
      <c r="C286" s="145" t="s">
        <v>673</v>
      </c>
      <c r="D286" s="145" t="s">
        <v>277</v>
      </c>
      <c r="E286" s="146" t="s">
        <v>674</v>
      </c>
      <c r="F286" s="147" t="s">
        <v>675</v>
      </c>
      <c r="G286" s="148" t="s">
        <v>155</v>
      </c>
      <c r="H286" s="149">
        <v>7</v>
      </c>
      <c r="I286" s="150">
        <v>0</v>
      </c>
      <c r="J286" s="150">
        <f t="shared" si="80"/>
        <v>0</v>
      </c>
      <c r="K286" s="151"/>
      <c r="L286" s="152"/>
      <c r="M286" s="153" t="s">
        <v>1</v>
      </c>
      <c r="N286" s="154" t="s">
        <v>36</v>
      </c>
      <c r="O286" s="141">
        <v>0</v>
      </c>
      <c r="P286" s="141">
        <f t="shared" si="81"/>
        <v>0</v>
      </c>
      <c r="Q286" s="141">
        <v>1.7000000000000001E-4</v>
      </c>
      <c r="R286" s="141">
        <f t="shared" si="82"/>
        <v>1.1900000000000001E-3</v>
      </c>
      <c r="S286" s="141">
        <v>0</v>
      </c>
      <c r="T286" s="142">
        <f t="shared" si="83"/>
        <v>0</v>
      </c>
      <c r="AR286" s="143" t="s">
        <v>627</v>
      </c>
      <c r="AT286" s="143" t="s">
        <v>277</v>
      </c>
      <c r="AU286" s="143" t="s">
        <v>134</v>
      </c>
      <c r="AY286" s="13" t="s">
        <v>127</v>
      </c>
      <c r="BE286" s="144">
        <f t="shared" si="84"/>
        <v>0</v>
      </c>
      <c r="BF286" s="144">
        <f t="shared" si="85"/>
        <v>0</v>
      </c>
      <c r="BG286" s="144">
        <f t="shared" si="86"/>
        <v>0</v>
      </c>
      <c r="BH286" s="144">
        <f t="shared" si="87"/>
        <v>0</v>
      </c>
      <c r="BI286" s="144">
        <f t="shared" si="88"/>
        <v>0</v>
      </c>
      <c r="BJ286" s="13" t="s">
        <v>134</v>
      </c>
      <c r="BK286" s="144">
        <f t="shared" si="89"/>
        <v>0</v>
      </c>
      <c r="BL286" s="13" t="s">
        <v>627</v>
      </c>
      <c r="BM286" s="143" t="s">
        <v>676</v>
      </c>
    </row>
    <row r="287" spans="2:65" s="1" customFormat="1" ht="24.15" customHeight="1">
      <c r="B287" s="131"/>
      <c r="C287" s="132" t="s">
        <v>677</v>
      </c>
      <c r="D287" s="132" t="s">
        <v>129</v>
      </c>
      <c r="E287" s="133" t="s">
        <v>678</v>
      </c>
      <c r="F287" s="134" t="s">
        <v>679</v>
      </c>
      <c r="G287" s="135" t="s">
        <v>155</v>
      </c>
      <c r="H287" s="136">
        <v>1</v>
      </c>
      <c r="I287" s="137">
        <v>0</v>
      </c>
      <c r="J287" s="137">
        <f t="shared" si="80"/>
        <v>0</v>
      </c>
      <c r="K287" s="138"/>
      <c r="L287" s="25"/>
      <c r="M287" s="139" t="s">
        <v>1</v>
      </c>
      <c r="N287" s="140" t="s">
        <v>36</v>
      </c>
      <c r="O287" s="141">
        <v>0.65</v>
      </c>
      <c r="P287" s="141">
        <f t="shared" si="81"/>
        <v>0.65</v>
      </c>
      <c r="Q287" s="141">
        <v>0</v>
      </c>
      <c r="R287" s="141">
        <f t="shared" si="82"/>
        <v>0</v>
      </c>
      <c r="S287" s="141">
        <v>0</v>
      </c>
      <c r="T287" s="142">
        <f t="shared" si="83"/>
        <v>0</v>
      </c>
      <c r="AR287" s="143" t="s">
        <v>403</v>
      </c>
      <c r="AT287" s="143" t="s">
        <v>129</v>
      </c>
      <c r="AU287" s="143" t="s">
        <v>134</v>
      </c>
      <c r="AY287" s="13" t="s">
        <v>127</v>
      </c>
      <c r="BE287" s="144">
        <f t="shared" si="84"/>
        <v>0</v>
      </c>
      <c r="BF287" s="144">
        <f t="shared" si="85"/>
        <v>0</v>
      </c>
      <c r="BG287" s="144">
        <f t="shared" si="86"/>
        <v>0</v>
      </c>
      <c r="BH287" s="144">
        <f t="shared" si="87"/>
        <v>0</v>
      </c>
      <c r="BI287" s="144">
        <f t="shared" si="88"/>
        <v>0</v>
      </c>
      <c r="BJ287" s="13" t="s">
        <v>134</v>
      </c>
      <c r="BK287" s="144">
        <f t="shared" si="89"/>
        <v>0</v>
      </c>
      <c r="BL287" s="13" t="s">
        <v>403</v>
      </c>
      <c r="BM287" s="143" t="s">
        <v>680</v>
      </c>
    </row>
    <row r="288" spans="2:65" s="1" customFormat="1" ht="24.15" customHeight="1">
      <c r="B288" s="131"/>
      <c r="C288" s="145" t="s">
        <v>627</v>
      </c>
      <c r="D288" s="145" t="s">
        <v>277</v>
      </c>
      <c r="E288" s="146" t="s">
        <v>681</v>
      </c>
      <c r="F288" s="147" t="s">
        <v>682</v>
      </c>
      <c r="G288" s="148" t="s">
        <v>155</v>
      </c>
      <c r="H288" s="149">
        <v>1</v>
      </c>
      <c r="I288" s="150">
        <v>0</v>
      </c>
      <c r="J288" s="150">
        <f t="shared" si="80"/>
        <v>0</v>
      </c>
      <c r="K288" s="151"/>
      <c r="L288" s="152"/>
      <c r="M288" s="153" t="s">
        <v>1</v>
      </c>
      <c r="N288" s="154" t="s">
        <v>36</v>
      </c>
      <c r="O288" s="141">
        <v>0</v>
      </c>
      <c r="P288" s="141">
        <f t="shared" si="81"/>
        <v>0</v>
      </c>
      <c r="Q288" s="141">
        <v>7.1000000000000002E-4</v>
      </c>
      <c r="R288" s="141">
        <f t="shared" si="82"/>
        <v>7.1000000000000002E-4</v>
      </c>
      <c r="S288" s="141">
        <v>0</v>
      </c>
      <c r="T288" s="142">
        <f t="shared" si="83"/>
        <v>0</v>
      </c>
      <c r="AR288" s="143" t="s">
        <v>627</v>
      </c>
      <c r="AT288" s="143" t="s">
        <v>277</v>
      </c>
      <c r="AU288" s="143" t="s">
        <v>134</v>
      </c>
      <c r="AY288" s="13" t="s">
        <v>127</v>
      </c>
      <c r="BE288" s="144">
        <f t="shared" si="84"/>
        <v>0</v>
      </c>
      <c r="BF288" s="144">
        <f t="shared" si="85"/>
        <v>0</v>
      </c>
      <c r="BG288" s="144">
        <f t="shared" si="86"/>
        <v>0</v>
      </c>
      <c r="BH288" s="144">
        <f t="shared" si="87"/>
        <v>0</v>
      </c>
      <c r="BI288" s="144">
        <f t="shared" si="88"/>
        <v>0</v>
      </c>
      <c r="BJ288" s="13" t="s">
        <v>134</v>
      </c>
      <c r="BK288" s="144">
        <f t="shared" si="89"/>
        <v>0</v>
      </c>
      <c r="BL288" s="13" t="s">
        <v>627</v>
      </c>
      <c r="BM288" s="143" t="s">
        <v>683</v>
      </c>
    </row>
    <row r="289" spans="2:65" s="1" customFormat="1" ht="16.5" customHeight="1">
      <c r="B289" s="131"/>
      <c r="C289" s="132" t="s">
        <v>684</v>
      </c>
      <c r="D289" s="132" t="s">
        <v>129</v>
      </c>
      <c r="E289" s="133" t="s">
        <v>685</v>
      </c>
      <c r="F289" s="134" t="s">
        <v>686</v>
      </c>
      <c r="G289" s="135" t="s">
        <v>178</v>
      </c>
      <c r="H289" s="136">
        <v>6</v>
      </c>
      <c r="I289" s="137">
        <v>0</v>
      </c>
      <c r="J289" s="137">
        <f t="shared" si="80"/>
        <v>0</v>
      </c>
      <c r="K289" s="138"/>
      <c r="L289" s="25"/>
      <c r="M289" s="139" t="s">
        <v>1</v>
      </c>
      <c r="N289" s="140" t="s">
        <v>36</v>
      </c>
      <c r="O289" s="141">
        <v>0.6</v>
      </c>
      <c r="P289" s="141">
        <f t="shared" si="81"/>
        <v>3.5999999999999996</v>
      </c>
      <c r="Q289" s="141">
        <v>0</v>
      </c>
      <c r="R289" s="141">
        <f t="shared" si="82"/>
        <v>0</v>
      </c>
      <c r="S289" s="141">
        <v>0</v>
      </c>
      <c r="T289" s="142">
        <f t="shared" si="83"/>
        <v>0</v>
      </c>
      <c r="AR289" s="143" t="s">
        <v>403</v>
      </c>
      <c r="AT289" s="143" t="s">
        <v>129</v>
      </c>
      <c r="AU289" s="143" t="s">
        <v>134</v>
      </c>
      <c r="AY289" s="13" t="s">
        <v>127</v>
      </c>
      <c r="BE289" s="144">
        <f t="shared" si="84"/>
        <v>0</v>
      </c>
      <c r="BF289" s="144">
        <f t="shared" si="85"/>
        <v>0</v>
      </c>
      <c r="BG289" s="144">
        <f t="shared" si="86"/>
        <v>0</v>
      </c>
      <c r="BH289" s="144">
        <f t="shared" si="87"/>
        <v>0</v>
      </c>
      <c r="BI289" s="144">
        <f t="shared" si="88"/>
        <v>0</v>
      </c>
      <c r="BJ289" s="13" t="s">
        <v>134</v>
      </c>
      <c r="BK289" s="144">
        <f t="shared" si="89"/>
        <v>0</v>
      </c>
      <c r="BL289" s="13" t="s">
        <v>403</v>
      </c>
      <c r="BM289" s="143" t="s">
        <v>687</v>
      </c>
    </row>
    <row r="290" spans="2:65" s="1" customFormat="1" ht="16.5" customHeight="1">
      <c r="B290" s="131"/>
      <c r="C290" s="145" t="s">
        <v>688</v>
      </c>
      <c r="D290" s="145" t="s">
        <v>277</v>
      </c>
      <c r="E290" s="146" t="s">
        <v>689</v>
      </c>
      <c r="F290" s="147" t="s">
        <v>690</v>
      </c>
      <c r="G290" s="148" t="s">
        <v>155</v>
      </c>
      <c r="H290" s="149">
        <v>6</v>
      </c>
      <c r="I290" s="150">
        <v>0</v>
      </c>
      <c r="J290" s="150">
        <f t="shared" si="80"/>
        <v>0</v>
      </c>
      <c r="K290" s="151"/>
      <c r="L290" s="152"/>
      <c r="M290" s="153" t="s">
        <v>1</v>
      </c>
      <c r="N290" s="154" t="s">
        <v>36</v>
      </c>
      <c r="O290" s="141">
        <v>0</v>
      </c>
      <c r="P290" s="141">
        <f t="shared" si="81"/>
        <v>0</v>
      </c>
      <c r="Q290" s="141">
        <v>3.5E-4</v>
      </c>
      <c r="R290" s="141">
        <f t="shared" si="82"/>
        <v>2.0999999999999999E-3</v>
      </c>
      <c r="S290" s="141">
        <v>0</v>
      </c>
      <c r="T290" s="142">
        <f t="shared" si="83"/>
        <v>0</v>
      </c>
      <c r="AR290" s="143" t="s">
        <v>627</v>
      </c>
      <c r="AT290" s="143" t="s">
        <v>277</v>
      </c>
      <c r="AU290" s="143" t="s">
        <v>134</v>
      </c>
      <c r="AY290" s="13" t="s">
        <v>127</v>
      </c>
      <c r="BE290" s="144">
        <f t="shared" si="84"/>
        <v>0</v>
      </c>
      <c r="BF290" s="144">
        <f t="shared" si="85"/>
        <v>0</v>
      </c>
      <c r="BG290" s="144">
        <f t="shared" si="86"/>
        <v>0</v>
      </c>
      <c r="BH290" s="144">
        <f t="shared" si="87"/>
        <v>0</v>
      </c>
      <c r="BI290" s="144">
        <f t="shared" si="88"/>
        <v>0</v>
      </c>
      <c r="BJ290" s="13" t="s">
        <v>134</v>
      </c>
      <c r="BK290" s="144">
        <f t="shared" si="89"/>
        <v>0</v>
      </c>
      <c r="BL290" s="13" t="s">
        <v>627</v>
      </c>
      <c r="BM290" s="143" t="s">
        <v>691</v>
      </c>
    </row>
    <row r="291" spans="2:65" s="1" customFormat="1" ht="21.75" customHeight="1">
      <c r="B291" s="131"/>
      <c r="C291" s="132" t="s">
        <v>692</v>
      </c>
      <c r="D291" s="132" t="s">
        <v>129</v>
      </c>
      <c r="E291" s="133" t="s">
        <v>693</v>
      </c>
      <c r="F291" s="134" t="s">
        <v>694</v>
      </c>
      <c r="G291" s="135" t="s">
        <v>155</v>
      </c>
      <c r="H291" s="136">
        <v>12</v>
      </c>
      <c r="I291" s="137">
        <v>0</v>
      </c>
      <c r="J291" s="137">
        <f t="shared" si="80"/>
        <v>0</v>
      </c>
      <c r="K291" s="138"/>
      <c r="L291" s="25"/>
      <c r="M291" s="139" t="s">
        <v>1</v>
      </c>
      <c r="N291" s="140" t="s">
        <v>36</v>
      </c>
      <c r="O291" s="141">
        <v>0.73</v>
      </c>
      <c r="P291" s="141">
        <f t="shared" si="81"/>
        <v>8.76</v>
      </c>
      <c r="Q291" s="141">
        <v>0</v>
      </c>
      <c r="R291" s="141">
        <f t="shared" si="82"/>
        <v>0</v>
      </c>
      <c r="S291" s="141">
        <v>0</v>
      </c>
      <c r="T291" s="142">
        <f t="shared" si="83"/>
        <v>0</v>
      </c>
      <c r="AR291" s="143" t="s">
        <v>403</v>
      </c>
      <c r="AT291" s="143" t="s">
        <v>129</v>
      </c>
      <c r="AU291" s="143" t="s">
        <v>134</v>
      </c>
      <c r="AY291" s="13" t="s">
        <v>127</v>
      </c>
      <c r="BE291" s="144">
        <f t="shared" si="84"/>
        <v>0</v>
      </c>
      <c r="BF291" s="144">
        <f t="shared" si="85"/>
        <v>0</v>
      </c>
      <c r="BG291" s="144">
        <f t="shared" si="86"/>
        <v>0</v>
      </c>
      <c r="BH291" s="144">
        <f t="shared" si="87"/>
        <v>0</v>
      </c>
      <c r="BI291" s="144">
        <f t="shared" si="88"/>
        <v>0</v>
      </c>
      <c r="BJ291" s="13" t="s">
        <v>134</v>
      </c>
      <c r="BK291" s="144">
        <f t="shared" si="89"/>
        <v>0</v>
      </c>
      <c r="BL291" s="13" t="s">
        <v>403</v>
      </c>
      <c r="BM291" s="143" t="s">
        <v>695</v>
      </c>
    </row>
    <row r="292" spans="2:65" s="1" customFormat="1" ht="24.15" customHeight="1">
      <c r="B292" s="131"/>
      <c r="C292" s="145" t="s">
        <v>696</v>
      </c>
      <c r="D292" s="145" t="s">
        <v>277</v>
      </c>
      <c r="E292" s="146" t="s">
        <v>697</v>
      </c>
      <c r="F292" s="147" t="s">
        <v>698</v>
      </c>
      <c r="G292" s="148" t="s">
        <v>699</v>
      </c>
      <c r="H292" s="149">
        <v>12</v>
      </c>
      <c r="I292" s="150">
        <v>0</v>
      </c>
      <c r="J292" s="150">
        <f t="shared" si="80"/>
        <v>0</v>
      </c>
      <c r="K292" s="151"/>
      <c r="L292" s="152"/>
      <c r="M292" s="153" t="s">
        <v>1</v>
      </c>
      <c r="N292" s="154" t="s">
        <v>36</v>
      </c>
      <c r="O292" s="141">
        <v>0</v>
      </c>
      <c r="P292" s="141">
        <f t="shared" si="81"/>
        <v>0</v>
      </c>
      <c r="Q292" s="141">
        <v>0</v>
      </c>
      <c r="R292" s="141">
        <f t="shared" si="82"/>
        <v>0</v>
      </c>
      <c r="S292" s="141">
        <v>0</v>
      </c>
      <c r="T292" s="142">
        <f t="shared" si="83"/>
        <v>0</v>
      </c>
      <c r="AR292" s="143" t="s">
        <v>700</v>
      </c>
      <c r="AT292" s="143" t="s">
        <v>277</v>
      </c>
      <c r="AU292" s="143" t="s">
        <v>134</v>
      </c>
      <c r="AY292" s="13" t="s">
        <v>127</v>
      </c>
      <c r="BE292" s="144">
        <f t="shared" si="84"/>
        <v>0</v>
      </c>
      <c r="BF292" s="144">
        <f t="shared" si="85"/>
        <v>0</v>
      </c>
      <c r="BG292" s="144">
        <f t="shared" si="86"/>
        <v>0</v>
      </c>
      <c r="BH292" s="144">
        <f t="shared" si="87"/>
        <v>0</v>
      </c>
      <c r="BI292" s="144">
        <f t="shared" si="88"/>
        <v>0</v>
      </c>
      <c r="BJ292" s="13" t="s">
        <v>134</v>
      </c>
      <c r="BK292" s="144">
        <f t="shared" si="89"/>
        <v>0</v>
      </c>
      <c r="BL292" s="13" t="s">
        <v>403</v>
      </c>
      <c r="BM292" s="143" t="s">
        <v>701</v>
      </c>
    </row>
    <row r="293" spans="2:65" s="1" customFormat="1" ht="21.75" customHeight="1">
      <c r="B293" s="131"/>
      <c r="C293" s="132" t="s">
        <v>702</v>
      </c>
      <c r="D293" s="132" t="s">
        <v>129</v>
      </c>
      <c r="E293" s="133" t="s">
        <v>703</v>
      </c>
      <c r="F293" s="134" t="s">
        <v>704</v>
      </c>
      <c r="G293" s="135" t="s">
        <v>155</v>
      </c>
      <c r="H293" s="136">
        <v>3</v>
      </c>
      <c r="I293" s="137">
        <v>0</v>
      </c>
      <c r="J293" s="137">
        <f t="shared" si="80"/>
        <v>0</v>
      </c>
      <c r="K293" s="138"/>
      <c r="L293" s="25"/>
      <c r="M293" s="139" t="s">
        <v>1</v>
      </c>
      <c r="N293" s="140" t="s">
        <v>36</v>
      </c>
      <c r="O293" s="141">
        <v>0.86</v>
      </c>
      <c r="P293" s="141">
        <f t="shared" si="81"/>
        <v>2.58</v>
      </c>
      <c r="Q293" s="141">
        <v>0</v>
      </c>
      <c r="R293" s="141">
        <f t="shared" si="82"/>
        <v>0</v>
      </c>
      <c r="S293" s="141">
        <v>0</v>
      </c>
      <c r="T293" s="142">
        <f t="shared" si="83"/>
        <v>0</v>
      </c>
      <c r="AR293" s="143" t="s">
        <v>403</v>
      </c>
      <c r="AT293" s="143" t="s">
        <v>129</v>
      </c>
      <c r="AU293" s="143" t="s">
        <v>134</v>
      </c>
      <c r="AY293" s="13" t="s">
        <v>127</v>
      </c>
      <c r="BE293" s="144">
        <f t="shared" si="84"/>
        <v>0</v>
      </c>
      <c r="BF293" s="144">
        <f t="shared" si="85"/>
        <v>0</v>
      </c>
      <c r="BG293" s="144">
        <f t="shared" si="86"/>
        <v>0</v>
      </c>
      <c r="BH293" s="144">
        <f t="shared" si="87"/>
        <v>0</v>
      </c>
      <c r="BI293" s="144">
        <f t="shared" si="88"/>
        <v>0</v>
      </c>
      <c r="BJ293" s="13" t="s">
        <v>134</v>
      </c>
      <c r="BK293" s="144">
        <f t="shared" si="89"/>
        <v>0</v>
      </c>
      <c r="BL293" s="13" t="s">
        <v>403</v>
      </c>
      <c r="BM293" s="143" t="s">
        <v>705</v>
      </c>
    </row>
    <row r="294" spans="2:65" s="1" customFormat="1" ht="16.5" customHeight="1">
      <c r="B294" s="131"/>
      <c r="C294" s="145" t="s">
        <v>706</v>
      </c>
      <c r="D294" s="145" t="s">
        <v>277</v>
      </c>
      <c r="E294" s="146" t="s">
        <v>707</v>
      </c>
      <c r="F294" s="147" t="s">
        <v>708</v>
      </c>
      <c r="G294" s="148" t="s">
        <v>155</v>
      </c>
      <c r="H294" s="149">
        <v>3</v>
      </c>
      <c r="I294" s="150">
        <v>0</v>
      </c>
      <c r="J294" s="150">
        <f t="shared" si="80"/>
        <v>0</v>
      </c>
      <c r="K294" s="151"/>
      <c r="L294" s="152"/>
      <c r="M294" s="153" t="s">
        <v>1</v>
      </c>
      <c r="N294" s="154" t="s">
        <v>36</v>
      </c>
      <c r="O294" s="141">
        <v>0</v>
      </c>
      <c r="P294" s="141">
        <f t="shared" si="81"/>
        <v>0</v>
      </c>
      <c r="Q294" s="141">
        <v>7.5000000000000002E-4</v>
      </c>
      <c r="R294" s="141">
        <f t="shared" si="82"/>
        <v>2.2500000000000003E-3</v>
      </c>
      <c r="S294" s="141">
        <v>0</v>
      </c>
      <c r="T294" s="142">
        <f t="shared" si="83"/>
        <v>0</v>
      </c>
      <c r="AR294" s="143" t="s">
        <v>627</v>
      </c>
      <c r="AT294" s="143" t="s">
        <v>277</v>
      </c>
      <c r="AU294" s="143" t="s">
        <v>134</v>
      </c>
      <c r="AY294" s="13" t="s">
        <v>127</v>
      </c>
      <c r="BE294" s="144">
        <f t="shared" si="84"/>
        <v>0</v>
      </c>
      <c r="BF294" s="144">
        <f t="shared" si="85"/>
        <v>0</v>
      </c>
      <c r="BG294" s="144">
        <f t="shared" si="86"/>
        <v>0</v>
      </c>
      <c r="BH294" s="144">
        <f t="shared" si="87"/>
        <v>0</v>
      </c>
      <c r="BI294" s="144">
        <f t="shared" si="88"/>
        <v>0</v>
      </c>
      <c r="BJ294" s="13" t="s">
        <v>134</v>
      </c>
      <c r="BK294" s="144">
        <f t="shared" si="89"/>
        <v>0</v>
      </c>
      <c r="BL294" s="13" t="s">
        <v>627</v>
      </c>
      <c r="BM294" s="143" t="s">
        <v>709</v>
      </c>
    </row>
    <row r="295" spans="2:65" s="1" customFormat="1" ht="16.5" customHeight="1">
      <c r="B295" s="131"/>
      <c r="C295" s="132" t="s">
        <v>710</v>
      </c>
      <c r="D295" s="132" t="s">
        <v>129</v>
      </c>
      <c r="E295" s="133" t="s">
        <v>711</v>
      </c>
      <c r="F295" s="134" t="s">
        <v>712</v>
      </c>
      <c r="G295" s="135" t="s">
        <v>160</v>
      </c>
      <c r="H295" s="136">
        <v>84</v>
      </c>
      <c r="I295" s="137">
        <v>0</v>
      </c>
      <c r="J295" s="137">
        <f t="shared" si="80"/>
        <v>0</v>
      </c>
      <c r="K295" s="138"/>
      <c r="L295" s="25"/>
      <c r="M295" s="139" t="s">
        <v>1</v>
      </c>
      <c r="N295" s="140" t="s">
        <v>36</v>
      </c>
      <c r="O295" s="141">
        <v>0.71199999999999997</v>
      </c>
      <c r="P295" s="141">
        <f t="shared" si="81"/>
        <v>59.808</v>
      </c>
      <c r="Q295" s="141">
        <v>0</v>
      </c>
      <c r="R295" s="141">
        <f t="shared" si="82"/>
        <v>0</v>
      </c>
      <c r="S295" s="141">
        <v>0</v>
      </c>
      <c r="T295" s="142">
        <f t="shared" si="83"/>
        <v>0</v>
      </c>
      <c r="AR295" s="143" t="s">
        <v>403</v>
      </c>
      <c r="AT295" s="143" t="s">
        <v>129</v>
      </c>
      <c r="AU295" s="143" t="s">
        <v>134</v>
      </c>
      <c r="AY295" s="13" t="s">
        <v>127</v>
      </c>
      <c r="BE295" s="144">
        <f t="shared" si="84"/>
        <v>0</v>
      </c>
      <c r="BF295" s="144">
        <f t="shared" si="85"/>
        <v>0</v>
      </c>
      <c r="BG295" s="144">
        <f t="shared" si="86"/>
        <v>0</v>
      </c>
      <c r="BH295" s="144">
        <f t="shared" si="87"/>
        <v>0</v>
      </c>
      <c r="BI295" s="144">
        <f t="shared" si="88"/>
        <v>0</v>
      </c>
      <c r="BJ295" s="13" t="s">
        <v>134</v>
      </c>
      <c r="BK295" s="144">
        <f t="shared" si="89"/>
        <v>0</v>
      </c>
      <c r="BL295" s="13" t="s">
        <v>403</v>
      </c>
      <c r="BM295" s="143" t="s">
        <v>713</v>
      </c>
    </row>
    <row r="296" spans="2:65" s="1" customFormat="1" ht="24.15" customHeight="1">
      <c r="B296" s="131"/>
      <c r="C296" s="145" t="s">
        <v>714</v>
      </c>
      <c r="D296" s="145" t="s">
        <v>277</v>
      </c>
      <c r="E296" s="146" t="s">
        <v>715</v>
      </c>
      <c r="F296" s="147" t="s">
        <v>716</v>
      </c>
      <c r="G296" s="148" t="s">
        <v>155</v>
      </c>
      <c r="H296" s="149">
        <v>13.659000000000001</v>
      </c>
      <c r="I296" s="150">
        <v>0</v>
      </c>
      <c r="J296" s="150">
        <f t="shared" si="80"/>
        <v>0</v>
      </c>
      <c r="K296" s="151"/>
      <c r="L296" s="152"/>
      <c r="M296" s="153" t="s">
        <v>1</v>
      </c>
      <c r="N296" s="154" t="s">
        <v>36</v>
      </c>
      <c r="O296" s="141">
        <v>0</v>
      </c>
      <c r="P296" s="141">
        <f t="shared" si="81"/>
        <v>0</v>
      </c>
      <c r="Q296" s="141">
        <v>4.5100000000000001E-3</v>
      </c>
      <c r="R296" s="141">
        <f t="shared" si="82"/>
        <v>6.1602090000000005E-2</v>
      </c>
      <c r="S296" s="141">
        <v>0</v>
      </c>
      <c r="T296" s="142">
        <f t="shared" si="83"/>
        <v>0</v>
      </c>
      <c r="AR296" s="143" t="s">
        <v>627</v>
      </c>
      <c r="AT296" s="143" t="s">
        <v>277</v>
      </c>
      <c r="AU296" s="143" t="s">
        <v>134</v>
      </c>
      <c r="AY296" s="13" t="s">
        <v>127</v>
      </c>
      <c r="BE296" s="144">
        <f t="shared" si="84"/>
        <v>0</v>
      </c>
      <c r="BF296" s="144">
        <f t="shared" si="85"/>
        <v>0</v>
      </c>
      <c r="BG296" s="144">
        <f t="shared" si="86"/>
        <v>0</v>
      </c>
      <c r="BH296" s="144">
        <f t="shared" si="87"/>
        <v>0</v>
      </c>
      <c r="BI296" s="144">
        <f t="shared" si="88"/>
        <v>0</v>
      </c>
      <c r="BJ296" s="13" t="s">
        <v>134</v>
      </c>
      <c r="BK296" s="144">
        <f t="shared" si="89"/>
        <v>0</v>
      </c>
      <c r="BL296" s="13" t="s">
        <v>627</v>
      </c>
      <c r="BM296" s="143" t="s">
        <v>717</v>
      </c>
    </row>
    <row r="297" spans="2:65" s="1" customFormat="1" ht="16.5" customHeight="1">
      <c r="B297" s="131"/>
      <c r="C297" s="132" t="s">
        <v>718</v>
      </c>
      <c r="D297" s="132" t="s">
        <v>129</v>
      </c>
      <c r="E297" s="133" t="s">
        <v>719</v>
      </c>
      <c r="F297" s="134" t="s">
        <v>720</v>
      </c>
      <c r="G297" s="135" t="s">
        <v>160</v>
      </c>
      <c r="H297" s="136">
        <v>84</v>
      </c>
      <c r="I297" s="137">
        <v>0</v>
      </c>
      <c r="J297" s="137">
        <f t="shared" si="80"/>
        <v>0</v>
      </c>
      <c r="K297" s="138"/>
      <c r="L297" s="25"/>
      <c r="M297" s="139" t="s">
        <v>1</v>
      </c>
      <c r="N297" s="140" t="s">
        <v>36</v>
      </c>
      <c r="O297" s="141">
        <v>0.35</v>
      </c>
      <c r="P297" s="141">
        <f t="shared" si="81"/>
        <v>29.4</v>
      </c>
      <c r="Q297" s="141">
        <v>0</v>
      </c>
      <c r="R297" s="141">
        <f t="shared" si="82"/>
        <v>0</v>
      </c>
      <c r="S297" s="141">
        <v>0</v>
      </c>
      <c r="T297" s="142">
        <f t="shared" si="83"/>
        <v>0</v>
      </c>
      <c r="AR297" s="143" t="s">
        <v>403</v>
      </c>
      <c r="AT297" s="143" t="s">
        <v>129</v>
      </c>
      <c r="AU297" s="143" t="s">
        <v>134</v>
      </c>
      <c r="AY297" s="13" t="s">
        <v>127</v>
      </c>
      <c r="BE297" s="144">
        <f t="shared" si="84"/>
        <v>0</v>
      </c>
      <c r="BF297" s="144">
        <f t="shared" si="85"/>
        <v>0</v>
      </c>
      <c r="BG297" s="144">
        <f t="shared" si="86"/>
        <v>0</v>
      </c>
      <c r="BH297" s="144">
        <f t="shared" si="87"/>
        <v>0</v>
      </c>
      <c r="BI297" s="144">
        <f t="shared" si="88"/>
        <v>0</v>
      </c>
      <c r="BJ297" s="13" t="s">
        <v>134</v>
      </c>
      <c r="BK297" s="144">
        <f t="shared" si="89"/>
        <v>0</v>
      </c>
      <c r="BL297" s="13" t="s">
        <v>403</v>
      </c>
      <c r="BM297" s="143" t="s">
        <v>721</v>
      </c>
    </row>
    <row r="298" spans="2:65" s="1" customFormat="1" ht="24.15" customHeight="1">
      <c r="B298" s="131"/>
      <c r="C298" s="145" t="s">
        <v>722</v>
      </c>
      <c r="D298" s="145" t="s">
        <v>277</v>
      </c>
      <c r="E298" s="146" t="s">
        <v>723</v>
      </c>
      <c r="F298" s="147" t="s">
        <v>724</v>
      </c>
      <c r="G298" s="148" t="s">
        <v>725</v>
      </c>
      <c r="H298" s="149">
        <v>19.446000000000002</v>
      </c>
      <c r="I298" s="150">
        <v>0</v>
      </c>
      <c r="J298" s="150">
        <f t="shared" si="80"/>
        <v>0</v>
      </c>
      <c r="K298" s="151"/>
      <c r="L298" s="152"/>
      <c r="M298" s="153" t="s">
        <v>1</v>
      </c>
      <c r="N298" s="154" t="s">
        <v>36</v>
      </c>
      <c r="O298" s="141">
        <v>0</v>
      </c>
      <c r="P298" s="141">
        <f t="shared" si="81"/>
        <v>0</v>
      </c>
      <c r="Q298" s="141">
        <v>1.2999999999999999E-2</v>
      </c>
      <c r="R298" s="141">
        <f t="shared" si="82"/>
        <v>0.25279800000000002</v>
      </c>
      <c r="S298" s="141">
        <v>0</v>
      </c>
      <c r="T298" s="142">
        <f t="shared" si="83"/>
        <v>0</v>
      </c>
      <c r="AR298" s="143" t="s">
        <v>627</v>
      </c>
      <c r="AT298" s="143" t="s">
        <v>277</v>
      </c>
      <c r="AU298" s="143" t="s">
        <v>134</v>
      </c>
      <c r="AY298" s="13" t="s">
        <v>127</v>
      </c>
      <c r="BE298" s="144">
        <f t="shared" si="84"/>
        <v>0</v>
      </c>
      <c r="BF298" s="144">
        <f t="shared" si="85"/>
        <v>0</v>
      </c>
      <c r="BG298" s="144">
        <f t="shared" si="86"/>
        <v>0</v>
      </c>
      <c r="BH298" s="144">
        <f t="shared" si="87"/>
        <v>0</v>
      </c>
      <c r="BI298" s="144">
        <f t="shared" si="88"/>
        <v>0</v>
      </c>
      <c r="BJ298" s="13" t="s">
        <v>134</v>
      </c>
      <c r="BK298" s="144">
        <f t="shared" si="89"/>
        <v>0</v>
      </c>
      <c r="BL298" s="13" t="s">
        <v>627</v>
      </c>
      <c r="BM298" s="143" t="s">
        <v>726</v>
      </c>
    </row>
    <row r="299" spans="2:65" s="1" customFormat="1" ht="24.15" customHeight="1">
      <c r="B299" s="131"/>
      <c r="C299" s="145" t="s">
        <v>727</v>
      </c>
      <c r="D299" s="145" t="s">
        <v>277</v>
      </c>
      <c r="E299" s="146" t="s">
        <v>728</v>
      </c>
      <c r="F299" s="147" t="s">
        <v>729</v>
      </c>
      <c r="G299" s="148" t="s">
        <v>725</v>
      </c>
      <c r="H299" s="149">
        <v>1</v>
      </c>
      <c r="I299" s="150">
        <v>0</v>
      </c>
      <c r="J299" s="150">
        <f t="shared" si="80"/>
        <v>0</v>
      </c>
      <c r="K299" s="151"/>
      <c r="L299" s="152"/>
      <c r="M299" s="153" t="s">
        <v>1</v>
      </c>
      <c r="N299" s="154" t="s">
        <v>36</v>
      </c>
      <c r="O299" s="141">
        <v>0</v>
      </c>
      <c r="P299" s="141">
        <f t="shared" si="81"/>
        <v>0</v>
      </c>
      <c r="Q299" s="141">
        <v>3.3800000000000002E-3</v>
      </c>
      <c r="R299" s="141">
        <f t="shared" si="82"/>
        <v>3.3800000000000002E-3</v>
      </c>
      <c r="S299" s="141">
        <v>0</v>
      </c>
      <c r="T299" s="142">
        <f t="shared" si="83"/>
        <v>0</v>
      </c>
      <c r="AR299" s="143" t="s">
        <v>627</v>
      </c>
      <c r="AT299" s="143" t="s">
        <v>277</v>
      </c>
      <c r="AU299" s="143" t="s">
        <v>134</v>
      </c>
      <c r="AY299" s="13" t="s">
        <v>127</v>
      </c>
      <c r="BE299" s="144">
        <f t="shared" si="84"/>
        <v>0</v>
      </c>
      <c r="BF299" s="144">
        <f t="shared" si="85"/>
        <v>0</v>
      </c>
      <c r="BG299" s="144">
        <f t="shared" si="86"/>
        <v>0</v>
      </c>
      <c r="BH299" s="144">
        <f t="shared" si="87"/>
        <v>0</v>
      </c>
      <c r="BI299" s="144">
        <f t="shared" si="88"/>
        <v>0</v>
      </c>
      <c r="BJ299" s="13" t="s">
        <v>134</v>
      </c>
      <c r="BK299" s="144">
        <f t="shared" si="89"/>
        <v>0</v>
      </c>
      <c r="BL299" s="13" t="s">
        <v>627</v>
      </c>
      <c r="BM299" s="143" t="s">
        <v>730</v>
      </c>
    </row>
    <row r="300" spans="2:65" s="1" customFormat="1" ht="24.15" customHeight="1">
      <c r="B300" s="131"/>
      <c r="C300" s="132" t="s">
        <v>731</v>
      </c>
      <c r="D300" s="132" t="s">
        <v>129</v>
      </c>
      <c r="E300" s="133" t="s">
        <v>732</v>
      </c>
      <c r="F300" s="134" t="s">
        <v>733</v>
      </c>
      <c r="G300" s="135" t="s">
        <v>155</v>
      </c>
      <c r="H300" s="136">
        <v>1</v>
      </c>
      <c r="I300" s="137">
        <v>0</v>
      </c>
      <c r="J300" s="137">
        <f t="shared" si="80"/>
        <v>0</v>
      </c>
      <c r="K300" s="138"/>
      <c r="L300" s="25"/>
      <c r="M300" s="139" t="s">
        <v>1</v>
      </c>
      <c r="N300" s="140" t="s">
        <v>36</v>
      </c>
      <c r="O300" s="141">
        <v>0.89</v>
      </c>
      <c r="P300" s="141">
        <f t="shared" si="81"/>
        <v>0.89</v>
      </c>
      <c r="Q300" s="141">
        <v>0</v>
      </c>
      <c r="R300" s="141">
        <f t="shared" si="82"/>
        <v>0</v>
      </c>
      <c r="S300" s="141">
        <v>0</v>
      </c>
      <c r="T300" s="142">
        <f t="shared" si="83"/>
        <v>0</v>
      </c>
      <c r="AR300" s="143" t="s">
        <v>403</v>
      </c>
      <c r="AT300" s="143" t="s">
        <v>129</v>
      </c>
      <c r="AU300" s="143" t="s">
        <v>134</v>
      </c>
      <c r="AY300" s="13" t="s">
        <v>127</v>
      </c>
      <c r="BE300" s="144">
        <f t="shared" si="84"/>
        <v>0</v>
      </c>
      <c r="BF300" s="144">
        <f t="shared" si="85"/>
        <v>0</v>
      </c>
      <c r="BG300" s="144">
        <f t="shared" si="86"/>
        <v>0</v>
      </c>
      <c r="BH300" s="144">
        <f t="shared" si="87"/>
        <v>0</v>
      </c>
      <c r="BI300" s="144">
        <f t="shared" si="88"/>
        <v>0</v>
      </c>
      <c r="BJ300" s="13" t="s">
        <v>134</v>
      </c>
      <c r="BK300" s="144">
        <f t="shared" si="89"/>
        <v>0</v>
      </c>
      <c r="BL300" s="13" t="s">
        <v>403</v>
      </c>
      <c r="BM300" s="143" t="s">
        <v>734</v>
      </c>
    </row>
    <row r="301" spans="2:65" s="1" customFormat="1" ht="24.15" customHeight="1">
      <c r="B301" s="131"/>
      <c r="C301" s="145" t="s">
        <v>735</v>
      </c>
      <c r="D301" s="145" t="s">
        <v>277</v>
      </c>
      <c r="E301" s="146" t="s">
        <v>736</v>
      </c>
      <c r="F301" s="147" t="s">
        <v>737</v>
      </c>
      <c r="G301" s="148" t="s">
        <v>155</v>
      </c>
      <c r="H301" s="149">
        <v>1</v>
      </c>
      <c r="I301" s="150">
        <v>0</v>
      </c>
      <c r="J301" s="150">
        <f t="shared" si="80"/>
        <v>0</v>
      </c>
      <c r="K301" s="151"/>
      <c r="L301" s="152"/>
      <c r="M301" s="153" t="s">
        <v>1</v>
      </c>
      <c r="N301" s="154" t="s">
        <v>36</v>
      </c>
      <c r="O301" s="141">
        <v>0</v>
      </c>
      <c r="P301" s="141">
        <f t="shared" si="81"/>
        <v>0</v>
      </c>
      <c r="Q301" s="141">
        <v>1.9000000000000001E-4</v>
      </c>
      <c r="R301" s="141">
        <f t="shared" si="82"/>
        <v>1.9000000000000001E-4</v>
      </c>
      <c r="S301" s="141">
        <v>0</v>
      </c>
      <c r="T301" s="142">
        <f t="shared" si="83"/>
        <v>0</v>
      </c>
      <c r="AR301" s="143" t="s">
        <v>627</v>
      </c>
      <c r="AT301" s="143" t="s">
        <v>277</v>
      </c>
      <c r="AU301" s="143" t="s">
        <v>134</v>
      </c>
      <c r="AY301" s="13" t="s">
        <v>127</v>
      </c>
      <c r="BE301" s="144">
        <f t="shared" si="84"/>
        <v>0</v>
      </c>
      <c r="BF301" s="144">
        <f t="shared" si="85"/>
        <v>0</v>
      </c>
      <c r="BG301" s="144">
        <f t="shared" si="86"/>
        <v>0</v>
      </c>
      <c r="BH301" s="144">
        <f t="shared" si="87"/>
        <v>0</v>
      </c>
      <c r="BI301" s="144">
        <f t="shared" si="88"/>
        <v>0</v>
      </c>
      <c r="BJ301" s="13" t="s">
        <v>134</v>
      </c>
      <c r="BK301" s="144">
        <f t="shared" si="89"/>
        <v>0</v>
      </c>
      <c r="BL301" s="13" t="s">
        <v>627</v>
      </c>
      <c r="BM301" s="143" t="s">
        <v>738</v>
      </c>
    </row>
    <row r="302" spans="2:65" s="1" customFormat="1" ht="21.75" customHeight="1">
      <c r="B302" s="131"/>
      <c r="C302" s="132" t="s">
        <v>739</v>
      </c>
      <c r="D302" s="132" t="s">
        <v>129</v>
      </c>
      <c r="E302" s="133" t="s">
        <v>740</v>
      </c>
      <c r="F302" s="134" t="s">
        <v>741</v>
      </c>
      <c r="G302" s="135" t="s">
        <v>178</v>
      </c>
      <c r="H302" s="136">
        <v>102.4</v>
      </c>
      <c r="I302" s="137">
        <v>0</v>
      </c>
      <c r="J302" s="137">
        <f t="shared" si="80"/>
        <v>0</v>
      </c>
      <c r="K302" s="138"/>
      <c r="L302" s="25"/>
      <c r="M302" s="139" t="s">
        <v>1</v>
      </c>
      <c r="N302" s="140" t="s">
        <v>36</v>
      </c>
      <c r="O302" s="141">
        <v>2.8000000000000001E-2</v>
      </c>
      <c r="P302" s="141">
        <f t="shared" si="81"/>
        <v>2.8672000000000004</v>
      </c>
      <c r="Q302" s="141">
        <v>0</v>
      </c>
      <c r="R302" s="141">
        <f t="shared" si="82"/>
        <v>0</v>
      </c>
      <c r="S302" s="141">
        <v>0</v>
      </c>
      <c r="T302" s="142">
        <f t="shared" si="83"/>
        <v>0</v>
      </c>
      <c r="AR302" s="143" t="s">
        <v>403</v>
      </c>
      <c r="AT302" s="143" t="s">
        <v>129</v>
      </c>
      <c r="AU302" s="143" t="s">
        <v>134</v>
      </c>
      <c r="AY302" s="13" t="s">
        <v>127</v>
      </c>
      <c r="BE302" s="144">
        <f t="shared" si="84"/>
        <v>0</v>
      </c>
      <c r="BF302" s="144">
        <f t="shared" si="85"/>
        <v>0</v>
      </c>
      <c r="BG302" s="144">
        <f t="shared" si="86"/>
        <v>0</v>
      </c>
      <c r="BH302" s="144">
        <f t="shared" si="87"/>
        <v>0</v>
      </c>
      <c r="BI302" s="144">
        <f t="shared" si="88"/>
        <v>0</v>
      </c>
      <c r="BJ302" s="13" t="s">
        <v>134</v>
      </c>
      <c r="BK302" s="144">
        <f t="shared" si="89"/>
        <v>0</v>
      </c>
      <c r="BL302" s="13" t="s">
        <v>403</v>
      </c>
      <c r="BM302" s="143" t="s">
        <v>742</v>
      </c>
    </row>
    <row r="303" spans="2:65" s="1" customFormat="1" ht="16.5" customHeight="1">
      <c r="B303" s="131"/>
      <c r="C303" s="145" t="s">
        <v>743</v>
      </c>
      <c r="D303" s="145" t="s">
        <v>277</v>
      </c>
      <c r="E303" s="146" t="s">
        <v>744</v>
      </c>
      <c r="F303" s="147" t="s">
        <v>745</v>
      </c>
      <c r="G303" s="148" t="s">
        <v>178</v>
      </c>
      <c r="H303" s="149">
        <v>102.4</v>
      </c>
      <c r="I303" s="150">
        <v>0</v>
      </c>
      <c r="J303" s="150">
        <f t="shared" si="80"/>
        <v>0</v>
      </c>
      <c r="K303" s="151"/>
      <c r="L303" s="152"/>
      <c r="M303" s="153" t="s">
        <v>1</v>
      </c>
      <c r="N303" s="154" t="s">
        <v>36</v>
      </c>
      <c r="O303" s="141">
        <v>0</v>
      </c>
      <c r="P303" s="141">
        <f t="shared" si="81"/>
        <v>0</v>
      </c>
      <c r="Q303" s="141">
        <v>1.3999999999999999E-4</v>
      </c>
      <c r="R303" s="141">
        <f t="shared" si="82"/>
        <v>1.4336E-2</v>
      </c>
      <c r="S303" s="141">
        <v>0</v>
      </c>
      <c r="T303" s="142">
        <f t="shared" si="83"/>
        <v>0</v>
      </c>
      <c r="AR303" s="143" t="s">
        <v>627</v>
      </c>
      <c r="AT303" s="143" t="s">
        <v>277</v>
      </c>
      <c r="AU303" s="143" t="s">
        <v>134</v>
      </c>
      <c r="AY303" s="13" t="s">
        <v>127</v>
      </c>
      <c r="BE303" s="144">
        <f t="shared" si="84"/>
        <v>0</v>
      </c>
      <c r="BF303" s="144">
        <f t="shared" si="85"/>
        <v>0</v>
      </c>
      <c r="BG303" s="144">
        <f t="shared" si="86"/>
        <v>0</v>
      </c>
      <c r="BH303" s="144">
        <f t="shared" si="87"/>
        <v>0</v>
      </c>
      <c r="BI303" s="144">
        <f t="shared" si="88"/>
        <v>0</v>
      </c>
      <c r="BJ303" s="13" t="s">
        <v>134</v>
      </c>
      <c r="BK303" s="144">
        <f t="shared" si="89"/>
        <v>0</v>
      </c>
      <c r="BL303" s="13" t="s">
        <v>627</v>
      </c>
      <c r="BM303" s="143" t="s">
        <v>746</v>
      </c>
    </row>
    <row r="304" spans="2:65" s="1" customFormat="1" ht="21.75" customHeight="1">
      <c r="B304" s="131"/>
      <c r="C304" s="132" t="s">
        <v>747</v>
      </c>
      <c r="D304" s="132" t="s">
        <v>129</v>
      </c>
      <c r="E304" s="133" t="s">
        <v>748</v>
      </c>
      <c r="F304" s="134" t="s">
        <v>749</v>
      </c>
      <c r="G304" s="135" t="s">
        <v>178</v>
      </c>
      <c r="H304" s="136">
        <v>76.8</v>
      </c>
      <c r="I304" s="137">
        <v>0</v>
      </c>
      <c r="J304" s="137">
        <f t="shared" si="80"/>
        <v>0</v>
      </c>
      <c r="K304" s="138"/>
      <c r="L304" s="25"/>
      <c r="M304" s="139" t="s">
        <v>1</v>
      </c>
      <c r="N304" s="140" t="s">
        <v>36</v>
      </c>
      <c r="O304" s="141">
        <v>0.03</v>
      </c>
      <c r="P304" s="141">
        <f t="shared" si="81"/>
        <v>2.3039999999999998</v>
      </c>
      <c r="Q304" s="141">
        <v>0</v>
      </c>
      <c r="R304" s="141">
        <f t="shared" si="82"/>
        <v>0</v>
      </c>
      <c r="S304" s="141">
        <v>0</v>
      </c>
      <c r="T304" s="142">
        <f t="shared" si="83"/>
        <v>0</v>
      </c>
      <c r="AR304" s="143" t="s">
        <v>403</v>
      </c>
      <c r="AT304" s="143" t="s">
        <v>129</v>
      </c>
      <c r="AU304" s="143" t="s">
        <v>134</v>
      </c>
      <c r="AY304" s="13" t="s">
        <v>127</v>
      </c>
      <c r="BE304" s="144">
        <f t="shared" si="84"/>
        <v>0</v>
      </c>
      <c r="BF304" s="144">
        <f t="shared" si="85"/>
        <v>0</v>
      </c>
      <c r="BG304" s="144">
        <f t="shared" si="86"/>
        <v>0</v>
      </c>
      <c r="BH304" s="144">
        <f t="shared" si="87"/>
        <v>0</v>
      </c>
      <c r="BI304" s="144">
        <f t="shared" si="88"/>
        <v>0</v>
      </c>
      <c r="BJ304" s="13" t="s">
        <v>134</v>
      </c>
      <c r="BK304" s="144">
        <f t="shared" si="89"/>
        <v>0</v>
      </c>
      <c r="BL304" s="13" t="s">
        <v>403</v>
      </c>
      <c r="BM304" s="143" t="s">
        <v>750</v>
      </c>
    </row>
    <row r="305" spans="2:65" s="1" customFormat="1" ht="16.5" customHeight="1">
      <c r="B305" s="131"/>
      <c r="C305" s="145" t="s">
        <v>751</v>
      </c>
      <c r="D305" s="145" t="s">
        <v>277</v>
      </c>
      <c r="E305" s="146" t="s">
        <v>752</v>
      </c>
      <c r="F305" s="147" t="s">
        <v>753</v>
      </c>
      <c r="G305" s="148" t="s">
        <v>178</v>
      </c>
      <c r="H305" s="149">
        <v>76.8</v>
      </c>
      <c r="I305" s="150">
        <v>0</v>
      </c>
      <c r="J305" s="150">
        <f t="shared" si="80"/>
        <v>0</v>
      </c>
      <c r="K305" s="151"/>
      <c r="L305" s="152"/>
      <c r="M305" s="153" t="s">
        <v>1</v>
      </c>
      <c r="N305" s="154" t="s">
        <v>36</v>
      </c>
      <c r="O305" s="141">
        <v>0</v>
      </c>
      <c r="P305" s="141">
        <f t="shared" si="81"/>
        <v>0</v>
      </c>
      <c r="Q305" s="141">
        <v>1.9000000000000001E-4</v>
      </c>
      <c r="R305" s="141">
        <f t="shared" si="82"/>
        <v>1.4592000000000001E-2</v>
      </c>
      <c r="S305" s="141">
        <v>0</v>
      </c>
      <c r="T305" s="142">
        <f t="shared" si="83"/>
        <v>0</v>
      </c>
      <c r="AR305" s="143" t="s">
        <v>627</v>
      </c>
      <c r="AT305" s="143" t="s">
        <v>277</v>
      </c>
      <c r="AU305" s="143" t="s">
        <v>134</v>
      </c>
      <c r="AY305" s="13" t="s">
        <v>127</v>
      </c>
      <c r="BE305" s="144">
        <f t="shared" si="84"/>
        <v>0</v>
      </c>
      <c r="BF305" s="144">
        <f t="shared" si="85"/>
        <v>0</v>
      </c>
      <c r="BG305" s="144">
        <f t="shared" si="86"/>
        <v>0</v>
      </c>
      <c r="BH305" s="144">
        <f t="shared" si="87"/>
        <v>0</v>
      </c>
      <c r="BI305" s="144">
        <f t="shared" si="88"/>
        <v>0</v>
      </c>
      <c r="BJ305" s="13" t="s">
        <v>134</v>
      </c>
      <c r="BK305" s="144">
        <f t="shared" si="89"/>
        <v>0</v>
      </c>
      <c r="BL305" s="13" t="s">
        <v>627</v>
      </c>
      <c r="BM305" s="143" t="s">
        <v>754</v>
      </c>
    </row>
    <row r="306" spans="2:65" s="1" customFormat="1" ht="16.5" customHeight="1">
      <c r="B306" s="131"/>
      <c r="C306" s="132" t="s">
        <v>755</v>
      </c>
      <c r="D306" s="132" t="s">
        <v>129</v>
      </c>
      <c r="E306" s="133" t="s">
        <v>756</v>
      </c>
      <c r="F306" s="134" t="s">
        <v>757</v>
      </c>
      <c r="G306" s="135" t="s">
        <v>361</v>
      </c>
      <c r="H306" s="136">
        <v>6.6840000000000002</v>
      </c>
      <c r="I306" s="137">
        <v>0</v>
      </c>
      <c r="J306" s="137">
        <f t="shared" si="80"/>
        <v>0</v>
      </c>
      <c r="K306" s="138"/>
      <c r="L306" s="25"/>
      <c r="M306" s="139" t="s">
        <v>1</v>
      </c>
      <c r="N306" s="140" t="s">
        <v>36</v>
      </c>
      <c r="O306" s="141">
        <v>0</v>
      </c>
      <c r="P306" s="141">
        <f t="shared" si="81"/>
        <v>0</v>
      </c>
      <c r="Q306" s="141">
        <v>0</v>
      </c>
      <c r="R306" s="141">
        <f t="shared" si="82"/>
        <v>0</v>
      </c>
      <c r="S306" s="141">
        <v>0</v>
      </c>
      <c r="T306" s="142">
        <f t="shared" si="83"/>
        <v>0</v>
      </c>
      <c r="AR306" s="143" t="s">
        <v>403</v>
      </c>
      <c r="AT306" s="143" t="s">
        <v>129</v>
      </c>
      <c r="AU306" s="143" t="s">
        <v>134</v>
      </c>
      <c r="AY306" s="13" t="s">
        <v>127</v>
      </c>
      <c r="BE306" s="144">
        <f t="shared" si="84"/>
        <v>0</v>
      </c>
      <c r="BF306" s="144">
        <f t="shared" si="85"/>
        <v>0</v>
      </c>
      <c r="BG306" s="144">
        <f t="shared" si="86"/>
        <v>0</v>
      </c>
      <c r="BH306" s="144">
        <f t="shared" si="87"/>
        <v>0</v>
      </c>
      <c r="BI306" s="144">
        <f t="shared" si="88"/>
        <v>0</v>
      </c>
      <c r="BJ306" s="13" t="s">
        <v>134</v>
      </c>
      <c r="BK306" s="144">
        <f t="shared" si="89"/>
        <v>0</v>
      </c>
      <c r="BL306" s="13" t="s">
        <v>403</v>
      </c>
      <c r="BM306" s="143" t="s">
        <v>758</v>
      </c>
    </row>
    <row r="307" spans="2:65" s="1" customFormat="1" ht="16.5" customHeight="1">
      <c r="B307" s="131"/>
      <c r="C307" s="132" t="s">
        <v>759</v>
      </c>
      <c r="D307" s="132" t="s">
        <v>129</v>
      </c>
      <c r="E307" s="133" t="s">
        <v>760</v>
      </c>
      <c r="F307" s="134" t="s">
        <v>761</v>
      </c>
      <c r="G307" s="135" t="s">
        <v>361</v>
      </c>
      <c r="H307" s="136">
        <v>98.212000000000003</v>
      </c>
      <c r="I307" s="137">
        <v>0</v>
      </c>
      <c r="J307" s="137">
        <f t="shared" si="80"/>
        <v>0</v>
      </c>
      <c r="K307" s="138"/>
      <c r="L307" s="25"/>
      <c r="M307" s="139" t="s">
        <v>1</v>
      </c>
      <c r="N307" s="140" t="s">
        <v>36</v>
      </c>
      <c r="O307" s="141">
        <v>0</v>
      </c>
      <c r="P307" s="141">
        <f t="shared" si="81"/>
        <v>0</v>
      </c>
      <c r="Q307" s="141">
        <v>0</v>
      </c>
      <c r="R307" s="141">
        <f t="shared" si="82"/>
        <v>0</v>
      </c>
      <c r="S307" s="141">
        <v>0</v>
      </c>
      <c r="T307" s="142">
        <f t="shared" si="83"/>
        <v>0</v>
      </c>
      <c r="AR307" s="143" t="s">
        <v>403</v>
      </c>
      <c r="AT307" s="143" t="s">
        <v>129</v>
      </c>
      <c r="AU307" s="143" t="s">
        <v>134</v>
      </c>
      <c r="AY307" s="13" t="s">
        <v>127</v>
      </c>
      <c r="BE307" s="144">
        <f t="shared" si="84"/>
        <v>0</v>
      </c>
      <c r="BF307" s="144">
        <f t="shared" si="85"/>
        <v>0</v>
      </c>
      <c r="BG307" s="144">
        <f t="shared" si="86"/>
        <v>0</v>
      </c>
      <c r="BH307" s="144">
        <f t="shared" si="87"/>
        <v>0</v>
      </c>
      <c r="BI307" s="144">
        <f t="shared" si="88"/>
        <v>0</v>
      </c>
      <c r="BJ307" s="13" t="s">
        <v>134</v>
      </c>
      <c r="BK307" s="144">
        <f t="shared" si="89"/>
        <v>0</v>
      </c>
      <c r="BL307" s="13" t="s">
        <v>403</v>
      </c>
      <c r="BM307" s="143" t="s">
        <v>762</v>
      </c>
    </row>
    <row r="308" spans="2:65" s="1" customFormat="1" ht="16.5" customHeight="1">
      <c r="B308" s="131"/>
      <c r="C308" s="132" t="s">
        <v>763</v>
      </c>
      <c r="D308" s="132" t="s">
        <v>129</v>
      </c>
      <c r="E308" s="133" t="s">
        <v>764</v>
      </c>
      <c r="F308" s="134" t="s">
        <v>765</v>
      </c>
      <c r="G308" s="135" t="s">
        <v>361</v>
      </c>
      <c r="H308" s="136">
        <v>6.6840000000000002</v>
      </c>
      <c r="I308" s="137">
        <v>0</v>
      </c>
      <c r="J308" s="137">
        <f t="shared" si="80"/>
        <v>0</v>
      </c>
      <c r="K308" s="138"/>
      <c r="L308" s="25"/>
      <c r="M308" s="139" t="s">
        <v>1</v>
      </c>
      <c r="N308" s="140" t="s">
        <v>36</v>
      </c>
      <c r="O308" s="141">
        <v>0</v>
      </c>
      <c r="P308" s="141">
        <f t="shared" si="81"/>
        <v>0</v>
      </c>
      <c r="Q308" s="141">
        <v>0</v>
      </c>
      <c r="R308" s="141">
        <f t="shared" si="82"/>
        <v>0</v>
      </c>
      <c r="S308" s="141">
        <v>0</v>
      </c>
      <c r="T308" s="142">
        <f t="shared" si="83"/>
        <v>0</v>
      </c>
      <c r="AR308" s="143" t="s">
        <v>403</v>
      </c>
      <c r="AT308" s="143" t="s">
        <v>129</v>
      </c>
      <c r="AU308" s="143" t="s">
        <v>134</v>
      </c>
      <c r="AY308" s="13" t="s">
        <v>127</v>
      </c>
      <c r="BE308" s="144">
        <f t="shared" si="84"/>
        <v>0</v>
      </c>
      <c r="BF308" s="144">
        <f t="shared" si="85"/>
        <v>0</v>
      </c>
      <c r="BG308" s="144">
        <f t="shared" si="86"/>
        <v>0</v>
      </c>
      <c r="BH308" s="144">
        <f t="shared" si="87"/>
        <v>0</v>
      </c>
      <c r="BI308" s="144">
        <f t="shared" si="88"/>
        <v>0</v>
      </c>
      <c r="BJ308" s="13" t="s">
        <v>134</v>
      </c>
      <c r="BK308" s="144">
        <f t="shared" si="89"/>
        <v>0</v>
      </c>
      <c r="BL308" s="13" t="s">
        <v>403</v>
      </c>
      <c r="BM308" s="143" t="s">
        <v>766</v>
      </c>
    </row>
    <row r="309" spans="2:65" s="1" customFormat="1" ht="16.5" customHeight="1">
      <c r="B309" s="131"/>
      <c r="C309" s="132" t="s">
        <v>767</v>
      </c>
      <c r="D309" s="132" t="s">
        <v>129</v>
      </c>
      <c r="E309" s="133" t="s">
        <v>768</v>
      </c>
      <c r="F309" s="134" t="s">
        <v>769</v>
      </c>
      <c r="G309" s="135" t="s">
        <v>361</v>
      </c>
      <c r="H309" s="136">
        <v>74.682000000000002</v>
      </c>
      <c r="I309" s="137">
        <v>0</v>
      </c>
      <c r="J309" s="137">
        <f t="shared" si="80"/>
        <v>0</v>
      </c>
      <c r="K309" s="138"/>
      <c r="L309" s="25"/>
      <c r="M309" s="139" t="s">
        <v>1</v>
      </c>
      <c r="N309" s="140" t="s">
        <v>36</v>
      </c>
      <c r="O309" s="141">
        <v>0</v>
      </c>
      <c r="P309" s="141">
        <f t="shared" si="81"/>
        <v>0</v>
      </c>
      <c r="Q309" s="141">
        <v>0</v>
      </c>
      <c r="R309" s="141">
        <f t="shared" si="82"/>
        <v>0</v>
      </c>
      <c r="S309" s="141">
        <v>0</v>
      </c>
      <c r="T309" s="142">
        <f t="shared" si="83"/>
        <v>0</v>
      </c>
      <c r="AR309" s="143" t="s">
        <v>627</v>
      </c>
      <c r="AT309" s="143" t="s">
        <v>129</v>
      </c>
      <c r="AU309" s="143" t="s">
        <v>134</v>
      </c>
      <c r="AY309" s="13" t="s">
        <v>127</v>
      </c>
      <c r="BE309" s="144">
        <f t="shared" si="84"/>
        <v>0</v>
      </c>
      <c r="BF309" s="144">
        <f t="shared" si="85"/>
        <v>0</v>
      </c>
      <c r="BG309" s="144">
        <f t="shared" si="86"/>
        <v>0</v>
      </c>
      <c r="BH309" s="144">
        <f t="shared" si="87"/>
        <v>0</v>
      </c>
      <c r="BI309" s="144">
        <f t="shared" si="88"/>
        <v>0</v>
      </c>
      <c r="BJ309" s="13" t="s">
        <v>134</v>
      </c>
      <c r="BK309" s="144">
        <f t="shared" si="89"/>
        <v>0</v>
      </c>
      <c r="BL309" s="13" t="s">
        <v>627</v>
      </c>
      <c r="BM309" s="143" t="s">
        <v>770</v>
      </c>
    </row>
    <row r="310" spans="2:65" s="1" customFormat="1" ht="16.5" customHeight="1">
      <c r="B310" s="131"/>
      <c r="C310" s="132" t="s">
        <v>771</v>
      </c>
      <c r="D310" s="132" t="s">
        <v>129</v>
      </c>
      <c r="E310" s="133" t="s">
        <v>772</v>
      </c>
      <c r="F310" s="134" t="s">
        <v>773</v>
      </c>
      <c r="G310" s="135" t="s">
        <v>361</v>
      </c>
      <c r="H310" s="136">
        <v>104.896</v>
      </c>
      <c r="I310" s="137">
        <v>0</v>
      </c>
      <c r="J310" s="137">
        <f t="shared" si="80"/>
        <v>0</v>
      </c>
      <c r="K310" s="138"/>
      <c r="L310" s="25"/>
      <c r="M310" s="155" t="s">
        <v>1</v>
      </c>
      <c r="N310" s="156" t="s">
        <v>36</v>
      </c>
      <c r="O310" s="157">
        <v>0</v>
      </c>
      <c r="P310" s="157">
        <f t="shared" si="81"/>
        <v>0</v>
      </c>
      <c r="Q310" s="157">
        <v>0</v>
      </c>
      <c r="R310" s="157">
        <f t="shared" si="82"/>
        <v>0</v>
      </c>
      <c r="S310" s="157">
        <v>0</v>
      </c>
      <c r="T310" s="158">
        <f t="shared" si="83"/>
        <v>0</v>
      </c>
      <c r="AR310" s="143" t="s">
        <v>403</v>
      </c>
      <c r="AT310" s="143" t="s">
        <v>129</v>
      </c>
      <c r="AU310" s="143" t="s">
        <v>134</v>
      </c>
      <c r="AY310" s="13" t="s">
        <v>127</v>
      </c>
      <c r="BE310" s="144">
        <f t="shared" si="84"/>
        <v>0</v>
      </c>
      <c r="BF310" s="144">
        <f t="shared" si="85"/>
        <v>0</v>
      </c>
      <c r="BG310" s="144">
        <f t="shared" si="86"/>
        <v>0</v>
      </c>
      <c r="BH310" s="144">
        <f t="shared" si="87"/>
        <v>0</v>
      </c>
      <c r="BI310" s="144">
        <f t="shared" si="88"/>
        <v>0</v>
      </c>
      <c r="BJ310" s="13" t="s">
        <v>134</v>
      </c>
      <c r="BK310" s="144">
        <f t="shared" si="89"/>
        <v>0</v>
      </c>
      <c r="BL310" s="13" t="s">
        <v>403</v>
      </c>
      <c r="BM310" s="143" t="s">
        <v>774</v>
      </c>
    </row>
    <row r="311" spans="2:65" s="1" customFormat="1" ht="6.9" customHeight="1">
      <c r="B311" s="40"/>
      <c r="C311" s="41"/>
      <c r="D311" s="41"/>
      <c r="E311" s="41"/>
      <c r="F311" s="41"/>
      <c r="G311" s="41"/>
      <c r="H311" s="41"/>
      <c r="I311" s="41"/>
      <c r="J311" s="41"/>
      <c r="K311" s="41"/>
      <c r="L311" s="25"/>
    </row>
  </sheetData>
  <autoFilter ref="C137:K310" xr:uid="{00000000-0009-0000-0000-000001000000}"/>
  <mergeCells count="9">
    <mergeCell ref="E87:H87"/>
    <mergeCell ref="E128:H128"/>
    <mergeCell ref="E130:H13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M133"/>
  <sheetViews>
    <sheetView showGridLines="0" topLeftCell="A72" workbookViewId="0">
      <selection activeCell="I133" sqref="I133"/>
    </sheetView>
  </sheetViews>
  <sheetFormatPr defaultRowHeight="14.4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2:46" ht="10.199999999999999"/>
    <row r="2" spans="2:46" ht="36.9" customHeight="1">
      <c r="L2" s="197" t="s">
        <v>5</v>
      </c>
      <c r="M2" s="162"/>
      <c r="N2" s="162"/>
      <c r="O2" s="162"/>
      <c r="P2" s="162"/>
      <c r="Q2" s="162"/>
      <c r="R2" s="162"/>
      <c r="S2" s="162"/>
      <c r="T2" s="162"/>
      <c r="U2" s="162"/>
      <c r="V2" s="162"/>
      <c r="AT2" s="13" t="s">
        <v>82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70</v>
      </c>
    </row>
    <row r="4" spans="2:46" ht="24.9" customHeight="1">
      <c r="B4" s="16"/>
      <c r="D4" s="17" t="s">
        <v>83</v>
      </c>
      <c r="L4" s="16"/>
      <c r="M4" s="84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98" t="str">
        <f>'Rekapitulácia stavby'!K6</f>
        <v>Predajňa TOFAKO, Šturova Košice</v>
      </c>
      <c r="F7" s="199"/>
      <c r="G7" s="199"/>
      <c r="H7" s="199"/>
      <c r="L7" s="16"/>
    </row>
    <row r="8" spans="2:46" s="1" customFormat="1" ht="12" customHeight="1">
      <c r="B8" s="25"/>
      <c r="D8" s="22" t="s">
        <v>84</v>
      </c>
      <c r="L8" s="25"/>
    </row>
    <row r="9" spans="2:46" s="1" customFormat="1" ht="16.5" customHeight="1">
      <c r="B9" s="25"/>
      <c r="E9" s="178" t="s">
        <v>775</v>
      </c>
      <c r="F9" s="200"/>
      <c r="G9" s="200"/>
      <c r="H9" s="200"/>
      <c r="L9" s="25"/>
    </row>
    <row r="10" spans="2:46" s="1" customFormat="1" ht="10.199999999999999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>
        <f>'Rekapitulácia stavby'!AN8</f>
        <v>0</v>
      </c>
      <c r="L12" s="25"/>
    </row>
    <row r="13" spans="2:46" s="1" customFormat="1" ht="10.8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61" t="str">
        <f>'Rekapitulácia stavby'!E14</f>
        <v xml:space="preserve"> </v>
      </c>
      <c r="F18" s="161"/>
      <c r="G18" s="161"/>
      <c r="H18" s="161"/>
      <c r="I18" s="22" t="s">
        <v>23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23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5"/>
      <c r="E27" s="164" t="s">
        <v>1</v>
      </c>
      <c r="F27" s="164"/>
      <c r="G27" s="164"/>
      <c r="H27" s="164"/>
      <c r="L27" s="85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6" t="s">
        <v>30</v>
      </c>
      <c r="J30" s="62">
        <f>ROUND(J118, 2)</f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" customHeight="1">
      <c r="B33" s="25"/>
      <c r="D33" s="51" t="s">
        <v>34</v>
      </c>
      <c r="E33" s="30" t="s">
        <v>35</v>
      </c>
      <c r="F33" s="87">
        <f>ROUND((SUM(BE118:BE132)),  2)</f>
        <v>0</v>
      </c>
      <c r="G33" s="88"/>
      <c r="H33" s="88"/>
      <c r="I33" s="89">
        <v>0.2</v>
      </c>
      <c r="J33" s="87">
        <f>ROUND(((SUM(BE118:BE132))*I33),  2)</f>
        <v>0</v>
      </c>
      <c r="L33" s="25"/>
    </row>
    <row r="34" spans="2:12" s="1" customFormat="1" ht="14.4" customHeight="1">
      <c r="B34" s="25"/>
      <c r="E34" s="30" t="s">
        <v>36</v>
      </c>
      <c r="F34" s="90">
        <f>ROUND((SUM(BF118:BF132)),  2)</f>
        <v>0</v>
      </c>
      <c r="I34" s="91">
        <v>0.2</v>
      </c>
      <c r="J34" s="90">
        <f>ROUND(((SUM(BF118:BF132))*I34),  2)</f>
        <v>0</v>
      </c>
      <c r="L34" s="25"/>
    </row>
    <row r="35" spans="2:12" s="1" customFormat="1" ht="14.4" hidden="1" customHeight="1">
      <c r="B35" s="25"/>
      <c r="E35" s="22" t="s">
        <v>37</v>
      </c>
      <c r="F35" s="90">
        <f>ROUND((SUM(BG118:BG132)),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38</v>
      </c>
      <c r="F36" s="90">
        <f>ROUND((SUM(BH118:BH132)),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39</v>
      </c>
      <c r="F37" s="87">
        <f>ROUND((SUM(BI118:BI132)),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92"/>
      <c r="D39" s="93" t="s">
        <v>40</v>
      </c>
      <c r="E39" s="53"/>
      <c r="F39" s="53"/>
      <c r="G39" s="94" t="s">
        <v>41</v>
      </c>
      <c r="H39" s="95" t="s">
        <v>42</v>
      </c>
      <c r="I39" s="53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43</v>
      </c>
      <c r="E50" s="38"/>
      <c r="F50" s="38"/>
      <c r="G50" s="37" t="s">
        <v>44</v>
      </c>
      <c r="H50" s="38"/>
      <c r="I50" s="38"/>
      <c r="J50" s="38"/>
      <c r="K50" s="38"/>
      <c r="L50" s="25"/>
    </row>
    <row r="51" spans="2:12" ht="10.199999999999999">
      <c r="B51" s="16"/>
      <c r="L51" s="16"/>
    </row>
    <row r="52" spans="2:12" ht="10.199999999999999">
      <c r="B52" s="16"/>
      <c r="L52" s="16"/>
    </row>
    <row r="53" spans="2:12" ht="10.199999999999999">
      <c r="B53" s="16"/>
      <c r="L53" s="16"/>
    </row>
    <row r="54" spans="2:12" ht="10.199999999999999">
      <c r="B54" s="16"/>
      <c r="L54" s="16"/>
    </row>
    <row r="55" spans="2:12" ht="10.199999999999999">
      <c r="B55" s="16"/>
      <c r="L55" s="16"/>
    </row>
    <row r="56" spans="2:12" ht="10.199999999999999">
      <c r="B56" s="16"/>
      <c r="L56" s="16"/>
    </row>
    <row r="57" spans="2:12" ht="10.199999999999999">
      <c r="B57" s="16"/>
      <c r="L57" s="16"/>
    </row>
    <row r="58" spans="2:12" ht="10.199999999999999">
      <c r="B58" s="16"/>
      <c r="L58" s="16"/>
    </row>
    <row r="59" spans="2:12" ht="10.199999999999999">
      <c r="B59" s="16"/>
      <c r="L59" s="16"/>
    </row>
    <row r="60" spans="2:12" ht="10.199999999999999">
      <c r="B60" s="16"/>
      <c r="L60" s="16"/>
    </row>
    <row r="61" spans="2:12" s="1" customFormat="1" ht="13.2">
      <c r="B61" s="25"/>
      <c r="D61" s="39" t="s">
        <v>45</v>
      </c>
      <c r="E61" s="27"/>
      <c r="F61" s="98" t="s">
        <v>46</v>
      </c>
      <c r="G61" s="39" t="s">
        <v>45</v>
      </c>
      <c r="H61" s="27"/>
      <c r="I61" s="27"/>
      <c r="J61" s="99" t="s">
        <v>46</v>
      </c>
      <c r="K61" s="27"/>
      <c r="L61" s="25"/>
    </row>
    <row r="62" spans="2:12" ht="10.199999999999999">
      <c r="B62" s="16"/>
      <c r="L62" s="16"/>
    </row>
    <row r="63" spans="2:12" ht="10.199999999999999">
      <c r="B63" s="16"/>
      <c r="L63" s="16"/>
    </row>
    <row r="64" spans="2:12" ht="10.199999999999999">
      <c r="B64" s="16"/>
      <c r="L64" s="16"/>
    </row>
    <row r="65" spans="2:12" s="1" customFormat="1" ht="13.2">
      <c r="B65" s="25"/>
      <c r="D65" s="37" t="s">
        <v>47</v>
      </c>
      <c r="E65" s="38"/>
      <c r="F65" s="38"/>
      <c r="G65" s="37" t="s">
        <v>48</v>
      </c>
      <c r="H65" s="38"/>
      <c r="I65" s="38"/>
      <c r="J65" s="38"/>
      <c r="K65" s="38"/>
      <c r="L65" s="25"/>
    </row>
    <row r="66" spans="2:12" ht="10.199999999999999">
      <c r="B66" s="16"/>
      <c r="L66" s="16"/>
    </row>
    <row r="67" spans="2:12" ht="10.199999999999999">
      <c r="B67" s="16"/>
      <c r="L67" s="16"/>
    </row>
    <row r="68" spans="2:12" ht="10.199999999999999">
      <c r="B68" s="16"/>
      <c r="L68" s="16"/>
    </row>
    <row r="69" spans="2:12" ht="10.199999999999999">
      <c r="B69" s="16"/>
      <c r="L69" s="16"/>
    </row>
    <row r="70" spans="2:12" ht="10.199999999999999">
      <c r="B70" s="16"/>
      <c r="L70" s="16"/>
    </row>
    <row r="71" spans="2:12" ht="10.199999999999999">
      <c r="B71" s="16"/>
      <c r="L71" s="16"/>
    </row>
    <row r="72" spans="2:12" ht="10.199999999999999">
      <c r="B72" s="16"/>
      <c r="L72" s="16"/>
    </row>
    <row r="73" spans="2:12" ht="10.199999999999999">
      <c r="B73" s="16"/>
      <c r="L73" s="16"/>
    </row>
    <row r="74" spans="2:12" ht="10.199999999999999">
      <c r="B74" s="16"/>
      <c r="L74" s="16"/>
    </row>
    <row r="75" spans="2:12" ht="10.199999999999999">
      <c r="B75" s="16"/>
      <c r="L75" s="16"/>
    </row>
    <row r="76" spans="2:12" s="1" customFormat="1" ht="13.2">
      <c r="B76" s="25"/>
      <c r="D76" s="39" t="s">
        <v>45</v>
      </c>
      <c r="E76" s="27"/>
      <c r="F76" s="98" t="s">
        <v>46</v>
      </c>
      <c r="G76" s="39" t="s">
        <v>45</v>
      </c>
      <c r="H76" s="27"/>
      <c r="I76" s="27"/>
      <c r="J76" s="99" t="s">
        <v>46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86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13</v>
      </c>
      <c r="L84" s="25"/>
    </row>
    <row r="85" spans="2:47" s="1" customFormat="1" ht="16.5" customHeight="1">
      <c r="B85" s="25"/>
      <c r="E85" s="198" t="str">
        <f>E7</f>
        <v>Predajňa TOFAKO, Šturova Košice</v>
      </c>
      <c r="F85" s="199"/>
      <c r="G85" s="199"/>
      <c r="H85" s="199"/>
      <c r="L85" s="25"/>
    </row>
    <row r="86" spans="2:47" s="1" customFormat="1" ht="12" customHeight="1">
      <c r="B86" s="25"/>
      <c r="C86" s="22" t="s">
        <v>84</v>
      </c>
      <c r="L86" s="25"/>
    </row>
    <row r="87" spans="2:47" s="1" customFormat="1" ht="16.5" customHeight="1">
      <c r="B87" s="25"/>
      <c r="E87" s="178" t="str">
        <f>E9</f>
        <v xml:space="preserve">02 - SO 02 Zariadenie predajne </v>
      </c>
      <c r="F87" s="200"/>
      <c r="G87" s="200"/>
      <c r="H87" s="200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17</v>
      </c>
      <c r="F89" s="20" t="str">
        <f>F12</f>
        <v>Košice</v>
      </c>
      <c r="I89" s="22" t="s">
        <v>19</v>
      </c>
      <c r="J89" s="48">
        <f>IF(J12="","",J12)</f>
        <v>0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20</v>
      </c>
      <c r="F91" s="20" t="str">
        <f>E15</f>
        <v>Tofako s.r.o., Sečovce</v>
      </c>
      <c r="I91" s="22" t="s">
        <v>26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24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87</v>
      </c>
      <c r="D94" s="92"/>
      <c r="E94" s="92"/>
      <c r="F94" s="92"/>
      <c r="G94" s="92"/>
      <c r="H94" s="92"/>
      <c r="I94" s="92"/>
      <c r="J94" s="101" t="s">
        <v>88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8" customHeight="1">
      <c r="B96" s="25"/>
      <c r="C96" s="102" t="s">
        <v>89</v>
      </c>
      <c r="J96" s="62">
        <f>J118</f>
        <v>0</v>
      </c>
      <c r="L96" s="25"/>
      <c r="AU96" s="13" t="s">
        <v>90</v>
      </c>
    </row>
    <row r="97" spans="2:12" s="8" customFormat="1" ht="24.9" customHeight="1">
      <c r="B97" s="103"/>
      <c r="D97" s="104" t="s">
        <v>96</v>
      </c>
      <c r="E97" s="105"/>
      <c r="F97" s="105"/>
      <c r="G97" s="105"/>
      <c r="H97" s="105"/>
      <c r="I97" s="105"/>
      <c r="J97" s="106">
        <f>J119</f>
        <v>0</v>
      </c>
      <c r="L97" s="103"/>
    </row>
    <row r="98" spans="2:12" s="9" customFormat="1" ht="19.95" customHeight="1">
      <c r="B98" s="107"/>
      <c r="D98" s="108" t="s">
        <v>776</v>
      </c>
      <c r="E98" s="109"/>
      <c r="F98" s="109"/>
      <c r="G98" s="109"/>
      <c r="H98" s="109"/>
      <c r="I98" s="109"/>
      <c r="J98" s="110">
        <f>J120</f>
        <v>0</v>
      </c>
      <c r="L98" s="107"/>
    </row>
    <row r="99" spans="2:12" s="1" customFormat="1" ht="21.75" customHeight="1">
      <c r="B99" s="25"/>
      <c r="L99" s="25"/>
    </row>
    <row r="100" spans="2:12" s="1" customFormat="1" ht="6.9" customHeight="1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25"/>
    </row>
    <row r="104" spans="2:12" s="1" customFormat="1" ht="6.9" customHeight="1">
      <c r="B104" s="42"/>
      <c r="C104" s="43"/>
      <c r="D104" s="43"/>
      <c r="E104" s="43"/>
      <c r="F104" s="43"/>
      <c r="G104" s="43"/>
      <c r="H104" s="43"/>
      <c r="I104" s="43"/>
      <c r="J104" s="43"/>
      <c r="K104" s="43"/>
      <c r="L104" s="25"/>
    </row>
    <row r="105" spans="2:12" s="1" customFormat="1" ht="24.9" customHeight="1">
      <c r="B105" s="25"/>
      <c r="C105" s="17" t="s">
        <v>113</v>
      </c>
      <c r="L105" s="25"/>
    </row>
    <row r="106" spans="2:12" s="1" customFormat="1" ht="6.9" customHeight="1">
      <c r="B106" s="25"/>
      <c r="L106" s="25"/>
    </row>
    <row r="107" spans="2:12" s="1" customFormat="1" ht="12" customHeight="1">
      <c r="B107" s="25"/>
      <c r="C107" s="22" t="s">
        <v>13</v>
      </c>
      <c r="L107" s="25"/>
    </row>
    <row r="108" spans="2:12" s="1" customFormat="1" ht="16.5" customHeight="1">
      <c r="B108" s="25"/>
      <c r="E108" s="198" t="str">
        <f>E7</f>
        <v>Predajňa TOFAKO, Šturova Košice</v>
      </c>
      <c r="F108" s="199"/>
      <c r="G108" s="199"/>
      <c r="H108" s="199"/>
      <c r="L108" s="25"/>
    </row>
    <row r="109" spans="2:12" s="1" customFormat="1" ht="12" customHeight="1">
      <c r="B109" s="25"/>
      <c r="C109" s="22" t="s">
        <v>84</v>
      </c>
      <c r="L109" s="25"/>
    </row>
    <row r="110" spans="2:12" s="1" customFormat="1" ht="16.5" customHeight="1">
      <c r="B110" s="25"/>
      <c r="E110" s="178" t="str">
        <f>E9</f>
        <v xml:space="preserve">02 - SO 02 Zariadenie predajne </v>
      </c>
      <c r="F110" s="200"/>
      <c r="G110" s="200"/>
      <c r="H110" s="200"/>
      <c r="L110" s="25"/>
    </row>
    <row r="111" spans="2:12" s="1" customFormat="1" ht="6.9" customHeight="1">
      <c r="B111" s="25"/>
      <c r="L111" s="25"/>
    </row>
    <row r="112" spans="2:12" s="1" customFormat="1" ht="12" customHeight="1">
      <c r="B112" s="25"/>
      <c r="C112" s="22" t="s">
        <v>17</v>
      </c>
      <c r="F112" s="20" t="str">
        <f>F12</f>
        <v>Košice</v>
      </c>
      <c r="I112" s="22" t="s">
        <v>19</v>
      </c>
      <c r="J112" s="48">
        <f>IF(J12="","",J12)</f>
        <v>0</v>
      </c>
      <c r="L112" s="25"/>
    </row>
    <row r="113" spans="2:65" s="1" customFormat="1" ht="6.9" customHeight="1">
      <c r="B113" s="25"/>
      <c r="L113" s="25"/>
    </row>
    <row r="114" spans="2:65" s="1" customFormat="1" ht="15.15" customHeight="1">
      <c r="B114" s="25"/>
      <c r="C114" s="22" t="s">
        <v>20</v>
      </c>
      <c r="F114" s="20" t="str">
        <f>E15</f>
        <v>Tofako s.r.o., Sečovce</v>
      </c>
      <c r="I114" s="22" t="s">
        <v>26</v>
      </c>
      <c r="J114" s="23" t="str">
        <f>E21</f>
        <v xml:space="preserve"> </v>
      </c>
      <c r="L114" s="25"/>
    </row>
    <row r="115" spans="2:65" s="1" customFormat="1" ht="15.15" customHeight="1">
      <c r="B115" s="25"/>
      <c r="C115" s="22" t="s">
        <v>24</v>
      </c>
      <c r="F115" s="20" t="str">
        <f>IF(E18="","",E18)</f>
        <v xml:space="preserve"> </v>
      </c>
      <c r="I115" s="22" t="s">
        <v>28</v>
      </c>
      <c r="J115" s="23" t="str">
        <f>E24</f>
        <v xml:space="preserve"> </v>
      </c>
      <c r="L115" s="25"/>
    </row>
    <row r="116" spans="2:65" s="1" customFormat="1" ht="10.35" customHeight="1">
      <c r="B116" s="25"/>
      <c r="L116" s="25"/>
    </row>
    <row r="117" spans="2:65" s="10" customFormat="1" ht="29.25" customHeight="1">
      <c r="B117" s="111"/>
      <c r="C117" s="112" t="s">
        <v>114</v>
      </c>
      <c r="D117" s="113" t="s">
        <v>55</v>
      </c>
      <c r="E117" s="113" t="s">
        <v>51</v>
      </c>
      <c r="F117" s="113" t="s">
        <v>52</v>
      </c>
      <c r="G117" s="113" t="s">
        <v>115</v>
      </c>
      <c r="H117" s="113" t="s">
        <v>116</v>
      </c>
      <c r="I117" s="113" t="s">
        <v>117</v>
      </c>
      <c r="J117" s="114" t="s">
        <v>88</v>
      </c>
      <c r="K117" s="115" t="s">
        <v>118</v>
      </c>
      <c r="L117" s="111"/>
      <c r="M117" s="55" t="s">
        <v>1</v>
      </c>
      <c r="N117" s="56" t="s">
        <v>34</v>
      </c>
      <c r="O117" s="56" t="s">
        <v>119</v>
      </c>
      <c r="P117" s="56" t="s">
        <v>120</v>
      </c>
      <c r="Q117" s="56" t="s">
        <v>121</v>
      </c>
      <c r="R117" s="56" t="s">
        <v>122</v>
      </c>
      <c r="S117" s="56" t="s">
        <v>123</v>
      </c>
      <c r="T117" s="57" t="s">
        <v>124</v>
      </c>
    </row>
    <row r="118" spans="2:65" s="1" customFormat="1" ht="22.8" customHeight="1">
      <c r="B118" s="25"/>
      <c r="C118" s="60" t="s">
        <v>89</v>
      </c>
      <c r="J118" s="116">
        <f>BK118</f>
        <v>0</v>
      </c>
      <c r="L118" s="25"/>
      <c r="M118" s="58"/>
      <c r="N118" s="49"/>
      <c r="O118" s="49"/>
      <c r="P118" s="117">
        <f>P119</f>
        <v>0</v>
      </c>
      <c r="Q118" s="49"/>
      <c r="R118" s="117">
        <f>R119</f>
        <v>3.3930000000000002E-2</v>
      </c>
      <c r="S118" s="49"/>
      <c r="T118" s="118">
        <f>T119</f>
        <v>0</v>
      </c>
      <c r="AT118" s="13" t="s">
        <v>69</v>
      </c>
      <c r="AU118" s="13" t="s">
        <v>90</v>
      </c>
      <c r="BK118" s="119">
        <f>BK119</f>
        <v>0</v>
      </c>
    </row>
    <row r="119" spans="2:65" s="11" customFormat="1" ht="25.95" customHeight="1">
      <c r="B119" s="120"/>
      <c r="D119" s="121" t="s">
        <v>69</v>
      </c>
      <c r="E119" s="122" t="s">
        <v>268</v>
      </c>
      <c r="F119" s="122" t="s">
        <v>269</v>
      </c>
      <c r="J119" s="123">
        <f>BK119</f>
        <v>0</v>
      </c>
      <c r="L119" s="120"/>
      <c r="M119" s="124"/>
      <c r="P119" s="125">
        <f>P120</f>
        <v>0</v>
      </c>
      <c r="R119" s="125">
        <f>R120</f>
        <v>3.3930000000000002E-2</v>
      </c>
      <c r="T119" s="126">
        <f>T120</f>
        <v>0</v>
      </c>
      <c r="AR119" s="121" t="s">
        <v>134</v>
      </c>
      <c r="AT119" s="127" t="s">
        <v>69</v>
      </c>
      <c r="AU119" s="127" t="s">
        <v>70</v>
      </c>
      <c r="AY119" s="121" t="s">
        <v>127</v>
      </c>
      <c r="BK119" s="128">
        <f>BK120</f>
        <v>0</v>
      </c>
    </row>
    <row r="120" spans="2:65" s="11" customFormat="1" ht="22.8" customHeight="1">
      <c r="B120" s="120"/>
      <c r="D120" s="121" t="s">
        <v>69</v>
      </c>
      <c r="E120" s="129" t="s">
        <v>777</v>
      </c>
      <c r="F120" s="129" t="s">
        <v>778</v>
      </c>
      <c r="J120" s="130">
        <f>BK120</f>
        <v>0</v>
      </c>
      <c r="L120" s="120"/>
      <c r="M120" s="124"/>
      <c r="P120" s="125">
        <f>SUM(P121:P132)</f>
        <v>0</v>
      </c>
      <c r="R120" s="125">
        <f>SUM(R121:R132)</f>
        <v>3.3930000000000002E-2</v>
      </c>
      <c r="T120" s="126">
        <f>SUM(T121:T132)</f>
        <v>0</v>
      </c>
      <c r="AR120" s="121" t="s">
        <v>134</v>
      </c>
      <c r="AT120" s="127" t="s">
        <v>69</v>
      </c>
      <c r="AU120" s="127" t="s">
        <v>78</v>
      </c>
      <c r="AY120" s="121" t="s">
        <v>127</v>
      </c>
      <c r="BK120" s="128">
        <f>SUM(BK121:BK132)</f>
        <v>0</v>
      </c>
    </row>
    <row r="121" spans="2:65" s="1" customFormat="1" ht="16.5" customHeight="1">
      <c r="B121" s="131"/>
      <c r="C121" s="145" t="s">
        <v>78</v>
      </c>
      <c r="D121" s="145" t="s">
        <v>277</v>
      </c>
      <c r="E121" s="146" t="s">
        <v>779</v>
      </c>
      <c r="F121" s="147" t="s">
        <v>780</v>
      </c>
      <c r="G121" s="148" t="s">
        <v>155</v>
      </c>
      <c r="H121" s="149">
        <v>1</v>
      </c>
      <c r="I121" s="150">
        <v>0</v>
      </c>
      <c r="J121" s="150">
        <f t="shared" ref="J121:J132" si="0">ROUND(I121*H121,2)</f>
        <v>0</v>
      </c>
      <c r="K121" s="151"/>
      <c r="L121" s="152"/>
      <c r="M121" s="153" t="s">
        <v>1</v>
      </c>
      <c r="N121" s="154" t="s">
        <v>36</v>
      </c>
      <c r="O121" s="141">
        <v>0</v>
      </c>
      <c r="P121" s="141">
        <f t="shared" ref="P121:P132" si="1">O121*H121</f>
        <v>0</v>
      </c>
      <c r="Q121" s="141">
        <v>1.7899999999999999E-3</v>
      </c>
      <c r="R121" s="141">
        <f t="shared" ref="R121:R132" si="2">Q121*H121</f>
        <v>1.7899999999999999E-3</v>
      </c>
      <c r="S121" s="141">
        <v>0</v>
      </c>
      <c r="T121" s="142">
        <f t="shared" ref="T121:T132" si="3">S121*H121</f>
        <v>0</v>
      </c>
      <c r="AR121" s="143" t="s">
        <v>627</v>
      </c>
      <c r="AT121" s="143" t="s">
        <v>277</v>
      </c>
      <c r="AU121" s="143" t="s">
        <v>134</v>
      </c>
      <c r="AY121" s="13" t="s">
        <v>127</v>
      </c>
      <c r="BE121" s="144">
        <f t="shared" ref="BE121:BE132" si="4">IF(N121="základná",J121,0)</f>
        <v>0</v>
      </c>
      <c r="BF121" s="144">
        <f t="shared" ref="BF121:BF132" si="5">IF(N121="znížená",J121,0)</f>
        <v>0</v>
      </c>
      <c r="BG121" s="144">
        <f t="shared" ref="BG121:BG132" si="6">IF(N121="zákl. prenesená",J121,0)</f>
        <v>0</v>
      </c>
      <c r="BH121" s="144">
        <f t="shared" ref="BH121:BH132" si="7">IF(N121="zníž. prenesená",J121,0)</f>
        <v>0</v>
      </c>
      <c r="BI121" s="144">
        <f t="shared" ref="BI121:BI132" si="8">IF(N121="nulová",J121,0)</f>
        <v>0</v>
      </c>
      <c r="BJ121" s="13" t="s">
        <v>134</v>
      </c>
      <c r="BK121" s="144">
        <f t="shared" ref="BK121:BK132" si="9">ROUND(I121*H121,2)</f>
        <v>0</v>
      </c>
      <c r="BL121" s="13" t="s">
        <v>627</v>
      </c>
      <c r="BM121" s="143" t="s">
        <v>781</v>
      </c>
    </row>
    <row r="122" spans="2:65" s="1" customFormat="1" ht="16.5" customHeight="1">
      <c r="B122" s="131"/>
      <c r="C122" s="145" t="s">
        <v>134</v>
      </c>
      <c r="D122" s="145" t="s">
        <v>277</v>
      </c>
      <c r="E122" s="146" t="s">
        <v>782</v>
      </c>
      <c r="F122" s="147" t="s">
        <v>783</v>
      </c>
      <c r="G122" s="148" t="s">
        <v>155</v>
      </c>
      <c r="H122" s="149">
        <v>1</v>
      </c>
      <c r="I122" s="150">
        <v>0</v>
      </c>
      <c r="J122" s="150">
        <f t="shared" si="0"/>
        <v>0</v>
      </c>
      <c r="K122" s="151"/>
      <c r="L122" s="152"/>
      <c r="M122" s="153" t="s">
        <v>1</v>
      </c>
      <c r="N122" s="154" t="s">
        <v>36</v>
      </c>
      <c r="O122" s="141">
        <v>0</v>
      </c>
      <c r="P122" s="141">
        <f t="shared" si="1"/>
        <v>0</v>
      </c>
      <c r="Q122" s="141">
        <v>1.6999999999999999E-3</v>
      </c>
      <c r="R122" s="141">
        <f t="shared" si="2"/>
        <v>1.6999999999999999E-3</v>
      </c>
      <c r="S122" s="141">
        <v>0</v>
      </c>
      <c r="T122" s="142">
        <f t="shared" si="3"/>
        <v>0</v>
      </c>
      <c r="AR122" s="143" t="s">
        <v>627</v>
      </c>
      <c r="AT122" s="143" t="s">
        <v>277</v>
      </c>
      <c r="AU122" s="143" t="s">
        <v>134</v>
      </c>
      <c r="AY122" s="13" t="s">
        <v>127</v>
      </c>
      <c r="BE122" s="144">
        <f t="shared" si="4"/>
        <v>0</v>
      </c>
      <c r="BF122" s="144">
        <f t="shared" si="5"/>
        <v>0</v>
      </c>
      <c r="BG122" s="144">
        <f t="shared" si="6"/>
        <v>0</v>
      </c>
      <c r="BH122" s="144">
        <f t="shared" si="7"/>
        <v>0</v>
      </c>
      <c r="BI122" s="144">
        <f t="shared" si="8"/>
        <v>0</v>
      </c>
      <c r="BJ122" s="13" t="s">
        <v>134</v>
      </c>
      <c r="BK122" s="144">
        <f t="shared" si="9"/>
        <v>0</v>
      </c>
      <c r="BL122" s="13" t="s">
        <v>627</v>
      </c>
      <c r="BM122" s="143" t="s">
        <v>784</v>
      </c>
    </row>
    <row r="123" spans="2:65" s="1" customFormat="1" ht="16.5" customHeight="1">
      <c r="B123" s="131"/>
      <c r="C123" s="145" t="s">
        <v>139</v>
      </c>
      <c r="D123" s="145" t="s">
        <v>277</v>
      </c>
      <c r="E123" s="146" t="s">
        <v>785</v>
      </c>
      <c r="F123" s="147" t="s">
        <v>786</v>
      </c>
      <c r="G123" s="148" t="s">
        <v>155</v>
      </c>
      <c r="H123" s="149">
        <v>1</v>
      </c>
      <c r="I123" s="150">
        <v>0</v>
      </c>
      <c r="J123" s="150">
        <f t="shared" si="0"/>
        <v>0</v>
      </c>
      <c r="K123" s="151"/>
      <c r="L123" s="152"/>
      <c r="M123" s="153" t="s">
        <v>1</v>
      </c>
      <c r="N123" s="154" t="s">
        <v>36</v>
      </c>
      <c r="O123" s="141">
        <v>0</v>
      </c>
      <c r="P123" s="141">
        <f t="shared" si="1"/>
        <v>0</v>
      </c>
      <c r="Q123" s="141">
        <v>2E-3</v>
      </c>
      <c r="R123" s="141">
        <f t="shared" si="2"/>
        <v>2E-3</v>
      </c>
      <c r="S123" s="141">
        <v>0</v>
      </c>
      <c r="T123" s="142">
        <f t="shared" si="3"/>
        <v>0</v>
      </c>
      <c r="AR123" s="143" t="s">
        <v>627</v>
      </c>
      <c r="AT123" s="143" t="s">
        <v>277</v>
      </c>
      <c r="AU123" s="143" t="s">
        <v>134</v>
      </c>
      <c r="AY123" s="13" t="s">
        <v>127</v>
      </c>
      <c r="BE123" s="144">
        <f t="shared" si="4"/>
        <v>0</v>
      </c>
      <c r="BF123" s="144">
        <f t="shared" si="5"/>
        <v>0</v>
      </c>
      <c r="BG123" s="144">
        <f t="shared" si="6"/>
        <v>0</v>
      </c>
      <c r="BH123" s="144">
        <f t="shared" si="7"/>
        <v>0</v>
      </c>
      <c r="BI123" s="144">
        <f t="shared" si="8"/>
        <v>0</v>
      </c>
      <c r="BJ123" s="13" t="s">
        <v>134</v>
      </c>
      <c r="BK123" s="144">
        <f t="shared" si="9"/>
        <v>0</v>
      </c>
      <c r="BL123" s="13" t="s">
        <v>627</v>
      </c>
      <c r="BM123" s="143" t="s">
        <v>787</v>
      </c>
    </row>
    <row r="124" spans="2:65" s="1" customFormat="1" ht="16.5" customHeight="1">
      <c r="B124" s="131"/>
      <c r="C124" s="145" t="s">
        <v>133</v>
      </c>
      <c r="D124" s="145" t="s">
        <v>277</v>
      </c>
      <c r="E124" s="146" t="s">
        <v>788</v>
      </c>
      <c r="F124" s="147" t="s">
        <v>789</v>
      </c>
      <c r="G124" s="148" t="s">
        <v>155</v>
      </c>
      <c r="H124" s="149">
        <v>1</v>
      </c>
      <c r="I124" s="150">
        <v>0</v>
      </c>
      <c r="J124" s="150">
        <f t="shared" si="0"/>
        <v>0</v>
      </c>
      <c r="K124" s="151"/>
      <c r="L124" s="152"/>
      <c r="M124" s="153" t="s">
        <v>1</v>
      </c>
      <c r="N124" s="154" t="s">
        <v>36</v>
      </c>
      <c r="O124" s="141">
        <v>0</v>
      </c>
      <c r="P124" s="141">
        <f t="shared" si="1"/>
        <v>0</v>
      </c>
      <c r="Q124" s="141">
        <v>2.4399999999999999E-3</v>
      </c>
      <c r="R124" s="141">
        <f t="shared" si="2"/>
        <v>2.4399999999999999E-3</v>
      </c>
      <c r="S124" s="141">
        <v>0</v>
      </c>
      <c r="T124" s="142">
        <f t="shared" si="3"/>
        <v>0</v>
      </c>
      <c r="AR124" s="143" t="s">
        <v>627</v>
      </c>
      <c r="AT124" s="143" t="s">
        <v>277</v>
      </c>
      <c r="AU124" s="143" t="s">
        <v>134</v>
      </c>
      <c r="AY124" s="13" t="s">
        <v>127</v>
      </c>
      <c r="BE124" s="144">
        <f t="shared" si="4"/>
        <v>0</v>
      </c>
      <c r="BF124" s="144">
        <f t="shared" si="5"/>
        <v>0</v>
      </c>
      <c r="BG124" s="144">
        <f t="shared" si="6"/>
        <v>0</v>
      </c>
      <c r="BH124" s="144">
        <f t="shared" si="7"/>
        <v>0</v>
      </c>
      <c r="BI124" s="144">
        <f t="shared" si="8"/>
        <v>0</v>
      </c>
      <c r="BJ124" s="13" t="s">
        <v>134</v>
      </c>
      <c r="BK124" s="144">
        <f t="shared" si="9"/>
        <v>0</v>
      </c>
      <c r="BL124" s="13" t="s">
        <v>627</v>
      </c>
      <c r="BM124" s="143" t="s">
        <v>790</v>
      </c>
    </row>
    <row r="125" spans="2:65" s="1" customFormat="1" ht="16.5" customHeight="1">
      <c r="B125" s="131"/>
      <c r="C125" s="145" t="s">
        <v>146</v>
      </c>
      <c r="D125" s="145" t="s">
        <v>277</v>
      </c>
      <c r="E125" s="146" t="s">
        <v>791</v>
      </c>
      <c r="F125" s="147" t="s">
        <v>792</v>
      </c>
      <c r="G125" s="148" t="s">
        <v>155</v>
      </c>
      <c r="H125" s="149">
        <v>1</v>
      </c>
      <c r="I125" s="150">
        <v>0</v>
      </c>
      <c r="J125" s="150">
        <f t="shared" si="0"/>
        <v>0</v>
      </c>
      <c r="K125" s="151"/>
      <c r="L125" s="152"/>
      <c r="M125" s="153" t="s">
        <v>1</v>
      </c>
      <c r="N125" s="154" t="s">
        <v>36</v>
      </c>
      <c r="O125" s="141">
        <v>0</v>
      </c>
      <c r="P125" s="141">
        <f t="shared" si="1"/>
        <v>0</v>
      </c>
      <c r="Q125" s="141">
        <v>2E-3</v>
      </c>
      <c r="R125" s="141">
        <f t="shared" si="2"/>
        <v>2E-3</v>
      </c>
      <c r="S125" s="141">
        <v>0</v>
      </c>
      <c r="T125" s="142">
        <f t="shared" si="3"/>
        <v>0</v>
      </c>
      <c r="AR125" s="143" t="s">
        <v>627</v>
      </c>
      <c r="AT125" s="143" t="s">
        <v>277</v>
      </c>
      <c r="AU125" s="143" t="s">
        <v>134</v>
      </c>
      <c r="AY125" s="13" t="s">
        <v>127</v>
      </c>
      <c r="BE125" s="144">
        <f t="shared" si="4"/>
        <v>0</v>
      </c>
      <c r="BF125" s="144">
        <f t="shared" si="5"/>
        <v>0</v>
      </c>
      <c r="BG125" s="144">
        <f t="shared" si="6"/>
        <v>0</v>
      </c>
      <c r="BH125" s="144">
        <f t="shared" si="7"/>
        <v>0</v>
      </c>
      <c r="BI125" s="144">
        <f t="shared" si="8"/>
        <v>0</v>
      </c>
      <c r="BJ125" s="13" t="s">
        <v>134</v>
      </c>
      <c r="BK125" s="144">
        <f t="shared" si="9"/>
        <v>0</v>
      </c>
      <c r="BL125" s="13" t="s">
        <v>627</v>
      </c>
      <c r="BM125" s="143" t="s">
        <v>793</v>
      </c>
    </row>
    <row r="126" spans="2:65" s="1" customFormat="1" ht="16.5" customHeight="1">
      <c r="B126" s="131"/>
      <c r="C126" s="145" t="s">
        <v>152</v>
      </c>
      <c r="D126" s="145" t="s">
        <v>277</v>
      </c>
      <c r="E126" s="146" t="s">
        <v>794</v>
      </c>
      <c r="F126" s="147" t="s">
        <v>795</v>
      </c>
      <c r="G126" s="148" t="s">
        <v>155</v>
      </c>
      <c r="H126" s="149">
        <v>1</v>
      </c>
      <c r="I126" s="150">
        <v>0</v>
      </c>
      <c r="J126" s="150">
        <f t="shared" si="0"/>
        <v>0</v>
      </c>
      <c r="K126" s="151"/>
      <c r="L126" s="152"/>
      <c r="M126" s="153" t="s">
        <v>1</v>
      </c>
      <c r="N126" s="154" t="s">
        <v>36</v>
      </c>
      <c r="O126" s="141">
        <v>0</v>
      </c>
      <c r="P126" s="141">
        <f t="shared" si="1"/>
        <v>0</v>
      </c>
      <c r="Q126" s="141">
        <v>1.6000000000000001E-3</v>
      </c>
      <c r="R126" s="141">
        <f t="shared" si="2"/>
        <v>1.6000000000000001E-3</v>
      </c>
      <c r="S126" s="141">
        <v>0</v>
      </c>
      <c r="T126" s="142">
        <f t="shared" si="3"/>
        <v>0</v>
      </c>
      <c r="AR126" s="143" t="s">
        <v>627</v>
      </c>
      <c r="AT126" s="143" t="s">
        <v>277</v>
      </c>
      <c r="AU126" s="143" t="s">
        <v>134</v>
      </c>
      <c r="AY126" s="13" t="s">
        <v>127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134</v>
      </c>
      <c r="BK126" s="144">
        <f t="shared" si="9"/>
        <v>0</v>
      </c>
      <c r="BL126" s="13" t="s">
        <v>627</v>
      </c>
      <c r="BM126" s="143" t="s">
        <v>796</v>
      </c>
    </row>
    <row r="127" spans="2:65" s="1" customFormat="1" ht="16.5" customHeight="1">
      <c r="B127" s="131"/>
      <c r="C127" s="145" t="s">
        <v>157</v>
      </c>
      <c r="D127" s="145" t="s">
        <v>277</v>
      </c>
      <c r="E127" s="146" t="s">
        <v>797</v>
      </c>
      <c r="F127" s="147" t="s">
        <v>798</v>
      </c>
      <c r="G127" s="148" t="s">
        <v>155</v>
      </c>
      <c r="H127" s="149">
        <v>2</v>
      </c>
      <c r="I127" s="150">
        <v>0</v>
      </c>
      <c r="J127" s="150">
        <f t="shared" si="0"/>
        <v>0</v>
      </c>
      <c r="K127" s="151"/>
      <c r="L127" s="152"/>
      <c r="M127" s="153" t="s">
        <v>1</v>
      </c>
      <c r="N127" s="154" t="s">
        <v>36</v>
      </c>
      <c r="O127" s="141">
        <v>0</v>
      </c>
      <c r="P127" s="141">
        <f t="shared" si="1"/>
        <v>0</v>
      </c>
      <c r="Q127" s="141">
        <v>2.3E-3</v>
      </c>
      <c r="R127" s="141">
        <f t="shared" si="2"/>
        <v>4.5999999999999999E-3</v>
      </c>
      <c r="S127" s="141">
        <v>0</v>
      </c>
      <c r="T127" s="142">
        <f t="shared" si="3"/>
        <v>0</v>
      </c>
      <c r="AR127" s="143" t="s">
        <v>627</v>
      </c>
      <c r="AT127" s="143" t="s">
        <v>277</v>
      </c>
      <c r="AU127" s="143" t="s">
        <v>134</v>
      </c>
      <c r="AY127" s="13" t="s">
        <v>127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134</v>
      </c>
      <c r="BK127" s="144">
        <f t="shared" si="9"/>
        <v>0</v>
      </c>
      <c r="BL127" s="13" t="s">
        <v>627</v>
      </c>
      <c r="BM127" s="143" t="s">
        <v>799</v>
      </c>
    </row>
    <row r="128" spans="2:65" s="1" customFormat="1" ht="16.5" customHeight="1">
      <c r="B128" s="131"/>
      <c r="C128" s="145" t="s">
        <v>163</v>
      </c>
      <c r="D128" s="145" t="s">
        <v>277</v>
      </c>
      <c r="E128" s="146" t="s">
        <v>800</v>
      </c>
      <c r="F128" s="147" t="s">
        <v>801</v>
      </c>
      <c r="G128" s="148" t="s">
        <v>155</v>
      </c>
      <c r="H128" s="149">
        <v>1</v>
      </c>
      <c r="I128" s="150">
        <v>0</v>
      </c>
      <c r="J128" s="150">
        <f t="shared" si="0"/>
        <v>0</v>
      </c>
      <c r="K128" s="151"/>
      <c r="L128" s="152"/>
      <c r="M128" s="153" t="s">
        <v>1</v>
      </c>
      <c r="N128" s="154" t="s">
        <v>36</v>
      </c>
      <c r="O128" s="141">
        <v>0</v>
      </c>
      <c r="P128" s="141">
        <f t="shared" si="1"/>
        <v>0</v>
      </c>
      <c r="Q128" s="141">
        <v>1.1999999999999999E-3</v>
      </c>
      <c r="R128" s="141">
        <f t="shared" si="2"/>
        <v>1.1999999999999999E-3</v>
      </c>
      <c r="S128" s="141">
        <v>0</v>
      </c>
      <c r="T128" s="142">
        <f t="shared" si="3"/>
        <v>0</v>
      </c>
      <c r="AR128" s="143" t="s">
        <v>627</v>
      </c>
      <c r="AT128" s="143" t="s">
        <v>277</v>
      </c>
      <c r="AU128" s="143" t="s">
        <v>134</v>
      </c>
      <c r="AY128" s="13" t="s">
        <v>127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134</v>
      </c>
      <c r="BK128" s="144">
        <f t="shared" si="9"/>
        <v>0</v>
      </c>
      <c r="BL128" s="13" t="s">
        <v>627</v>
      </c>
      <c r="BM128" s="143" t="s">
        <v>802</v>
      </c>
    </row>
    <row r="129" spans="2:65" s="1" customFormat="1" ht="16.5" customHeight="1">
      <c r="B129" s="131"/>
      <c r="C129" s="145" t="s">
        <v>167</v>
      </c>
      <c r="D129" s="145" t="s">
        <v>277</v>
      </c>
      <c r="E129" s="146" t="s">
        <v>803</v>
      </c>
      <c r="F129" s="147" t="s">
        <v>804</v>
      </c>
      <c r="G129" s="148" t="s">
        <v>155</v>
      </c>
      <c r="H129" s="149">
        <v>1</v>
      </c>
      <c r="I129" s="150">
        <v>0</v>
      </c>
      <c r="J129" s="150">
        <f t="shared" si="0"/>
        <v>0</v>
      </c>
      <c r="K129" s="151"/>
      <c r="L129" s="152"/>
      <c r="M129" s="153" t="s">
        <v>1</v>
      </c>
      <c r="N129" s="154" t="s">
        <v>36</v>
      </c>
      <c r="O129" s="141">
        <v>0</v>
      </c>
      <c r="P129" s="141">
        <f t="shared" si="1"/>
        <v>0</v>
      </c>
      <c r="Q129" s="141">
        <v>1.1999999999999999E-3</v>
      </c>
      <c r="R129" s="141">
        <f t="shared" si="2"/>
        <v>1.1999999999999999E-3</v>
      </c>
      <c r="S129" s="141">
        <v>0</v>
      </c>
      <c r="T129" s="142">
        <f t="shared" si="3"/>
        <v>0</v>
      </c>
      <c r="AR129" s="143" t="s">
        <v>627</v>
      </c>
      <c r="AT129" s="143" t="s">
        <v>277</v>
      </c>
      <c r="AU129" s="143" t="s">
        <v>134</v>
      </c>
      <c r="AY129" s="13" t="s">
        <v>127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134</v>
      </c>
      <c r="BK129" s="144">
        <f t="shared" si="9"/>
        <v>0</v>
      </c>
      <c r="BL129" s="13" t="s">
        <v>627</v>
      </c>
      <c r="BM129" s="143" t="s">
        <v>805</v>
      </c>
    </row>
    <row r="130" spans="2:65" s="1" customFormat="1" ht="16.5" customHeight="1">
      <c r="B130" s="131"/>
      <c r="C130" s="145" t="s">
        <v>171</v>
      </c>
      <c r="D130" s="145" t="s">
        <v>277</v>
      </c>
      <c r="E130" s="146" t="s">
        <v>806</v>
      </c>
      <c r="F130" s="147" t="s">
        <v>807</v>
      </c>
      <c r="G130" s="148" t="s">
        <v>155</v>
      </c>
      <c r="H130" s="149">
        <v>1</v>
      </c>
      <c r="I130" s="150">
        <v>0</v>
      </c>
      <c r="J130" s="150">
        <f t="shared" si="0"/>
        <v>0</v>
      </c>
      <c r="K130" s="151"/>
      <c r="L130" s="152"/>
      <c r="M130" s="153" t="s">
        <v>1</v>
      </c>
      <c r="N130" s="154" t="s">
        <v>36</v>
      </c>
      <c r="O130" s="141">
        <v>0</v>
      </c>
      <c r="P130" s="141">
        <f t="shared" si="1"/>
        <v>0</v>
      </c>
      <c r="Q130" s="141">
        <v>1.1000000000000001E-3</v>
      </c>
      <c r="R130" s="141">
        <f t="shared" si="2"/>
        <v>1.1000000000000001E-3</v>
      </c>
      <c r="S130" s="141">
        <v>0</v>
      </c>
      <c r="T130" s="142">
        <f t="shared" si="3"/>
        <v>0</v>
      </c>
      <c r="AR130" s="143" t="s">
        <v>627</v>
      </c>
      <c r="AT130" s="143" t="s">
        <v>277</v>
      </c>
      <c r="AU130" s="143" t="s">
        <v>134</v>
      </c>
      <c r="AY130" s="13" t="s">
        <v>127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134</v>
      </c>
      <c r="BK130" s="144">
        <f t="shared" si="9"/>
        <v>0</v>
      </c>
      <c r="BL130" s="13" t="s">
        <v>627</v>
      </c>
      <c r="BM130" s="143" t="s">
        <v>808</v>
      </c>
    </row>
    <row r="131" spans="2:65" s="1" customFormat="1" ht="16.5" customHeight="1">
      <c r="B131" s="131"/>
      <c r="C131" s="145" t="s">
        <v>175</v>
      </c>
      <c r="D131" s="145" t="s">
        <v>277</v>
      </c>
      <c r="E131" s="146" t="s">
        <v>809</v>
      </c>
      <c r="F131" s="147" t="s">
        <v>810</v>
      </c>
      <c r="G131" s="148" t="s">
        <v>155</v>
      </c>
      <c r="H131" s="149">
        <v>3</v>
      </c>
      <c r="I131" s="150">
        <v>0</v>
      </c>
      <c r="J131" s="150">
        <f t="shared" si="0"/>
        <v>0</v>
      </c>
      <c r="K131" s="151"/>
      <c r="L131" s="152"/>
      <c r="M131" s="153" t="s">
        <v>1</v>
      </c>
      <c r="N131" s="154" t="s">
        <v>36</v>
      </c>
      <c r="O131" s="141">
        <v>0</v>
      </c>
      <c r="P131" s="141">
        <f t="shared" si="1"/>
        <v>0</v>
      </c>
      <c r="Q131" s="141">
        <v>1.1000000000000001E-3</v>
      </c>
      <c r="R131" s="141">
        <f t="shared" si="2"/>
        <v>3.3E-3</v>
      </c>
      <c r="S131" s="141">
        <v>0</v>
      </c>
      <c r="T131" s="142">
        <f t="shared" si="3"/>
        <v>0</v>
      </c>
      <c r="AR131" s="143" t="s">
        <v>627</v>
      </c>
      <c r="AT131" s="143" t="s">
        <v>277</v>
      </c>
      <c r="AU131" s="143" t="s">
        <v>134</v>
      </c>
      <c r="AY131" s="13" t="s">
        <v>127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134</v>
      </c>
      <c r="BK131" s="144">
        <f t="shared" si="9"/>
        <v>0</v>
      </c>
      <c r="BL131" s="13" t="s">
        <v>627</v>
      </c>
      <c r="BM131" s="143" t="s">
        <v>811</v>
      </c>
    </row>
    <row r="132" spans="2:65" s="1" customFormat="1" ht="16.5" customHeight="1">
      <c r="B132" s="131"/>
      <c r="C132" s="145" t="s">
        <v>180</v>
      </c>
      <c r="D132" s="145" t="s">
        <v>277</v>
      </c>
      <c r="E132" s="146" t="s">
        <v>812</v>
      </c>
      <c r="F132" s="147" t="s">
        <v>813</v>
      </c>
      <c r="G132" s="148" t="s">
        <v>155</v>
      </c>
      <c r="H132" s="149">
        <v>10</v>
      </c>
      <c r="I132" s="150">
        <v>0</v>
      </c>
      <c r="J132" s="150">
        <f t="shared" si="0"/>
        <v>0</v>
      </c>
      <c r="K132" s="151"/>
      <c r="L132" s="152"/>
      <c r="M132" s="159" t="s">
        <v>1</v>
      </c>
      <c r="N132" s="160" t="s">
        <v>36</v>
      </c>
      <c r="O132" s="157">
        <v>0</v>
      </c>
      <c r="P132" s="157">
        <f t="shared" si="1"/>
        <v>0</v>
      </c>
      <c r="Q132" s="157">
        <v>1.1000000000000001E-3</v>
      </c>
      <c r="R132" s="157">
        <f t="shared" si="2"/>
        <v>1.1000000000000001E-2</v>
      </c>
      <c r="S132" s="157">
        <v>0</v>
      </c>
      <c r="T132" s="158">
        <f t="shared" si="3"/>
        <v>0</v>
      </c>
      <c r="AR132" s="143" t="s">
        <v>627</v>
      </c>
      <c r="AT132" s="143" t="s">
        <v>277</v>
      </c>
      <c r="AU132" s="143" t="s">
        <v>134</v>
      </c>
      <c r="AY132" s="13" t="s">
        <v>127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134</v>
      </c>
      <c r="BK132" s="144">
        <f t="shared" si="9"/>
        <v>0</v>
      </c>
      <c r="BL132" s="13" t="s">
        <v>627</v>
      </c>
      <c r="BM132" s="143" t="s">
        <v>814</v>
      </c>
    </row>
    <row r="133" spans="2:65" s="1" customFormat="1" ht="6.9" customHeight="1"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25"/>
    </row>
  </sheetData>
  <autoFilter ref="C117:K132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01 - SO 01 Stavebná časť ...</vt:lpstr>
      <vt:lpstr>02 - SO 02 Zariadenie pre...</vt:lpstr>
      <vt:lpstr>'01 - SO 01 Stavebná časť ...'!Názvy_tlače</vt:lpstr>
      <vt:lpstr>'02 - SO 02 Zariadenie pre...'!Názvy_tlače</vt:lpstr>
      <vt:lpstr>'Rekapitulácia stavby'!Názvy_tlače</vt:lpstr>
      <vt:lpstr>'01 - SO 01 Stavebná časť ...'!Oblasť_tlače</vt:lpstr>
      <vt:lpstr>'02 - SO 02 Zariadenie pre...'!Oblasť_tlače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DESKTOP-SD9UK27\HP</dc:creator>
  <cp:lastModifiedBy>Stano Rízek</cp:lastModifiedBy>
  <dcterms:created xsi:type="dcterms:W3CDTF">2022-04-28T14:34:43Z</dcterms:created>
  <dcterms:modified xsi:type="dcterms:W3CDTF">2024-02-15T16:06:08Z</dcterms:modified>
</cp:coreProperties>
</file>