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09E7C4D4-24FC-48E3-ACFE-0A0AC872E6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3 - Rekonštrukcia atletic..." sheetId="2" r:id="rId2"/>
  </sheets>
  <definedNames>
    <definedName name="_xlnm._FilterDatabase" localSheetId="1" hidden="1">'3 - Rekonštrukcia atletic...'!$C$120:$K$198</definedName>
    <definedName name="_xlnm.Print_Titles" localSheetId="1">'3 - Rekonštrukcia atletic...'!$120:$120</definedName>
    <definedName name="_xlnm.Print_Titles" localSheetId="0">'Rekapitulácia stavby'!$92:$92</definedName>
    <definedName name="_xlnm.Print_Area" localSheetId="1">'3 - Rekonštrukcia atletic...'!$C$4:$J$76,'3 - Rekonštrukcia atletic...'!$C$82:$J$104,'3 - Rekonštrukcia atletic...'!$C$110:$J$198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/>
  <c r="R192" i="2"/>
  <c r="R191" i="2" s="1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57" i="2"/>
  <c r="BH157" i="2"/>
  <c r="BG157" i="2"/>
  <c r="BE157" i="2"/>
  <c r="T157" i="2"/>
  <c r="T156" i="2" s="1"/>
  <c r="R157" i="2"/>
  <c r="R156" i="2"/>
  <c r="P157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F115" i="2"/>
  <c r="E113" i="2"/>
  <c r="F87" i="2"/>
  <c r="E85" i="2"/>
  <c r="J22" i="2"/>
  <c r="E22" i="2"/>
  <c r="J118" i="2" s="1"/>
  <c r="J21" i="2"/>
  <c r="J19" i="2"/>
  <c r="E19" i="2"/>
  <c r="J89" i="2" s="1"/>
  <c r="J18" i="2"/>
  <c r="J16" i="2"/>
  <c r="E16" i="2"/>
  <c r="F90" i="2" s="1"/>
  <c r="J15" i="2"/>
  <c r="J13" i="2"/>
  <c r="E13" i="2"/>
  <c r="F117" i="2" s="1"/>
  <c r="J12" i="2"/>
  <c r="J10" i="2"/>
  <c r="J115" i="2" s="1"/>
  <c r="L90" i="1"/>
  <c r="AM90" i="1"/>
  <c r="AM89" i="1"/>
  <c r="L89" i="1"/>
  <c r="AM87" i="1"/>
  <c r="L87" i="1"/>
  <c r="L85" i="1"/>
  <c r="L84" i="1"/>
  <c r="J184" i="2"/>
  <c r="J148" i="2"/>
  <c r="BK142" i="2"/>
  <c r="J180" i="2"/>
  <c r="BK192" i="2"/>
  <c r="J164" i="2"/>
  <c r="BK179" i="2"/>
  <c r="BK164" i="2"/>
  <c r="J188" i="2"/>
  <c r="J155" i="2"/>
  <c r="BK131" i="2"/>
  <c r="BK194" i="2"/>
  <c r="J174" i="2"/>
  <c r="J152" i="2"/>
  <c r="J146" i="2"/>
  <c r="J139" i="2"/>
  <c r="J125" i="2"/>
  <c r="J195" i="2"/>
  <c r="BK166" i="2"/>
  <c r="J136" i="2"/>
  <c r="BK184" i="2"/>
  <c r="BK173" i="2"/>
  <c r="BK133" i="2"/>
  <c r="J190" i="2"/>
  <c r="J173" i="2"/>
  <c r="BK141" i="2"/>
  <c r="BK189" i="2"/>
  <c r="J172" i="2"/>
  <c r="J165" i="2"/>
  <c r="J134" i="2"/>
  <c r="BK182" i="2"/>
  <c r="BK165" i="2"/>
  <c r="BK153" i="2"/>
  <c r="BK136" i="2"/>
  <c r="J133" i="2"/>
  <c r="BK125" i="2"/>
  <c r="J189" i="2"/>
  <c r="BK151" i="2"/>
  <c r="J142" i="2"/>
  <c r="J132" i="2"/>
  <c r="BK172" i="2"/>
  <c r="BK169" i="2"/>
  <c r="BK187" i="2"/>
  <c r="BK135" i="2"/>
  <c r="J171" i="2"/>
  <c r="J186" i="2"/>
  <c r="BK146" i="2"/>
  <c r="BK124" i="2"/>
  <c r="J185" i="2"/>
  <c r="BK149" i="2"/>
  <c r="J141" i="2"/>
  <c r="BK198" i="2"/>
  <c r="J187" i="2"/>
  <c r="J149" i="2"/>
  <c r="J182" i="2"/>
  <c r="J192" i="2"/>
  <c r="BK195" i="2"/>
  <c r="BK168" i="2"/>
  <c r="BK144" i="2"/>
  <c r="J137" i="2"/>
  <c r="J175" i="2"/>
  <c r="BK186" i="2"/>
  <c r="BK139" i="2"/>
  <c r="BK155" i="2"/>
  <c r="J177" i="2"/>
  <c r="BK138" i="2"/>
  <c r="BK167" i="2"/>
  <c r="J143" i="2"/>
  <c r="BK177" i="2"/>
  <c r="BK143" i="2"/>
  <c r="J135" i="2"/>
  <c r="J194" i="2"/>
  <c r="BK132" i="2"/>
  <c r="BK148" i="2"/>
  <c r="J179" i="2"/>
  <c r="J183" i="2"/>
  <c r="J147" i="2"/>
  <c r="J168" i="2"/>
  <c r="BK140" i="2"/>
  <c r="J198" i="2"/>
  <c r="BK180" i="2"/>
  <c r="BK171" i="2"/>
  <c r="J153" i="2"/>
  <c r="BK147" i="2"/>
  <c r="J140" i="2"/>
  <c r="J138" i="2"/>
  <c r="J124" i="2"/>
  <c r="BK188" i="2"/>
  <c r="J151" i="2"/>
  <c r="J131" i="2"/>
  <c r="BK175" i="2"/>
  <c r="BK157" i="2"/>
  <c r="J196" i="2"/>
  <c r="BK183" i="2"/>
  <c r="J167" i="2"/>
  <c r="BK197" i="2"/>
  <c r="J178" i="2"/>
  <c r="BK152" i="2"/>
  <c r="J197" i="2"/>
  <c r="J169" i="2"/>
  <c r="J144" i="2"/>
  <c r="BK134" i="2"/>
  <c r="BK190" i="2"/>
  <c r="BK178" i="2"/>
  <c r="BK137" i="2"/>
  <c r="BK174" i="2"/>
  <c r="BK185" i="2"/>
  <c r="J166" i="2"/>
  <c r="BK196" i="2"/>
  <c r="J157" i="2"/>
  <c r="AS94" i="1"/>
  <c r="T123" i="2" l="1"/>
  <c r="P123" i="2"/>
  <c r="T163" i="2"/>
  <c r="P163" i="2"/>
  <c r="BK176" i="2"/>
  <c r="J176" i="2"/>
  <c r="J101" i="2"/>
  <c r="P150" i="2"/>
  <c r="P170" i="2"/>
  <c r="R123" i="2"/>
  <c r="T150" i="2"/>
  <c r="T176" i="2"/>
  <c r="R170" i="2"/>
  <c r="BK150" i="2"/>
  <c r="J150" i="2"/>
  <c r="J97" i="2"/>
  <c r="T170" i="2"/>
  <c r="BK123" i="2"/>
  <c r="P176" i="2"/>
  <c r="R150" i="2"/>
  <c r="BK163" i="2"/>
  <c r="J163" i="2" s="1"/>
  <c r="J99" i="2" s="1"/>
  <c r="R163" i="2"/>
  <c r="BK170" i="2"/>
  <c r="J170" i="2"/>
  <c r="J100" i="2"/>
  <c r="R176" i="2"/>
  <c r="BK193" i="2"/>
  <c r="J193" i="2"/>
  <c r="J103" i="2" s="1"/>
  <c r="P193" i="2"/>
  <c r="R193" i="2"/>
  <c r="T193" i="2"/>
  <c r="BK191" i="2"/>
  <c r="J191" i="2"/>
  <c r="J102" i="2"/>
  <c r="BK156" i="2"/>
  <c r="J156" i="2"/>
  <c r="J98" i="2"/>
  <c r="F89" i="2"/>
  <c r="F118" i="2"/>
  <c r="BF124" i="2"/>
  <c r="BF125" i="2"/>
  <c r="BF135" i="2"/>
  <c r="BF147" i="2"/>
  <c r="BF149" i="2"/>
  <c r="BF151" i="2"/>
  <c r="BF174" i="2"/>
  <c r="BF179" i="2"/>
  <c r="BF183" i="2"/>
  <c r="BF184" i="2"/>
  <c r="BF189" i="2"/>
  <c r="BF190" i="2"/>
  <c r="J117" i="2"/>
  <c r="BF132" i="2"/>
  <c r="BF139" i="2"/>
  <c r="BF144" i="2"/>
  <c r="BF148" i="2"/>
  <c r="BF134" i="2"/>
  <c r="BF146" i="2"/>
  <c r="BF180" i="2"/>
  <c r="BF187" i="2"/>
  <c r="BF197" i="2"/>
  <c r="J90" i="2"/>
  <c r="BF136" i="2"/>
  <c r="BF142" i="2"/>
  <c r="BF175" i="2"/>
  <c r="BF177" i="2"/>
  <c r="BF198" i="2"/>
  <c r="BF131" i="2"/>
  <c r="BF140" i="2"/>
  <c r="BF141" i="2"/>
  <c r="BF152" i="2"/>
  <c r="BF164" i="2"/>
  <c r="BF166" i="2"/>
  <c r="BF171" i="2"/>
  <c r="BF182" i="2"/>
  <c r="BF153" i="2"/>
  <c r="BF165" i="2"/>
  <c r="BF137" i="2"/>
  <c r="BF143" i="2"/>
  <c r="BF155" i="2"/>
  <c r="BF167" i="2"/>
  <c r="BF168" i="2"/>
  <c r="BF169" i="2"/>
  <c r="BF185" i="2"/>
  <c r="BF196" i="2"/>
  <c r="J87" i="2"/>
  <c r="BF133" i="2"/>
  <c r="BF138" i="2"/>
  <c r="BF157" i="2"/>
  <c r="BF172" i="2"/>
  <c r="BF173" i="2"/>
  <c r="BF178" i="2"/>
  <c r="BF186" i="2"/>
  <c r="BF188" i="2"/>
  <c r="BF192" i="2"/>
  <c r="BF194" i="2"/>
  <c r="BF195" i="2"/>
  <c r="F31" i="2"/>
  <c r="AZ95" i="1" s="1"/>
  <c r="AZ94" i="1" s="1"/>
  <c r="W29" i="1" s="1"/>
  <c r="F35" i="2"/>
  <c r="BD95" i="1" s="1"/>
  <c r="BD94" i="1" s="1"/>
  <c r="W33" i="1" s="1"/>
  <c r="F33" i="2"/>
  <c r="BB95" i="1" s="1"/>
  <c r="BB94" i="1" s="1"/>
  <c r="W31" i="1" s="1"/>
  <c r="J31" i="2"/>
  <c r="AV95" i="1" s="1"/>
  <c r="F34" i="2"/>
  <c r="BC95" i="1"/>
  <c r="BC94" i="1"/>
  <c r="AY94" i="1" s="1"/>
  <c r="BK122" i="2" l="1"/>
  <c r="J122" i="2" s="1"/>
  <c r="J95" i="2" s="1"/>
  <c r="R122" i="2"/>
  <c r="R121" i="2"/>
  <c r="P122" i="2"/>
  <c r="P121" i="2" s="1"/>
  <c r="AU95" i="1" s="1"/>
  <c r="AU94" i="1" s="1"/>
  <c r="T122" i="2"/>
  <c r="T121" i="2"/>
  <c r="J123" i="2"/>
  <c r="J96" i="2" s="1"/>
  <c r="BK121" i="2"/>
  <c r="J121" i="2"/>
  <c r="J94" i="2" s="1"/>
  <c r="W32" i="1"/>
  <c r="AX94" i="1"/>
  <c r="F32" i="2"/>
  <c r="BA95" i="1"/>
  <c r="BA94" i="1" s="1"/>
  <c r="W30" i="1" s="1"/>
  <c r="AV94" i="1"/>
  <c r="AK29" i="1" s="1"/>
  <c r="J32" i="2"/>
  <c r="AW95" i="1" s="1"/>
  <c r="AT95" i="1" s="1"/>
  <c r="J28" i="2" l="1"/>
  <c r="AG95" i="1"/>
  <c r="AG94" i="1"/>
  <c r="AK26" i="1" s="1"/>
  <c r="AK35" i="1" s="1"/>
  <c r="AW94" i="1"/>
  <c r="AK30" i="1"/>
  <c r="J37" i="2" l="1"/>
  <c r="AN95" i="1"/>
  <c r="AT94" i="1"/>
  <c r="AN94" i="1" l="1"/>
</calcChain>
</file>

<file path=xl/sharedStrings.xml><?xml version="1.0" encoding="utf-8"?>
<sst xmlns="http://schemas.openxmlformats.org/spreadsheetml/2006/main" count="1195" uniqueCount="359">
  <si>
    <t>Export Komplet</t>
  </si>
  <si>
    <t/>
  </si>
  <si>
    <t>2.0</t>
  </si>
  <si>
    <t>False</t>
  </si>
  <si>
    <t>{99c1e66c-78c1-4ce3-b98f-84ff7fef089d}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</si>
  <si>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</si>
  <si>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</si>
  <si>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</si>
  <si>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</si>
  <si>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</si>
  <si>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</si>
  <si>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</si>
  <si>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</si>
  <si>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</si>
  <si>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</si>
  <si>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</si>
  <si>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atletického oválu Drieňova, Bratislava</t>
  </si>
  <si>
    <t>JKSO:</t>
  </si>
  <si>
    <t>KS:</t>
  </si>
  <si>
    <t>Miesto:</t>
  </si>
  <si>
    <t xml:space="preserve"> </t>
  </si>
  <si>
    <t>Dátum:</t>
  </si>
  <si>
    <t>29. 1. 2024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</si>
  <si>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</si>
  <si>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</si>
  <si>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</si>
  <si>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</si>
  <si>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</si>
  <si>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</si>
  <si>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</si>
  <si>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</si>
  <si>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</si>
  <si>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</si>
  <si>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</si>
  <si>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</si>
  <si>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</si>
  <si>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</si>
  <si>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</si>
  <si>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</si>
  <si>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</si>
  <si>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</si>
  <si>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</si>
  <si>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</si>
  <si>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</si>
  <si>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</si>
  <si>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</si>
  <si>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</si>
  <si>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</si>
  <si>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</si>
  <si>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</si>
  <si>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</si>
  <si>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</si>
  <si>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</si>
  <si>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</si>
  <si>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</si>
  <si>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</si>
  <si>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</si>
  <si>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</si>
  <si>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</si>
  <si>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</si>
  <si>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</si>
  <si>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</si>
  <si>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</si>
  <si>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</si>
  <si>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</si>
  <si>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</si>
  <si>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</si>
  <si>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</si>
  <si>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</si>
  <si>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</si>
  <si>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</si>
  <si>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</si>
  <si>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</si>
  <si>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</si>
  <si>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</si>
  <si>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</si>
  <si>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</si>
  <si>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</si>
  <si>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</si>
  <si>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</si>
  <si>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</si>
  <si>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</si>
  <si>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</si>
  <si>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</si>
  <si>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</si>
  <si>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</si>
  <si>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</si>
  <si>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</si>
  <si>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</si>
  <si>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</si>
  <si>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</si>
  <si>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</si>
  <si>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</si>
  <si>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</si>
  <si>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</si>
  <si>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</si>
  <si>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</si>
  <si>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</si>
  <si>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</si>
  <si>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</si>
  <si>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</si>
  <si>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</si>
  <si>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</si>
  <si>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</si>
  <si>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</si>
  <si>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</si>
  <si>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</si>
  <si>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</si>
  <si>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</si>
  <si>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</si>
  <si>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</si>
  <si>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113206111.S</t>
  </si>
  <si>
    <t>Vytrhanie obrúb betónových, s vybúraním lôžka, z krajníkov alebo obrubníkov stojatých,  -0,14500t</t>
  </si>
  <si>
    <t>m</t>
  </si>
  <si>
    <t>4</t>
  </si>
  <si>
    <t>2</t>
  </si>
  <si>
    <t>-162002482</t>
  </si>
  <si>
    <t>122201102.S</t>
  </si>
  <si>
    <t>Odkopávka a prekopávka nezapažená v hornine 3, nad 100 do 1000 m3</t>
  </si>
  <si>
    <t>m3</t>
  </si>
  <si>
    <t>-1590948489</t>
  </si>
  <si>
    <t>VV</t>
  </si>
  <si>
    <t>Plocha ihriska</t>
  </si>
  <si>
    <t>451,49</t>
  </si>
  <si>
    <t>Rozšírenie výkopu 0,5 m</t>
  </si>
  <si>
    <t>126,03</t>
  </si>
  <si>
    <t>Súčet</t>
  </si>
  <si>
    <t>122201102R</t>
  </si>
  <si>
    <t>Odkopávka a prekopávka v škvárovom podloží nezapažená v hornine 3, nad 100 do 1000 m3</t>
  </si>
  <si>
    <t>-87894309</t>
  </si>
  <si>
    <t>122201109.S</t>
  </si>
  <si>
    <t>Odkopávky a prekopávky nezapažené. Príplatok k cenám za lepivosť horniny 3</t>
  </si>
  <si>
    <t>-295663743</t>
  </si>
  <si>
    <t>5</t>
  </si>
  <si>
    <t>131201101.S</t>
  </si>
  <si>
    <t>Výkop nezapaženej jamy v hornine 3, do 100 m3, preplachovacie šachty</t>
  </si>
  <si>
    <t>-1434903420</t>
  </si>
  <si>
    <t>6</t>
  </si>
  <si>
    <t>131201109.S</t>
  </si>
  <si>
    <t>Hĺbenie nezapažených jám a zárezov. Príplatok za lepivosť horniny 3</t>
  </si>
  <si>
    <t>828112732</t>
  </si>
  <si>
    <t>7</t>
  </si>
  <si>
    <t>132201102.S</t>
  </si>
  <si>
    <t>Výkop ryhy do šírky 600 mm v horn.3 nad 100 m3</t>
  </si>
  <si>
    <t>-563611829</t>
  </si>
  <si>
    <t>8</t>
  </si>
  <si>
    <t>132201109.S</t>
  </si>
  <si>
    <t>Príplatok k cene za lepivosť pri hĺbení rýh šírky do 600 mm zapažených i nezapažených s urovnaním dna v hornine 3</t>
  </si>
  <si>
    <t>738551222</t>
  </si>
  <si>
    <t>9</t>
  </si>
  <si>
    <t>162501142.S</t>
  </si>
  <si>
    <t>Vodorovné premiestnenie výkopku po spevnenej ceste z horniny tr.1-4, nad 1000 do 10000 m3 na vzdialenosť do 3000 m</t>
  </si>
  <si>
    <t>-1207139011</t>
  </si>
  <si>
    <t>10</t>
  </si>
  <si>
    <t>162501143.S</t>
  </si>
  <si>
    <t>Vodorovné premiestnenie výkopku po spevnenej ceste z horniny tr.1-4, nad 1000 do 10000 m3, príplatok k cene za každých ďalšich a začatých 1000 m</t>
  </si>
  <si>
    <t>-1003323179</t>
  </si>
  <si>
    <t>12</t>
  </si>
  <si>
    <t>171201202.S</t>
  </si>
  <si>
    <t>Uloženie sypaniny na skládky nad 100 do 1000 m3 - uloženie v rámci staveniska pre spätný zásyp</t>
  </si>
  <si>
    <t>-2022911489</t>
  </si>
  <si>
    <t>11</t>
  </si>
  <si>
    <t>171201203.S</t>
  </si>
  <si>
    <t>Uloženie sypaniny na skládky nad 1000 do 10000 m3</t>
  </si>
  <si>
    <t>-1176185110</t>
  </si>
  <si>
    <t>13</t>
  </si>
  <si>
    <t>171209002.S</t>
  </si>
  <si>
    <t>Poplatok za skládku - zemina a kamenivo (17 05) ostatné</t>
  </si>
  <si>
    <t>t</t>
  </si>
  <si>
    <t>553301152</t>
  </si>
  <si>
    <t>174201102.S</t>
  </si>
  <si>
    <t>Zásyp sypaninou bez zhutnenia jám, šachiet, rýh, zárezov alebo okolo objektov nad 100 do 1000 m3</t>
  </si>
  <si>
    <t>1065096243</t>
  </si>
  <si>
    <t>21</t>
  </si>
  <si>
    <t>180406111.S</t>
  </si>
  <si>
    <t>Založenie trávnika parkového mačinovaním v rovine alebo na svahu do 1:5</t>
  </si>
  <si>
    <t>m2</t>
  </si>
  <si>
    <t>-1069551537</t>
  </si>
  <si>
    <t>22</t>
  </si>
  <si>
    <t>M</t>
  </si>
  <si>
    <t>005720001500.S</t>
  </si>
  <si>
    <t>Osivá tráv - výber trávových semien</t>
  </si>
  <si>
    <t>kg</t>
  </si>
  <si>
    <t>-1125607075</t>
  </si>
  <si>
    <t>420,1*0,03 'Prepočítané koeficientom množstva</t>
  </si>
  <si>
    <t>15</t>
  </si>
  <si>
    <t>181101102.S</t>
  </si>
  <si>
    <t>Úprava pláne v zárezoch v hornine 1-4 so zhutnením</t>
  </si>
  <si>
    <t>-870962908</t>
  </si>
  <si>
    <t>23</t>
  </si>
  <si>
    <t>182001111.S</t>
  </si>
  <si>
    <t>Plošná úprava terénu pri nerovnostiach terénu nad 50-100 mm v rovine alebo na svahu do 1:5</t>
  </si>
  <si>
    <t>-1467074539</t>
  </si>
  <si>
    <t>24</t>
  </si>
  <si>
    <t>183403153.S</t>
  </si>
  <si>
    <t>Obrobenie pôdy hrabaním v rovine alebo na svahu do 1:5</t>
  </si>
  <si>
    <t>431812755</t>
  </si>
  <si>
    <t>25</t>
  </si>
  <si>
    <t>183403161.S</t>
  </si>
  <si>
    <t>Obrobenie pôdy valcovaním v rovine alebo na svahu do 1:5</t>
  </si>
  <si>
    <t>-397646867</t>
  </si>
  <si>
    <t>Zakladanie</t>
  </si>
  <si>
    <t>41</t>
  </si>
  <si>
    <t>211561111.S</t>
  </si>
  <si>
    <t>Výplň odvodňovacieho rebra alebo trativodu do rýh kamenivom hrubým drveným frakcie 8-16 mm</t>
  </si>
  <si>
    <t>353523682</t>
  </si>
  <si>
    <t>42</t>
  </si>
  <si>
    <t>211971110.S</t>
  </si>
  <si>
    <t>Zhotovenie opláštenia výplne z geotextílie, v ryhe alebo v záreze so stenami šikmými o skl. do 1:2,5</t>
  </si>
  <si>
    <t>1719050253</t>
  </si>
  <si>
    <t>43</t>
  </si>
  <si>
    <t>693110002000.S</t>
  </si>
  <si>
    <t>Geotextília polypropylénová netkaná 200 g/m2</t>
  </si>
  <si>
    <t>-31596526</t>
  </si>
  <si>
    <t>683,61*1,02 'Prepočítané koeficientom množstva</t>
  </si>
  <si>
    <t>44</t>
  </si>
  <si>
    <t>212756121.S</t>
  </si>
  <si>
    <t>Trativody z flexodrenážnych rúr, DN 160</t>
  </si>
  <si>
    <t>459083908</t>
  </si>
  <si>
    <t>Vodorovné konštrukcie</t>
  </si>
  <si>
    <t>26</t>
  </si>
  <si>
    <t>451573111.S</t>
  </si>
  <si>
    <t>Lôžko pod potrubie, stoky a drobné objekty, v otvorenom výkope z piesku a štrkopiesku fr. 0/32 mm</t>
  </si>
  <si>
    <t>-2017371851</t>
  </si>
  <si>
    <t>Drenáž</t>
  </si>
  <si>
    <t>7,65</t>
  </si>
  <si>
    <t>Obrubníky</t>
  </si>
  <si>
    <t>12,60</t>
  </si>
  <si>
    <t>Komunikácie</t>
  </si>
  <si>
    <t>28</t>
  </si>
  <si>
    <t>564730211.S</t>
  </si>
  <si>
    <t>Podklad alebo kryt z kameniva hrubého drveného veľ. 16-32 mm s rozprestretím a zhutnením hr. 100 mm</t>
  </si>
  <si>
    <t>895914641</t>
  </si>
  <si>
    <t>27</t>
  </si>
  <si>
    <t>564751111.S</t>
  </si>
  <si>
    <t>Podklad alebo kryt z kameniva hrubého drveného veľ. 32-63 mm s rozprestretím a zhutnením hr. 150 mm</t>
  </si>
  <si>
    <t>1725083234</t>
  </si>
  <si>
    <t>29</t>
  </si>
  <si>
    <t>564811111.S</t>
  </si>
  <si>
    <t>Podklad zo štrkodrviny fr. 0/32 mm s rozprestretím a zhutnením, po zhutnení hr. 50 mm</t>
  </si>
  <si>
    <t>1960219393</t>
  </si>
  <si>
    <t>30</t>
  </si>
  <si>
    <t>577134121R</t>
  </si>
  <si>
    <t>Asfaltový betón drenážny PA 8 v pruhu š. nad 3 m, po zhutnení hr. 40 mm</t>
  </si>
  <si>
    <t>1921983</t>
  </si>
  <si>
    <t>31</t>
  </si>
  <si>
    <t>577144121R</t>
  </si>
  <si>
    <t>Asfaltový betón drenážny PA 11 v pruhu š. nad 3 m, po zhutnení hr. 50 mm</t>
  </si>
  <si>
    <t>1746008555</t>
  </si>
  <si>
    <t>32</t>
  </si>
  <si>
    <t>589170021.S</t>
  </si>
  <si>
    <t>Športový povrch atletický z SBR 10 mm a EPDM 3 mm</t>
  </si>
  <si>
    <t>1455071870</t>
  </si>
  <si>
    <t>Rúrové vedenie</t>
  </si>
  <si>
    <t>45</t>
  </si>
  <si>
    <t>871355509.S</t>
  </si>
  <si>
    <t>Potrubie kanalizačné PVC-U gravitačné hladké viacvrstvové SN 4 DN 200</t>
  </si>
  <si>
    <t>-1109482864</t>
  </si>
  <si>
    <t>46</t>
  </si>
  <si>
    <t>894431111.S</t>
  </si>
  <si>
    <t>Montáž revíznej šachty z PVC, DN 315/160 (DN šachty/DN potr. vedenia), hĺ. 850 do 1200 mm</t>
  </si>
  <si>
    <t>ks</t>
  </si>
  <si>
    <t>-1671582054</t>
  </si>
  <si>
    <t>47</t>
  </si>
  <si>
    <t>286610000900.S</t>
  </si>
  <si>
    <t>Priebežné dno DN 315, vtok/výtok DN 160 (PVC hladká rúra), pre PP revízne šachty</t>
  </si>
  <si>
    <t>183205736</t>
  </si>
  <si>
    <t>48</t>
  </si>
  <si>
    <t>286610026500.S</t>
  </si>
  <si>
    <t>Predĺženie vlnovcové DN 315 PP, dĺžka 1,25 m, SN 2, pre PP revízne šachty</t>
  </si>
  <si>
    <t>1105416903</t>
  </si>
  <si>
    <t>49</t>
  </si>
  <si>
    <t>286610030825.S</t>
  </si>
  <si>
    <t>Poklop k PE drenážnej šachte DN 315, tr. A15</t>
  </si>
  <si>
    <t>718435428</t>
  </si>
  <si>
    <t>Ostatné konštrukcie a práce-búranie</t>
  </si>
  <si>
    <t>33</t>
  </si>
  <si>
    <t>9131511R</t>
  </si>
  <si>
    <t>Osadenie vytyčovacích trnov (vyberateľných) na stred polomeru oblúkov</t>
  </si>
  <si>
    <t>94566662</t>
  </si>
  <si>
    <t>34</t>
  </si>
  <si>
    <t>91571311R</t>
  </si>
  <si>
    <t xml:space="preserve">Vodorovné značenie čiar súvislích š. 50 mm </t>
  </si>
  <si>
    <t>-60890806</t>
  </si>
  <si>
    <t>35</t>
  </si>
  <si>
    <t>916561112.S</t>
  </si>
  <si>
    <t>Osadenie záhonového alebo parkového obrubníka betón., do lôžka z bet. pros. tr. C 16/20 s bočnou oporou</t>
  </si>
  <si>
    <t>1976047656</t>
  </si>
  <si>
    <t>36</t>
  </si>
  <si>
    <t>592170001800.S</t>
  </si>
  <si>
    <t>Obrubník parkový, lxšxv 1000x50x200 mm, prírodný</t>
  </si>
  <si>
    <t>1627819342</t>
  </si>
  <si>
    <t>453,71*1,01 'Prepočítané koeficientom množstva</t>
  </si>
  <si>
    <t>37</t>
  </si>
  <si>
    <t>592170001400.S</t>
  </si>
  <si>
    <t>Obrubník parkový, lxšxv 500x50x200 mm, prírodný</t>
  </si>
  <si>
    <t>-1642228550</t>
  </si>
  <si>
    <t>38</t>
  </si>
  <si>
    <t>918101112.S</t>
  </si>
  <si>
    <t>Lôžko pod obrubníky, krajníky alebo obruby z dlažobných kociek z betónu prostého tr. C 16/20</t>
  </si>
  <si>
    <t>77207062</t>
  </si>
  <si>
    <t>39</t>
  </si>
  <si>
    <t>9351412R</t>
  </si>
  <si>
    <t>Osadenie vodiacej lišty pomocou chemickej kotvy do podkladných asfaltových vrstiev</t>
  </si>
  <si>
    <t>145458543</t>
  </si>
  <si>
    <t>40</t>
  </si>
  <si>
    <t>5922700635R</t>
  </si>
  <si>
    <t>Vodiaca lišta</t>
  </si>
  <si>
    <t>72037035</t>
  </si>
  <si>
    <t>16</t>
  </si>
  <si>
    <t>979081111.S</t>
  </si>
  <si>
    <t>Odvoz sutiny a vybúraných hmôt na skládku do 1 km</t>
  </si>
  <si>
    <t>-333707491</t>
  </si>
  <si>
    <t>17</t>
  </si>
  <si>
    <t>979081121.S</t>
  </si>
  <si>
    <t>Odvoz sutiny a vybúraných hmôt na skládku za každý ďalší 1 km</t>
  </si>
  <si>
    <t>-2143085234</t>
  </si>
  <si>
    <t>18</t>
  </si>
  <si>
    <t>979087212.S</t>
  </si>
  <si>
    <t>Nakladanie na dopravné prostriedky pre vodorovnú dopravu sutiny</t>
  </si>
  <si>
    <t>786965116</t>
  </si>
  <si>
    <t>19</t>
  </si>
  <si>
    <t>979089012.S</t>
  </si>
  <si>
    <t>Poplatok za skládku - betón, tehly, dlaždice (17 01) ostatné</t>
  </si>
  <si>
    <t>-87675793</t>
  </si>
  <si>
    <t>14</t>
  </si>
  <si>
    <t>979089612.S</t>
  </si>
  <si>
    <t>Poplatok za skládku - iné odpady zo stavieb a demolácií (17 09), ostatné - škvára</t>
  </si>
  <si>
    <t>-1755358840</t>
  </si>
  <si>
    <t>99</t>
  </si>
  <si>
    <t>Presun hmôt HSV</t>
  </si>
  <si>
    <t>50</t>
  </si>
  <si>
    <t>998222011.S</t>
  </si>
  <si>
    <t>Presun hmôt pre pozemné komunikácie s krytom z kameniva (8222, 8225) akejkoľvek dĺžky objektu</t>
  </si>
  <si>
    <t>420290555</t>
  </si>
  <si>
    <t>VRN</t>
  </si>
  <si>
    <t>Investičné náklady neobsiahnuté v cenách</t>
  </si>
  <si>
    <t>51</t>
  </si>
  <si>
    <t>000300011R</t>
  </si>
  <si>
    <t>Geodetické práce - Presné vytýčenie stredov polomerov a obr. pri pokladaní</t>
  </si>
  <si>
    <t>eur</t>
  </si>
  <si>
    <t>1024</t>
  </si>
  <si>
    <t>1836581915</t>
  </si>
  <si>
    <t>52</t>
  </si>
  <si>
    <t>000300016.S</t>
  </si>
  <si>
    <t>Geodetické práce - vykonávané pred výstavbou určenie vytyčovacej siete, vytýčenie staveniska, staveb. objektu</t>
  </si>
  <si>
    <t>55721170</t>
  </si>
  <si>
    <t>53</t>
  </si>
  <si>
    <t>000300031.S</t>
  </si>
  <si>
    <t>Geodetické práce - vykonávané po výstavbe zameranie skutočného vyhotovenia stavby</t>
  </si>
  <si>
    <t>-459986332</t>
  </si>
  <si>
    <t>55</t>
  </si>
  <si>
    <t>000600011.S</t>
  </si>
  <si>
    <t>Zariadenie staveniska - prevádzkové kancelárie</t>
  </si>
  <si>
    <t>-454817371</t>
  </si>
  <si>
    <t>54</t>
  </si>
  <si>
    <t>001000033.S</t>
  </si>
  <si>
    <t>Inžinierska činnosť - skúšky a revízie zaťažkávacie skúšky</t>
  </si>
  <si>
    <t>-870197839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</si>
</sst>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>
      <c r="AR2" s="200" t="s">
        <v>5</v>
      </c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34" t="s">
        <v>13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20"/>
      <c r="BE5" s="231" t="s">
        <v>14</v>
      </c>
      <c r="BS5" s="17" t="s">
        <v>6</v>
      </c>
    </row>
    <row r="6" spans="1:74" s="1" customFormat="1" ht="36.9" customHeight="1">
      <c r="B6" s="20"/>
      <c r="D6" s="26" t="s">
        <v>15</v>
      </c>
      <c r="K6" s="235" t="s">
        <v>16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20"/>
      <c r="BE6" s="232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2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32"/>
      <c r="BS8" s="17" t="s">
        <v>6</v>
      </c>
    </row>
    <row r="9" spans="1:74" s="1" customFormat="1" ht="14.4" customHeight="1">
      <c r="B9" s="20"/>
      <c r="AR9" s="20"/>
      <c r="BE9" s="232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32"/>
      <c r="BS10" s="17" t="s">
        <v>6</v>
      </c>
    </row>
    <row r="11" spans="1:74" s="1" customFormat="1" ht="18.45" customHeight="1">
      <c r="B11" s="20"/>
      <c r="E11" s="25" t="s">
        <v>20</v>
      </c>
      <c r="AK11" s="27" t="s">
        <v>25</v>
      </c>
      <c r="AN11" s="25" t="s">
        <v>1</v>
      </c>
      <c r="AR11" s="20"/>
      <c r="BE11" s="232"/>
      <c r="BS11" s="17" t="s">
        <v>6</v>
      </c>
    </row>
    <row r="12" spans="1:74" s="1" customFormat="1" ht="6.9" customHeight="1">
      <c r="B12" s="20"/>
      <c r="AR12" s="20"/>
      <c r="BE12" s="232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32"/>
      <c r="BS13" s="17" t="s">
        <v>6</v>
      </c>
    </row>
    <row r="14" spans="1:74" ht="13.2">
      <c r="B14" s="20"/>
      <c r="E14" s="236" t="s">
        <v>27</v>
      </c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7" t="s">
        <v>25</v>
      </c>
      <c r="AN14" s="29" t="s">
        <v>27</v>
      </c>
      <c r="AR14" s="20"/>
      <c r="BE14" s="232"/>
      <c r="BS14" s="17" t="s">
        <v>6</v>
      </c>
    </row>
    <row r="15" spans="1:74" s="1" customFormat="1" ht="6.9" customHeight="1">
      <c r="B15" s="20"/>
      <c r="AR15" s="20"/>
      <c r="BE15" s="232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32"/>
      <c r="BS16" s="17" t="s">
        <v>3</v>
      </c>
    </row>
    <row r="17" spans="1:71" s="1" customFormat="1" ht="18.45" customHeight="1">
      <c r="B17" s="20"/>
      <c r="E17" s="25" t="s">
        <v>20</v>
      </c>
      <c r="AK17" s="27" t="s">
        <v>25</v>
      </c>
      <c r="AN17" s="25" t="s">
        <v>1</v>
      </c>
      <c r="AR17" s="20"/>
      <c r="BE17" s="232"/>
      <c r="BS17" s="17" t="s">
        <v>29</v>
      </c>
    </row>
    <row r="18" spans="1:71" s="1" customFormat="1" ht="6.9" customHeight="1">
      <c r="B18" s="20"/>
      <c r="AR18" s="20"/>
      <c r="BE18" s="232"/>
      <c r="BS18" s="17" t="s">
        <v>6</v>
      </c>
    </row>
    <row r="19" spans="1:71" s="1" customFormat="1" ht="12" customHeight="1">
      <c r="B19" s="20"/>
      <c r="D19" s="27" t="s">
        <v>30</v>
      </c>
      <c r="AK19" s="27" t="s">
        <v>24</v>
      </c>
      <c r="AN19" s="25" t="s">
        <v>1</v>
      </c>
      <c r="AR19" s="20"/>
      <c r="BE19" s="232"/>
      <c r="BS19" s="17" t="s">
        <v>6</v>
      </c>
    </row>
    <row r="20" spans="1:71" s="1" customFormat="1" ht="18.45" customHeight="1">
      <c r="B20" s="20"/>
      <c r="E20" s="25" t="s">
        <v>20</v>
      </c>
      <c r="AK20" s="27" t="s">
        <v>25</v>
      </c>
      <c r="AN20" s="25" t="s">
        <v>1</v>
      </c>
      <c r="AR20" s="20"/>
      <c r="BE20" s="232"/>
      <c r="BS20" s="17" t="s">
        <v>29</v>
      </c>
    </row>
    <row r="21" spans="1:71" s="1" customFormat="1" ht="6.9" customHeight="1">
      <c r="B21" s="20"/>
      <c r="AR21" s="20"/>
      <c r="BE21" s="232"/>
    </row>
    <row r="22" spans="1:71" s="1" customFormat="1" ht="12" customHeight="1">
      <c r="B22" s="20"/>
      <c r="D22" s="27" t="s">
        <v>31</v>
      </c>
      <c r="AR22" s="20"/>
      <c r="BE22" s="232"/>
    </row>
    <row r="23" spans="1:71" s="1" customFormat="1" ht="16.5" customHeight="1">
      <c r="B23" s="20"/>
      <c r="E23" s="238" t="s">
        <v>1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R23" s="20"/>
      <c r="BE23" s="232"/>
    </row>
    <row r="24" spans="1:71" s="1" customFormat="1" ht="6.9" customHeight="1">
      <c r="B24" s="20"/>
      <c r="AR24" s="20"/>
      <c r="BE24" s="232"/>
    </row>
    <row r="25" spans="1:71" s="1" customFormat="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2"/>
    </row>
    <row r="26" spans="1:71" s="2" customFormat="1" ht="25.95" customHeight="1">
      <c r="A26" s="32"/>
      <c r="B26" s="33"/>
      <c r="C26" s="32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9">
        <f>ROUND(AG94,2)</f>
        <v>0</v>
      </c>
      <c r="AL26" s="240"/>
      <c r="AM26" s="240"/>
      <c r="AN26" s="240"/>
      <c r="AO26" s="240"/>
      <c r="AP26" s="32"/>
      <c r="AQ26" s="32"/>
      <c r="AR26" s="33"/>
      <c r="BE26" s="232"/>
    </row>
    <row r="27" spans="1:71" s="2" customFormat="1" ht="6.9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32"/>
    </row>
    <row r="28" spans="1:71" s="2" customFormat="1" ht="13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1" t="s">
        <v>33</v>
      </c>
      <c r="M28" s="241"/>
      <c r="N28" s="241"/>
      <c r="O28" s="241"/>
      <c r="P28" s="241"/>
      <c r="Q28" s="32"/>
      <c r="R28" s="32"/>
      <c r="S28" s="32"/>
      <c r="T28" s="32"/>
      <c r="U28" s="32"/>
      <c r="V28" s="32"/>
      <c r="W28" s="241" t="s">
        <v>34</v>
      </c>
      <c r="X28" s="241"/>
      <c r="Y28" s="241"/>
      <c r="Z28" s="241"/>
      <c r="AA28" s="241"/>
      <c r="AB28" s="241"/>
      <c r="AC28" s="241"/>
      <c r="AD28" s="241"/>
      <c r="AE28" s="241"/>
      <c r="AF28" s="32"/>
      <c r="AG28" s="32"/>
      <c r="AH28" s="32"/>
      <c r="AI28" s="32"/>
      <c r="AJ28" s="32"/>
      <c r="AK28" s="241" t="s">
        <v>35</v>
      </c>
      <c r="AL28" s="241"/>
      <c r="AM28" s="241"/>
      <c r="AN28" s="241"/>
      <c r="AO28" s="241"/>
      <c r="AP28" s="32"/>
      <c r="AQ28" s="32"/>
      <c r="AR28" s="33"/>
      <c r="BE28" s="232"/>
    </row>
    <row r="29" spans="1:71" s="3" customFormat="1" ht="14.4" customHeight="1">
      <c r="B29" s="37"/>
      <c r="D29" s="27" t="s">
        <v>36</v>
      </c>
      <c r="F29" s="38" t="s">
        <v>37</v>
      </c>
      <c r="L29" s="223">
        <v>0.2</v>
      </c>
      <c r="M29" s="222"/>
      <c r="N29" s="222"/>
      <c r="O29" s="222"/>
      <c r="P29" s="222"/>
      <c r="Q29" s="39"/>
      <c r="R29" s="39"/>
      <c r="S29" s="39"/>
      <c r="T29" s="39"/>
      <c r="U29" s="39"/>
      <c r="V29" s="39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9"/>
      <c r="AG29" s="39"/>
      <c r="AH29" s="39"/>
      <c r="AI29" s="39"/>
      <c r="AJ29" s="39"/>
      <c r="AK29" s="221">
        <f>ROUND(AV94, 2)</f>
        <v>0</v>
      </c>
      <c r="AL29" s="222"/>
      <c r="AM29" s="222"/>
      <c r="AN29" s="222"/>
      <c r="AO29" s="222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33"/>
    </row>
    <row r="30" spans="1:71" s="3" customFormat="1" ht="14.4" customHeight="1">
      <c r="B30" s="37"/>
      <c r="F30" s="38" t="s">
        <v>38</v>
      </c>
      <c r="L30" s="223">
        <v>0.2</v>
      </c>
      <c r="M30" s="222"/>
      <c r="N30" s="222"/>
      <c r="O30" s="222"/>
      <c r="P30" s="222"/>
      <c r="Q30" s="39"/>
      <c r="R30" s="39"/>
      <c r="S30" s="39"/>
      <c r="T30" s="39"/>
      <c r="U30" s="39"/>
      <c r="V30" s="39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F30" s="39"/>
      <c r="AG30" s="39"/>
      <c r="AH30" s="39"/>
      <c r="AI30" s="39"/>
      <c r="AJ30" s="39"/>
      <c r="AK30" s="221">
        <f>ROUND(AW94, 2)</f>
        <v>0</v>
      </c>
      <c r="AL30" s="222"/>
      <c r="AM30" s="222"/>
      <c r="AN30" s="222"/>
      <c r="AO30" s="222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33"/>
    </row>
    <row r="31" spans="1:71" s="3" customFormat="1" ht="14.4" hidden="1" customHeight="1">
      <c r="B31" s="37"/>
      <c r="F31" s="27" t="s">
        <v>39</v>
      </c>
      <c r="L31" s="230">
        <v>0.2</v>
      </c>
      <c r="M31" s="229"/>
      <c r="N31" s="229"/>
      <c r="O31" s="229"/>
      <c r="P31" s="229"/>
      <c r="W31" s="228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28">
        <v>0</v>
      </c>
      <c r="AL31" s="229"/>
      <c r="AM31" s="229"/>
      <c r="AN31" s="229"/>
      <c r="AO31" s="229"/>
      <c r="AR31" s="37"/>
      <c r="BE31" s="233"/>
    </row>
    <row r="32" spans="1:71" s="3" customFormat="1" ht="14.4" hidden="1" customHeight="1">
      <c r="B32" s="37"/>
      <c r="F32" s="27" t="s">
        <v>40</v>
      </c>
      <c r="L32" s="230">
        <v>0.2</v>
      </c>
      <c r="M32" s="229"/>
      <c r="N32" s="229"/>
      <c r="O32" s="229"/>
      <c r="P32" s="229"/>
      <c r="W32" s="228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28">
        <v>0</v>
      </c>
      <c r="AL32" s="229"/>
      <c r="AM32" s="229"/>
      <c r="AN32" s="229"/>
      <c r="AO32" s="229"/>
      <c r="AR32" s="37"/>
      <c r="BE32" s="233"/>
    </row>
    <row r="33" spans="1:57" s="3" customFormat="1" ht="14.4" hidden="1" customHeight="1">
      <c r="B33" s="37"/>
      <c r="F33" s="38" t="s">
        <v>41</v>
      </c>
      <c r="L33" s="223">
        <v>0</v>
      </c>
      <c r="M33" s="222"/>
      <c r="N33" s="222"/>
      <c r="O33" s="222"/>
      <c r="P33" s="222"/>
      <c r="Q33" s="39"/>
      <c r="R33" s="39"/>
      <c r="S33" s="39"/>
      <c r="T33" s="39"/>
      <c r="U33" s="39"/>
      <c r="V33" s="39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9"/>
      <c r="AG33" s="39"/>
      <c r="AH33" s="39"/>
      <c r="AI33" s="39"/>
      <c r="AJ33" s="39"/>
      <c r="AK33" s="221">
        <v>0</v>
      </c>
      <c r="AL33" s="222"/>
      <c r="AM33" s="222"/>
      <c r="AN33" s="222"/>
      <c r="AO33" s="222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33"/>
    </row>
    <row r="34" spans="1:57" s="2" customFormat="1" ht="6.9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32"/>
    </row>
    <row r="35" spans="1:57" s="2" customFormat="1" ht="25.95" customHeight="1">
      <c r="A35" s="32"/>
      <c r="B35" s="33"/>
      <c r="C35" s="41"/>
      <c r="D35" s="42" t="s">
        <v>42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43</v>
      </c>
      <c r="U35" s="43"/>
      <c r="V35" s="43"/>
      <c r="W35" s="43"/>
      <c r="X35" s="224" t="s">
        <v>44</v>
      </c>
      <c r="Y35" s="225"/>
      <c r="Z35" s="225"/>
      <c r="AA35" s="225"/>
      <c r="AB35" s="225"/>
      <c r="AC35" s="43"/>
      <c r="AD35" s="43"/>
      <c r="AE35" s="43"/>
      <c r="AF35" s="43"/>
      <c r="AG35" s="43"/>
      <c r="AH35" s="43"/>
      <c r="AI35" s="43"/>
      <c r="AJ35" s="43"/>
      <c r="AK35" s="226">
        <f>SUM(AK26:AK33)</f>
        <v>0</v>
      </c>
      <c r="AL35" s="225"/>
      <c r="AM35" s="225"/>
      <c r="AN35" s="225"/>
      <c r="AO35" s="227"/>
      <c r="AP35" s="41"/>
      <c r="AQ35" s="41"/>
      <c r="AR35" s="33"/>
      <c r="BE35" s="32"/>
    </row>
    <row r="36" spans="1:57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>
      <c r="B38" s="20"/>
      <c r="AR38" s="20"/>
    </row>
    <row r="39" spans="1:57" s="1" customFormat="1" ht="14.4" customHeight="1">
      <c r="B39" s="20"/>
      <c r="AR39" s="20"/>
    </row>
    <row r="40" spans="1:57" s="1" customFormat="1" ht="14.4" customHeight="1">
      <c r="B40" s="20"/>
      <c r="AR40" s="20"/>
    </row>
    <row r="41" spans="1:57" s="1" customFormat="1" ht="14.4" customHeight="1">
      <c r="B41" s="20"/>
      <c r="AR41" s="20"/>
    </row>
    <row r="42" spans="1:57" s="1" customFormat="1" ht="14.4" customHeight="1">
      <c r="B42" s="20"/>
      <c r="AR42" s="20"/>
    </row>
    <row r="43" spans="1:57" s="1" customFormat="1" ht="14.4" customHeight="1">
      <c r="B43" s="20"/>
      <c r="AR43" s="20"/>
    </row>
    <row r="44" spans="1:57" s="1" customFormat="1" ht="14.4" customHeight="1">
      <c r="B44" s="20"/>
      <c r="AR44" s="20"/>
    </row>
    <row r="45" spans="1:57" s="1" customFormat="1" ht="14.4" customHeight="1">
      <c r="B45" s="20"/>
      <c r="AR45" s="20"/>
    </row>
    <row r="46" spans="1:57" s="1" customFormat="1" ht="14.4" customHeight="1">
      <c r="B46" s="20"/>
      <c r="AR46" s="20"/>
    </row>
    <row r="47" spans="1:57" s="1" customFormat="1" ht="14.4" customHeight="1">
      <c r="B47" s="20"/>
      <c r="AR47" s="20"/>
    </row>
    <row r="48" spans="1:57" s="1" customFormat="1" ht="14.4" customHeight="1">
      <c r="B48" s="20"/>
      <c r="AR48" s="20"/>
    </row>
    <row r="49" spans="1:57" s="2" customFormat="1" ht="14.4" customHeight="1">
      <c r="B49" s="45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46</v>
      </c>
      <c r="AI49" s="47"/>
      <c r="AJ49" s="47"/>
      <c r="AK49" s="47"/>
      <c r="AL49" s="47"/>
      <c r="AM49" s="47"/>
      <c r="AN49" s="47"/>
      <c r="AO49" s="47"/>
      <c r="AR49" s="45"/>
    </row>
    <row r="50" spans="1:57">
      <c r="B50" s="20"/>
      <c r="AR50" s="20"/>
    </row>
    <row r="51" spans="1:57">
      <c r="B51" s="20"/>
      <c r="AR51" s="20"/>
    </row>
    <row r="52" spans="1:57">
      <c r="B52" s="20"/>
      <c r="AR52" s="20"/>
    </row>
    <row r="53" spans="1:57">
      <c r="B53" s="20"/>
      <c r="AR53" s="20"/>
    </row>
    <row r="54" spans="1:57">
      <c r="B54" s="20"/>
      <c r="AR54" s="20"/>
    </row>
    <row r="55" spans="1:57">
      <c r="B55" s="20"/>
      <c r="AR55" s="20"/>
    </row>
    <row r="56" spans="1:57">
      <c r="B56" s="20"/>
      <c r="AR56" s="20"/>
    </row>
    <row r="57" spans="1:57">
      <c r="B57" s="20"/>
      <c r="AR57" s="20"/>
    </row>
    <row r="58" spans="1:57">
      <c r="B58" s="20"/>
      <c r="AR58" s="20"/>
    </row>
    <row r="59" spans="1:57">
      <c r="B59" s="20"/>
      <c r="AR59" s="20"/>
    </row>
    <row r="60" spans="1:57" s="2" customFormat="1" ht="13.2">
      <c r="A60" s="32"/>
      <c r="B60" s="33"/>
      <c r="C60" s="32"/>
      <c r="D60" s="48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47</v>
      </c>
      <c r="AI60" s="35"/>
      <c r="AJ60" s="35"/>
      <c r="AK60" s="35"/>
      <c r="AL60" s="35"/>
      <c r="AM60" s="48" t="s">
        <v>48</v>
      </c>
      <c r="AN60" s="35"/>
      <c r="AO60" s="35"/>
      <c r="AP60" s="32"/>
      <c r="AQ60" s="32"/>
      <c r="AR60" s="33"/>
      <c r="BE60" s="32"/>
    </row>
    <row r="61" spans="1:57">
      <c r="B61" s="20"/>
      <c r="AR61" s="20"/>
    </row>
    <row r="62" spans="1:57">
      <c r="B62" s="20"/>
      <c r="AR62" s="20"/>
    </row>
    <row r="63" spans="1:57">
      <c r="B63" s="20"/>
      <c r="AR63" s="20"/>
    </row>
    <row r="64" spans="1:57" s="2" customFormat="1" ht="13.2">
      <c r="A64" s="32"/>
      <c r="B64" s="33"/>
      <c r="C64" s="32"/>
      <c r="D64" s="46" t="s">
        <v>49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50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>
      <c r="B65" s="20"/>
      <c r="AR65" s="20"/>
    </row>
    <row r="66" spans="1:57">
      <c r="B66" s="20"/>
      <c r="AR66" s="20"/>
    </row>
    <row r="67" spans="1:57">
      <c r="B67" s="20"/>
      <c r="AR67" s="20"/>
    </row>
    <row r="68" spans="1:57">
      <c r="B68" s="20"/>
      <c r="AR68" s="20"/>
    </row>
    <row r="69" spans="1:57">
      <c r="B69" s="20"/>
      <c r="AR69" s="20"/>
    </row>
    <row r="70" spans="1:57">
      <c r="B70" s="20"/>
      <c r="AR70" s="20"/>
    </row>
    <row r="71" spans="1:57">
      <c r="B71" s="20"/>
      <c r="AR71" s="20"/>
    </row>
    <row r="72" spans="1:57">
      <c r="B72" s="20"/>
      <c r="AR72" s="20"/>
    </row>
    <row r="73" spans="1:57">
      <c r="B73" s="20"/>
      <c r="AR73" s="20"/>
    </row>
    <row r="74" spans="1:57">
      <c r="B74" s="20"/>
      <c r="AR74" s="20"/>
    </row>
    <row r="75" spans="1:57" s="2" customFormat="1" ht="13.2">
      <c r="A75" s="32"/>
      <c r="B75" s="33"/>
      <c r="C75" s="32"/>
      <c r="D75" s="48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47</v>
      </c>
      <c r="AI75" s="35"/>
      <c r="AJ75" s="35"/>
      <c r="AK75" s="35"/>
      <c r="AL75" s="35"/>
      <c r="AM75" s="48" t="s">
        <v>48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0" s="2" customFormat="1" ht="6.9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0" s="2" customFormat="1" ht="24.9" customHeight="1">
      <c r="A82" s="32"/>
      <c r="B82" s="33"/>
      <c r="C82" s="21" t="s">
        <v>51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0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0" s="4" customFormat="1" ht="12" customHeight="1">
      <c r="B84" s="54"/>
      <c r="C84" s="27" t="s">
        <v>12</v>
      </c>
      <c r="L84" s="4" t="str">
        <f>K5</f>
        <v>3</v>
      </c>
      <c r="AR84" s="54"/>
    </row>
    <row r="85" spans="1:90" s="5" customFormat="1" ht="36.9" customHeight="1">
      <c r="B85" s="55"/>
      <c r="C85" s="56" t="s">
        <v>15</v>
      </c>
      <c r="L85" s="212" t="str">
        <f>K6</f>
        <v>Rekonštrukcia atletického oválu Drieňova, Bratislava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R85" s="55"/>
    </row>
    <row r="86" spans="1:90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0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 xml:space="preserve">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14" t="str">
        <f>IF(AN8= "","",AN8)</f>
        <v>29. 1. 2024</v>
      </c>
      <c r="AN87" s="214"/>
      <c r="AO87" s="32"/>
      <c r="AP87" s="32"/>
      <c r="AQ87" s="32"/>
      <c r="AR87" s="33"/>
      <c r="BE87" s="32"/>
    </row>
    <row r="88" spans="1:90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0" s="2" customFormat="1" ht="15.15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15" t="str">
        <f>IF(E17="","",E17)</f>
        <v xml:space="preserve"> </v>
      </c>
      <c r="AN89" s="216"/>
      <c r="AO89" s="216"/>
      <c r="AP89" s="216"/>
      <c r="AQ89" s="32"/>
      <c r="AR89" s="33"/>
      <c r="AS89" s="217" t="s">
        <v>52</v>
      </c>
      <c r="AT89" s="218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0" s="2" customFormat="1" ht="15.15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15" t="str">
        <f>IF(E20="","",E20)</f>
        <v xml:space="preserve"> </v>
      </c>
      <c r="AN90" s="216"/>
      <c r="AO90" s="216"/>
      <c r="AP90" s="216"/>
      <c r="AQ90" s="32"/>
      <c r="AR90" s="33"/>
      <c r="AS90" s="219"/>
      <c r="AT90" s="220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0" s="2" customFormat="1" ht="10.8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9"/>
      <c r="AT91" s="220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0" s="2" customFormat="1" ht="29.25" customHeight="1">
      <c r="A92" s="32"/>
      <c r="B92" s="33"/>
      <c r="C92" s="202" t="s">
        <v>53</v>
      </c>
      <c r="D92" s="203"/>
      <c r="E92" s="203"/>
      <c r="F92" s="203"/>
      <c r="G92" s="203"/>
      <c r="H92" s="63"/>
      <c r="I92" s="204" t="s">
        <v>54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5" t="s">
        <v>55</v>
      </c>
      <c r="AH92" s="203"/>
      <c r="AI92" s="203"/>
      <c r="AJ92" s="203"/>
      <c r="AK92" s="203"/>
      <c r="AL92" s="203"/>
      <c r="AM92" s="203"/>
      <c r="AN92" s="204" t="s">
        <v>56</v>
      </c>
      <c r="AO92" s="203"/>
      <c r="AP92" s="206"/>
      <c r="AQ92" s="64" t="s">
        <v>57</v>
      </c>
      <c r="AR92" s="33"/>
      <c r="AS92" s="65" t="s">
        <v>58</v>
      </c>
      <c r="AT92" s="66" t="s">
        <v>59</v>
      </c>
      <c r="AU92" s="66" t="s">
        <v>60</v>
      </c>
      <c r="AV92" s="66" t="s">
        <v>61</v>
      </c>
      <c r="AW92" s="66" t="s">
        <v>62</v>
      </c>
      <c r="AX92" s="66" t="s">
        <v>63</v>
      </c>
      <c r="AY92" s="66" t="s">
        <v>64</v>
      </c>
      <c r="AZ92" s="66" t="s">
        <v>65</v>
      </c>
      <c r="BA92" s="66" t="s">
        <v>66</v>
      </c>
      <c r="BB92" s="66" t="s">
        <v>67</v>
      </c>
      <c r="BC92" s="66" t="s">
        <v>68</v>
      </c>
      <c r="BD92" s="67" t="s">
        <v>69</v>
      </c>
      <c r="BE92" s="32"/>
    </row>
    <row r="93" spans="1:90" s="2" customFormat="1" ht="10.8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0" s="6" customFormat="1" ht="32.4" customHeight="1">
      <c r="B94" s="71"/>
      <c r="C94" s="72" t="s">
        <v>70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10">
        <f>ROUND(AG95,2)</f>
        <v>0</v>
      </c>
      <c r="AH94" s="210"/>
      <c r="AI94" s="210"/>
      <c r="AJ94" s="210"/>
      <c r="AK94" s="210"/>
      <c r="AL94" s="210"/>
      <c r="AM94" s="210"/>
      <c r="AN94" s="211">
        <f>SUM(AG94,AT94)</f>
        <v>0</v>
      </c>
      <c r="AO94" s="211"/>
      <c r="AP94" s="211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71</v>
      </c>
      <c r="BT94" s="80" t="s">
        <v>72</v>
      </c>
      <c r="BV94" s="80" t="s">
        <v>73</v>
      </c>
      <c r="BW94" s="80" t="s">
        <v>4</v>
      </c>
      <c r="BX94" s="80" t="s">
        <v>74</v>
      </c>
      <c r="CL94" s="80" t="s">
        <v>1</v>
      </c>
    </row>
    <row r="95" spans="1:90" s="7" customFormat="1" ht="24.75" customHeight="1">
      <c r="A95" s="81" t="s">
        <v>75</v>
      </c>
      <c r="B95" s="82"/>
      <c r="C95" s="83"/>
      <c r="D95" s="209" t="s">
        <v>13</v>
      </c>
      <c r="E95" s="209"/>
      <c r="F95" s="209"/>
      <c r="G95" s="209"/>
      <c r="H95" s="209"/>
      <c r="I95" s="84"/>
      <c r="J95" s="209" t="s">
        <v>16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7">
        <f>'3 - Rekonštrukcia atletic...'!J28</f>
        <v>0</v>
      </c>
      <c r="AH95" s="208"/>
      <c r="AI95" s="208"/>
      <c r="AJ95" s="208"/>
      <c r="AK95" s="208"/>
      <c r="AL95" s="208"/>
      <c r="AM95" s="208"/>
      <c r="AN95" s="207">
        <f>SUM(AG95,AT95)</f>
        <v>0</v>
      </c>
      <c r="AO95" s="208"/>
      <c r="AP95" s="208"/>
      <c r="AQ95" s="85" t="s">
        <v>76</v>
      </c>
      <c r="AR95" s="82"/>
      <c r="AS95" s="86">
        <v>0</v>
      </c>
      <c r="AT95" s="87">
        <f>ROUND(SUM(AV95:AW95),2)</f>
        <v>0</v>
      </c>
      <c r="AU95" s="88">
        <f>'3 - Rekonštrukcia atletic...'!P121</f>
        <v>0</v>
      </c>
      <c r="AV95" s="87">
        <f>'3 - Rekonštrukcia atletic...'!J31</f>
        <v>0</v>
      </c>
      <c r="AW95" s="87">
        <f>'3 - Rekonštrukcia atletic...'!J32</f>
        <v>0</v>
      </c>
      <c r="AX95" s="87">
        <f>'3 - Rekonštrukcia atletic...'!J33</f>
        <v>0</v>
      </c>
      <c r="AY95" s="87">
        <f>'3 - Rekonštrukcia atletic...'!J34</f>
        <v>0</v>
      </c>
      <c r="AZ95" s="87">
        <f>'3 - Rekonštrukcia atletic...'!F31</f>
        <v>0</v>
      </c>
      <c r="BA95" s="87">
        <f>'3 - Rekonštrukcia atletic...'!F32</f>
        <v>0</v>
      </c>
      <c r="BB95" s="87">
        <f>'3 - Rekonštrukcia atletic...'!F33</f>
        <v>0</v>
      </c>
      <c r="BC95" s="87">
        <f>'3 - Rekonštrukcia atletic...'!F34</f>
        <v>0</v>
      </c>
      <c r="BD95" s="89">
        <f>'3 - Rekonštrukcia atletic...'!F35</f>
        <v>0</v>
      </c>
      <c r="BT95" s="90" t="s">
        <v>77</v>
      </c>
      <c r="BU95" s="90" t="s">
        <v>78</v>
      </c>
      <c r="BV95" s="90" t="s">
        <v>73</v>
      </c>
      <c r="BW95" s="90" t="s">
        <v>4</v>
      </c>
      <c r="BX95" s="90" t="s">
        <v>74</v>
      </c>
      <c r="CL95" s="90" t="s">
        <v>1</v>
      </c>
    </row>
    <row r="96" spans="1:90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" customHeight="1">
      <c r="A97" s="32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3 - Rekonštrukcia atletic...'!C2" display="/" xr:uid="{00000000-0004-0000-0000-000000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9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00" t="s">
        <v>5</v>
      </c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4</v>
      </c>
    </row>
    <row r="3" spans="1:46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" customHeight="1">
      <c r="B4" s="20"/>
      <c r="D4" s="21" t="s">
        <v>79</v>
      </c>
      <c r="L4" s="20"/>
      <c r="M4" s="91" t="s">
        <v>9</v>
      </c>
      <c r="AT4" s="17" t="s">
        <v>3</v>
      </c>
    </row>
    <row r="5" spans="1:46" s="1" customFormat="1" ht="6.9" customHeight="1">
      <c r="B5" s="20"/>
      <c r="L5" s="20"/>
    </row>
    <row r="6" spans="1:46" s="2" customFormat="1" ht="12" customHeight="1">
      <c r="A6" s="32"/>
      <c r="B6" s="33"/>
      <c r="C6" s="32"/>
      <c r="D6" s="27" t="s">
        <v>15</v>
      </c>
      <c r="E6" s="32"/>
      <c r="F6" s="32"/>
      <c r="G6" s="32"/>
      <c r="H6" s="32"/>
      <c r="I6" s="32"/>
      <c r="J6" s="32"/>
      <c r="K6" s="32"/>
      <c r="L6" s="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3"/>
      <c r="C7" s="32"/>
      <c r="D7" s="32"/>
      <c r="E7" s="212" t="s">
        <v>16</v>
      </c>
      <c r="F7" s="242"/>
      <c r="G7" s="242"/>
      <c r="H7" s="242"/>
      <c r="I7" s="32"/>
      <c r="J7" s="32"/>
      <c r="K7" s="32"/>
      <c r="L7" s="45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17</v>
      </c>
      <c r="E9" s="32"/>
      <c r="F9" s="25" t="s">
        <v>1</v>
      </c>
      <c r="G9" s="32"/>
      <c r="H9" s="32"/>
      <c r="I9" s="27" t="s">
        <v>18</v>
      </c>
      <c r="J9" s="25" t="s">
        <v>1</v>
      </c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19</v>
      </c>
      <c r="E10" s="32"/>
      <c r="F10" s="25" t="s">
        <v>20</v>
      </c>
      <c r="G10" s="32"/>
      <c r="H10" s="32"/>
      <c r="I10" s="27" t="s">
        <v>21</v>
      </c>
      <c r="J10" s="58" t="str">
        <f>'Rekapitulácia stavby'!AN8</f>
        <v>29. 1. 2024</v>
      </c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8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23</v>
      </c>
      <c r="E12" s="32"/>
      <c r="F12" s="32"/>
      <c r="G12" s="32"/>
      <c r="H12" s="32"/>
      <c r="I12" s="27" t="s">
        <v>24</v>
      </c>
      <c r="J12" s="25" t="str">
        <f>IF('Rekapitulácia stavby'!AN10="","",'Rekapitulácia stavby'!AN10)</f>
        <v/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 t="str">
        <f>IF('Rekapitulácia stavby'!E11="","",'Rekapitulácia stavby'!E11)</f>
        <v xml:space="preserve"> </v>
      </c>
      <c r="F13" s="32"/>
      <c r="G13" s="32"/>
      <c r="H13" s="32"/>
      <c r="I13" s="27" t="s">
        <v>25</v>
      </c>
      <c r="J13" s="25" t="str">
        <f>IF('Rekapitulácia stavby'!AN11="","",'Rekapitulácia stavby'!AN11)</f>
        <v/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26</v>
      </c>
      <c r="E15" s="32"/>
      <c r="F15" s="32"/>
      <c r="G15" s="32"/>
      <c r="H15" s="32"/>
      <c r="I15" s="27" t="s">
        <v>24</v>
      </c>
      <c r="J15" s="28" t="str">
        <f>'Rekapitulácia stavby'!AN13</f>
        <v>Vyplň údaj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43" t="str">
        <f>'Rekapitulácia stavby'!E14</f>
        <v>Vyplň údaj</v>
      </c>
      <c r="F16" s="234"/>
      <c r="G16" s="234"/>
      <c r="H16" s="234"/>
      <c r="I16" s="27" t="s">
        <v>25</v>
      </c>
      <c r="J16" s="28" t="str">
        <f>'Rekapitulácia stavby'!AN14</f>
        <v>Vyplň údaj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28</v>
      </c>
      <c r="E18" s="32"/>
      <c r="F18" s="32"/>
      <c r="G18" s="32"/>
      <c r="H18" s="32"/>
      <c r="I18" s="27" t="s">
        <v>24</v>
      </c>
      <c r="J18" s="25" t="str">
        <f>IF('Rekapitulácia stavby'!AN16="","",'Rekapitulácia stavby'!AN16)</f>
        <v/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tr">
        <f>IF('Rekapitulácia stavby'!E17="","",'Rekapitulácia stavby'!E17)</f>
        <v xml:space="preserve"> </v>
      </c>
      <c r="F19" s="32"/>
      <c r="G19" s="32"/>
      <c r="H19" s="32"/>
      <c r="I19" s="27" t="s">
        <v>25</v>
      </c>
      <c r="J19" s="25" t="str">
        <f>IF('Rekapitulácia stavby'!AN17="","",'Rekapitulácia stavby'!AN17)</f>
        <v/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30</v>
      </c>
      <c r="E21" s="32"/>
      <c r="F21" s="32"/>
      <c r="G21" s="32"/>
      <c r="H21" s="32"/>
      <c r="I21" s="27" t="s">
        <v>24</v>
      </c>
      <c r="J21" s="25" t="str">
        <f>IF('Rekapitulácia stavby'!AN19="","",'Rekapitulácia stavby'!AN19)</f>
        <v/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tr">
        <f>IF('Rekapitulácia stavby'!E20="","",'Rekapitulácia stavby'!E20)</f>
        <v xml:space="preserve"> </v>
      </c>
      <c r="F22" s="32"/>
      <c r="G22" s="32"/>
      <c r="H22" s="32"/>
      <c r="I22" s="27" t="s">
        <v>25</v>
      </c>
      <c r="J22" s="25" t="str">
        <f>IF('Rekapitulácia stavby'!AN20="","",'Rekapitulácia stavby'!AN20)</f>
        <v/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31</v>
      </c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92"/>
      <c r="B25" s="93"/>
      <c r="C25" s="92"/>
      <c r="D25" s="92"/>
      <c r="E25" s="238" t="s">
        <v>1</v>
      </c>
      <c r="F25" s="238"/>
      <c r="G25" s="238"/>
      <c r="H25" s="238"/>
      <c r="I25" s="92"/>
      <c r="J25" s="92"/>
      <c r="K25" s="92"/>
      <c r="L25" s="94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1" s="2" customFormat="1" ht="6.9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" customHeight="1">
      <c r="A27" s="32"/>
      <c r="B27" s="33"/>
      <c r="C27" s="32"/>
      <c r="D27" s="69"/>
      <c r="E27" s="69"/>
      <c r="F27" s="69"/>
      <c r="G27" s="69"/>
      <c r="H27" s="69"/>
      <c r="I27" s="69"/>
      <c r="J27" s="69"/>
      <c r="K27" s="69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95" t="s">
        <v>32</v>
      </c>
      <c r="E28" s="32"/>
      <c r="F28" s="32"/>
      <c r="G28" s="32"/>
      <c r="H28" s="32"/>
      <c r="I28" s="32"/>
      <c r="J28" s="74">
        <f>ROUND(J121, 2)</f>
        <v>0</v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" customHeight="1">
      <c r="A30" s="32"/>
      <c r="B30" s="33"/>
      <c r="C30" s="32"/>
      <c r="D30" s="32"/>
      <c r="E30" s="32"/>
      <c r="F30" s="36" t="s">
        <v>34</v>
      </c>
      <c r="G30" s="32"/>
      <c r="H30" s="32"/>
      <c r="I30" s="36" t="s">
        <v>33</v>
      </c>
      <c r="J30" s="36" t="s">
        <v>35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" customHeight="1">
      <c r="A31" s="32"/>
      <c r="B31" s="33"/>
      <c r="C31" s="32"/>
      <c r="D31" s="96" t="s">
        <v>36</v>
      </c>
      <c r="E31" s="38" t="s">
        <v>37</v>
      </c>
      <c r="F31" s="97">
        <f>ROUND((SUM(BE121:BE198)),  2)</f>
        <v>0</v>
      </c>
      <c r="G31" s="98"/>
      <c r="H31" s="98"/>
      <c r="I31" s="99">
        <v>0.2</v>
      </c>
      <c r="J31" s="97">
        <f>ROUND(((SUM(BE121:BE198))*I31),  2)</f>
        <v>0</v>
      </c>
      <c r="K31" s="32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>
      <c r="A32" s="32"/>
      <c r="B32" s="33"/>
      <c r="C32" s="32"/>
      <c r="D32" s="32"/>
      <c r="E32" s="38" t="s">
        <v>38</v>
      </c>
      <c r="F32" s="97">
        <f>ROUND((SUM(BF121:BF198)),  2)</f>
        <v>0</v>
      </c>
      <c r="G32" s="98"/>
      <c r="H32" s="98"/>
      <c r="I32" s="99">
        <v>0.2</v>
      </c>
      <c r="J32" s="97">
        <f>ROUND(((SUM(BF121:BF198))*I32), 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hidden="1" customHeight="1">
      <c r="A33" s="32"/>
      <c r="B33" s="33"/>
      <c r="C33" s="32"/>
      <c r="D33" s="32"/>
      <c r="E33" s="27" t="s">
        <v>39</v>
      </c>
      <c r="F33" s="100">
        <f>ROUND((SUM(BG121:BG198)),  2)</f>
        <v>0</v>
      </c>
      <c r="G33" s="32"/>
      <c r="H33" s="32"/>
      <c r="I33" s="101">
        <v>0.2</v>
      </c>
      <c r="J33" s="100">
        <f>0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hidden="1" customHeight="1">
      <c r="A34" s="32"/>
      <c r="B34" s="33"/>
      <c r="C34" s="32"/>
      <c r="D34" s="32"/>
      <c r="E34" s="27" t="s">
        <v>40</v>
      </c>
      <c r="F34" s="100">
        <f>ROUND((SUM(BH121:BH198)),  2)</f>
        <v>0</v>
      </c>
      <c r="G34" s="32"/>
      <c r="H34" s="32"/>
      <c r="I34" s="101">
        <v>0.2</v>
      </c>
      <c r="J34" s="100">
        <f>0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>
      <c r="A35" s="32"/>
      <c r="B35" s="33"/>
      <c r="C35" s="32"/>
      <c r="D35" s="32"/>
      <c r="E35" s="38" t="s">
        <v>41</v>
      </c>
      <c r="F35" s="97">
        <f>ROUND((SUM(BI121:BI198)),  2)</f>
        <v>0</v>
      </c>
      <c r="G35" s="98"/>
      <c r="H35" s="98"/>
      <c r="I35" s="99">
        <v>0</v>
      </c>
      <c r="J35" s="97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102"/>
      <c r="D37" s="103" t="s">
        <v>42</v>
      </c>
      <c r="E37" s="63"/>
      <c r="F37" s="63"/>
      <c r="G37" s="104" t="s">
        <v>43</v>
      </c>
      <c r="H37" s="105" t="s">
        <v>44</v>
      </c>
      <c r="I37" s="63"/>
      <c r="J37" s="106">
        <f>SUM(J28:J35)</f>
        <v>0</v>
      </c>
      <c r="K37" s="107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" customHeight="1">
      <c r="B39" s="20"/>
      <c r="L39" s="20"/>
    </row>
    <row r="40" spans="1:31" s="1" customFormat="1" ht="14.4" customHeight="1">
      <c r="B40" s="20"/>
      <c r="L40" s="20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45"/>
      <c r="D50" s="46" t="s">
        <v>45</v>
      </c>
      <c r="E50" s="47"/>
      <c r="F50" s="47"/>
      <c r="G50" s="46" t="s">
        <v>46</v>
      </c>
      <c r="H50" s="47"/>
      <c r="I50" s="47"/>
      <c r="J50" s="47"/>
      <c r="K50" s="47"/>
      <c r="L50" s="45"/>
    </row>
    <row r="51" spans="1:31">
      <c r="B51" s="20"/>
      <c r="L51" s="20"/>
    </row>
    <row r="52" spans="1:31">
      <c r="B52" s="20"/>
      <c r="L52" s="20"/>
    </row>
    <row r="53" spans="1:31">
      <c r="B53" s="20"/>
      <c r="L53" s="20"/>
    </row>
    <row r="54" spans="1:31">
      <c r="B54" s="20"/>
      <c r="L54" s="20"/>
    </row>
    <row r="55" spans="1:31">
      <c r="B55" s="20"/>
      <c r="L55" s="20"/>
    </row>
    <row r="56" spans="1:31">
      <c r="B56" s="20"/>
      <c r="L56" s="20"/>
    </row>
    <row r="57" spans="1:31">
      <c r="B57" s="20"/>
      <c r="L57" s="20"/>
    </row>
    <row r="58" spans="1:31">
      <c r="B58" s="20"/>
      <c r="L58" s="20"/>
    </row>
    <row r="59" spans="1:31">
      <c r="B59" s="20"/>
      <c r="L59" s="20"/>
    </row>
    <row r="60" spans="1:31">
      <c r="B60" s="20"/>
      <c r="L60" s="20"/>
    </row>
    <row r="61" spans="1:31" s="2" customFormat="1" ht="13.2">
      <c r="A61" s="32"/>
      <c r="B61" s="33"/>
      <c r="C61" s="32"/>
      <c r="D61" s="48" t="s">
        <v>47</v>
      </c>
      <c r="E61" s="35"/>
      <c r="F61" s="108" t="s">
        <v>48</v>
      </c>
      <c r="G61" s="48" t="s">
        <v>47</v>
      </c>
      <c r="H61" s="35"/>
      <c r="I61" s="35"/>
      <c r="J61" s="109" t="s">
        <v>48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0"/>
      <c r="L62" s="20"/>
    </row>
    <row r="63" spans="1:31">
      <c r="B63" s="20"/>
      <c r="L63" s="20"/>
    </row>
    <row r="64" spans="1:31">
      <c r="B64" s="20"/>
      <c r="L64" s="20"/>
    </row>
    <row r="65" spans="1:31" s="2" customFormat="1" ht="13.2">
      <c r="A65" s="32"/>
      <c r="B65" s="33"/>
      <c r="C65" s="32"/>
      <c r="D65" s="46" t="s">
        <v>49</v>
      </c>
      <c r="E65" s="49"/>
      <c r="F65" s="49"/>
      <c r="G65" s="46" t="s">
        <v>50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0"/>
      <c r="L66" s="20"/>
    </row>
    <row r="67" spans="1:31">
      <c r="B67" s="20"/>
      <c r="L67" s="20"/>
    </row>
    <row r="68" spans="1:31">
      <c r="B68" s="20"/>
      <c r="L68" s="20"/>
    </row>
    <row r="69" spans="1:31">
      <c r="B69" s="20"/>
      <c r="L69" s="20"/>
    </row>
    <row r="70" spans="1:31">
      <c r="B70" s="20"/>
      <c r="L70" s="20"/>
    </row>
    <row r="71" spans="1:31">
      <c r="B71" s="20"/>
      <c r="L71" s="20"/>
    </row>
    <row r="72" spans="1:31">
      <c r="B72" s="20"/>
      <c r="L72" s="20"/>
    </row>
    <row r="73" spans="1:31">
      <c r="B73" s="20"/>
      <c r="L73" s="20"/>
    </row>
    <row r="74" spans="1:31">
      <c r="B74" s="20"/>
      <c r="L74" s="20"/>
    </row>
    <row r="75" spans="1:31">
      <c r="B75" s="20"/>
      <c r="L75" s="20"/>
    </row>
    <row r="76" spans="1:31" s="2" customFormat="1" ht="13.2">
      <c r="A76" s="32"/>
      <c r="B76" s="33"/>
      <c r="C76" s="32"/>
      <c r="D76" s="48" t="s">
        <v>47</v>
      </c>
      <c r="E76" s="35"/>
      <c r="F76" s="108" t="s">
        <v>48</v>
      </c>
      <c r="G76" s="48" t="s">
        <v>47</v>
      </c>
      <c r="H76" s="35"/>
      <c r="I76" s="35"/>
      <c r="J76" s="109" t="s">
        <v>48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>
      <c r="A82" s="32"/>
      <c r="B82" s="33"/>
      <c r="C82" s="21" t="s">
        <v>80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12" t="str">
        <f>E7</f>
        <v>Rekonštrukcia atletického oválu Drieňova, Bratislava</v>
      </c>
      <c r="F85" s="242"/>
      <c r="G85" s="242"/>
      <c r="H85" s="242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19</v>
      </c>
      <c r="D87" s="32"/>
      <c r="E87" s="32"/>
      <c r="F87" s="25" t="str">
        <f>F10</f>
        <v xml:space="preserve"> </v>
      </c>
      <c r="G87" s="32"/>
      <c r="H87" s="32"/>
      <c r="I87" s="27" t="s">
        <v>21</v>
      </c>
      <c r="J87" s="58" t="str">
        <f>IF(J10="","",J10)</f>
        <v>29. 1. 2024</v>
      </c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15" customHeight="1">
      <c r="A89" s="32"/>
      <c r="B89" s="33"/>
      <c r="C89" s="27" t="s">
        <v>23</v>
      </c>
      <c r="D89" s="32"/>
      <c r="E89" s="32"/>
      <c r="F89" s="25" t="str">
        <f>E13</f>
        <v xml:space="preserve"> </v>
      </c>
      <c r="G89" s="32"/>
      <c r="H89" s="32"/>
      <c r="I89" s="27" t="s">
        <v>28</v>
      </c>
      <c r="J89" s="30" t="str">
        <f>E19</f>
        <v xml:space="preserve"> 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15" customHeight="1">
      <c r="A90" s="32"/>
      <c r="B90" s="33"/>
      <c r="C90" s="27" t="s">
        <v>26</v>
      </c>
      <c r="D90" s="32"/>
      <c r="E90" s="32"/>
      <c r="F90" s="25" t="str">
        <f>IF(E16="","",E16)</f>
        <v>Vyplň údaj</v>
      </c>
      <c r="G90" s="32"/>
      <c r="H90" s="32"/>
      <c r="I90" s="27" t="s">
        <v>30</v>
      </c>
      <c r="J90" s="30" t="str">
        <f>E22</f>
        <v xml:space="preserve"> </v>
      </c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10" t="s">
        <v>81</v>
      </c>
      <c r="D92" s="102"/>
      <c r="E92" s="102"/>
      <c r="F92" s="102"/>
      <c r="G92" s="102"/>
      <c r="H92" s="102"/>
      <c r="I92" s="102"/>
      <c r="J92" s="111" t="s">
        <v>82</v>
      </c>
      <c r="K92" s="10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8" customHeight="1">
      <c r="A94" s="32"/>
      <c r="B94" s="33"/>
      <c r="C94" s="112" t="s">
        <v>83</v>
      </c>
      <c r="D94" s="32"/>
      <c r="E94" s="32"/>
      <c r="F94" s="32"/>
      <c r="G94" s="32"/>
      <c r="H94" s="32"/>
      <c r="I94" s="32"/>
      <c r="J94" s="74">
        <f>J121</f>
        <v>0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7" t="s">
        <v>84</v>
      </c>
    </row>
    <row r="95" spans="1:47" s="9" customFormat="1" ht="24.9" customHeight="1">
      <c r="B95" s="113"/>
      <c r="D95" s="114" t="s">
        <v>85</v>
      </c>
      <c r="E95" s="115"/>
      <c r="F95" s="115"/>
      <c r="G95" s="115"/>
      <c r="H95" s="115"/>
      <c r="I95" s="115"/>
      <c r="J95" s="116">
        <f>J122</f>
        <v>0</v>
      </c>
      <c r="L95" s="113"/>
    </row>
    <row r="96" spans="1:47" s="10" customFormat="1" ht="19.95" customHeight="1">
      <c r="B96" s="117"/>
      <c r="D96" s="118" t="s">
        <v>86</v>
      </c>
      <c r="E96" s="119"/>
      <c r="F96" s="119"/>
      <c r="G96" s="119"/>
      <c r="H96" s="119"/>
      <c r="I96" s="119"/>
      <c r="J96" s="120">
        <f>J123</f>
        <v>0</v>
      </c>
      <c r="L96" s="117"/>
    </row>
    <row r="97" spans="1:31" s="10" customFormat="1" ht="19.95" customHeight="1">
      <c r="B97" s="117"/>
      <c r="D97" s="118" t="s">
        <v>87</v>
      </c>
      <c r="E97" s="119"/>
      <c r="F97" s="119"/>
      <c r="G97" s="119"/>
      <c r="H97" s="119"/>
      <c r="I97" s="119"/>
      <c r="J97" s="120">
        <f>J150</f>
        <v>0</v>
      </c>
      <c r="L97" s="117"/>
    </row>
    <row r="98" spans="1:31" s="10" customFormat="1" ht="19.95" customHeight="1">
      <c r="B98" s="117"/>
      <c r="D98" s="118" t="s">
        <v>88</v>
      </c>
      <c r="E98" s="119"/>
      <c r="F98" s="119"/>
      <c r="G98" s="119"/>
      <c r="H98" s="119"/>
      <c r="I98" s="119"/>
      <c r="J98" s="120">
        <f>J156</f>
        <v>0</v>
      </c>
      <c r="L98" s="117"/>
    </row>
    <row r="99" spans="1:31" s="10" customFormat="1" ht="19.95" customHeight="1">
      <c r="B99" s="117"/>
      <c r="D99" s="118" t="s">
        <v>89</v>
      </c>
      <c r="E99" s="119"/>
      <c r="F99" s="119"/>
      <c r="G99" s="119"/>
      <c r="H99" s="119"/>
      <c r="I99" s="119"/>
      <c r="J99" s="120">
        <f>J163</f>
        <v>0</v>
      </c>
      <c r="L99" s="117"/>
    </row>
    <row r="100" spans="1:31" s="10" customFormat="1" ht="19.95" customHeight="1">
      <c r="B100" s="117"/>
      <c r="D100" s="118" t="s">
        <v>90</v>
      </c>
      <c r="E100" s="119"/>
      <c r="F100" s="119"/>
      <c r="G100" s="119"/>
      <c r="H100" s="119"/>
      <c r="I100" s="119"/>
      <c r="J100" s="120">
        <f>J170</f>
        <v>0</v>
      </c>
      <c r="L100" s="117"/>
    </row>
    <row r="101" spans="1:31" s="10" customFormat="1" ht="19.95" customHeight="1">
      <c r="B101" s="117"/>
      <c r="D101" s="118" t="s">
        <v>91</v>
      </c>
      <c r="E101" s="119"/>
      <c r="F101" s="119"/>
      <c r="G101" s="119"/>
      <c r="H101" s="119"/>
      <c r="I101" s="119"/>
      <c r="J101" s="120">
        <f>J176</f>
        <v>0</v>
      </c>
      <c r="L101" s="117"/>
    </row>
    <row r="102" spans="1:31" s="10" customFormat="1" ht="19.95" customHeight="1">
      <c r="B102" s="117"/>
      <c r="D102" s="118" t="s">
        <v>92</v>
      </c>
      <c r="E102" s="119"/>
      <c r="F102" s="119"/>
      <c r="G102" s="119"/>
      <c r="H102" s="119"/>
      <c r="I102" s="119"/>
      <c r="J102" s="120">
        <f>J191</f>
        <v>0</v>
      </c>
      <c r="L102" s="117"/>
    </row>
    <row r="103" spans="1:31" s="9" customFormat="1" ht="24.9" customHeight="1">
      <c r="B103" s="113"/>
      <c r="D103" s="114" t="s">
        <v>93</v>
      </c>
      <c r="E103" s="115"/>
      <c r="F103" s="115"/>
      <c r="G103" s="115"/>
      <c r="H103" s="115"/>
      <c r="I103" s="115"/>
      <c r="J103" s="116">
        <f>J193</f>
        <v>0</v>
      </c>
      <c r="L103" s="113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5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" customHeight="1">
      <c r="A105" s="32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5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" customHeight="1">
      <c r="A109" s="32"/>
      <c r="B109" s="52"/>
      <c r="C109" s="53"/>
      <c r="D109" s="53"/>
      <c r="E109" s="53"/>
      <c r="F109" s="53"/>
      <c r="G109" s="53"/>
      <c r="H109" s="53"/>
      <c r="I109" s="53"/>
      <c r="J109" s="53"/>
      <c r="K109" s="53"/>
      <c r="L109" s="45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" customHeight="1">
      <c r="A110" s="32"/>
      <c r="B110" s="33"/>
      <c r="C110" s="21" t="s">
        <v>94</v>
      </c>
      <c r="D110" s="32"/>
      <c r="E110" s="32"/>
      <c r="F110" s="32"/>
      <c r="G110" s="32"/>
      <c r="H110" s="32"/>
      <c r="I110" s="32"/>
      <c r="J110" s="32"/>
      <c r="K110" s="32"/>
      <c r="L110" s="45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5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12" t="str">
        <f>E7</f>
        <v>Rekonštrukcia atletického oválu Drieňova, Bratislava</v>
      </c>
      <c r="F113" s="242"/>
      <c r="G113" s="242"/>
      <c r="H113" s="24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19</v>
      </c>
      <c r="D115" s="32"/>
      <c r="E115" s="32"/>
      <c r="F115" s="25" t="str">
        <f>F10</f>
        <v xml:space="preserve"> </v>
      </c>
      <c r="G115" s="32"/>
      <c r="H115" s="32"/>
      <c r="I115" s="27" t="s">
        <v>21</v>
      </c>
      <c r="J115" s="58" t="str">
        <f>IF(J10="","",J10)</f>
        <v>29. 1. 2024</v>
      </c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5.15" customHeight="1">
      <c r="A117" s="32"/>
      <c r="B117" s="33"/>
      <c r="C117" s="27" t="s">
        <v>23</v>
      </c>
      <c r="D117" s="32"/>
      <c r="E117" s="32"/>
      <c r="F117" s="25" t="str">
        <f>E13</f>
        <v xml:space="preserve"> </v>
      </c>
      <c r="G117" s="32"/>
      <c r="H117" s="32"/>
      <c r="I117" s="27" t="s">
        <v>28</v>
      </c>
      <c r="J117" s="30" t="str">
        <f>E19</f>
        <v xml:space="preserve"> </v>
      </c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15" customHeight="1">
      <c r="A118" s="32"/>
      <c r="B118" s="33"/>
      <c r="C118" s="27" t="s">
        <v>26</v>
      </c>
      <c r="D118" s="32"/>
      <c r="E118" s="32"/>
      <c r="F118" s="25" t="str">
        <f>IF(E16="","",E16)</f>
        <v>Vyplň údaj</v>
      </c>
      <c r="G118" s="32"/>
      <c r="H118" s="32"/>
      <c r="I118" s="27" t="s">
        <v>30</v>
      </c>
      <c r="J118" s="30" t="str">
        <f>E22</f>
        <v xml:space="preserve"> </v>
      </c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0.3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11" customFormat="1" ht="29.25" customHeight="1">
      <c r="A120" s="121"/>
      <c r="B120" s="122"/>
      <c r="C120" s="123" t="s">
        <v>95</v>
      </c>
      <c r="D120" s="124" t="s">
        <v>57</v>
      </c>
      <c r="E120" s="124" t="s">
        <v>53</v>
      </c>
      <c r="F120" s="124" t="s">
        <v>54</v>
      </c>
      <c r="G120" s="124" t="s">
        <v>96</v>
      </c>
      <c r="H120" s="124" t="s">
        <v>97</v>
      </c>
      <c r="I120" s="124" t="s">
        <v>98</v>
      </c>
      <c r="J120" s="125" t="s">
        <v>82</v>
      </c>
      <c r="K120" s="126" t="s">
        <v>99</v>
      </c>
      <c r="L120" s="127"/>
      <c r="M120" s="65" t="s">
        <v>1</v>
      </c>
      <c r="N120" s="66" t="s">
        <v>36</v>
      </c>
      <c r="O120" s="66" t="s">
        <v>100</v>
      </c>
      <c r="P120" s="66" t="s">
        <v>101</v>
      </c>
      <c r="Q120" s="66" t="s">
        <v>102</v>
      </c>
      <c r="R120" s="66" t="s">
        <v>103</v>
      </c>
      <c r="S120" s="66" t="s">
        <v>104</v>
      </c>
      <c r="T120" s="67" t="s">
        <v>105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8" customHeight="1">
      <c r="A121" s="32"/>
      <c r="B121" s="33"/>
      <c r="C121" s="72" t="s">
        <v>83</v>
      </c>
      <c r="D121" s="32"/>
      <c r="E121" s="32"/>
      <c r="F121" s="32"/>
      <c r="G121" s="32"/>
      <c r="H121" s="32"/>
      <c r="I121" s="32"/>
      <c r="J121" s="128">
        <f>BK121</f>
        <v>0</v>
      </c>
      <c r="K121" s="32"/>
      <c r="L121" s="33"/>
      <c r="M121" s="68"/>
      <c r="N121" s="59"/>
      <c r="O121" s="69"/>
      <c r="P121" s="129">
        <f>P122+P193</f>
        <v>0</v>
      </c>
      <c r="Q121" s="69"/>
      <c r="R121" s="129">
        <f>R122+R193</f>
        <v>2165.6954385160998</v>
      </c>
      <c r="S121" s="69"/>
      <c r="T121" s="130">
        <f>T122+T193</f>
        <v>122.22775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T121" s="17" t="s">
        <v>71</v>
      </c>
      <c r="AU121" s="17" t="s">
        <v>84</v>
      </c>
      <c r="BK121" s="131">
        <f>BK122+BK193</f>
        <v>0</v>
      </c>
    </row>
    <row r="122" spans="1:65" s="12" customFormat="1" ht="25.95" customHeight="1">
      <c r="B122" s="132"/>
      <c r="D122" s="133" t="s">
        <v>71</v>
      </c>
      <c r="E122" s="134" t="s">
        <v>106</v>
      </c>
      <c r="F122" s="134" t="s">
        <v>107</v>
      </c>
      <c r="I122" s="135"/>
      <c r="J122" s="136">
        <f>BK122</f>
        <v>0</v>
      </c>
      <c r="L122" s="132"/>
      <c r="M122" s="137"/>
      <c r="N122" s="138"/>
      <c r="O122" s="138"/>
      <c r="P122" s="139">
        <f>P123+P150+P156+P163+P170+P176+P191</f>
        <v>0</v>
      </c>
      <c r="Q122" s="138"/>
      <c r="R122" s="139">
        <f>R123+R150+R156+R163+R170+R176+R191</f>
        <v>2165.6954385160998</v>
      </c>
      <c r="S122" s="138"/>
      <c r="T122" s="140">
        <f>T123+T150+T156+T163+T170+T176+T191</f>
        <v>122.22775</v>
      </c>
      <c r="AR122" s="133" t="s">
        <v>77</v>
      </c>
      <c r="AT122" s="141" t="s">
        <v>71</v>
      </c>
      <c r="AU122" s="141" t="s">
        <v>72</v>
      </c>
      <c r="AY122" s="133" t="s">
        <v>108</v>
      </c>
      <c r="BK122" s="142">
        <f>BK123+BK150+BK156+BK163+BK170+BK176+BK191</f>
        <v>0</v>
      </c>
    </row>
    <row r="123" spans="1:65" s="12" customFormat="1" ht="22.8" customHeight="1">
      <c r="B123" s="132"/>
      <c r="D123" s="133" t="s">
        <v>71</v>
      </c>
      <c r="E123" s="143" t="s">
        <v>77</v>
      </c>
      <c r="F123" s="143" t="s">
        <v>109</v>
      </c>
      <c r="I123" s="135"/>
      <c r="J123" s="144">
        <f>BK123</f>
        <v>0</v>
      </c>
      <c r="L123" s="132"/>
      <c r="M123" s="137"/>
      <c r="N123" s="138"/>
      <c r="O123" s="138"/>
      <c r="P123" s="139">
        <f>SUM(P124:P149)</f>
        <v>0</v>
      </c>
      <c r="Q123" s="138"/>
      <c r="R123" s="139">
        <f>SUM(R124:R149)</f>
        <v>1.2603E-2</v>
      </c>
      <c r="S123" s="138"/>
      <c r="T123" s="140">
        <f>SUM(T124:T149)</f>
        <v>122.22775</v>
      </c>
      <c r="AR123" s="133" t="s">
        <v>77</v>
      </c>
      <c r="AT123" s="141" t="s">
        <v>71</v>
      </c>
      <c r="AU123" s="141" t="s">
        <v>77</v>
      </c>
      <c r="AY123" s="133" t="s">
        <v>108</v>
      </c>
      <c r="BK123" s="142">
        <f>SUM(BK124:BK149)</f>
        <v>0</v>
      </c>
    </row>
    <row r="124" spans="1:65" s="2" customFormat="1" ht="24.15" customHeight="1">
      <c r="A124" s="32"/>
      <c r="B124" s="145"/>
      <c r="C124" s="146" t="s">
        <v>77</v>
      </c>
      <c r="D124" s="146" t="s">
        <v>110</v>
      </c>
      <c r="E124" s="147" t="s">
        <v>111</v>
      </c>
      <c r="F124" s="148" t="s">
        <v>112</v>
      </c>
      <c r="G124" s="149" t="s">
        <v>113</v>
      </c>
      <c r="H124" s="150">
        <v>842.95</v>
      </c>
      <c r="I124" s="151"/>
      <c r="J124" s="152">
        <f>ROUND(I124*H124,2)</f>
        <v>0</v>
      </c>
      <c r="K124" s="153"/>
      <c r="L124" s="33"/>
      <c r="M124" s="154" t="s">
        <v>1</v>
      </c>
      <c r="N124" s="155" t="s">
        <v>38</v>
      </c>
      <c r="O124" s="61"/>
      <c r="P124" s="156">
        <f>O124*H124</f>
        <v>0</v>
      </c>
      <c r="Q124" s="156">
        <v>0</v>
      </c>
      <c r="R124" s="156">
        <f>Q124*H124</f>
        <v>0</v>
      </c>
      <c r="S124" s="156">
        <v>0.14499999999999999</v>
      </c>
      <c r="T124" s="157">
        <f>S124*H124</f>
        <v>122.22775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58" t="s">
        <v>114</v>
      </c>
      <c r="AT124" s="158" t="s">
        <v>110</v>
      </c>
      <c r="AU124" s="158" t="s">
        <v>115</v>
      </c>
      <c r="AY124" s="17" t="s">
        <v>108</v>
      </c>
      <c r="BE124" s="159">
        <f>IF(N124="základná",J124,0)</f>
        <v>0</v>
      </c>
      <c r="BF124" s="159">
        <f>IF(N124="znížená",J124,0)</f>
        <v>0</v>
      </c>
      <c r="BG124" s="159">
        <f>IF(N124="zákl. prenesená",J124,0)</f>
        <v>0</v>
      </c>
      <c r="BH124" s="159">
        <f>IF(N124="zníž. prenesená",J124,0)</f>
        <v>0</v>
      </c>
      <c r="BI124" s="159">
        <f>IF(N124="nulová",J124,0)</f>
        <v>0</v>
      </c>
      <c r="BJ124" s="17" t="s">
        <v>115</v>
      </c>
      <c r="BK124" s="159">
        <f>ROUND(I124*H124,2)</f>
        <v>0</v>
      </c>
      <c r="BL124" s="17" t="s">
        <v>114</v>
      </c>
      <c r="BM124" s="158" t="s">
        <v>116</v>
      </c>
    </row>
    <row r="125" spans="1:65" s="2" customFormat="1" ht="24.15" customHeight="1">
      <c r="A125" s="32"/>
      <c r="B125" s="145"/>
      <c r="C125" s="146" t="s">
        <v>115</v>
      </c>
      <c r="D125" s="146" t="s">
        <v>110</v>
      </c>
      <c r="E125" s="147" t="s">
        <v>117</v>
      </c>
      <c r="F125" s="148" t="s">
        <v>118</v>
      </c>
      <c r="G125" s="149" t="s">
        <v>119</v>
      </c>
      <c r="H125" s="150">
        <v>577.52</v>
      </c>
      <c r="I125" s="151"/>
      <c r="J125" s="152">
        <f>ROUND(I125*H125,2)</f>
        <v>0</v>
      </c>
      <c r="K125" s="153"/>
      <c r="L125" s="33"/>
      <c r="M125" s="154" t="s">
        <v>1</v>
      </c>
      <c r="N125" s="155" t="s">
        <v>38</v>
      </c>
      <c r="O125" s="61"/>
      <c r="P125" s="156">
        <f>O125*H125</f>
        <v>0</v>
      </c>
      <c r="Q125" s="156">
        <v>0</v>
      </c>
      <c r="R125" s="156">
        <f>Q125*H125</f>
        <v>0</v>
      </c>
      <c r="S125" s="156">
        <v>0</v>
      </c>
      <c r="T125" s="157">
        <f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8" t="s">
        <v>114</v>
      </c>
      <c r="AT125" s="158" t="s">
        <v>110</v>
      </c>
      <c r="AU125" s="158" t="s">
        <v>115</v>
      </c>
      <c r="AY125" s="17" t="s">
        <v>108</v>
      </c>
      <c r="BE125" s="159">
        <f>IF(N125="základná",J125,0)</f>
        <v>0</v>
      </c>
      <c r="BF125" s="159">
        <f>IF(N125="znížená",J125,0)</f>
        <v>0</v>
      </c>
      <c r="BG125" s="159">
        <f>IF(N125="zákl. prenesená",J125,0)</f>
        <v>0</v>
      </c>
      <c r="BH125" s="159">
        <f>IF(N125="zníž. prenesená",J125,0)</f>
        <v>0</v>
      </c>
      <c r="BI125" s="159">
        <f>IF(N125="nulová",J125,0)</f>
        <v>0</v>
      </c>
      <c r="BJ125" s="17" t="s">
        <v>115</v>
      </c>
      <c r="BK125" s="159">
        <f>ROUND(I125*H125,2)</f>
        <v>0</v>
      </c>
      <c r="BL125" s="17" t="s">
        <v>114</v>
      </c>
      <c r="BM125" s="158" t="s">
        <v>120</v>
      </c>
    </row>
    <row r="126" spans="1:65" s="13" customFormat="1">
      <c r="B126" s="160"/>
      <c r="D126" s="161" t="s">
        <v>121</v>
      </c>
      <c r="E126" s="162" t="s">
        <v>1</v>
      </c>
      <c r="F126" s="163" t="s">
        <v>122</v>
      </c>
      <c r="H126" s="162" t="s">
        <v>1</v>
      </c>
      <c r="I126" s="164"/>
      <c r="L126" s="160"/>
      <c r="M126" s="165"/>
      <c r="N126" s="166"/>
      <c r="O126" s="166"/>
      <c r="P126" s="166"/>
      <c r="Q126" s="166"/>
      <c r="R126" s="166"/>
      <c r="S126" s="166"/>
      <c r="T126" s="167"/>
      <c r="AT126" s="162" t="s">
        <v>121</v>
      </c>
      <c r="AU126" s="162" t="s">
        <v>115</v>
      </c>
      <c r="AV126" s="13" t="s">
        <v>77</v>
      </c>
      <c r="AW126" s="13" t="s">
        <v>29</v>
      </c>
      <c r="AX126" s="13" t="s">
        <v>72</v>
      </c>
      <c r="AY126" s="162" t="s">
        <v>108</v>
      </c>
    </row>
    <row r="127" spans="1:65" s="14" customFormat="1">
      <c r="B127" s="168"/>
      <c r="D127" s="161" t="s">
        <v>121</v>
      </c>
      <c r="E127" s="169" t="s">
        <v>1</v>
      </c>
      <c r="F127" s="170" t="s">
        <v>123</v>
      </c>
      <c r="H127" s="171">
        <v>451.49</v>
      </c>
      <c r="I127" s="172"/>
      <c r="L127" s="168"/>
      <c r="M127" s="173"/>
      <c r="N127" s="174"/>
      <c r="O127" s="174"/>
      <c r="P127" s="174"/>
      <c r="Q127" s="174"/>
      <c r="R127" s="174"/>
      <c r="S127" s="174"/>
      <c r="T127" s="175"/>
      <c r="AT127" s="169" t="s">
        <v>121</v>
      </c>
      <c r="AU127" s="169" t="s">
        <v>115</v>
      </c>
      <c r="AV127" s="14" t="s">
        <v>115</v>
      </c>
      <c r="AW127" s="14" t="s">
        <v>29</v>
      </c>
      <c r="AX127" s="14" t="s">
        <v>72</v>
      </c>
      <c r="AY127" s="169" t="s">
        <v>108</v>
      </c>
    </row>
    <row r="128" spans="1:65" s="13" customFormat="1">
      <c r="B128" s="160"/>
      <c r="D128" s="161" t="s">
        <v>121</v>
      </c>
      <c r="E128" s="162" t="s">
        <v>1</v>
      </c>
      <c r="F128" s="163" t="s">
        <v>124</v>
      </c>
      <c r="H128" s="162" t="s">
        <v>1</v>
      </c>
      <c r="I128" s="164"/>
      <c r="L128" s="160"/>
      <c r="M128" s="165"/>
      <c r="N128" s="166"/>
      <c r="O128" s="166"/>
      <c r="P128" s="166"/>
      <c r="Q128" s="166"/>
      <c r="R128" s="166"/>
      <c r="S128" s="166"/>
      <c r="T128" s="167"/>
      <c r="AT128" s="162" t="s">
        <v>121</v>
      </c>
      <c r="AU128" s="162" t="s">
        <v>115</v>
      </c>
      <c r="AV128" s="13" t="s">
        <v>77</v>
      </c>
      <c r="AW128" s="13" t="s">
        <v>29</v>
      </c>
      <c r="AX128" s="13" t="s">
        <v>72</v>
      </c>
      <c r="AY128" s="162" t="s">
        <v>108</v>
      </c>
    </row>
    <row r="129" spans="1:65" s="14" customFormat="1">
      <c r="B129" s="168"/>
      <c r="D129" s="161" t="s">
        <v>121</v>
      </c>
      <c r="E129" s="169" t="s">
        <v>1</v>
      </c>
      <c r="F129" s="170" t="s">
        <v>125</v>
      </c>
      <c r="H129" s="171">
        <v>126.03</v>
      </c>
      <c r="I129" s="172"/>
      <c r="L129" s="168"/>
      <c r="M129" s="173"/>
      <c r="N129" s="174"/>
      <c r="O129" s="174"/>
      <c r="P129" s="174"/>
      <c r="Q129" s="174"/>
      <c r="R129" s="174"/>
      <c r="S129" s="174"/>
      <c r="T129" s="175"/>
      <c r="AT129" s="169" t="s">
        <v>121</v>
      </c>
      <c r="AU129" s="169" t="s">
        <v>115</v>
      </c>
      <c r="AV129" s="14" t="s">
        <v>115</v>
      </c>
      <c r="AW129" s="14" t="s">
        <v>29</v>
      </c>
      <c r="AX129" s="14" t="s">
        <v>72</v>
      </c>
      <c r="AY129" s="169" t="s">
        <v>108</v>
      </c>
    </row>
    <row r="130" spans="1:65" s="15" customFormat="1">
      <c r="B130" s="176"/>
      <c r="D130" s="161" t="s">
        <v>121</v>
      </c>
      <c r="E130" s="177" t="s">
        <v>1</v>
      </c>
      <c r="F130" s="178" t="s">
        <v>126</v>
      </c>
      <c r="H130" s="179">
        <v>577.52</v>
      </c>
      <c r="I130" s="180"/>
      <c r="L130" s="176"/>
      <c r="M130" s="181"/>
      <c r="N130" s="182"/>
      <c r="O130" s="182"/>
      <c r="P130" s="182"/>
      <c r="Q130" s="182"/>
      <c r="R130" s="182"/>
      <c r="S130" s="182"/>
      <c r="T130" s="183"/>
      <c r="AT130" s="177" t="s">
        <v>121</v>
      </c>
      <c r="AU130" s="177" t="s">
        <v>115</v>
      </c>
      <c r="AV130" s="15" t="s">
        <v>114</v>
      </c>
      <c r="AW130" s="15" t="s">
        <v>29</v>
      </c>
      <c r="AX130" s="15" t="s">
        <v>77</v>
      </c>
      <c r="AY130" s="177" t="s">
        <v>108</v>
      </c>
    </row>
    <row r="131" spans="1:65" s="2" customFormat="1" ht="24.15" customHeight="1">
      <c r="A131" s="32"/>
      <c r="B131" s="145"/>
      <c r="C131" s="146" t="s">
        <v>114</v>
      </c>
      <c r="D131" s="146" t="s">
        <v>110</v>
      </c>
      <c r="E131" s="147" t="s">
        <v>127</v>
      </c>
      <c r="F131" s="148" t="s">
        <v>128</v>
      </c>
      <c r="G131" s="149" t="s">
        <v>119</v>
      </c>
      <c r="H131" s="150">
        <v>451.49</v>
      </c>
      <c r="I131" s="151"/>
      <c r="J131" s="152">
        <f t="shared" ref="J131:J144" si="0">ROUND(I131*H131,2)</f>
        <v>0</v>
      </c>
      <c r="K131" s="153"/>
      <c r="L131" s="33"/>
      <c r="M131" s="154" t="s">
        <v>1</v>
      </c>
      <c r="N131" s="155" t="s">
        <v>38</v>
      </c>
      <c r="O131" s="61"/>
      <c r="P131" s="156">
        <f t="shared" ref="P131:P144" si="1">O131*H131</f>
        <v>0</v>
      </c>
      <c r="Q131" s="156">
        <v>0</v>
      </c>
      <c r="R131" s="156">
        <f t="shared" ref="R131:R144" si="2">Q131*H131</f>
        <v>0</v>
      </c>
      <c r="S131" s="156">
        <v>0</v>
      </c>
      <c r="T131" s="157">
        <f t="shared" ref="T131:T144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8" t="s">
        <v>114</v>
      </c>
      <c r="AT131" s="158" t="s">
        <v>110</v>
      </c>
      <c r="AU131" s="158" t="s">
        <v>115</v>
      </c>
      <c r="AY131" s="17" t="s">
        <v>108</v>
      </c>
      <c r="BE131" s="159">
        <f t="shared" ref="BE131:BE144" si="4">IF(N131="základná",J131,0)</f>
        <v>0</v>
      </c>
      <c r="BF131" s="159">
        <f t="shared" ref="BF131:BF144" si="5">IF(N131="znížená",J131,0)</f>
        <v>0</v>
      </c>
      <c r="BG131" s="159">
        <f t="shared" ref="BG131:BG144" si="6">IF(N131="zákl. prenesená",J131,0)</f>
        <v>0</v>
      </c>
      <c r="BH131" s="159">
        <f t="shared" ref="BH131:BH144" si="7">IF(N131="zníž. prenesená",J131,0)</f>
        <v>0</v>
      </c>
      <c r="BI131" s="159">
        <f t="shared" ref="BI131:BI144" si="8">IF(N131="nulová",J131,0)</f>
        <v>0</v>
      </c>
      <c r="BJ131" s="17" t="s">
        <v>115</v>
      </c>
      <c r="BK131" s="159">
        <f t="shared" ref="BK131:BK144" si="9">ROUND(I131*H131,2)</f>
        <v>0</v>
      </c>
      <c r="BL131" s="17" t="s">
        <v>114</v>
      </c>
      <c r="BM131" s="158" t="s">
        <v>129</v>
      </c>
    </row>
    <row r="132" spans="1:65" s="2" customFormat="1" ht="24.15" customHeight="1">
      <c r="A132" s="32"/>
      <c r="B132" s="145"/>
      <c r="C132" s="146" t="s">
        <v>13</v>
      </c>
      <c r="D132" s="146" t="s">
        <v>110</v>
      </c>
      <c r="E132" s="147" t="s">
        <v>130</v>
      </c>
      <c r="F132" s="148" t="s">
        <v>131</v>
      </c>
      <c r="G132" s="149" t="s">
        <v>119</v>
      </c>
      <c r="H132" s="150">
        <v>577.52</v>
      </c>
      <c r="I132" s="151"/>
      <c r="J132" s="152">
        <f t="shared" si="0"/>
        <v>0</v>
      </c>
      <c r="K132" s="153"/>
      <c r="L132" s="33"/>
      <c r="M132" s="154" t="s">
        <v>1</v>
      </c>
      <c r="N132" s="155" t="s">
        <v>38</v>
      </c>
      <c r="O132" s="61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8" t="s">
        <v>114</v>
      </c>
      <c r="AT132" s="158" t="s">
        <v>110</v>
      </c>
      <c r="AU132" s="158" t="s">
        <v>115</v>
      </c>
      <c r="AY132" s="17" t="s">
        <v>108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7" t="s">
        <v>115</v>
      </c>
      <c r="BK132" s="159">
        <f t="shared" si="9"/>
        <v>0</v>
      </c>
      <c r="BL132" s="17" t="s">
        <v>114</v>
      </c>
      <c r="BM132" s="158" t="s">
        <v>132</v>
      </c>
    </row>
    <row r="133" spans="1:65" s="2" customFormat="1" ht="24.15" customHeight="1">
      <c r="A133" s="32"/>
      <c r="B133" s="145"/>
      <c r="C133" s="146" t="s">
        <v>133</v>
      </c>
      <c r="D133" s="146" t="s">
        <v>110</v>
      </c>
      <c r="E133" s="147" t="s">
        <v>134</v>
      </c>
      <c r="F133" s="148" t="s">
        <v>135</v>
      </c>
      <c r="G133" s="149" t="s">
        <v>119</v>
      </c>
      <c r="H133" s="150">
        <v>5.48</v>
      </c>
      <c r="I133" s="151"/>
      <c r="J133" s="152">
        <f t="shared" si="0"/>
        <v>0</v>
      </c>
      <c r="K133" s="153"/>
      <c r="L133" s="33"/>
      <c r="M133" s="154" t="s">
        <v>1</v>
      </c>
      <c r="N133" s="155" t="s">
        <v>38</v>
      </c>
      <c r="O133" s="61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8" t="s">
        <v>114</v>
      </c>
      <c r="AT133" s="158" t="s">
        <v>110</v>
      </c>
      <c r="AU133" s="158" t="s">
        <v>115</v>
      </c>
      <c r="AY133" s="17" t="s">
        <v>108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7" t="s">
        <v>115</v>
      </c>
      <c r="BK133" s="159">
        <f t="shared" si="9"/>
        <v>0</v>
      </c>
      <c r="BL133" s="17" t="s">
        <v>114</v>
      </c>
      <c r="BM133" s="158" t="s">
        <v>136</v>
      </c>
    </row>
    <row r="134" spans="1:65" s="2" customFormat="1" ht="24.15" customHeight="1">
      <c r="A134" s="32"/>
      <c r="B134" s="145"/>
      <c r="C134" s="146" t="s">
        <v>137</v>
      </c>
      <c r="D134" s="146" t="s">
        <v>110</v>
      </c>
      <c r="E134" s="147" t="s">
        <v>138</v>
      </c>
      <c r="F134" s="148" t="s">
        <v>139</v>
      </c>
      <c r="G134" s="149" t="s">
        <v>119</v>
      </c>
      <c r="H134" s="150">
        <v>5.48</v>
      </c>
      <c r="I134" s="151"/>
      <c r="J134" s="152">
        <f t="shared" si="0"/>
        <v>0</v>
      </c>
      <c r="K134" s="153"/>
      <c r="L134" s="33"/>
      <c r="M134" s="154" t="s">
        <v>1</v>
      </c>
      <c r="N134" s="155" t="s">
        <v>38</v>
      </c>
      <c r="O134" s="61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8" t="s">
        <v>114</v>
      </c>
      <c r="AT134" s="158" t="s">
        <v>110</v>
      </c>
      <c r="AU134" s="158" t="s">
        <v>115</v>
      </c>
      <c r="AY134" s="17" t="s">
        <v>108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7" t="s">
        <v>115</v>
      </c>
      <c r="BK134" s="159">
        <f t="shared" si="9"/>
        <v>0</v>
      </c>
      <c r="BL134" s="17" t="s">
        <v>114</v>
      </c>
      <c r="BM134" s="158" t="s">
        <v>140</v>
      </c>
    </row>
    <row r="135" spans="1:65" s="2" customFormat="1" ht="21.75" customHeight="1">
      <c r="A135" s="32"/>
      <c r="B135" s="145"/>
      <c r="C135" s="146" t="s">
        <v>141</v>
      </c>
      <c r="D135" s="146" t="s">
        <v>110</v>
      </c>
      <c r="E135" s="147" t="s">
        <v>142</v>
      </c>
      <c r="F135" s="148" t="s">
        <v>143</v>
      </c>
      <c r="G135" s="149" t="s">
        <v>119</v>
      </c>
      <c r="H135" s="150">
        <v>120.61</v>
      </c>
      <c r="I135" s="151"/>
      <c r="J135" s="152">
        <f t="shared" si="0"/>
        <v>0</v>
      </c>
      <c r="K135" s="153"/>
      <c r="L135" s="33"/>
      <c r="M135" s="154" t="s">
        <v>1</v>
      </c>
      <c r="N135" s="155" t="s">
        <v>38</v>
      </c>
      <c r="O135" s="61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114</v>
      </c>
      <c r="AT135" s="158" t="s">
        <v>110</v>
      </c>
      <c r="AU135" s="158" t="s">
        <v>115</v>
      </c>
      <c r="AY135" s="17" t="s">
        <v>108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7" t="s">
        <v>115</v>
      </c>
      <c r="BK135" s="159">
        <f t="shared" si="9"/>
        <v>0</v>
      </c>
      <c r="BL135" s="17" t="s">
        <v>114</v>
      </c>
      <c r="BM135" s="158" t="s">
        <v>144</v>
      </c>
    </row>
    <row r="136" spans="1:65" s="2" customFormat="1" ht="37.799999999999997" customHeight="1">
      <c r="A136" s="32"/>
      <c r="B136" s="145"/>
      <c r="C136" s="146" t="s">
        <v>145</v>
      </c>
      <c r="D136" s="146" t="s">
        <v>110</v>
      </c>
      <c r="E136" s="147" t="s">
        <v>146</v>
      </c>
      <c r="F136" s="148" t="s">
        <v>147</v>
      </c>
      <c r="G136" s="149" t="s">
        <v>119</v>
      </c>
      <c r="H136" s="150">
        <v>120.61</v>
      </c>
      <c r="I136" s="151"/>
      <c r="J136" s="152">
        <f t="shared" si="0"/>
        <v>0</v>
      </c>
      <c r="K136" s="153"/>
      <c r="L136" s="33"/>
      <c r="M136" s="154" t="s">
        <v>1</v>
      </c>
      <c r="N136" s="155" t="s">
        <v>38</v>
      </c>
      <c r="O136" s="61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8" t="s">
        <v>114</v>
      </c>
      <c r="AT136" s="158" t="s">
        <v>110</v>
      </c>
      <c r="AU136" s="158" t="s">
        <v>115</v>
      </c>
      <c r="AY136" s="17" t="s">
        <v>108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7" t="s">
        <v>115</v>
      </c>
      <c r="BK136" s="159">
        <f t="shared" si="9"/>
        <v>0</v>
      </c>
      <c r="BL136" s="17" t="s">
        <v>114</v>
      </c>
      <c r="BM136" s="158" t="s">
        <v>148</v>
      </c>
    </row>
    <row r="137" spans="1:65" s="2" customFormat="1" ht="37.799999999999997" customHeight="1">
      <c r="A137" s="32"/>
      <c r="B137" s="145"/>
      <c r="C137" s="146" t="s">
        <v>149</v>
      </c>
      <c r="D137" s="146" t="s">
        <v>110</v>
      </c>
      <c r="E137" s="147" t="s">
        <v>150</v>
      </c>
      <c r="F137" s="148" t="s">
        <v>151</v>
      </c>
      <c r="G137" s="149" t="s">
        <v>119</v>
      </c>
      <c r="H137" s="150">
        <v>1155.0999999999999</v>
      </c>
      <c r="I137" s="151"/>
      <c r="J137" s="152">
        <f t="shared" si="0"/>
        <v>0</v>
      </c>
      <c r="K137" s="153"/>
      <c r="L137" s="33"/>
      <c r="M137" s="154" t="s">
        <v>1</v>
      </c>
      <c r="N137" s="155" t="s">
        <v>38</v>
      </c>
      <c r="O137" s="61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8" t="s">
        <v>114</v>
      </c>
      <c r="AT137" s="158" t="s">
        <v>110</v>
      </c>
      <c r="AU137" s="158" t="s">
        <v>115</v>
      </c>
      <c r="AY137" s="17" t="s">
        <v>108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7" t="s">
        <v>115</v>
      </c>
      <c r="BK137" s="159">
        <f t="shared" si="9"/>
        <v>0</v>
      </c>
      <c r="BL137" s="17" t="s">
        <v>114</v>
      </c>
      <c r="BM137" s="158" t="s">
        <v>152</v>
      </c>
    </row>
    <row r="138" spans="1:65" s="2" customFormat="1" ht="44.25" customHeight="1">
      <c r="A138" s="32"/>
      <c r="B138" s="145"/>
      <c r="C138" s="146" t="s">
        <v>153</v>
      </c>
      <c r="D138" s="146" t="s">
        <v>110</v>
      </c>
      <c r="E138" s="147" t="s">
        <v>154</v>
      </c>
      <c r="F138" s="148" t="s">
        <v>155</v>
      </c>
      <c r="G138" s="149" t="s">
        <v>119</v>
      </c>
      <c r="H138" s="150">
        <v>17326.5</v>
      </c>
      <c r="I138" s="151"/>
      <c r="J138" s="152">
        <f t="shared" si="0"/>
        <v>0</v>
      </c>
      <c r="K138" s="153"/>
      <c r="L138" s="33"/>
      <c r="M138" s="154" t="s">
        <v>1</v>
      </c>
      <c r="N138" s="155" t="s">
        <v>38</v>
      </c>
      <c r="O138" s="61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114</v>
      </c>
      <c r="AT138" s="158" t="s">
        <v>110</v>
      </c>
      <c r="AU138" s="158" t="s">
        <v>115</v>
      </c>
      <c r="AY138" s="17" t="s">
        <v>108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7" t="s">
        <v>115</v>
      </c>
      <c r="BK138" s="159">
        <f t="shared" si="9"/>
        <v>0</v>
      </c>
      <c r="BL138" s="17" t="s">
        <v>114</v>
      </c>
      <c r="BM138" s="158" t="s">
        <v>156</v>
      </c>
    </row>
    <row r="139" spans="1:65" s="2" customFormat="1" ht="33" customHeight="1">
      <c r="A139" s="32"/>
      <c r="B139" s="145"/>
      <c r="C139" s="146" t="s">
        <v>157</v>
      </c>
      <c r="D139" s="146" t="s">
        <v>110</v>
      </c>
      <c r="E139" s="147" t="s">
        <v>158</v>
      </c>
      <c r="F139" s="148" t="s">
        <v>159</v>
      </c>
      <c r="G139" s="149" t="s">
        <v>119</v>
      </c>
      <c r="H139" s="150">
        <v>126.03</v>
      </c>
      <c r="I139" s="151"/>
      <c r="J139" s="152">
        <f t="shared" si="0"/>
        <v>0</v>
      </c>
      <c r="K139" s="153"/>
      <c r="L139" s="33"/>
      <c r="M139" s="154" t="s">
        <v>1</v>
      </c>
      <c r="N139" s="155" t="s">
        <v>38</v>
      </c>
      <c r="O139" s="61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8" t="s">
        <v>114</v>
      </c>
      <c r="AT139" s="158" t="s">
        <v>110</v>
      </c>
      <c r="AU139" s="158" t="s">
        <v>115</v>
      </c>
      <c r="AY139" s="17" t="s">
        <v>108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7" t="s">
        <v>115</v>
      </c>
      <c r="BK139" s="159">
        <f t="shared" si="9"/>
        <v>0</v>
      </c>
      <c r="BL139" s="17" t="s">
        <v>114</v>
      </c>
      <c r="BM139" s="158" t="s">
        <v>160</v>
      </c>
    </row>
    <row r="140" spans="1:65" s="2" customFormat="1" ht="21.75" customHeight="1">
      <c r="A140" s="32"/>
      <c r="B140" s="145"/>
      <c r="C140" s="146" t="s">
        <v>161</v>
      </c>
      <c r="D140" s="146" t="s">
        <v>110</v>
      </c>
      <c r="E140" s="147" t="s">
        <v>162</v>
      </c>
      <c r="F140" s="148" t="s">
        <v>163</v>
      </c>
      <c r="G140" s="149" t="s">
        <v>119</v>
      </c>
      <c r="H140" s="150">
        <v>1029.07</v>
      </c>
      <c r="I140" s="151"/>
      <c r="J140" s="152">
        <f t="shared" si="0"/>
        <v>0</v>
      </c>
      <c r="K140" s="153"/>
      <c r="L140" s="33"/>
      <c r="M140" s="154" t="s">
        <v>1</v>
      </c>
      <c r="N140" s="155" t="s">
        <v>38</v>
      </c>
      <c r="O140" s="61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8" t="s">
        <v>114</v>
      </c>
      <c r="AT140" s="158" t="s">
        <v>110</v>
      </c>
      <c r="AU140" s="158" t="s">
        <v>115</v>
      </c>
      <c r="AY140" s="17" t="s">
        <v>108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7" t="s">
        <v>115</v>
      </c>
      <c r="BK140" s="159">
        <f t="shared" si="9"/>
        <v>0</v>
      </c>
      <c r="BL140" s="17" t="s">
        <v>114</v>
      </c>
      <c r="BM140" s="158" t="s">
        <v>164</v>
      </c>
    </row>
    <row r="141" spans="1:65" s="2" customFormat="1" ht="24.15" customHeight="1">
      <c r="A141" s="32"/>
      <c r="B141" s="145"/>
      <c r="C141" s="146" t="s">
        <v>165</v>
      </c>
      <c r="D141" s="146" t="s">
        <v>110</v>
      </c>
      <c r="E141" s="147" t="s">
        <v>166</v>
      </c>
      <c r="F141" s="148" t="s">
        <v>167</v>
      </c>
      <c r="G141" s="149" t="s">
        <v>168</v>
      </c>
      <c r="H141" s="150">
        <v>767.53</v>
      </c>
      <c r="I141" s="151"/>
      <c r="J141" s="152">
        <f t="shared" si="0"/>
        <v>0</v>
      </c>
      <c r="K141" s="153"/>
      <c r="L141" s="33"/>
      <c r="M141" s="154" t="s">
        <v>1</v>
      </c>
      <c r="N141" s="155" t="s">
        <v>38</v>
      </c>
      <c r="O141" s="61"/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8" t="s">
        <v>114</v>
      </c>
      <c r="AT141" s="158" t="s">
        <v>110</v>
      </c>
      <c r="AU141" s="158" t="s">
        <v>115</v>
      </c>
      <c r="AY141" s="17" t="s">
        <v>108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7" t="s">
        <v>115</v>
      </c>
      <c r="BK141" s="159">
        <f t="shared" si="9"/>
        <v>0</v>
      </c>
      <c r="BL141" s="17" t="s">
        <v>114</v>
      </c>
      <c r="BM141" s="158" t="s">
        <v>169</v>
      </c>
    </row>
    <row r="142" spans="1:65" s="2" customFormat="1" ht="33" customHeight="1">
      <c r="A142" s="32"/>
      <c r="B142" s="145"/>
      <c r="C142" s="146" t="s">
        <v>7</v>
      </c>
      <c r="D142" s="146" t="s">
        <v>110</v>
      </c>
      <c r="E142" s="147" t="s">
        <v>170</v>
      </c>
      <c r="F142" s="148" t="s">
        <v>171</v>
      </c>
      <c r="G142" s="149" t="s">
        <v>119</v>
      </c>
      <c r="H142" s="150">
        <v>126.03</v>
      </c>
      <c r="I142" s="151"/>
      <c r="J142" s="152">
        <f t="shared" si="0"/>
        <v>0</v>
      </c>
      <c r="K142" s="153"/>
      <c r="L142" s="33"/>
      <c r="M142" s="154" t="s">
        <v>1</v>
      </c>
      <c r="N142" s="155" t="s">
        <v>38</v>
      </c>
      <c r="O142" s="61"/>
      <c r="P142" s="156">
        <f t="shared" si="1"/>
        <v>0</v>
      </c>
      <c r="Q142" s="156">
        <v>0</v>
      </c>
      <c r="R142" s="156">
        <f t="shared" si="2"/>
        <v>0</v>
      </c>
      <c r="S142" s="156">
        <v>0</v>
      </c>
      <c r="T142" s="157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8" t="s">
        <v>114</v>
      </c>
      <c r="AT142" s="158" t="s">
        <v>110</v>
      </c>
      <c r="AU142" s="158" t="s">
        <v>115</v>
      </c>
      <c r="AY142" s="17" t="s">
        <v>108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7" t="s">
        <v>115</v>
      </c>
      <c r="BK142" s="159">
        <f t="shared" si="9"/>
        <v>0</v>
      </c>
      <c r="BL142" s="17" t="s">
        <v>114</v>
      </c>
      <c r="BM142" s="158" t="s">
        <v>172</v>
      </c>
    </row>
    <row r="143" spans="1:65" s="2" customFormat="1" ht="24.15" customHeight="1">
      <c r="A143" s="32"/>
      <c r="B143" s="145"/>
      <c r="C143" s="146" t="s">
        <v>173</v>
      </c>
      <c r="D143" s="146" t="s">
        <v>110</v>
      </c>
      <c r="E143" s="147" t="s">
        <v>174</v>
      </c>
      <c r="F143" s="148" t="s">
        <v>175</v>
      </c>
      <c r="G143" s="149" t="s">
        <v>176</v>
      </c>
      <c r="H143" s="150">
        <v>420.1</v>
      </c>
      <c r="I143" s="151"/>
      <c r="J143" s="152">
        <f t="shared" si="0"/>
        <v>0</v>
      </c>
      <c r="K143" s="153"/>
      <c r="L143" s="33"/>
      <c r="M143" s="154" t="s">
        <v>1</v>
      </c>
      <c r="N143" s="155" t="s">
        <v>38</v>
      </c>
      <c r="O143" s="61"/>
      <c r="P143" s="156">
        <f t="shared" si="1"/>
        <v>0</v>
      </c>
      <c r="Q143" s="156">
        <v>0</v>
      </c>
      <c r="R143" s="156">
        <f t="shared" si="2"/>
        <v>0</v>
      </c>
      <c r="S143" s="156">
        <v>0</v>
      </c>
      <c r="T143" s="157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8" t="s">
        <v>114</v>
      </c>
      <c r="AT143" s="158" t="s">
        <v>110</v>
      </c>
      <c r="AU143" s="158" t="s">
        <v>115</v>
      </c>
      <c r="AY143" s="17" t="s">
        <v>108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7" t="s">
        <v>115</v>
      </c>
      <c r="BK143" s="159">
        <f t="shared" si="9"/>
        <v>0</v>
      </c>
      <c r="BL143" s="17" t="s">
        <v>114</v>
      </c>
      <c r="BM143" s="158" t="s">
        <v>177</v>
      </c>
    </row>
    <row r="144" spans="1:65" s="2" customFormat="1" ht="16.5" customHeight="1">
      <c r="A144" s="32"/>
      <c r="B144" s="145"/>
      <c r="C144" s="184" t="s">
        <v>178</v>
      </c>
      <c r="D144" s="184" t="s">
        <v>179</v>
      </c>
      <c r="E144" s="185" t="s">
        <v>180</v>
      </c>
      <c r="F144" s="186" t="s">
        <v>181</v>
      </c>
      <c r="G144" s="187" t="s">
        <v>182</v>
      </c>
      <c r="H144" s="188">
        <v>12.603</v>
      </c>
      <c r="I144" s="189"/>
      <c r="J144" s="190">
        <f t="shared" si="0"/>
        <v>0</v>
      </c>
      <c r="K144" s="191"/>
      <c r="L144" s="192"/>
      <c r="M144" s="193" t="s">
        <v>1</v>
      </c>
      <c r="N144" s="194" t="s">
        <v>38</v>
      </c>
      <c r="O144" s="61"/>
      <c r="P144" s="156">
        <f t="shared" si="1"/>
        <v>0</v>
      </c>
      <c r="Q144" s="156">
        <v>1E-3</v>
      </c>
      <c r="R144" s="156">
        <f t="shared" si="2"/>
        <v>1.2603E-2</v>
      </c>
      <c r="S144" s="156">
        <v>0</v>
      </c>
      <c r="T144" s="157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8" t="s">
        <v>145</v>
      </c>
      <c r="AT144" s="158" t="s">
        <v>179</v>
      </c>
      <c r="AU144" s="158" t="s">
        <v>115</v>
      </c>
      <c r="AY144" s="17" t="s">
        <v>108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7" t="s">
        <v>115</v>
      </c>
      <c r="BK144" s="159">
        <f t="shared" si="9"/>
        <v>0</v>
      </c>
      <c r="BL144" s="17" t="s">
        <v>114</v>
      </c>
      <c r="BM144" s="158" t="s">
        <v>183</v>
      </c>
    </row>
    <row r="145" spans="1:65" s="14" customFormat="1">
      <c r="B145" s="168"/>
      <c r="D145" s="161" t="s">
        <v>121</v>
      </c>
      <c r="F145" s="170" t="s">
        <v>184</v>
      </c>
      <c r="H145" s="171">
        <v>12.603</v>
      </c>
      <c r="I145" s="172"/>
      <c r="L145" s="168"/>
      <c r="M145" s="173"/>
      <c r="N145" s="174"/>
      <c r="O145" s="174"/>
      <c r="P145" s="174"/>
      <c r="Q145" s="174"/>
      <c r="R145" s="174"/>
      <c r="S145" s="174"/>
      <c r="T145" s="175"/>
      <c r="AT145" s="169" t="s">
        <v>121</v>
      </c>
      <c r="AU145" s="169" t="s">
        <v>115</v>
      </c>
      <c r="AV145" s="14" t="s">
        <v>115</v>
      </c>
      <c r="AW145" s="14" t="s">
        <v>3</v>
      </c>
      <c r="AX145" s="14" t="s">
        <v>77</v>
      </c>
      <c r="AY145" s="169" t="s">
        <v>108</v>
      </c>
    </row>
    <row r="146" spans="1:65" s="2" customFormat="1" ht="21.75" customHeight="1">
      <c r="A146" s="32"/>
      <c r="B146" s="145"/>
      <c r="C146" s="146" t="s">
        <v>185</v>
      </c>
      <c r="D146" s="146" t="s">
        <v>110</v>
      </c>
      <c r="E146" s="147" t="s">
        <v>186</v>
      </c>
      <c r="F146" s="148" t="s">
        <v>187</v>
      </c>
      <c r="G146" s="149" t="s">
        <v>176</v>
      </c>
      <c r="H146" s="150">
        <v>2677.53</v>
      </c>
      <c r="I146" s="151"/>
      <c r="J146" s="152">
        <f>ROUND(I146*H146,2)</f>
        <v>0</v>
      </c>
      <c r="K146" s="153"/>
      <c r="L146" s="33"/>
      <c r="M146" s="154" t="s">
        <v>1</v>
      </c>
      <c r="N146" s="155" t="s">
        <v>38</v>
      </c>
      <c r="O146" s="61"/>
      <c r="P146" s="156">
        <f>O146*H146</f>
        <v>0</v>
      </c>
      <c r="Q146" s="156">
        <v>0</v>
      </c>
      <c r="R146" s="156">
        <f>Q146*H146</f>
        <v>0</v>
      </c>
      <c r="S146" s="156">
        <v>0</v>
      </c>
      <c r="T146" s="15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8" t="s">
        <v>114</v>
      </c>
      <c r="AT146" s="158" t="s">
        <v>110</v>
      </c>
      <c r="AU146" s="158" t="s">
        <v>115</v>
      </c>
      <c r="AY146" s="17" t="s">
        <v>108</v>
      </c>
      <c r="BE146" s="159">
        <f>IF(N146="základná",J146,0)</f>
        <v>0</v>
      </c>
      <c r="BF146" s="159">
        <f>IF(N146="znížená",J146,0)</f>
        <v>0</v>
      </c>
      <c r="BG146" s="159">
        <f>IF(N146="zákl. prenesená",J146,0)</f>
        <v>0</v>
      </c>
      <c r="BH146" s="159">
        <f>IF(N146="zníž. prenesená",J146,0)</f>
        <v>0</v>
      </c>
      <c r="BI146" s="159">
        <f>IF(N146="nulová",J146,0)</f>
        <v>0</v>
      </c>
      <c r="BJ146" s="17" t="s">
        <v>115</v>
      </c>
      <c r="BK146" s="159">
        <f>ROUND(I146*H146,2)</f>
        <v>0</v>
      </c>
      <c r="BL146" s="17" t="s">
        <v>114</v>
      </c>
      <c r="BM146" s="158" t="s">
        <v>188</v>
      </c>
    </row>
    <row r="147" spans="1:65" s="2" customFormat="1" ht="33" customHeight="1">
      <c r="A147" s="32"/>
      <c r="B147" s="145"/>
      <c r="C147" s="146" t="s">
        <v>189</v>
      </c>
      <c r="D147" s="146" t="s">
        <v>110</v>
      </c>
      <c r="E147" s="147" t="s">
        <v>190</v>
      </c>
      <c r="F147" s="148" t="s">
        <v>191</v>
      </c>
      <c r="G147" s="149" t="s">
        <v>176</v>
      </c>
      <c r="H147" s="150">
        <v>420.1</v>
      </c>
      <c r="I147" s="151"/>
      <c r="J147" s="152">
        <f>ROUND(I147*H147,2)</f>
        <v>0</v>
      </c>
      <c r="K147" s="153"/>
      <c r="L147" s="33"/>
      <c r="M147" s="154" t="s">
        <v>1</v>
      </c>
      <c r="N147" s="155" t="s">
        <v>38</v>
      </c>
      <c r="O147" s="61"/>
      <c r="P147" s="156">
        <f>O147*H147</f>
        <v>0</v>
      </c>
      <c r="Q147" s="156">
        <v>0</v>
      </c>
      <c r="R147" s="156">
        <f>Q147*H147</f>
        <v>0</v>
      </c>
      <c r="S147" s="156">
        <v>0</v>
      </c>
      <c r="T147" s="15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8" t="s">
        <v>114</v>
      </c>
      <c r="AT147" s="158" t="s">
        <v>110</v>
      </c>
      <c r="AU147" s="158" t="s">
        <v>115</v>
      </c>
      <c r="AY147" s="17" t="s">
        <v>108</v>
      </c>
      <c r="BE147" s="159">
        <f>IF(N147="základná",J147,0)</f>
        <v>0</v>
      </c>
      <c r="BF147" s="159">
        <f>IF(N147="znížená",J147,0)</f>
        <v>0</v>
      </c>
      <c r="BG147" s="159">
        <f>IF(N147="zákl. prenesená",J147,0)</f>
        <v>0</v>
      </c>
      <c r="BH147" s="159">
        <f>IF(N147="zníž. prenesená",J147,0)</f>
        <v>0</v>
      </c>
      <c r="BI147" s="159">
        <f>IF(N147="nulová",J147,0)</f>
        <v>0</v>
      </c>
      <c r="BJ147" s="17" t="s">
        <v>115</v>
      </c>
      <c r="BK147" s="159">
        <f>ROUND(I147*H147,2)</f>
        <v>0</v>
      </c>
      <c r="BL147" s="17" t="s">
        <v>114</v>
      </c>
      <c r="BM147" s="158" t="s">
        <v>192</v>
      </c>
    </row>
    <row r="148" spans="1:65" s="2" customFormat="1" ht="24.15" customHeight="1">
      <c r="A148" s="32"/>
      <c r="B148" s="145"/>
      <c r="C148" s="146" t="s">
        <v>193</v>
      </c>
      <c r="D148" s="146" t="s">
        <v>110</v>
      </c>
      <c r="E148" s="147" t="s">
        <v>194</v>
      </c>
      <c r="F148" s="148" t="s">
        <v>195</v>
      </c>
      <c r="G148" s="149" t="s">
        <v>176</v>
      </c>
      <c r="H148" s="150">
        <v>420.1</v>
      </c>
      <c r="I148" s="151"/>
      <c r="J148" s="152">
        <f>ROUND(I148*H148,2)</f>
        <v>0</v>
      </c>
      <c r="K148" s="153"/>
      <c r="L148" s="33"/>
      <c r="M148" s="154" t="s">
        <v>1</v>
      </c>
      <c r="N148" s="155" t="s">
        <v>38</v>
      </c>
      <c r="O148" s="61"/>
      <c r="P148" s="156">
        <f>O148*H148</f>
        <v>0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8" t="s">
        <v>114</v>
      </c>
      <c r="AT148" s="158" t="s">
        <v>110</v>
      </c>
      <c r="AU148" s="158" t="s">
        <v>115</v>
      </c>
      <c r="AY148" s="17" t="s">
        <v>108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7" t="s">
        <v>115</v>
      </c>
      <c r="BK148" s="159">
        <f>ROUND(I148*H148,2)</f>
        <v>0</v>
      </c>
      <c r="BL148" s="17" t="s">
        <v>114</v>
      </c>
      <c r="BM148" s="158" t="s">
        <v>196</v>
      </c>
    </row>
    <row r="149" spans="1:65" s="2" customFormat="1" ht="24.15" customHeight="1">
      <c r="A149" s="32"/>
      <c r="B149" s="145"/>
      <c r="C149" s="146" t="s">
        <v>197</v>
      </c>
      <c r="D149" s="146" t="s">
        <v>110</v>
      </c>
      <c r="E149" s="147" t="s">
        <v>198</v>
      </c>
      <c r="F149" s="148" t="s">
        <v>199</v>
      </c>
      <c r="G149" s="149" t="s">
        <v>176</v>
      </c>
      <c r="H149" s="150">
        <v>420.1</v>
      </c>
      <c r="I149" s="151"/>
      <c r="J149" s="152">
        <f>ROUND(I149*H149,2)</f>
        <v>0</v>
      </c>
      <c r="K149" s="153"/>
      <c r="L149" s="33"/>
      <c r="M149" s="154" t="s">
        <v>1</v>
      </c>
      <c r="N149" s="155" t="s">
        <v>38</v>
      </c>
      <c r="O149" s="61"/>
      <c r="P149" s="156">
        <f>O149*H149</f>
        <v>0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8" t="s">
        <v>114</v>
      </c>
      <c r="AT149" s="158" t="s">
        <v>110</v>
      </c>
      <c r="AU149" s="158" t="s">
        <v>115</v>
      </c>
      <c r="AY149" s="17" t="s">
        <v>108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7" t="s">
        <v>115</v>
      </c>
      <c r="BK149" s="159">
        <f>ROUND(I149*H149,2)</f>
        <v>0</v>
      </c>
      <c r="BL149" s="17" t="s">
        <v>114</v>
      </c>
      <c r="BM149" s="158" t="s">
        <v>200</v>
      </c>
    </row>
    <row r="150" spans="1:65" s="12" customFormat="1" ht="22.8" customHeight="1">
      <c r="B150" s="132"/>
      <c r="D150" s="133" t="s">
        <v>71</v>
      </c>
      <c r="E150" s="143" t="s">
        <v>115</v>
      </c>
      <c r="F150" s="143" t="s">
        <v>201</v>
      </c>
      <c r="I150" s="135"/>
      <c r="J150" s="144">
        <f>BK150</f>
        <v>0</v>
      </c>
      <c r="L150" s="132"/>
      <c r="M150" s="137"/>
      <c r="N150" s="138"/>
      <c r="O150" s="138"/>
      <c r="P150" s="139">
        <f>SUM(P151:P155)</f>
        <v>0</v>
      </c>
      <c r="Q150" s="138"/>
      <c r="R150" s="139">
        <f>SUM(R151:R155)</f>
        <v>95.037233309000001</v>
      </c>
      <c r="S150" s="138"/>
      <c r="T150" s="140">
        <f>SUM(T151:T155)</f>
        <v>0</v>
      </c>
      <c r="AR150" s="133" t="s">
        <v>77</v>
      </c>
      <c r="AT150" s="141" t="s">
        <v>71</v>
      </c>
      <c r="AU150" s="141" t="s">
        <v>77</v>
      </c>
      <c r="AY150" s="133" t="s">
        <v>108</v>
      </c>
      <c r="BK150" s="142">
        <f>SUM(BK151:BK155)</f>
        <v>0</v>
      </c>
    </row>
    <row r="151" spans="1:65" s="2" customFormat="1" ht="33" customHeight="1">
      <c r="A151" s="32"/>
      <c r="B151" s="145"/>
      <c r="C151" s="146" t="s">
        <v>202</v>
      </c>
      <c r="D151" s="146" t="s">
        <v>110</v>
      </c>
      <c r="E151" s="147" t="s">
        <v>203</v>
      </c>
      <c r="F151" s="148" t="s">
        <v>204</v>
      </c>
      <c r="G151" s="149" t="s">
        <v>119</v>
      </c>
      <c r="H151" s="150">
        <v>56.63</v>
      </c>
      <c r="I151" s="151"/>
      <c r="J151" s="152">
        <f>ROUND(I151*H151,2)</f>
        <v>0</v>
      </c>
      <c r="K151" s="153"/>
      <c r="L151" s="33"/>
      <c r="M151" s="154" t="s">
        <v>1</v>
      </c>
      <c r="N151" s="155" t="s">
        <v>38</v>
      </c>
      <c r="O151" s="61"/>
      <c r="P151" s="156">
        <f>O151*H151</f>
        <v>0</v>
      </c>
      <c r="Q151" s="156">
        <v>1.665</v>
      </c>
      <c r="R151" s="156">
        <f>Q151*H151</f>
        <v>94.28895</v>
      </c>
      <c r="S151" s="156">
        <v>0</v>
      </c>
      <c r="T151" s="157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8" t="s">
        <v>114</v>
      </c>
      <c r="AT151" s="158" t="s">
        <v>110</v>
      </c>
      <c r="AU151" s="158" t="s">
        <v>115</v>
      </c>
      <c r="AY151" s="17" t="s">
        <v>108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7" t="s">
        <v>115</v>
      </c>
      <c r="BK151" s="159">
        <f>ROUND(I151*H151,2)</f>
        <v>0</v>
      </c>
      <c r="BL151" s="17" t="s">
        <v>114</v>
      </c>
      <c r="BM151" s="158" t="s">
        <v>205</v>
      </c>
    </row>
    <row r="152" spans="1:65" s="2" customFormat="1" ht="33" customHeight="1">
      <c r="A152" s="32"/>
      <c r="B152" s="145"/>
      <c r="C152" s="146" t="s">
        <v>206</v>
      </c>
      <c r="D152" s="146" t="s">
        <v>110</v>
      </c>
      <c r="E152" s="147" t="s">
        <v>207</v>
      </c>
      <c r="F152" s="148" t="s">
        <v>208</v>
      </c>
      <c r="G152" s="149" t="s">
        <v>176</v>
      </c>
      <c r="H152" s="150">
        <v>683.61</v>
      </c>
      <c r="I152" s="151"/>
      <c r="J152" s="152">
        <f>ROUND(I152*H152,2)</f>
        <v>0</v>
      </c>
      <c r="K152" s="153"/>
      <c r="L152" s="33"/>
      <c r="M152" s="154" t="s">
        <v>1</v>
      </c>
      <c r="N152" s="155" t="s">
        <v>38</v>
      </c>
      <c r="O152" s="61"/>
      <c r="P152" s="156">
        <f>O152*H152</f>
        <v>0</v>
      </c>
      <c r="Q152" s="156">
        <v>1.829E-4</v>
      </c>
      <c r="R152" s="156">
        <f>Q152*H152</f>
        <v>0.125032269</v>
      </c>
      <c r="S152" s="156">
        <v>0</v>
      </c>
      <c r="T152" s="157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8" t="s">
        <v>114</v>
      </c>
      <c r="AT152" s="158" t="s">
        <v>110</v>
      </c>
      <c r="AU152" s="158" t="s">
        <v>115</v>
      </c>
      <c r="AY152" s="17" t="s">
        <v>108</v>
      </c>
      <c r="BE152" s="159">
        <f>IF(N152="základná",J152,0)</f>
        <v>0</v>
      </c>
      <c r="BF152" s="159">
        <f>IF(N152="znížená",J152,0)</f>
        <v>0</v>
      </c>
      <c r="BG152" s="159">
        <f>IF(N152="zákl. prenesená",J152,0)</f>
        <v>0</v>
      </c>
      <c r="BH152" s="159">
        <f>IF(N152="zníž. prenesená",J152,0)</f>
        <v>0</v>
      </c>
      <c r="BI152" s="159">
        <f>IF(N152="nulová",J152,0)</f>
        <v>0</v>
      </c>
      <c r="BJ152" s="17" t="s">
        <v>115</v>
      </c>
      <c r="BK152" s="159">
        <f>ROUND(I152*H152,2)</f>
        <v>0</v>
      </c>
      <c r="BL152" s="17" t="s">
        <v>114</v>
      </c>
      <c r="BM152" s="158" t="s">
        <v>209</v>
      </c>
    </row>
    <row r="153" spans="1:65" s="2" customFormat="1" ht="16.5" customHeight="1">
      <c r="A153" s="32"/>
      <c r="B153" s="145"/>
      <c r="C153" s="184" t="s">
        <v>210</v>
      </c>
      <c r="D153" s="184" t="s">
        <v>179</v>
      </c>
      <c r="E153" s="185" t="s">
        <v>211</v>
      </c>
      <c r="F153" s="186" t="s">
        <v>212</v>
      </c>
      <c r="G153" s="187" t="s">
        <v>176</v>
      </c>
      <c r="H153" s="188">
        <v>697.28200000000004</v>
      </c>
      <c r="I153" s="189"/>
      <c r="J153" s="190">
        <f>ROUND(I153*H153,2)</f>
        <v>0</v>
      </c>
      <c r="K153" s="191"/>
      <c r="L153" s="192"/>
      <c r="M153" s="193" t="s">
        <v>1</v>
      </c>
      <c r="N153" s="194" t="s">
        <v>38</v>
      </c>
      <c r="O153" s="61"/>
      <c r="P153" s="156">
        <f>O153*H153</f>
        <v>0</v>
      </c>
      <c r="Q153" s="156">
        <v>2.0000000000000001E-4</v>
      </c>
      <c r="R153" s="156">
        <f>Q153*H153</f>
        <v>0.13945640000000001</v>
      </c>
      <c r="S153" s="156">
        <v>0</v>
      </c>
      <c r="T153" s="15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8" t="s">
        <v>145</v>
      </c>
      <c r="AT153" s="158" t="s">
        <v>179</v>
      </c>
      <c r="AU153" s="158" t="s">
        <v>115</v>
      </c>
      <c r="AY153" s="17" t="s">
        <v>108</v>
      </c>
      <c r="BE153" s="159">
        <f>IF(N153="základná",J153,0)</f>
        <v>0</v>
      </c>
      <c r="BF153" s="159">
        <f>IF(N153="znížená",J153,0)</f>
        <v>0</v>
      </c>
      <c r="BG153" s="159">
        <f>IF(N153="zákl. prenesená",J153,0)</f>
        <v>0</v>
      </c>
      <c r="BH153" s="159">
        <f>IF(N153="zníž. prenesená",J153,0)</f>
        <v>0</v>
      </c>
      <c r="BI153" s="159">
        <f>IF(N153="nulová",J153,0)</f>
        <v>0</v>
      </c>
      <c r="BJ153" s="17" t="s">
        <v>115</v>
      </c>
      <c r="BK153" s="159">
        <f>ROUND(I153*H153,2)</f>
        <v>0</v>
      </c>
      <c r="BL153" s="17" t="s">
        <v>114</v>
      </c>
      <c r="BM153" s="158" t="s">
        <v>213</v>
      </c>
    </row>
    <row r="154" spans="1:65" s="14" customFormat="1">
      <c r="B154" s="168"/>
      <c r="D154" s="161" t="s">
        <v>121</v>
      </c>
      <c r="F154" s="170" t="s">
        <v>214</v>
      </c>
      <c r="H154" s="171">
        <v>697.28200000000004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121</v>
      </c>
      <c r="AU154" s="169" t="s">
        <v>115</v>
      </c>
      <c r="AV154" s="14" t="s">
        <v>115</v>
      </c>
      <c r="AW154" s="14" t="s">
        <v>3</v>
      </c>
      <c r="AX154" s="14" t="s">
        <v>77</v>
      </c>
      <c r="AY154" s="169" t="s">
        <v>108</v>
      </c>
    </row>
    <row r="155" spans="1:65" s="2" customFormat="1" ht="16.5" customHeight="1">
      <c r="A155" s="32"/>
      <c r="B155" s="145"/>
      <c r="C155" s="146" t="s">
        <v>215</v>
      </c>
      <c r="D155" s="146" t="s">
        <v>110</v>
      </c>
      <c r="E155" s="147" t="s">
        <v>216</v>
      </c>
      <c r="F155" s="148" t="s">
        <v>217</v>
      </c>
      <c r="G155" s="149" t="s">
        <v>113</v>
      </c>
      <c r="H155" s="150">
        <v>470.16</v>
      </c>
      <c r="I155" s="151"/>
      <c r="J155" s="152">
        <f>ROUND(I155*H155,2)</f>
        <v>0</v>
      </c>
      <c r="K155" s="153"/>
      <c r="L155" s="33"/>
      <c r="M155" s="154" t="s">
        <v>1</v>
      </c>
      <c r="N155" s="155" t="s">
        <v>38</v>
      </c>
      <c r="O155" s="61"/>
      <c r="P155" s="156">
        <f>O155*H155</f>
        <v>0</v>
      </c>
      <c r="Q155" s="156">
        <v>1.029E-3</v>
      </c>
      <c r="R155" s="156">
        <f>Q155*H155</f>
        <v>0.48379464</v>
      </c>
      <c r="S155" s="156">
        <v>0</v>
      </c>
      <c r="T155" s="15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8" t="s">
        <v>114</v>
      </c>
      <c r="AT155" s="158" t="s">
        <v>110</v>
      </c>
      <c r="AU155" s="158" t="s">
        <v>115</v>
      </c>
      <c r="AY155" s="17" t="s">
        <v>108</v>
      </c>
      <c r="BE155" s="159">
        <f>IF(N155="základná",J155,0)</f>
        <v>0</v>
      </c>
      <c r="BF155" s="159">
        <f>IF(N155="znížená",J155,0)</f>
        <v>0</v>
      </c>
      <c r="BG155" s="159">
        <f>IF(N155="zákl. prenesená",J155,0)</f>
        <v>0</v>
      </c>
      <c r="BH155" s="159">
        <f>IF(N155="zníž. prenesená",J155,0)</f>
        <v>0</v>
      </c>
      <c r="BI155" s="159">
        <f>IF(N155="nulová",J155,0)</f>
        <v>0</v>
      </c>
      <c r="BJ155" s="17" t="s">
        <v>115</v>
      </c>
      <c r="BK155" s="159">
        <f>ROUND(I155*H155,2)</f>
        <v>0</v>
      </c>
      <c r="BL155" s="17" t="s">
        <v>114</v>
      </c>
      <c r="BM155" s="158" t="s">
        <v>218</v>
      </c>
    </row>
    <row r="156" spans="1:65" s="12" customFormat="1" ht="22.8" customHeight="1">
      <c r="B156" s="132"/>
      <c r="D156" s="133" t="s">
        <v>71</v>
      </c>
      <c r="E156" s="143" t="s">
        <v>114</v>
      </c>
      <c r="F156" s="143" t="s">
        <v>219</v>
      </c>
      <c r="I156" s="135"/>
      <c r="J156" s="144">
        <f>BK156</f>
        <v>0</v>
      </c>
      <c r="L156" s="132"/>
      <c r="M156" s="137"/>
      <c r="N156" s="138"/>
      <c r="O156" s="138"/>
      <c r="P156" s="139">
        <f>SUM(P157:P162)</f>
        <v>0</v>
      </c>
      <c r="Q156" s="138"/>
      <c r="R156" s="139">
        <f>SUM(R157:R162)</f>
        <v>38.288294999999998</v>
      </c>
      <c r="S156" s="138"/>
      <c r="T156" s="140">
        <f>SUM(T157:T162)</f>
        <v>0</v>
      </c>
      <c r="AR156" s="133" t="s">
        <v>77</v>
      </c>
      <c r="AT156" s="141" t="s">
        <v>71</v>
      </c>
      <c r="AU156" s="141" t="s">
        <v>77</v>
      </c>
      <c r="AY156" s="133" t="s">
        <v>108</v>
      </c>
      <c r="BK156" s="142">
        <f>SUM(BK157:BK162)</f>
        <v>0</v>
      </c>
    </row>
    <row r="157" spans="1:65" s="2" customFormat="1" ht="33" customHeight="1">
      <c r="A157" s="32"/>
      <c r="B157" s="145"/>
      <c r="C157" s="146" t="s">
        <v>220</v>
      </c>
      <c r="D157" s="146" t="s">
        <v>110</v>
      </c>
      <c r="E157" s="147" t="s">
        <v>221</v>
      </c>
      <c r="F157" s="148" t="s">
        <v>222</v>
      </c>
      <c r="G157" s="149" t="s">
        <v>119</v>
      </c>
      <c r="H157" s="150">
        <v>20.25</v>
      </c>
      <c r="I157" s="151"/>
      <c r="J157" s="152">
        <f>ROUND(I157*H157,2)</f>
        <v>0</v>
      </c>
      <c r="K157" s="153"/>
      <c r="L157" s="33"/>
      <c r="M157" s="154" t="s">
        <v>1</v>
      </c>
      <c r="N157" s="155" t="s">
        <v>38</v>
      </c>
      <c r="O157" s="61"/>
      <c r="P157" s="156">
        <f>O157*H157</f>
        <v>0</v>
      </c>
      <c r="Q157" s="156">
        <v>1.8907799999999999</v>
      </c>
      <c r="R157" s="156">
        <f>Q157*H157</f>
        <v>38.288294999999998</v>
      </c>
      <c r="S157" s="156">
        <v>0</v>
      </c>
      <c r="T157" s="15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8" t="s">
        <v>114</v>
      </c>
      <c r="AT157" s="158" t="s">
        <v>110</v>
      </c>
      <c r="AU157" s="158" t="s">
        <v>115</v>
      </c>
      <c r="AY157" s="17" t="s">
        <v>108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7" t="s">
        <v>115</v>
      </c>
      <c r="BK157" s="159">
        <f>ROUND(I157*H157,2)</f>
        <v>0</v>
      </c>
      <c r="BL157" s="17" t="s">
        <v>114</v>
      </c>
      <c r="BM157" s="158" t="s">
        <v>223</v>
      </c>
    </row>
    <row r="158" spans="1:65" s="13" customFormat="1">
      <c r="B158" s="160"/>
      <c r="D158" s="161" t="s">
        <v>121</v>
      </c>
      <c r="E158" s="162" t="s">
        <v>1</v>
      </c>
      <c r="F158" s="163" t="s">
        <v>224</v>
      </c>
      <c r="H158" s="162" t="s">
        <v>1</v>
      </c>
      <c r="I158" s="164"/>
      <c r="L158" s="160"/>
      <c r="M158" s="165"/>
      <c r="N158" s="166"/>
      <c r="O158" s="166"/>
      <c r="P158" s="166"/>
      <c r="Q158" s="166"/>
      <c r="R158" s="166"/>
      <c r="S158" s="166"/>
      <c r="T158" s="167"/>
      <c r="AT158" s="162" t="s">
        <v>121</v>
      </c>
      <c r="AU158" s="162" t="s">
        <v>115</v>
      </c>
      <c r="AV158" s="13" t="s">
        <v>77</v>
      </c>
      <c r="AW158" s="13" t="s">
        <v>29</v>
      </c>
      <c r="AX158" s="13" t="s">
        <v>72</v>
      </c>
      <c r="AY158" s="162" t="s">
        <v>108</v>
      </c>
    </row>
    <row r="159" spans="1:65" s="14" customFormat="1">
      <c r="B159" s="168"/>
      <c r="D159" s="161" t="s">
        <v>121</v>
      </c>
      <c r="E159" s="169" t="s">
        <v>1</v>
      </c>
      <c r="F159" s="170" t="s">
        <v>225</v>
      </c>
      <c r="H159" s="171">
        <v>7.65</v>
      </c>
      <c r="I159" s="172"/>
      <c r="L159" s="168"/>
      <c r="M159" s="173"/>
      <c r="N159" s="174"/>
      <c r="O159" s="174"/>
      <c r="P159" s="174"/>
      <c r="Q159" s="174"/>
      <c r="R159" s="174"/>
      <c r="S159" s="174"/>
      <c r="T159" s="175"/>
      <c r="AT159" s="169" t="s">
        <v>121</v>
      </c>
      <c r="AU159" s="169" t="s">
        <v>115</v>
      </c>
      <c r="AV159" s="14" t="s">
        <v>115</v>
      </c>
      <c r="AW159" s="14" t="s">
        <v>29</v>
      </c>
      <c r="AX159" s="14" t="s">
        <v>72</v>
      </c>
      <c r="AY159" s="169" t="s">
        <v>108</v>
      </c>
    </row>
    <row r="160" spans="1:65" s="13" customFormat="1">
      <c r="B160" s="160"/>
      <c r="D160" s="161" t="s">
        <v>121</v>
      </c>
      <c r="E160" s="162" t="s">
        <v>1</v>
      </c>
      <c r="F160" s="163" t="s">
        <v>226</v>
      </c>
      <c r="H160" s="162" t="s">
        <v>1</v>
      </c>
      <c r="I160" s="164"/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121</v>
      </c>
      <c r="AU160" s="162" t="s">
        <v>115</v>
      </c>
      <c r="AV160" s="13" t="s">
        <v>77</v>
      </c>
      <c r="AW160" s="13" t="s">
        <v>29</v>
      </c>
      <c r="AX160" s="13" t="s">
        <v>72</v>
      </c>
      <c r="AY160" s="162" t="s">
        <v>108</v>
      </c>
    </row>
    <row r="161" spans="1:65" s="14" customFormat="1">
      <c r="B161" s="168"/>
      <c r="D161" s="161" t="s">
        <v>121</v>
      </c>
      <c r="E161" s="169" t="s">
        <v>1</v>
      </c>
      <c r="F161" s="170" t="s">
        <v>227</v>
      </c>
      <c r="H161" s="171">
        <v>12.6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121</v>
      </c>
      <c r="AU161" s="169" t="s">
        <v>115</v>
      </c>
      <c r="AV161" s="14" t="s">
        <v>115</v>
      </c>
      <c r="AW161" s="14" t="s">
        <v>29</v>
      </c>
      <c r="AX161" s="14" t="s">
        <v>72</v>
      </c>
      <c r="AY161" s="169" t="s">
        <v>108</v>
      </c>
    </row>
    <row r="162" spans="1:65" s="15" customFormat="1">
      <c r="B162" s="176"/>
      <c r="D162" s="161" t="s">
        <v>121</v>
      </c>
      <c r="E162" s="177" t="s">
        <v>1</v>
      </c>
      <c r="F162" s="178" t="s">
        <v>126</v>
      </c>
      <c r="H162" s="179">
        <v>20.25</v>
      </c>
      <c r="I162" s="180"/>
      <c r="L162" s="176"/>
      <c r="M162" s="181"/>
      <c r="N162" s="182"/>
      <c r="O162" s="182"/>
      <c r="P162" s="182"/>
      <c r="Q162" s="182"/>
      <c r="R162" s="182"/>
      <c r="S162" s="182"/>
      <c r="T162" s="183"/>
      <c r="AT162" s="177" t="s">
        <v>121</v>
      </c>
      <c r="AU162" s="177" t="s">
        <v>115</v>
      </c>
      <c r="AV162" s="15" t="s">
        <v>114</v>
      </c>
      <c r="AW162" s="15" t="s">
        <v>29</v>
      </c>
      <c r="AX162" s="15" t="s">
        <v>77</v>
      </c>
      <c r="AY162" s="177" t="s">
        <v>108</v>
      </c>
    </row>
    <row r="163" spans="1:65" s="12" customFormat="1" ht="22.8" customHeight="1">
      <c r="B163" s="132"/>
      <c r="D163" s="133" t="s">
        <v>71</v>
      </c>
      <c r="E163" s="143" t="s">
        <v>133</v>
      </c>
      <c r="F163" s="143" t="s">
        <v>228</v>
      </c>
      <c r="I163" s="135"/>
      <c r="J163" s="144">
        <f>BK163</f>
        <v>0</v>
      </c>
      <c r="L163" s="132"/>
      <c r="M163" s="137"/>
      <c r="N163" s="138"/>
      <c r="O163" s="138"/>
      <c r="P163" s="139">
        <f>SUM(P164:P169)</f>
        <v>0</v>
      </c>
      <c r="Q163" s="138"/>
      <c r="R163" s="139">
        <f>SUM(R164:R169)</f>
        <v>1837.8501371999998</v>
      </c>
      <c r="S163" s="138"/>
      <c r="T163" s="140">
        <f>SUM(T164:T169)</f>
        <v>0</v>
      </c>
      <c r="AR163" s="133" t="s">
        <v>77</v>
      </c>
      <c r="AT163" s="141" t="s">
        <v>71</v>
      </c>
      <c r="AU163" s="141" t="s">
        <v>77</v>
      </c>
      <c r="AY163" s="133" t="s">
        <v>108</v>
      </c>
      <c r="BK163" s="142">
        <f>SUM(BK164:BK169)</f>
        <v>0</v>
      </c>
    </row>
    <row r="164" spans="1:65" s="2" customFormat="1" ht="33" customHeight="1">
      <c r="A164" s="32"/>
      <c r="B164" s="145"/>
      <c r="C164" s="146" t="s">
        <v>229</v>
      </c>
      <c r="D164" s="146" t="s">
        <v>110</v>
      </c>
      <c r="E164" s="147" t="s">
        <v>230</v>
      </c>
      <c r="F164" s="148" t="s">
        <v>231</v>
      </c>
      <c r="G164" s="149" t="s">
        <v>176</v>
      </c>
      <c r="H164" s="150">
        <v>2215.4299999999998</v>
      </c>
      <c r="I164" s="151"/>
      <c r="J164" s="152">
        <f t="shared" ref="J164:J169" si="10">ROUND(I164*H164,2)</f>
        <v>0</v>
      </c>
      <c r="K164" s="153"/>
      <c r="L164" s="33"/>
      <c r="M164" s="154" t="s">
        <v>1</v>
      </c>
      <c r="N164" s="155" t="s">
        <v>38</v>
      </c>
      <c r="O164" s="61"/>
      <c r="P164" s="156">
        <f t="shared" ref="P164:P169" si="11">O164*H164</f>
        <v>0</v>
      </c>
      <c r="Q164" s="156">
        <v>0.19900000000000001</v>
      </c>
      <c r="R164" s="156">
        <f t="shared" ref="R164:R169" si="12">Q164*H164</f>
        <v>440.87056999999999</v>
      </c>
      <c r="S164" s="156">
        <v>0</v>
      </c>
      <c r="T164" s="157">
        <f t="shared" ref="T164:T169" si="13"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8" t="s">
        <v>114</v>
      </c>
      <c r="AT164" s="158" t="s">
        <v>110</v>
      </c>
      <c r="AU164" s="158" t="s">
        <v>115</v>
      </c>
      <c r="AY164" s="17" t="s">
        <v>108</v>
      </c>
      <c r="BE164" s="159">
        <f t="shared" ref="BE164:BE169" si="14">IF(N164="základná",J164,0)</f>
        <v>0</v>
      </c>
      <c r="BF164" s="159">
        <f t="shared" ref="BF164:BF169" si="15">IF(N164="znížená",J164,0)</f>
        <v>0</v>
      </c>
      <c r="BG164" s="159">
        <f t="shared" ref="BG164:BG169" si="16">IF(N164="zákl. prenesená",J164,0)</f>
        <v>0</v>
      </c>
      <c r="BH164" s="159">
        <f t="shared" ref="BH164:BH169" si="17">IF(N164="zníž. prenesená",J164,0)</f>
        <v>0</v>
      </c>
      <c r="BI164" s="159">
        <f t="shared" ref="BI164:BI169" si="18">IF(N164="nulová",J164,0)</f>
        <v>0</v>
      </c>
      <c r="BJ164" s="17" t="s">
        <v>115</v>
      </c>
      <c r="BK164" s="159">
        <f t="shared" ref="BK164:BK169" si="19">ROUND(I164*H164,2)</f>
        <v>0</v>
      </c>
      <c r="BL164" s="17" t="s">
        <v>114</v>
      </c>
      <c r="BM164" s="158" t="s">
        <v>232</v>
      </c>
    </row>
    <row r="165" spans="1:65" s="2" customFormat="1" ht="33" customHeight="1">
      <c r="A165" s="32"/>
      <c r="B165" s="145"/>
      <c r="C165" s="146" t="s">
        <v>233</v>
      </c>
      <c r="D165" s="146" t="s">
        <v>110</v>
      </c>
      <c r="E165" s="147" t="s">
        <v>234</v>
      </c>
      <c r="F165" s="148" t="s">
        <v>235</v>
      </c>
      <c r="G165" s="149" t="s">
        <v>176</v>
      </c>
      <c r="H165" s="150">
        <v>2257.4299999999998</v>
      </c>
      <c r="I165" s="151"/>
      <c r="J165" s="152">
        <f t="shared" si="10"/>
        <v>0</v>
      </c>
      <c r="K165" s="153"/>
      <c r="L165" s="33"/>
      <c r="M165" s="154" t="s">
        <v>1</v>
      </c>
      <c r="N165" s="155" t="s">
        <v>38</v>
      </c>
      <c r="O165" s="61"/>
      <c r="P165" s="156">
        <f t="shared" si="11"/>
        <v>0</v>
      </c>
      <c r="Q165" s="156">
        <v>0.29160000000000003</v>
      </c>
      <c r="R165" s="156">
        <f t="shared" si="12"/>
        <v>658.26658799999996</v>
      </c>
      <c r="S165" s="156">
        <v>0</v>
      </c>
      <c r="T165" s="157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114</v>
      </c>
      <c r="AT165" s="158" t="s">
        <v>110</v>
      </c>
      <c r="AU165" s="158" t="s">
        <v>115</v>
      </c>
      <c r="AY165" s="17" t="s">
        <v>108</v>
      </c>
      <c r="BE165" s="159">
        <f t="shared" si="14"/>
        <v>0</v>
      </c>
      <c r="BF165" s="159">
        <f t="shared" si="15"/>
        <v>0</v>
      </c>
      <c r="BG165" s="159">
        <f t="shared" si="16"/>
        <v>0</v>
      </c>
      <c r="BH165" s="159">
        <f t="shared" si="17"/>
        <v>0</v>
      </c>
      <c r="BI165" s="159">
        <f t="shared" si="18"/>
        <v>0</v>
      </c>
      <c r="BJ165" s="17" t="s">
        <v>115</v>
      </c>
      <c r="BK165" s="159">
        <f t="shared" si="19"/>
        <v>0</v>
      </c>
      <c r="BL165" s="17" t="s">
        <v>114</v>
      </c>
      <c r="BM165" s="158" t="s">
        <v>236</v>
      </c>
    </row>
    <row r="166" spans="1:65" s="2" customFormat="1" ht="33" customHeight="1">
      <c r="A166" s="32"/>
      <c r="B166" s="145"/>
      <c r="C166" s="146" t="s">
        <v>237</v>
      </c>
      <c r="D166" s="146" t="s">
        <v>110</v>
      </c>
      <c r="E166" s="147" t="s">
        <v>238</v>
      </c>
      <c r="F166" s="148" t="s">
        <v>239</v>
      </c>
      <c r="G166" s="149" t="s">
        <v>176</v>
      </c>
      <c r="H166" s="150">
        <v>2215.4299999999998</v>
      </c>
      <c r="I166" s="151"/>
      <c r="J166" s="152">
        <f t="shared" si="10"/>
        <v>0</v>
      </c>
      <c r="K166" s="153"/>
      <c r="L166" s="33"/>
      <c r="M166" s="154" t="s">
        <v>1</v>
      </c>
      <c r="N166" s="155" t="s">
        <v>38</v>
      </c>
      <c r="O166" s="61"/>
      <c r="P166" s="156">
        <f t="shared" si="11"/>
        <v>0</v>
      </c>
      <c r="Q166" s="156">
        <v>9.8199999999999996E-2</v>
      </c>
      <c r="R166" s="156">
        <f t="shared" si="12"/>
        <v>217.55522599999998</v>
      </c>
      <c r="S166" s="156">
        <v>0</v>
      </c>
      <c r="T166" s="157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8" t="s">
        <v>114</v>
      </c>
      <c r="AT166" s="158" t="s">
        <v>110</v>
      </c>
      <c r="AU166" s="158" t="s">
        <v>115</v>
      </c>
      <c r="AY166" s="17" t="s">
        <v>108</v>
      </c>
      <c r="BE166" s="159">
        <f t="shared" si="14"/>
        <v>0</v>
      </c>
      <c r="BF166" s="159">
        <f t="shared" si="15"/>
        <v>0</v>
      </c>
      <c r="BG166" s="159">
        <f t="shared" si="16"/>
        <v>0</v>
      </c>
      <c r="BH166" s="159">
        <f t="shared" si="17"/>
        <v>0</v>
      </c>
      <c r="BI166" s="159">
        <f t="shared" si="18"/>
        <v>0</v>
      </c>
      <c r="BJ166" s="17" t="s">
        <v>115</v>
      </c>
      <c r="BK166" s="159">
        <f t="shared" si="19"/>
        <v>0</v>
      </c>
      <c r="BL166" s="17" t="s">
        <v>114</v>
      </c>
      <c r="BM166" s="158" t="s">
        <v>240</v>
      </c>
    </row>
    <row r="167" spans="1:65" s="2" customFormat="1" ht="24.15" customHeight="1">
      <c r="A167" s="32"/>
      <c r="B167" s="145"/>
      <c r="C167" s="146" t="s">
        <v>241</v>
      </c>
      <c r="D167" s="146" t="s">
        <v>110</v>
      </c>
      <c r="E167" s="147" t="s">
        <v>242</v>
      </c>
      <c r="F167" s="148" t="s">
        <v>243</v>
      </c>
      <c r="G167" s="149" t="s">
        <v>176</v>
      </c>
      <c r="H167" s="150">
        <v>2215.4299999999998</v>
      </c>
      <c r="I167" s="151"/>
      <c r="J167" s="152">
        <f t="shared" si="10"/>
        <v>0</v>
      </c>
      <c r="K167" s="153"/>
      <c r="L167" s="33"/>
      <c r="M167" s="154" t="s">
        <v>1</v>
      </c>
      <c r="N167" s="155" t="s">
        <v>38</v>
      </c>
      <c r="O167" s="61"/>
      <c r="P167" s="156">
        <f t="shared" si="11"/>
        <v>0</v>
      </c>
      <c r="Q167" s="156">
        <v>0.10373</v>
      </c>
      <c r="R167" s="156">
        <f t="shared" si="12"/>
        <v>229.80655389999998</v>
      </c>
      <c r="S167" s="156">
        <v>0</v>
      </c>
      <c r="T167" s="157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8" t="s">
        <v>114</v>
      </c>
      <c r="AT167" s="158" t="s">
        <v>110</v>
      </c>
      <c r="AU167" s="158" t="s">
        <v>115</v>
      </c>
      <c r="AY167" s="17" t="s">
        <v>108</v>
      </c>
      <c r="BE167" s="159">
        <f t="shared" si="14"/>
        <v>0</v>
      </c>
      <c r="BF167" s="159">
        <f t="shared" si="15"/>
        <v>0</v>
      </c>
      <c r="BG167" s="159">
        <f t="shared" si="16"/>
        <v>0</v>
      </c>
      <c r="BH167" s="159">
        <f t="shared" si="17"/>
        <v>0</v>
      </c>
      <c r="BI167" s="159">
        <f t="shared" si="18"/>
        <v>0</v>
      </c>
      <c r="BJ167" s="17" t="s">
        <v>115</v>
      </c>
      <c r="BK167" s="159">
        <f t="shared" si="19"/>
        <v>0</v>
      </c>
      <c r="BL167" s="17" t="s">
        <v>114</v>
      </c>
      <c r="BM167" s="158" t="s">
        <v>244</v>
      </c>
    </row>
    <row r="168" spans="1:65" s="2" customFormat="1" ht="24.15" customHeight="1">
      <c r="A168" s="32"/>
      <c r="B168" s="145"/>
      <c r="C168" s="146" t="s">
        <v>245</v>
      </c>
      <c r="D168" s="146" t="s">
        <v>110</v>
      </c>
      <c r="E168" s="147" t="s">
        <v>246</v>
      </c>
      <c r="F168" s="148" t="s">
        <v>247</v>
      </c>
      <c r="G168" s="149" t="s">
        <v>176</v>
      </c>
      <c r="H168" s="150">
        <v>2215.4299999999998</v>
      </c>
      <c r="I168" s="151"/>
      <c r="J168" s="152">
        <f t="shared" si="10"/>
        <v>0</v>
      </c>
      <c r="K168" s="153"/>
      <c r="L168" s="33"/>
      <c r="M168" s="154" t="s">
        <v>1</v>
      </c>
      <c r="N168" s="155" t="s">
        <v>38</v>
      </c>
      <c r="O168" s="61"/>
      <c r="P168" s="156">
        <f t="shared" si="11"/>
        <v>0</v>
      </c>
      <c r="Q168" s="156">
        <v>0.12966</v>
      </c>
      <c r="R168" s="156">
        <f t="shared" si="12"/>
        <v>287.25265379999996</v>
      </c>
      <c r="S168" s="156">
        <v>0</v>
      </c>
      <c r="T168" s="157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8" t="s">
        <v>114</v>
      </c>
      <c r="AT168" s="158" t="s">
        <v>110</v>
      </c>
      <c r="AU168" s="158" t="s">
        <v>115</v>
      </c>
      <c r="AY168" s="17" t="s">
        <v>108</v>
      </c>
      <c r="BE168" s="159">
        <f t="shared" si="14"/>
        <v>0</v>
      </c>
      <c r="BF168" s="159">
        <f t="shared" si="15"/>
        <v>0</v>
      </c>
      <c r="BG168" s="159">
        <f t="shared" si="16"/>
        <v>0</v>
      </c>
      <c r="BH168" s="159">
        <f t="shared" si="17"/>
        <v>0</v>
      </c>
      <c r="BI168" s="159">
        <f t="shared" si="18"/>
        <v>0</v>
      </c>
      <c r="BJ168" s="17" t="s">
        <v>115</v>
      </c>
      <c r="BK168" s="159">
        <f t="shared" si="19"/>
        <v>0</v>
      </c>
      <c r="BL168" s="17" t="s">
        <v>114</v>
      </c>
      <c r="BM168" s="158" t="s">
        <v>248</v>
      </c>
    </row>
    <row r="169" spans="1:65" s="2" customFormat="1" ht="21.75" customHeight="1">
      <c r="A169" s="32"/>
      <c r="B169" s="145"/>
      <c r="C169" s="146" t="s">
        <v>249</v>
      </c>
      <c r="D169" s="146" t="s">
        <v>110</v>
      </c>
      <c r="E169" s="147" t="s">
        <v>250</v>
      </c>
      <c r="F169" s="148" t="s">
        <v>251</v>
      </c>
      <c r="G169" s="149" t="s">
        <v>176</v>
      </c>
      <c r="H169" s="150">
        <v>2215.4299999999998</v>
      </c>
      <c r="I169" s="151"/>
      <c r="J169" s="152">
        <f t="shared" si="10"/>
        <v>0</v>
      </c>
      <c r="K169" s="153"/>
      <c r="L169" s="33"/>
      <c r="M169" s="154" t="s">
        <v>1</v>
      </c>
      <c r="N169" s="155" t="s">
        <v>38</v>
      </c>
      <c r="O169" s="61"/>
      <c r="P169" s="156">
        <f t="shared" si="11"/>
        <v>0</v>
      </c>
      <c r="Q169" s="156">
        <v>1.8500000000000001E-3</v>
      </c>
      <c r="R169" s="156">
        <f t="shared" si="12"/>
        <v>4.0985455000000002</v>
      </c>
      <c r="S169" s="156">
        <v>0</v>
      </c>
      <c r="T169" s="157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8" t="s">
        <v>114</v>
      </c>
      <c r="AT169" s="158" t="s">
        <v>110</v>
      </c>
      <c r="AU169" s="158" t="s">
        <v>115</v>
      </c>
      <c r="AY169" s="17" t="s">
        <v>108</v>
      </c>
      <c r="BE169" s="159">
        <f t="shared" si="14"/>
        <v>0</v>
      </c>
      <c r="BF169" s="159">
        <f t="shared" si="15"/>
        <v>0</v>
      </c>
      <c r="BG169" s="159">
        <f t="shared" si="16"/>
        <v>0</v>
      </c>
      <c r="BH169" s="159">
        <f t="shared" si="17"/>
        <v>0</v>
      </c>
      <c r="BI169" s="159">
        <f t="shared" si="18"/>
        <v>0</v>
      </c>
      <c r="BJ169" s="17" t="s">
        <v>115</v>
      </c>
      <c r="BK169" s="159">
        <f t="shared" si="19"/>
        <v>0</v>
      </c>
      <c r="BL169" s="17" t="s">
        <v>114</v>
      </c>
      <c r="BM169" s="158" t="s">
        <v>252</v>
      </c>
    </row>
    <row r="170" spans="1:65" s="12" customFormat="1" ht="22.8" customHeight="1">
      <c r="B170" s="132"/>
      <c r="D170" s="133" t="s">
        <v>71</v>
      </c>
      <c r="E170" s="143" t="s">
        <v>145</v>
      </c>
      <c r="F170" s="143" t="s">
        <v>253</v>
      </c>
      <c r="I170" s="135"/>
      <c r="J170" s="144">
        <f>BK170</f>
        <v>0</v>
      </c>
      <c r="L170" s="132"/>
      <c r="M170" s="137"/>
      <c r="N170" s="138"/>
      <c r="O170" s="138"/>
      <c r="P170" s="139">
        <f>SUM(P171:P175)</f>
        <v>0</v>
      </c>
      <c r="Q170" s="138"/>
      <c r="R170" s="139">
        <f>SUM(R171:R175)</f>
        <v>0.15951520000000002</v>
      </c>
      <c r="S170" s="138"/>
      <c r="T170" s="140">
        <f>SUM(T171:T175)</f>
        <v>0</v>
      </c>
      <c r="AR170" s="133" t="s">
        <v>77</v>
      </c>
      <c r="AT170" s="141" t="s">
        <v>71</v>
      </c>
      <c r="AU170" s="141" t="s">
        <v>77</v>
      </c>
      <c r="AY170" s="133" t="s">
        <v>108</v>
      </c>
      <c r="BK170" s="142">
        <f>SUM(BK171:BK175)</f>
        <v>0</v>
      </c>
    </row>
    <row r="171" spans="1:65" s="2" customFormat="1" ht="24.15" customHeight="1">
      <c r="A171" s="32"/>
      <c r="B171" s="145"/>
      <c r="C171" s="146" t="s">
        <v>254</v>
      </c>
      <c r="D171" s="146" t="s">
        <v>110</v>
      </c>
      <c r="E171" s="147" t="s">
        <v>255</v>
      </c>
      <c r="F171" s="148" t="s">
        <v>256</v>
      </c>
      <c r="G171" s="149" t="s">
        <v>113</v>
      </c>
      <c r="H171" s="150">
        <v>40</v>
      </c>
      <c r="I171" s="151"/>
      <c r="J171" s="152">
        <f>ROUND(I171*H171,2)</f>
        <v>0</v>
      </c>
      <c r="K171" s="153"/>
      <c r="L171" s="33"/>
      <c r="M171" s="154" t="s">
        <v>1</v>
      </c>
      <c r="N171" s="155" t="s">
        <v>38</v>
      </c>
      <c r="O171" s="61"/>
      <c r="P171" s="156">
        <f>O171*H171</f>
        <v>0</v>
      </c>
      <c r="Q171" s="156">
        <v>3.3968800000000001E-3</v>
      </c>
      <c r="R171" s="156">
        <f>Q171*H171</f>
        <v>0.1358752</v>
      </c>
      <c r="S171" s="156">
        <v>0</v>
      </c>
      <c r="T171" s="15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8" t="s">
        <v>114</v>
      </c>
      <c r="AT171" s="158" t="s">
        <v>110</v>
      </c>
      <c r="AU171" s="158" t="s">
        <v>115</v>
      </c>
      <c r="AY171" s="17" t="s">
        <v>108</v>
      </c>
      <c r="BE171" s="159">
        <f>IF(N171="základná",J171,0)</f>
        <v>0</v>
      </c>
      <c r="BF171" s="159">
        <f>IF(N171="znížená",J171,0)</f>
        <v>0</v>
      </c>
      <c r="BG171" s="159">
        <f>IF(N171="zákl. prenesená",J171,0)</f>
        <v>0</v>
      </c>
      <c r="BH171" s="159">
        <f>IF(N171="zníž. prenesená",J171,0)</f>
        <v>0</v>
      </c>
      <c r="BI171" s="159">
        <f>IF(N171="nulová",J171,0)</f>
        <v>0</v>
      </c>
      <c r="BJ171" s="17" t="s">
        <v>115</v>
      </c>
      <c r="BK171" s="159">
        <f>ROUND(I171*H171,2)</f>
        <v>0</v>
      </c>
      <c r="BL171" s="17" t="s">
        <v>114</v>
      </c>
      <c r="BM171" s="158" t="s">
        <v>257</v>
      </c>
    </row>
    <row r="172" spans="1:65" s="2" customFormat="1" ht="24.15" customHeight="1">
      <c r="A172" s="32"/>
      <c r="B172" s="145"/>
      <c r="C172" s="146" t="s">
        <v>258</v>
      </c>
      <c r="D172" s="146" t="s">
        <v>110</v>
      </c>
      <c r="E172" s="147" t="s">
        <v>259</v>
      </c>
      <c r="F172" s="148" t="s">
        <v>260</v>
      </c>
      <c r="G172" s="149" t="s">
        <v>261</v>
      </c>
      <c r="H172" s="150">
        <v>4</v>
      </c>
      <c r="I172" s="151"/>
      <c r="J172" s="152">
        <f>ROUND(I172*H172,2)</f>
        <v>0</v>
      </c>
      <c r="K172" s="153"/>
      <c r="L172" s="33"/>
      <c r="M172" s="154" t="s">
        <v>1</v>
      </c>
      <c r="N172" s="155" t="s">
        <v>38</v>
      </c>
      <c r="O172" s="61"/>
      <c r="P172" s="156">
        <f>O172*H172</f>
        <v>0</v>
      </c>
      <c r="Q172" s="156">
        <v>2.0000000000000002E-5</v>
      </c>
      <c r="R172" s="156">
        <f>Q172*H172</f>
        <v>8.0000000000000007E-5</v>
      </c>
      <c r="S172" s="156">
        <v>0</v>
      </c>
      <c r="T172" s="15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8" t="s">
        <v>114</v>
      </c>
      <c r="AT172" s="158" t="s">
        <v>110</v>
      </c>
      <c r="AU172" s="158" t="s">
        <v>115</v>
      </c>
      <c r="AY172" s="17" t="s">
        <v>108</v>
      </c>
      <c r="BE172" s="159">
        <f>IF(N172="základná",J172,0)</f>
        <v>0</v>
      </c>
      <c r="BF172" s="159">
        <f>IF(N172="znížená",J172,0)</f>
        <v>0</v>
      </c>
      <c r="BG172" s="159">
        <f>IF(N172="zákl. prenesená",J172,0)</f>
        <v>0</v>
      </c>
      <c r="BH172" s="159">
        <f>IF(N172="zníž. prenesená",J172,0)</f>
        <v>0</v>
      </c>
      <c r="BI172" s="159">
        <f>IF(N172="nulová",J172,0)</f>
        <v>0</v>
      </c>
      <c r="BJ172" s="17" t="s">
        <v>115</v>
      </c>
      <c r="BK172" s="159">
        <f>ROUND(I172*H172,2)</f>
        <v>0</v>
      </c>
      <c r="BL172" s="17" t="s">
        <v>114</v>
      </c>
      <c r="BM172" s="158" t="s">
        <v>262</v>
      </c>
    </row>
    <row r="173" spans="1:65" s="2" customFormat="1" ht="24.15" customHeight="1">
      <c r="A173" s="32"/>
      <c r="B173" s="145"/>
      <c r="C173" s="184" t="s">
        <v>263</v>
      </c>
      <c r="D173" s="184" t="s">
        <v>179</v>
      </c>
      <c r="E173" s="185" t="s">
        <v>264</v>
      </c>
      <c r="F173" s="186" t="s">
        <v>265</v>
      </c>
      <c r="G173" s="187" t="s">
        <v>261</v>
      </c>
      <c r="H173" s="188">
        <v>4</v>
      </c>
      <c r="I173" s="189"/>
      <c r="J173" s="190">
        <f>ROUND(I173*H173,2)</f>
        <v>0</v>
      </c>
      <c r="K173" s="191"/>
      <c r="L173" s="192"/>
      <c r="M173" s="193" t="s">
        <v>1</v>
      </c>
      <c r="N173" s="194" t="s">
        <v>38</v>
      </c>
      <c r="O173" s="61"/>
      <c r="P173" s="156">
        <f>O173*H173</f>
        <v>0</v>
      </c>
      <c r="Q173" s="156">
        <v>3.0000000000000001E-3</v>
      </c>
      <c r="R173" s="156">
        <f>Q173*H173</f>
        <v>1.2E-2</v>
      </c>
      <c r="S173" s="156">
        <v>0</v>
      </c>
      <c r="T173" s="15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8" t="s">
        <v>145</v>
      </c>
      <c r="AT173" s="158" t="s">
        <v>179</v>
      </c>
      <c r="AU173" s="158" t="s">
        <v>115</v>
      </c>
      <c r="AY173" s="17" t="s">
        <v>108</v>
      </c>
      <c r="BE173" s="159">
        <f>IF(N173="základná",J173,0)</f>
        <v>0</v>
      </c>
      <c r="BF173" s="159">
        <f>IF(N173="znížená",J173,0)</f>
        <v>0</v>
      </c>
      <c r="BG173" s="159">
        <f>IF(N173="zákl. prenesená",J173,0)</f>
        <v>0</v>
      </c>
      <c r="BH173" s="159">
        <f>IF(N173="zníž. prenesená",J173,0)</f>
        <v>0</v>
      </c>
      <c r="BI173" s="159">
        <f>IF(N173="nulová",J173,0)</f>
        <v>0</v>
      </c>
      <c r="BJ173" s="17" t="s">
        <v>115</v>
      </c>
      <c r="BK173" s="159">
        <f>ROUND(I173*H173,2)</f>
        <v>0</v>
      </c>
      <c r="BL173" s="17" t="s">
        <v>114</v>
      </c>
      <c r="BM173" s="158" t="s">
        <v>266</v>
      </c>
    </row>
    <row r="174" spans="1:65" s="2" customFormat="1" ht="24.15" customHeight="1">
      <c r="A174" s="32"/>
      <c r="B174" s="145"/>
      <c r="C174" s="184" t="s">
        <v>267</v>
      </c>
      <c r="D174" s="184" t="s">
        <v>179</v>
      </c>
      <c r="E174" s="185" t="s">
        <v>268</v>
      </c>
      <c r="F174" s="186" t="s">
        <v>269</v>
      </c>
      <c r="G174" s="187" t="s">
        <v>261</v>
      </c>
      <c r="H174" s="188">
        <v>4</v>
      </c>
      <c r="I174" s="189"/>
      <c r="J174" s="190">
        <f>ROUND(I174*H174,2)</f>
        <v>0</v>
      </c>
      <c r="K174" s="191"/>
      <c r="L174" s="192"/>
      <c r="M174" s="193" t="s">
        <v>1</v>
      </c>
      <c r="N174" s="194" t="s">
        <v>38</v>
      </c>
      <c r="O174" s="61"/>
      <c r="P174" s="156">
        <f>O174*H174</f>
        <v>0</v>
      </c>
      <c r="Q174" s="156">
        <v>1.89E-3</v>
      </c>
      <c r="R174" s="156">
        <f>Q174*H174</f>
        <v>7.5599999999999999E-3</v>
      </c>
      <c r="S174" s="156">
        <v>0</v>
      </c>
      <c r="T174" s="157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8" t="s">
        <v>145</v>
      </c>
      <c r="AT174" s="158" t="s">
        <v>179</v>
      </c>
      <c r="AU174" s="158" t="s">
        <v>115</v>
      </c>
      <c r="AY174" s="17" t="s">
        <v>108</v>
      </c>
      <c r="BE174" s="159">
        <f>IF(N174="základná",J174,0)</f>
        <v>0</v>
      </c>
      <c r="BF174" s="159">
        <f>IF(N174="znížená",J174,0)</f>
        <v>0</v>
      </c>
      <c r="BG174" s="159">
        <f>IF(N174="zákl. prenesená",J174,0)</f>
        <v>0</v>
      </c>
      <c r="BH174" s="159">
        <f>IF(N174="zníž. prenesená",J174,0)</f>
        <v>0</v>
      </c>
      <c r="BI174" s="159">
        <f>IF(N174="nulová",J174,0)</f>
        <v>0</v>
      </c>
      <c r="BJ174" s="17" t="s">
        <v>115</v>
      </c>
      <c r="BK174" s="159">
        <f>ROUND(I174*H174,2)</f>
        <v>0</v>
      </c>
      <c r="BL174" s="17" t="s">
        <v>114</v>
      </c>
      <c r="BM174" s="158" t="s">
        <v>270</v>
      </c>
    </row>
    <row r="175" spans="1:65" s="2" customFormat="1" ht="16.5" customHeight="1">
      <c r="A175" s="32"/>
      <c r="B175" s="145"/>
      <c r="C175" s="184" t="s">
        <v>271</v>
      </c>
      <c r="D175" s="184" t="s">
        <v>179</v>
      </c>
      <c r="E175" s="185" t="s">
        <v>272</v>
      </c>
      <c r="F175" s="186" t="s">
        <v>273</v>
      </c>
      <c r="G175" s="187" t="s">
        <v>261</v>
      </c>
      <c r="H175" s="188">
        <v>4</v>
      </c>
      <c r="I175" s="189"/>
      <c r="J175" s="190">
        <f>ROUND(I175*H175,2)</f>
        <v>0</v>
      </c>
      <c r="K175" s="191"/>
      <c r="L175" s="192"/>
      <c r="M175" s="193" t="s">
        <v>1</v>
      </c>
      <c r="N175" s="194" t="s">
        <v>38</v>
      </c>
      <c r="O175" s="61"/>
      <c r="P175" s="156">
        <f>O175*H175</f>
        <v>0</v>
      </c>
      <c r="Q175" s="156">
        <v>1E-3</v>
      </c>
      <c r="R175" s="156">
        <f>Q175*H175</f>
        <v>4.0000000000000001E-3</v>
      </c>
      <c r="S175" s="156">
        <v>0</v>
      </c>
      <c r="T175" s="15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8" t="s">
        <v>145</v>
      </c>
      <c r="AT175" s="158" t="s">
        <v>179</v>
      </c>
      <c r="AU175" s="158" t="s">
        <v>115</v>
      </c>
      <c r="AY175" s="17" t="s">
        <v>108</v>
      </c>
      <c r="BE175" s="159">
        <f>IF(N175="základná",J175,0)</f>
        <v>0</v>
      </c>
      <c r="BF175" s="159">
        <f>IF(N175="znížená",J175,0)</f>
        <v>0</v>
      </c>
      <c r="BG175" s="159">
        <f>IF(N175="zákl. prenesená",J175,0)</f>
        <v>0</v>
      </c>
      <c r="BH175" s="159">
        <f>IF(N175="zníž. prenesená",J175,0)</f>
        <v>0</v>
      </c>
      <c r="BI175" s="159">
        <f>IF(N175="nulová",J175,0)</f>
        <v>0</v>
      </c>
      <c r="BJ175" s="17" t="s">
        <v>115</v>
      </c>
      <c r="BK175" s="159">
        <f>ROUND(I175*H175,2)</f>
        <v>0</v>
      </c>
      <c r="BL175" s="17" t="s">
        <v>114</v>
      </c>
      <c r="BM175" s="158" t="s">
        <v>274</v>
      </c>
    </row>
    <row r="176" spans="1:65" s="12" customFormat="1" ht="22.8" customHeight="1">
      <c r="B176" s="132"/>
      <c r="D176" s="133" t="s">
        <v>71</v>
      </c>
      <c r="E176" s="143" t="s">
        <v>149</v>
      </c>
      <c r="F176" s="143" t="s">
        <v>275</v>
      </c>
      <c r="I176" s="135"/>
      <c r="J176" s="144">
        <f>BK176</f>
        <v>0</v>
      </c>
      <c r="L176" s="132"/>
      <c r="M176" s="137"/>
      <c r="N176" s="138"/>
      <c r="O176" s="138"/>
      <c r="P176" s="139">
        <f>SUM(P177:P190)</f>
        <v>0</v>
      </c>
      <c r="Q176" s="138"/>
      <c r="R176" s="139">
        <f>SUM(R177:R190)</f>
        <v>194.34765480710001</v>
      </c>
      <c r="S176" s="138"/>
      <c r="T176" s="140">
        <f>SUM(T177:T190)</f>
        <v>0</v>
      </c>
      <c r="AR176" s="133" t="s">
        <v>77</v>
      </c>
      <c r="AT176" s="141" t="s">
        <v>71</v>
      </c>
      <c r="AU176" s="141" t="s">
        <v>77</v>
      </c>
      <c r="AY176" s="133" t="s">
        <v>108</v>
      </c>
      <c r="BK176" s="142">
        <f>SUM(BK177:BK190)</f>
        <v>0</v>
      </c>
    </row>
    <row r="177" spans="1:65" s="2" customFormat="1" ht="24.15" customHeight="1">
      <c r="A177" s="32"/>
      <c r="B177" s="145"/>
      <c r="C177" s="146" t="s">
        <v>276</v>
      </c>
      <c r="D177" s="146" t="s">
        <v>110</v>
      </c>
      <c r="E177" s="147" t="s">
        <v>277</v>
      </c>
      <c r="F177" s="148" t="s">
        <v>278</v>
      </c>
      <c r="G177" s="149" t="s">
        <v>261</v>
      </c>
      <c r="H177" s="150">
        <v>6</v>
      </c>
      <c r="I177" s="151"/>
      <c r="J177" s="152">
        <f>ROUND(I177*H177,2)</f>
        <v>0</v>
      </c>
      <c r="K177" s="153"/>
      <c r="L177" s="33"/>
      <c r="M177" s="154" t="s">
        <v>1</v>
      </c>
      <c r="N177" s="155" t="s">
        <v>38</v>
      </c>
      <c r="O177" s="61"/>
      <c r="P177" s="156">
        <f>O177*H177</f>
        <v>0</v>
      </c>
      <c r="Q177" s="156">
        <v>0.15756020000000001</v>
      </c>
      <c r="R177" s="156">
        <f>Q177*H177</f>
        <v>0.94536120000000001</v>
      </c>
      <c r="S177" s="156">
        <v>0</v>
      </c>
      <c r="T177" s="15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8" t="s">
        <v>114</v>
      </c>
      <c r="AT177" s="158" t="s">
        <v>110</v>
      </c>
      <c r="AU177" s="158" t="s">
        <v>115</v>
      </c>
      <c r="AY177" s="17" t="s">
        <v>108</v>
      </c>
      <c r="BE177" s="159">
        <f>IF(N177="základná",J177,0)</f>
        <v>0</v>
      </c>
      <c r="BF177" s="159">
        <f>IF(N177="znížená",J177,0)</f>
        <v>0</v>
      </c>
      <c r="BG177" s="159">
        <f>IF(N177="zákl. prenesená",J177,0)</f>
        <v>0</v>
      </c>
      <c r="BH177" s="159">
        <f>IF(N177="zníž. prenesená",J177,0)</f>
        <v>0</v>
      </c>
      <c r="BI177" s="159">
        <f>IF(N177="nulová",J177,0)</f>
        <v>0</v>
      </c>
      <c r="BJ177" s="17" t="s">
        <v>115</v>
      </c>
      <c r="BK177" s="159">
        <f>ROUND(I177*H177,2)</f>
        <v>0</v>
      </c>
      <c r="BL177" s="17" t="s">
        <v>114</v>
      </c>
      <c r="BM177" s="158" t="s">
        <v>279</v>
      </c>
    </row>
    <row r="178" spans="1:65" s="2" customFormat="1" ht="16.5" customHeight="1">
      <c r="A178" s="32"/>
      <c r="B178" s="145"/>
      <c r="C178" s="146" t="s">
        <v>280</v>
      </c>
      <c r="D178" s="146" t="s">
        <v>110</v>
      </c>
      <c r="E178" s="147" t="s">
        <v>281</v>
      </c>
      <c r="F178" s="148" t="s">
        <v>282</v>
      </c>
      <c r="G178" s="149" t="s">
        <v>113</v>
      </c>
      <c r="H178" s="150">
        <v>2296.0100000000002</v>
      </c>
      <c r="I178" s="151"/>
      <c r="J178" s="152">
        <f>ROUND(I178*H178,2)</f>
        <v>0</v>
      </c>
      <c r="K178" s="153"/>
      <c r="L178" s="33"/>
      <c r="M178" s="154" t="s">
        <v>1</v>
      </c>
      <c r="N178" s="155" t="s">
        <v>38</v>
      </c>
      <c r="O178" s="61"/>
      <c r="P178" s="156">
        <f>O178*H178</f>
        <v>0</v>
      </c>
      <c r="Q178" s="156">
        <v>3.5051E-4</v>
      </c>
      <c r="R178" s="156">
        <f>Q178*H178</f>
        <v>0.80477446510000006</v>
      </c>
      <c r="S178" s="156">
        <v>0</v>
      </c>
      <c r="T178" s="15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8" t="s">
        <v>114</v>
      </c>
      <c r="AT178" s="158" t="s">
        <v>110</v>
      </c>
      <c r="AU178" s="158" t="s">
        <v>115</v>
      </c>
      <c r="AY178" s="17" t="s">
        <v>108</v>
      </c>
      <c r="BE178" s="159">
        <f>IF(N178="základná",J178,0)</f>
        <v>0</v>
      </c>
      <c r="BF178" s="159">
        <f>IF(N178="znížená",J178,0)</f>
        <v>0</v>
      </c>
      <c r="BG178" s="159">
        <f>IF(N178="zákl. prenesená",J178,0)</f>
        <v>0</v>
      </c>
      <c r="BH178" s="159">
        <f>IF(N178="zníž. prenesená",J178,0)</f>
        <v>0</v>
      </c>
      <c r="BI178" s="159">
        <f>IF(N178="nulová",J178,0)</f>
        <v>0</v>
      </c>
      <c r="BJ178" s="17" t="s">
        <v>115</v>
      </c>
      <c r="BK178" s="159">
        <f>ROUND(I178*H178,2)</f>
        <v>0</v>
      </c>
      <c r="BL178" s="17" t="s">
        <v>114</v>
      </c>
      <c r="BM178" s="158" t="s">
        <v>283</v>
      </c>
    </row>
    <row r="179" spans="1:65" s="2" customFormat="1" ht="37.799999999999997" customHeight="1">
      <c r="A179" s="32"/>
      <c r="B179" s="145"/>
      <c r="C179" s="146" t="s">
        <v>284</v>
      </c>
      <c r="D179" s="146" t="s">
        <v>110</v>
      </c>
      <c r="E179" s="147" t="s">
        <v>285</v>
      </c>
      <c r="F179" s="148" t="s">
        <v>286</v>
      </c>
      <c r="G179" s="149" t="s">
        <v>113</v>
      </c>
      <c r="H179" s="150">
        <v>840.33</v>
      </c>
      <c r="I179" s="151"/>
      <c r="J179" s="152">
        <f>ROUND(I179*H179,2)</f>
        <v>0</v>
      </c>
      <c r="K179" s="153"/>
      <c r="L179" s="33"/>
      <c r="M179" s="154" t="s">
        <v>1</v>
      </c>
      <c r="N179" s="155" t="s">
        <v>38</v>
      </c>
      <c r="O179" s="61"/>
      <c r="P179" s="156">
        <f>O179*H179</f>
        <v>0</v>
      </c>
      <c r="Q179" s="156">
        <v>9.8529599999999995E-2</v>
      </c>
      <c r="R179" s="156">
        <f>Q179*H179</f>
        <v>82.797378768000002</v>
      </c>
      <c r="S179" s="156">
        <v>0</v>
      </c>
      <c r="T179" s="15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8" t="s">
        <v>114</v>
      </c>
      <c r="AT179" s="158" t="s">
        <v>110</v>
      </c>
      <c r="AU179" s="158" t="s">
        <v>115</v>
      </c>
      <c r="AY179" s="17" t="s">
        <v>108</v>
      </c>
      <c r="BE179" s="159">
        <f>IF(N179="základná",J179,0)</f>
        <v>0</v>
      </c>
      <c r="BF179" s="159">
        <f>IF(N179="znížená",J179,0)</f>
        <v>0</v>
      </c>
      <c r="BG179" s="159">
        <f>IF(N179="zákl. prenesená",J179,0)</f>
        <v>0</v>
      </c>
      <c r="BH179" s="159">
        <f>IF(N179="zníž. prenesená",J179,0)</f>
        <v>0</v>
      </c>
      <c r="BI179" s="159">
        <f>IF(N179="nulová",J179,0)</f>
        <v>0</v>
      </c>
      <c r="BJ179" s="17" t="s">
        <v>115</v>
      </c>
      <c r="BK179" s="159">
        <f>ROUND(I179*H179,2)</f>
        <v>0</v>
      </c>
      <c r="BL179" s="17" t="s">
        <v>114</v>
      </c>
      <c r="BM179" s="158" t="s">
        <v>287</v>
      </c>
    </row>
    <row r="180" spans="1:65" s="2" customFormat="1" ht="21.75" customHeight="1">
      <c r="A180" s="32"/>
      <c r="B180" s="145"/>
      <c r="C180" s="184" t="s">
        <v>288</v>
      </c>
      <c r="D180" s="184" t="s">
        <v>179</v>
      </c>
      <c r="E180" s="185" t="s">
        <v>289</v>
      </c>
      <c r="F180" s="186" t="s">
        <v>290</v>
      </c>
      <c r="G180" s="187" t="s">
        <v>261</v>
      </c>
      <c r="H180" s="188">
        <v>458.24700000000001</v>
      </c>
      <c r="I180" s="189"/>
      <c r="J180" s="190">
        <f>ROUND(I180*H180,2)</f>
        <v>0</v>
      </c>
      <c r="K180" s="191"/>
      <c r="L180" s="192"/>
      <c r="M180" s="193" t="s">
        <v>1</v>
      </c>
      <c r="N180" s="194" t="s">
        <v>38</v>
      </c>
      <c r="O180" s="61"/>
      <c r="P180" s="156">
        <f>O180*H180</f>
        <v>0</v>
      </c>
      <c r="Q180" s="156">
        <v>2.3E-2</v>
      </c>
      <c r="R180" s="156">
        <f>Q180*H180</f>
        <v>10.539681</v>
      </c>
      <c r="S180" s="156">
        <v>0</v>
      </c>
      <c r="T180" s="15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8" t="s">
        <v>145</v>
      </c>
      <c r="AT180" s="158" t="s">
        <v>179</v>
      </c>
      <c r="AU180" s="158" t="s">
        <v>115</v>
      </c>
      <c r="AY180" s="17" t="s">
        <v>108</v>
      </c>
      <c r="BE180" s="159">
        <f>IF(N180="základná",J180,0)</f>
        <v>0</v>
      </c>
      <c r="BF180" s="159">
        <f>IF(N180="znížená",J180,0)</f>
        <v>0</v>
      </c>
      <c r="BG180" s="159">
        <f>IF(N180="zákl. prenesená",J180,0)</f>
        <v>0</v>
      </c>
      <c r="BH180" s="159">
        <f>IF(N180="zníž. prenesená",J180,0)</f>
        <v>0</v>
      </c>
      <c r="BI180" s="159">
        <f>IF(N180="nulová",J180,0)</f>
        <v>0</v>
      </c>
      <c r="BJ180" s="17" t="s">
        <v>115</v>
      </c>
      <c r="BK180" s="159">
        <f>ROUND(I180*H180,2)</f>
        <v>0</v>
      </c>
      <c r="BL180" s="17" t="s">
        <v>114</v>
      </c>
      <c r="BM180" s="158" t="s">
        <v>291</v>
      </c>
    </row>
    <row r="181" spans="1:65" s="14" customFormat="1">
      <c r="B181" s="168"/>
      <c r="D181" s="161" t="s">
        <v>121</v>
      </c>
      <c r="F181" s="170" t="s">
        <v>292</v>
      </c>
      <c r="H181" s="171">
        <v>458.24700000000001</v>
      </c>
      <c r="I181" s="172"/>
      <c r="L181" s="168"/>
      <c r="M181" s="173"/>
      <c r="N181" s="174"/>
      <c r="O181" s="174"/>
      <c r="P181" s="174"/>
      <c r="Q181" s="174"/>
      <c r="R181" s="174"/>
      <c r="S181" s="174"/>
      <c r="T181" s="175"/>
      <c r="AT181" s="169" t="s">
        <v>121</v>
      </c>
      <c r="AU181" s="169" t="s">
        <v>115</v>
      </c>
      <c r="AV181" s="14" t="s">
        <v>115</v>
      </c>
      <c r="AW181" s="14" t="s">
        <v>3</v>
      </c>
      <c r="AX181" s="14" t="s">
        <v>77</v>
      </c>
      <c r="AY181" s="169" t="s">
        <v>108</v>
      </c>
    </row>
    <row r="182" spans="1:65" s="2" customFormat="1" ht="16.5" customHeight="1">
      <c r="A182" s="32"/>
      <c r="B182" s="145"/>
      <c r="C182" s="184" t="s">
        <v>293</v>
      </c>
      <c r="D182" s="184" t="s">
        <v>179</v>
      </c>
      <c r="E182" s="185" t="s">
        <v>294</v>
      </c>
      <c r="F182" s="186" t="s">
        <v>295</v>
      </c>
      <c r="G182" s="187" t="s">
        <v>261</v>
      </c>
      <c r="H182" s="188">
        <v>907.42</v>
      </c>
      <c r="I182" s="189"/>
      <c r="J182" s="190">
        <f t="shared" ref="J182:J190" si="20">ROUND(I182*H182,2)</f>
        <v>0</v>
      </c>
      <c r="K182" s="191"/>
      <c r="L182" s="192"/>
      <c r="M182" s="193" t="s">
        <v>1</v>
      </c>
      <c r="N182" s="194" t="s">
        <v>38</v>
      </c>
      <c r="O182" s="61"/>
      <c r="P182" s="156">
        <f t="shared" ref="P182:P190" si="21">O182*H182</f>
        <v>0</v>
      </c>
      <c r="Q182" s="156">
        <v>1.125E-2</v>
      </c>
      <c r="R182" s="156">
        <f t="shared" ref="R182:R190" si="22">Q182*H182</f>
        <v>10.208475</v>
      </c>
      <c r="S182" s="156">
        <v>0</v>
      </c>
      <c r="T182" s="157">
        <f t="shared" ref="T182:T190" si="23"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8" t="s">
        <v>145</v>
      </c>
      <c r="AT182" s="158" t="s">
        <v>179</v>
      </c>
      <c r="AU182" s="158" t="s">
        <v>115</v>
      </c>
      <c r="AY182" s="17" t="s">
        <v>108</v>
      </c>
      <c r="BE182" s="159">
        <f t="shared" ref="BE182:BE190" si="24">IF(N182="základná",J182,0)</f>
        <v>0</v>
      </c>
      <c r="BF182" s="159">
        <f t="shared" ref="BF182:BF190" si="25">IF(N182="znížená",J182,0)</f>
        <v>0</v>
      </c>
      <c r="BG182" s="159">
        <f t="shared" ref="BG182:BG190" si="26">IF(N182="zákl. prenesená",J182,0)</f>
        <v>0</v>
      </c>
      <c r="BH182" s="159">
        <f t="shared" ref="BH182:BH190" si="27">IF(N182="zníž. prenesená",J182,0)</f>
        <v>0</v>
      </c>
      <c r="BI182" s="159">
        <f t="shared" ref="BI182:BI190" si="28">IF(N182="nulová",J182,0)</f>
        <v>0</v>
      </c>
      <c r="BJ182" s="17" t="s">
        <v>115</v>
      </c>
      <c r="BK182" s="159">
        <f t="shared" ref="BK182:BK190" si="29">ROUND(I182*H182,2)</f>
        <v>0</v>
      </c>
      <c r="BL182" s="17" t="s">
        <v>114</v>
      </c>
      <c r="BM182" s="158" t="s">
        <v>296</v>
      </c>
    </row>
    <row r="183" spans="1:65" s="2" customFormat="1" ht="33" customHeight="1">
      <c r="A183" s="32"/>
      <c r="B183" s="145"/>
      <c r="C183" s="146" t="s">
        <v>297</v>
      </c>
      <c r="D183" s="146" t="s">
        <v>110</v>
      </c>
      <c r="E183" s="147" t="s">
        <v>298</v>
      </c>
      <c r="F183" s="148" t="s">
        <v>299</v>
      </c>
      <c r="G183" s="149" t="s">
        <v>119</v>
      </c>
      <c r="H183" s="150">
        <v>25.21</v>
      </c>
      <c r="I183" s="151"/>
      <c r="J183" s="152">
        <f t="shared" si="20"/>
        <v>0</v>
      </c>
      <c r="K183" s="153"/>
      <c r="L183" s="33"/>
      <c r="M183" s="154" t="s">
        <v>1</v>
      </c>
      <c r="N183" s="155" t="s">
        <v>38</v>
      </c>
      <c r="O183" s="61"/>
      <c r="P183" s="156">
        <f t="shared" si="21"/>
        <v>0</v>
      </c>
      <c r="Q183" s="156">
        <v>2.2151320000000001</v>
      </c>
      <c r="R183" s="156">
        <f t="shared" si="22"/>
        <v>55.843477720000003</v>
      </c>
      <c r="S183" s="156">
        <v>0</v>
      </c>
      <c r="T183" s="157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8" t="s">
        <v>114</v>
      </c>
      <c r="AT183" s="158" t="s">
        <v>110</v>
      </c>
      <c r="AU183" s="158" t="s">
        <v>115</v>
      </c>
      <c r="AY183" s="17" t="s">
        <v>108</v>
      </c>
      <c r="BE183" s="159">
        <f t="shared" si="24"/>
        <v>0</v>
      </c>
      <c r="BF183" s="159">
        <f t="shared" si="25"/>
        <v>0</v>
      </c>
      <c r="BG183" s="159">
        <f t="shared" si="26"/>
        <v>0</v>
      </c>
      <c r="BH183" s="159">
        <f t="shared" si="27"/>
        <v>0</v>
      </c>
      <c r="BI183" s="159">
        <f t="shared" si="28"/>
        <v>0</v>
      </c>
      <c r="BJ183" s="17" t="s">
        <v>115</v>
      </c>
      <c r="BK183" s="159">
        <f t="shared" si="29"/>
        <v>0</v>
      </c>
      <c r="BL183" s="17" t="s">
        <v>114</v>
      </c>
      <c r="BM183" s="158" t="s">
        <v>300</v>
      </c>
    </row>
    <row r="184" spans="1:65" s="2" customFormat="1" ht="24.15" customHeight="1">
      <c r="A184" s="32"/>
      <c r="B184" s="145"/>
      <c r="C184" s="146" t="s">
        <v>301</v>
      </c>
      <c r="D184" s="146" t="s">
        <v>110</v>
      </c>
      <c r="E184" s="147" t="s">
        <v>302</v>
      </c>
      <c r="F184" s="148" t="s">
        <v>303</v>
      </c>
      <c r="G184" s="149" t="s">
        <v>113</v>
      </c>
      <c r="H184" s="150">
        <v>238.2</v>
      </c>
      <c r="I184" s="151"/>
      <c r="J184" s="152">
        <f t="shared" si="20"/>
        <v>0</v>
      </c>
      <c r="K184" s="153"/>
      <c r="L184" s="33"/>
      <c r="M184" s="154" t="s">
        <v>1</v>
      </c>
      <c r="N184" s="155" t="s">
        <v>38</v>
      </c>
      <c r="O184" s="61"/>
      <c r="P184" s="156">
        <f t="shared" si="21"/>
        <v>0</v>
      </c>
      <c r="Q184" s="156">
        <v>0.10535897</v>
      </c>
      <c r="R184" s="156">
        <f t="shared" si="22"/>
        <v>25.096506653999999</v>
      </c>
      <c r="S184" s="156">
        <v>0</v>
      </c>
      <c r="T184" s="157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8" t="s">
        <v>114</v>
      </c>
      <c r="AT184" s="158" t="s">
        <v>110</v>
      </c>
      <c r="AU184" s="158" t="s">
        <v>115</v>
      </c>
      <c r="AY184" s="17" t="s">
        <v>108</v>
      </c>
      <c r="BE184" s="159">
        <f t="shared" si="24"/>
        <v>0</v>
      </c>
      <c r="BF184" s="159">
        <f t="shared" si="25"/>
        <v>0</v>
      </c>
      <c r="BG184" s="159">
        <f t="shared" si="26"/>
        <v>0</v>
      </c>
      <c r="BH184" s="159">
        <f t="shared" si="27"/>
        <v>0</v>
      </c>
      <c r="BI184" s="159">
        <f t="shared" si="28"/>
        <v>0</v>
      </c>
      <c r="BJ184" s="17" t="s">
        <v>115</v>
      </c>
      <c r="BK184" s="159">
        <f t="shared" si="29"/>
        <v>0</v>
      </c>
      <c r="BL184" s="17" t="s">
        <v>114</v>
      </c>
      <c r="BM184" s="158" t="s">
        <v>304</v>
      </c>
    </row>
    <row r="185" spans="1:65" s="2" customFormat="1" ht="16.5" customHeight="1">
      <c r="A185" s="32"/>
      <c r="B185" s="145"/>
      <c r="C185" s="184" t="s">
        <v>305</v>
      </c>
      <c r="D185" s="184" t="s">
        <v>179</v>
      </c>
      <c r="E185" s="185" t="s">
        <v>306</v>
      </c>
      <c r="F185" s="186" t="s">
        <v>307</v>
      </c>
      <c r="G185" s="187" t="s">
        <v>113</v>
      </c>
      <c r="H185" s="188">
        <v>240</v>
      </c>
      <c r="I185" s="189"/>
      <c r="J185" s="190">
        <f t="shared" si="20"/>
        <v>0</v>
      </c>
      <c r="K185" s="191"/>
      <c r="L185" s="192"/>
      <c r="M185" s="193" t="s">
        <v>1</v>
      </c>
      <c r="N185" s="194" t="s">
        <v>38</v>
      </c>
      <c r="O185" s="61"/>
      <c r="P185" s="156">
        <f t="shared" si="21"/>
        <v>0</v>
      </c>
      <c r="Q185" s="156">
        <v>3.3799999999999997E-2</v>
      </c>
      <c r="R185" s="156">
        <f t="shared" si="22"/>
        <v>8.1119999999999983</v>
      </c>
      <c r="S185" s="156">
        <v>0</v>
      </c>
      <c r="T185" s="157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8" t="s">
        <v>145</v>
      </c>
      <c r="AT185" s="158" t="s">
        <v>179</v>
      </c>
      <c r="AU185" s="158" t="s">
        <v>115</v>
      </c>
      <c r="AY185" s="17" t="s">
        <v>108</v>
      </c>
      <c r="BE185" s="159">
        <f t="shared" si="24"/>
        <v>0</v>
      </c>
      <c r="BF185" s="159">
        <f t="shared" si="25"/>
        <v>0</v>
      </c>
      <c r="BG185" s="159">
        <f t="shared" si="26"/>
        <v>0</v>
      </c>
      <c r="BH185" s="159">
        <f t="shared" si="27"/>
        <v>0</v>
      </c>
      <c r="BI185" s="159">
        <f t="shared" si="28"/>
        <v>0</v>
      </c>
      <c r="BJ185" s="17" t="s">
        <v>115</v>
      </c>
      <c r="BK185" s="159">
        <f t="shared" si="29"/>
        <v>0</v>
      </c>
      <c r="BL185" s="17" t="s">
        <v>114</v>
      </c>
      <c r="BM185" s="158" t="s">
        <v>308</v>
      </c>
    </row>
    <row r="186" spans="1:65" s="2" customFormat="1" ht="21.75" customHeight="1">
      <c r="A186" s="32"/>
      <c r="B186" s="145"/>
      <c r="C186" s="146" t="s">
        <v>309</v>
      </c>
      <c r="D186" s="146" t="s">
        <v>110</v>
      </c>
      <c r="E186" s="147" t="s">
        <v>310</v>
      </c>
      <c r="F186" s="148" t="s">
        <v>311</v>
      </c>
      <c r="G186" s="149" t="s">
        <v>168</v>
      </c>
      <c r="H186" s="150">
        <v>122.22799999999999</v>
      </c>
      <c r="I186" s="151"/>
      <c r="J186" s="152">
        <f t="shared" si="20"/>
        <v>0</v>
      </c>
      <c r="K186" s="153"/>
      <c r="L186" s="33"/>
      <c r="M186" s="154" t="s">
        <v>1</v>
      </c>
      <c r="N186" s="155" t="s">
        <v>38</v>
      </c>
      <c r="O186" s="61"/>
      <c r="P186" s="156">
        <f t="shared" si="21"/>
        <v>0</v>
      </c>
      <c r="Q186" s="156">
        <v>0</v>
      </c>
      <c r="R186" s="156">
        <f t="shared" si="22"/>
        <v>0</v>
      </c>
      <c r="S186" s="156">
        <v>0</v>
      </c>
      <c r="T186" s="157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8" t="s">
        <v>114</v>
      </c>
      <c r="AT186" s="158" t="s">
        <v>110</v>
      </c>
      <c r="AU186" s="158" t="s">
        <v>115</v>
      </c>
      <c r="AY186" s="17" t="s">
        <v>108</v>
      </c>
      <c r="BE186" s="159">
        <f t="shared" si="24"/>
        <v>0</v>
      </c>
      <c r="BF186" s="159">
        <f t="shared" si="25"/>
        <v>0</v>
      </c>
      <c r="BG186" s="159">
        <f t="shared" si="26"/>
        <v>0</v>
      </c>
      <c r="BH186" s="159">
        <f t="shared" si="27"/>
        <v>0</v>
      </c>
      <c r="BI186" s="159">
        <f t="shared" si="28"/>
        <v>0</v>
      </c>
      <c r="BJ186" s="17" t="s">
        <v>115</v>
      </c>
      <c r="BK186" s="159">
        <f t="shared" si="29"/>
        <v>0</v>
      </c>
      <c r="BL186" s="17" t="s">
        <v>114</v>
      </c>
      <c r="BM186" s="158" t="s">
        <v>312</v>
      </c>
    </row>
    <row r="187" spans="1:65" s="2" customFormat="1" ht="24.15" customHeight="1">
      <c r="A187" s="32"/>
      <c r="B187" s="145"/>
      <c r="C187" s="146" t="s">
        <v>313</v>
      </c>
      <c r="D187" s="146" t="s">
        <v>110</v>
      </c>
      <c r="E187" s="147" t="s">
        <v>314</v>
      </c>
      <c r="F187" s="148" t="s">
        <v>315</v>
      </c>
      <c r="G187" s="149" t="s">
        <v>168</v>
      </c>
      <c r="H187" s="150">
        <v>2077.88</v>
      </c>
      <c r="I187" s="151"/>
      <c r="J187" s="152">
        <f t="shared" si="20"/>
        <v>0</v>
      </c>
      <c r="K187" s="153"/>
      <c r="L187" s="33"/>
      <c r="M187" s="154" t="s">
        <v>1</v>
      </c>
      <c r="N187" s="155" t="s">
        <v>38</v>
      </c>
      <c r="O187" s="61"/>
      <c r="P187" s="156">
        <f t="shared" si="21"/>
        <v>0</v>
      </c>
      <c r="Q187" s="156">
        <v>0</v>
      </c>
      <c r="R187" s="156">
        <f t="shared" si="22"/>
        <v>0</v>
      </c>
      <c r="S187" s="156">
        <v>0</v>
      </c>
      <c r="T187" s="157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8" t="s">
        <v>114</v>
      </c>
      <c r="AT187" s="158" t="s">
        <v>110</v>
      </c>
      <c r="AU187" s="158" t="s">
        <v>115</v>
      </c>
      <c r="AY187" s="17" t="s">
        <v>108</v>
      </c>
      <c r="BE187" s="159">
        <f t="shared" si="24"/>
        <v>0</v>
      </c>
      <c r="BF187" s="159">
        <f t="shared" si="25"/>
        <v>0</v>
      </c>
      <c r="BG187" s="159">
        <f t="shared" si="26"/>
        <v>0</v>
      </c>
      <c r="BH187" s="159">
        <f t="shared" si="27"/>
        <v>0</v>
      </c>
      <c r="BI187" s="159">
        <f t="shared" si="28"/>
        <v>0</v>
      </c>
      <c r="BJ187" s="17" t="s">
        <v>115</v>
      </c>
      <c r="BK187" s="159">
        <f t="shared" si="29"/>
        <v>0</v>
      </c>
      <c r="BL187" s="17" t="s">
        <v>114</v>
      </c>
      <c r="BM187" s="158" t="s">
        <v>316</v>
      </c>
    </row>
    <row r="188" spans="1:65" s="2" customFormat="1" ht="24.15" customHeight="1">
      <c r="A188" s="32"/>
      <c r="B188" s="145"/>
      <c r="C188" s="146" t="s">
        <v>317</v>
      </c>
      <c r="D188" s="146" t="s">
        <v>110</v>
      </c>
      <c r="E188" s="147" t="s">
        <v>318</v>
      </c>
      <c r="F188" s="148" t="s">
        <v>319</v>
      </c>
      <c r="G188" s="149" t="s">
        <v>168</v>
      </c>
      <c r="H188" s="150">
        <v>122.22799999999999</v>
      </c>
      <c r="I188" s="151"/>
      <c r="J188" s="152">
        <f t="shared" si="20"/>
        <v>0</v>
      </c>
      <c r="K188" s="153"/>
      <c r="L188" s="33"/>
      <c r="M188" s="154" t="s">
        <v>1</v>
      </c>
      <c r="N188" s="155" t="s">
        <v>38</v>
      </c>
      <c r="O188" s="61"/>
      <c r="P188" s="156">
        <f t="shared" si="21"/>
        <v>0</v>
      </c>
      <c r="Q188" s="156">
        <v>0</v>
      </c>
      <c r="R188" s="156">
        <f t="shared" si="22"/>
        <v>0</v>
      </c>
      <c r="S188" s="156">
        <v>0</v>
      </c>
      <c r="T188" s="157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8" t="s">
        <v>114</v>
      </c>
      <c r="AT188" s="158" t="s">
        <v>110</v>
      </c>
      <c r="AU188" s="158" t="s">
        <v>115</v>
      </c>
      <c r="AY188" s="17" t="s">
        <v>108</v>
      </c>
      <c r="BE188" s="159">
        <f t="shared" si="24"/>
        <v>0</v>
      </c>
      <c r="BF188" s="159">
        <f t="shared" si="25"/>
        <v>0</v>
      </c>
      <c r="BG188" s="159">
        <f t="shared" si="26"/>
        <v>0</v>
      </c>
      <c r="BH188" s="159">
        <f t="shared" si="27"/>
        <v>0</v>
      </c>
      <c r="BI188" s="159">
        <f t="shared" si="28"/>
        <v>0</v>
      </c>
      <c r="BJ188" s="17" t="s">
        <v>115</v>
      </c>
      <c r="BK188" s="159">
        <f t="shared" si="29"/>
        <v>0</v>
      </c>
      <c r="BL188" s="17" t="s">
        <v>114</v>
      </c>
      <c r="BM188" s="158" t="s">
        <v>320</v>
      </c>
    </row>
    <row r="189" spans="1:65" s="2" customFormat="1" ht="24.15" customHeight="1">
      <c r="A189" s="32"/>
      <c r="B189" s="145"/>
      <c r="C189" s="146" t="s">
        <v>321</v>
      </c>
      <c r="D189" s="146" t="s">
        <v>110</v>
      </c>
      <c r="E189" s="147" t="s">
        <v>322</v>
      </c>
      <c r="F189" s="148" t="s">
        <v>323</v>
      </c>
      <c r="G189" s="149" t="s">
        <v>168</v>
      </c>
      <c r="H189" s="150">
        <v>122.22799999999999</v>
      </c>
      <c r="I189" s="151"/>
      <c r="J189" s="152">
        <f t="shared" si="20"/>
        <v>0</v>
      </c>
      <c r="K189" s="153"/>
      <c r="L189" s="33"/>
      <c r="M189" s="154" t="s">
        <v>1</v>
      </c>
      <c r="N189" s="155" t="s">
        <v>38</v>
      </c>
      <c r="O189" s="61"/>
      <c r="P189" s="156">
        <f t="shared" si="21"/>
        <v>0</v>
      </c>
      <c r="Q189" s="156">
        <v>0</v>
      </c>
      <c r="R189" s="156">
        <f t="shared" si="22"/>
        <v>0</v>
      </c>
      <c r="S189" s="156">
        <v>0</v>
      </c>
      <c r="T189" s="157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8" t="s">
        <v>114</v>
      </c>
      <c r="AT189" s="158" t="s">
        <v>110</v>
      </c>
      <c r="AU189" s="158" t="s">
        <v>115</v>
      </c>
      <c r="AY189" s="17" t="s">
        <v>108</v>
      </c>
      <c r="BE189" s="159">
        <f t="shared" si="24"/>
        <v>0</v>
      </c>
      <c r="BF189" s="159">
        <f t="shared" si="25"/>
        <v>0</v>
      </c>
      <c r="BG189" s="159">
        <f t="shared" si="26"/>
        <v>0</v>
      </c>
      <c r="BH189" s="159">
        <f t="shared" si="27"/>
        <v>0</v>
      </c>
      <c r="BI189" s="159">
        <f t="shared" si="28"/>
        <v>0</v>
      </c>
      <c r="BJ189" s="17" t="s">
        <v>115</v>
      </c>
      <c r="BK189" s="159">
        <f t="shared" si="29"/>
        <v>0</v>
      </c>
      <c r="BL189" s="17" t="s">
        <v>114</v>
      </c>
      <c r="BM189" s="158" t="s">
        <v>324</v>
      </c>
    </row>
    <row r="190" spans="1:65" s="2" customFormat="1" ht="24.15" customHeight="1">
      <c r="A190" s="32"/>
      <c r="B190" s="145"/>
      <c r="C190" s="146" t="s">
        <v>325</v>
      </c>
      <c r="D190" s="146" t="s">
        <v>110</v>
      </c>
      <c r="E190" s="147" t="s">
        <v>326</v>
      </c>
      <c r="F190" s="148" t="s">
        <v>327</v>
      </c>
      <c r="G190" s="149" t="s">
        <v>168</v>
      </c>
      <c r="H190" s="150">
        <v>541.78</v>
      </c>
      <c r="I190" s="151"/>
      <c r="J190" s="152">
        <f t="shared" si="20"/>
        <v>0</v>
      </c>
      <c r="K190" s="153"/>
      <c r="L190" s="33"/>
      <c r="M190" s="154" t="s">
        <v>1</v>
      </c>
      <c r="N190" s="155" t="s">
        <v>38</v>
      </c>
      <c r="O190" s="61"/>
      <c r="P190" s="156">
        <f t="shared" si="21"/>
        <v>0</v>
      </c>
      <c r="Q190" s="156">
        <v>0</v>
      </c>
      <c r="R190" s="156">
        <f t="shared" si="22"/>
        <v>0</v>
      </c>
      <c r="S190" s="156">
        <v>0</v>
      </c>
      <c r="T190" s="157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8" t="s">
        <v>114</v>
      </c>
      <c r="AT190" s="158" t="s">
        <v>110</v>
      </c>
      <c r="AU190" s="158" t="s">
        <v>115</v>
      </c>
      <c r="AY190" s="17" t="s">
        <v>108</v>
      </c>
      <c r="BE190" s="159">
        <f t="shared" si="24"/>
        <v>0</v>
      </c>
      <c r="BF190" s="159">
        <f t="shared" si="25"/>
        <v>0</v>
      </c>
      <c r="BG190" s="159">
        <f t="shared" si="26"/>
        <v>0</v>
      </c>
      <c r="BH190" s="159">
        <f t="shared" si="27"/>
        <v>0</v>
      </c>
      <c r="BI190" s="159">
        <f t="shared" si="28"/>
        <v>0</v>
      </c>
      <c r="BJ190" s="17" t="s">
        <v>115</v>
      </c>
      <c r="BK190" s="159">
        <f t="shared" si="29"/>
        <v>0</v>
      </c>
      <c r="BL190" s="17" t="s">
        <v>114</v>
      </c>
      <c r="BM190" s="158" t="s">
        <v>328</v>
      </c>
    </row>
    <row r="191" spans="1:65" s="12" customFormat="1" ht="22.8" customHeight="1">
      <c r="B191" s="132"/>
      <c r="D191" s="133" t="s">
        <v>71</v>
      </c>
      <c r="E191" s="143" t="s">
        <v>329</v>
      </c>
      <c r="F191" s="143" t="s">
        <v>330</v>
      </c>
      <c r="I191" s="135"/>
      <c r="J191" s="144">
        <f>BK191</f>
        <v>0</v>
      </c>
      <c r="L191" s="132"/>
      <c r="M191" s="137"/>
      <c r="N191" s="138"/>
      <c r="O191" s="138"/>
      <c r="P191" s="139">
        <f>P192</f>
        <v>0</v>
      </c>
      <c r="Q191" s="138"/>
      <c r="R191" s="139">
        <f>R192</f>
        <v>0</v>
      </c>
      <c r="S191" s="138"/>
      <c r="T191" s="140">
        <f>T192</f>
        <v>0</v>
      </c>
      <c r="AR191" s="133" t="s">
        <v>77</v>
      </c>
      <c r="AT191" s="141" t="s">
        <v>71</v>
      </c>
      <c r="AU191" s="141" t="s">
        <v>77</v>
      </c>
      <c r="AY191" s="133" t="s">
        <v>108</v>
      </c>
      <c r="BK191" s="142">
        <f>BK192</f>
        <v>0</v>
      </c>
    </row>
    <row r="192" spans="1:65" s="2" customFormat="1" ht="33" customHeight="1">
      <c r="A192" s="32"/>
      <c r="B192" s="145"/>
      <c r="C192" s="146" t="s">
        <v>331</v>
      </c>
      <c r="D192" s="146" t="s">
        <v>110</v>
      </c>
      <c r="E192" s="147" t="s">
        <v>332</v>
      </c>
      <c r="F192" s="148" t="s">
        <v>333</v>
      </c>
      <c r="G192" s="149" t="s">
        <v>168</v>
      </c>
      <c r="H192" s="150">
        <v>2165.6950000000002</v>
      </c>
      <c r="I192" s="151"/>
      <c r="J192" s="152">
        <f>ROUND(I192*H192,2)</f>
        <v>0</v>
      </c>
      <c r="K192" s="153"/>
      <c r="L192" s="33"/>
      <c r="M192" s="154" t="s">
        <v>1</v>
      </c>
      <c r="N192" s="155" t="s">
        <v>38</v>
      </c>
      <c r="O192" s="61"/>
      <c r="P192" s="156">
        <f>O192*H192</f>
        <v>0</v>
      </c>
      <c r="Q192" s="156">
        <v>0</v>
      </c>
      <c r="R192" s="156">
        <f>Q192*H192</f>
        <v>0</v>
      </c>
      <c r="S192" s="156">
        <v>0</v>
      </c>
      <c r="T192" s="157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8" t="s">
        <v>114</v>
      </c>
      <c r="AT192" s="158" t="s">
        <v>110</v>
      </c>
      <c r="AU192" s="158" t="s">
        <v>115</v>
      </c>
      <c r="AY192" s="17" t="s">
        <v>108</v>
      </c>
      <c r="BE192" s="159">
        <f>IF(N192="základná",J192,0)</f>
        <v>0</v>
      </c>
      <c r="BF192" s="159">
        <f>IF(N192="znížená",J192,0)</f>
        <v>0</v>
      </c>
      <c r="BG192" s="159">
        <f>IF(N192="zákl. prenesená",J192,0)</f>
        <v>0</v>
      </c>
      <c r="BH192" s="159">
        <f>IF(N192="zníž. prenesená",J192,0)</f>
        <v>0</v>
      </c>
      <c r="BI192" s="159">
        <f>IF(N192="nulová",J192,0)</f>
        <v>0</v>
      </c>
      <c r="BJ192" s="17" t="s">
        <v>115</v>
      </c>
      <c r="BK192" s="159">
        <f>ROUND(I192*H192,2)</f>
        <v>0</v>
      </c>
      <c r="BL192" s="17" t="s">
        <v>114</v>
      </c>
      <c r="BM192" s="158" t="s">
        <v>334</v>
      </c>
    </row>
    <row r="193" spans="1:65" s="12" customFormat="1" ht="25.95" customHeight="1">
      <c r="B193" s="132"/>
      <c r="D193" s="133" t="s">
        <v>71</v>
      </c>
      <c r="E193" s="134" t="s">
        <v>335</v>
      </c>
      <c r="F193" s="134" t="s">
        <v>336</v>
      </c>
      <c r="I193" s="135"/>
      <c r="J193" s="136">
        <f>BK193</f>
        <v>0</v>
      </c>
      <c r="L193" s="132"/>
      <c r="M193" s="137"/>
      <c r="N193" s="138"/>
      <c r="O193" s="138"/>
      <c r="P193" s="139">
        <f>SUM(P194:P198)</f>
        <v>0</v>
      </c>
      <c r="Q193" s="138"/>
      <c r="R193" s="139">
        <f>SUM(R194:R198)</f>
        <v>0</v>
      </c>
      <c r="S193" s="138"/>
      <c r="T193" s="140">
        <f>SUM(T194:T198)</f>
        <v>0</v>
      </c>
      <c r="AR193" s="133" t="s">
        <v>133</v>
      </c>
      <c r="AT193" s="141" t="s">
        <v>71</v>
      </c>
      <c r="AU193" s="141" t="s">
        <v>72</v>
      </c>
      <c r="AY193" s="133" t="s">
        <v>108</v>
      </c>
      <c r="BK193" s="142">
        <f>SUM(BK194:BK198)</f>
        <v>0</v>
      </c>
    </row>
    <row r="194" spans="1:65" s="2" customFormat="1" ht="24.15" customHeight="1">
      <c r="A194" s="32"/>
      <c r="B194" s="145"/>
      <c r="C194" s="146" t="s">
        <v>337</v>
      </c>
      <c r="D194" s="146" t="s">
        <v>110</v>
      </c>
      <c r="E194" s="147" t="s">
        <v>338</v>
      </c>
      <c r="F194" s="148" t="s">
        <v>339</v>
      </c>
      <c r="G194" s="149" t="s">
        <v>340</v>
      </c>
      <c r="H194" s="150">
        <v>1</v>
      </c>
      <c r="I194" s="151"/>
      <c r="J194" s="152">
        <f>ROUND(I194*H194,2)</f>
        <v>0</v>
      </c>
      <c r="K194" s="153"/>
      <c r="L194" s="33"/>
      <c r="M194" s="154" t="s">
        <v>1</v>
      </c>
      <c r="N194" s="155" t="s">
        <v>38</v>
      </c>
      <c r="O194" s="61"/>
      <c r="P194" s="156">
        <f>O194*H194</f>
        <v>0</v>
      </c>
      <c r="Q194" s="156">
        <v>0</v>
      </c>
      <c r="R194" s="156">
        <f>Q194*H194</f>
        <v>0</v>
      </c>
      <c r="S194" s="156">
        <v>0</v>
      </c>
      <c r="T194" s="157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8" t="s">
        <v>341</v>
      </c>
      <c r="AT194" s="158" t="s">
        <v>110</v>
      </c>
      <c r="AU194" s="158" t="s">
        <v>77</v>
      </c>
      <c r="AY194" s="17" t="s">
        <v>108</v>
      </c>
      <c r="BE194" s="159">
        <f>IF(N194="základná",J194,0)</f>
        <v>0</v>
      </c>
      <c r="BF194" s="159">
        <f>IF(N194="znížená",J194,0)</f>
        <v>0</v>
      </c>
      <c r="BG194" s="159">
        <f>IF(N194="zákl. prenesená",J194,0)</f>
        <v>0</v>
      </c>
      <c r="BH194" s="159">
        <f>IF(N194="zníž. prenesená",J194,0)</f>
        <v>0</v>
      </c>
      <c r="BI194" s="159">
        <f>IF(N194="nulová",J194,0)</f>
        <v>0</v>
      </c>
      <c r="BJ194" s="17" t="s">
        <v>115</v>
      </c>
      <c r="BK194" s="159">
        <f>ROUND(I194*H194,2)</f>
        <v>0</v>
      </c>
      <c r="BL194" s="17" t="s">
        <v>341</v>
      </c>
      <c r="BM194" s="158" t="s">
        <v>342</v>
      </c>
    </row>
    <row r="195" spans="1:65" s="2" customFormat="1" ht="33" customHeight="1">
      <c r="A195" s="32"/>
      <c r="B195" s="145"/>
      <c r="C195" s="146" t="s">
        <v>343</v>
      </c>
      <c r="D195" s="146" t="s">
        <v>110</v>
      </c>
      <c r="E195" s="147" t="s">
        <v>344</v>
      </c>
      <c r="F195" s="148" t="s">
        <v>345</v>
      </c>
      <c r="G195" s="149" t="s">
        <v>340</v>
      </c>
      <c r="H195" s="150">
        <v>1</v>
      </c>
      <c r="I195" s="151"/>
      <c r="J195" s="152">
        <f>ROUND(I195*H195,2)</f>
        <v>0</v>
      </c>
      <c r="K195" s="153"/>
      <c r="L195" s="33"/>
      <c r="M195" s="154" t="s">
        <v>1</v>
      </c>
      <c r="N195" s="155" t="s">
        <v>38</v>
      </c>
      <c r="O195" s="61"/>
      <c r="P195" s="156">
        <f>O195*H195</f>
        <v>0</v>
      </c>
      <c r="Q195" s="156">
        <v>0</v>
      </c>
      <c r="R195" s="156">
        <f>Q195*H195</f>
        <v>0</v>
      </c>
      <c r="S195" s="156">
        <v>0</v>
      </c>
      <c r="T195" s="157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8" t="s">
        <v>341</v>
      </c>
      <c r="AT195" s="158" t="s">
        <v>110</v>
      </c>
      <c r="AU195" s="158" t="s">
        <v>77</v>
      </c>
      <c r="AY195" s="17" t="s">
        <v>108</v>
      </c>
      <c r="BE195" s="159">
        <f>IF(N195="základná",J195,0)</f>
        <v>0</v>
      </c>
      <c r="BF195" s="159">
        <f>IF(N195="znížená",J195,0)</f>
        <v>0</v>
      </c>
      <c r="BG195" s="159">
        <f>IF(N195="zákl. prenesená",J195,0)</f>
        <v>0</v>
      </c>
      <c r="BH195" s="159">
        <f>IF(N195="zníž. prenesená",J195,0)</f>
        <v>0</v>
      </c>
      <c r="BI195" s="159">
        <f>IF(N195="nulová",J195,0)</f>
        <v>0</v>
      </c>
      <c r="BJ195" s="17" t="s">
        <v>115</v>
      </c>
      <c r="BK195" s="159">
        <f>ROUND(I195*H195,2)</f>
        <v>0</v>
      </c>
      <c r="BL195" s="17" t="s">
        <v>341</v>
      </c>
      <c r="BM195" s="158" t="s">
        <v>346</v>
      </c>
    </row>
    <row r="196" spans="1:65" s="2" customFormat="1" ht="24.15" customHeight="1">
      <c r="A196" s="32"/>
      <c r="B196" s="145"/>
      <c r="C196" s="146" t="s">
        <v>347</v>
      </c>
      <c r="D196" s="146" t="s">
        <v>110</v>
      </c>
      <c r="E196" s="147" t="s">
        <v>348</v>
      </c>
      <c r="F196" s="148" t="s">
        <v>349</v>
      </c>
      <c r="G196" s="149" t="s">
        <v>340</v>
      </c>
      <c r="H196" s="150">
        <v>1</v>
      </c>
      <c r="I196" s="151"/>
      <c r="J196" s="152">
        <f>ROUND(I196*H196,2)</f>
        <v>0</v>
      </c>
      <c r="K196" s="153"/>
      <c r="L196" s="33"/>
      <c r="M196" s="154" t="s">
        <v>1</v>
      </c>
      <c r="N196" s="155" t="s">
        <v>38</v>
      </c>
      <c r="O196" s="61"/>
      <c r="P196" s="156">
        <f>O196*H196</f>
        <v>0</v>
      </c>
      <c r="Q196" s="156">
        <v>0</v>
      </c>
      <c r="R196" s="156">
        <f>Q196*H196</f>
        <v>0</v>
      </c>
      <c r="S196" s="156">
        <v>0</v>
      </c>
      <c r="T196" s="157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8" t="s">
        <v>341</v>
      </c>
      <c r="AT196" s="158" t="s">
        <v>110</v>
      </c>
      <c r="AU196" s="158" t="s">
        <v>77</v>
      </c>
      <c r="AY196" s="17" t="s">
        <v>108</v>
      </c>
      <c r="BE196" s="159">
        <f>IF(N196="základná",J196,0)</f>
        <v>0</v>
      </c>
      <c r="BF196" s="159">
        <f>IF(N196="znížená",J196,0)</f>
        <v>0</v>
      </c>
      <c r="BG196" s="159">
        <f>IF(N196="zákl. prenesená",J196,0)</f>
        <v>0</v>
      </c>
      <c r="BH196" s="159">
        <f>IF(N196="zníž. prenesená",J196,0)</f>
        <v>0</v>
      </c>
      <c r="BI196" s="159">
        <f>IF(N196="nulová",J196,0)</f>
        <v>0</v>
      </c>
      <c r="BJ196" s="17" t="s">
        <v>115</v>
      </c>
      <c r="BK196" s="159">
        <f>ROUND(I196*H196,2)</f>
        <v>0</v>
      </c>
      <c r="BL196" s="17" t="s">
        <v>341</v>
      </c>
      <c r="BM196" s="158" t="s">
        <v>350</v>
      </c>
    </row>
    <row r="197" spans="1:65" s="2" customFormat="1" ht="16.5" customHeight="1">
      <c r="A197" s="32"/>
      <c r="B197" s="145"/>
      <c r="C197" s="146" t="s">
        <v>351</v>
      </c>
      <c r="D197" s="146" t="s">
        <v>110</v>
      </c>
      <c r="E197" s="147" t="s">
        <v>352</v>
      </c>
      <c r="F197" s="148" t="s">
        <v>353</v>
      </c>
      <c r="G197" s="149" t="s">
        <v>340</v>
      </c>
      <c r="H197" s="150">
        <v>1</v>
      </c>
      <c r="I197" s="151"/>
      <c r="J197" s="152">
        <f>ROUND(I197*H197,2)</f>
        <v>0</v>
      </c>
      <c r="K197" s="153"/>
      <c r="L197" s="33"/>
      <c r="M197" s="154" t="s">
        <v>1</v>
      </c>
      <c r="N197" s="155" t="s">
        <v>38</v>
      </c>
      <c r="O197" s="61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8" t="s">
        <v>341</v>
      </c>
      <c r="AT197" s="158" t="s">
        <v>110</v>
      </c>
      <c r="AU197" s="158" t="s">
        <v>77</v>
      </c>
      <c r="AY197" s="17" t="s">
        <v>108</v>
      </c>
      <c r="BE197" s="159">
        <f>IF(N197="základná",J197,0)</f>
        <v>0</v>
      </c>
      <c r="BF197" s="159">
        <f>IF(N197="znížená",J197,0)</f>
        <v>0</v>
      </c>
      <c r="BG197" s="159">
        <f>IF(N197="zákl. prenesená",J197,0)</f>
        <v>0</v>
      </c>
      <c r="BH197" s="159">
        <f>IF(N197="zníž. prenesená",J197,0)</f>
        <v>0</v>
      </c>
      <c r="BI197" s="159">
        <f>IF(N197="nulová",J197,0)</f>
        <v>0</v>
      </c>
      <c r="BJ197" s="17" t="s">
        <v>115</v>
      </c>
      <c r="BK197" s="159">
        <f>ROUND(I197*H197,2)</f>
        <v>0</v>
      </c>
      <c r="BL197" s="17" t="s">
        <v>341</v>
      </c>
      <c r="BM197" s="158" t="s">
        <v>354</v>
      </c>
    </row>
    <row r="198" spans="1:65" s="2" customFormat="1" ht="24.15" customHeight="1">
      <c r="A198" s="32"/>
      <c r="B198" s="145"/>
      <c r="C198" s="146" t="s">
        <v>355</v>
      </c>
      <c r="D198" s="146" t="s">
        <v>110</v>
      </c>
      <c r="E198" s="147" t="s">
        <v>356</v>
      </c>
      <c r="F198" s="148" t="s">
        <v>357</v>
      </c>
      <c r="G198" s="149" t="s">
        <v>340</v>
      </c>
      <c r="H198" s="150">
        <v>4</v>
      </c>
      <c r="I198" s="151"/>
      <c r="J198" s="152">
        <f>ROUND(I198*H198,2)</f>
        <v>0</v>
      </c>
      <c r="K198" s="153"/>
      <c r="L198" s="33"/>
      <c r="M198" s="195" t="s">
        <v>1</v>
      </c>
      <c r="N198" s="196" t="s">
        <v>38</v>
      </c>
      <c r="O198" s="197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8" t="s">
        <v>341</v>
      </c>
      <c r="AT198" s="158" t="s">
        <v>110</v>
      </c>
      <c r="AU198" s="158" t="s">
        <v>77</v>
      </c>
      <c r="AY198" s="17" t="s">
        <v>108</v>
      </c>
      <c r="BE198" s="159">
        <f>IF(N198="základná",J198,0)</f>
        <v>0</v>
      </c>
      <c r="BF198" s="159">
        <f>IF(N198="znížená",J198,0)</f>
        <v>0</v>
      </c>
      <c r="BG198" s="159">
        <f>IF(N198="zákl. prenesená",J198,0)</f>
        <v>0</v>
      </c>
      <c r="BH198" s="159">
        <f>IF(N198="zníž. prenesená",J198,0)</f>
        <v>0</v>
      </c>
      <c r="BI198" s="159">
        <f>IF(N198="nulová",J198,0)</f>
        <v>0</v>
      </c>
      <c r="BJ198" s="17" t="s">
        <v>115</v>
      </c>
      <c r="BK198" s="159">
        <f>ROUND(I198*H198,2)</f>
        <v>0</v>
      </c>
      <c r="BL198" s="17" t="s">
        <v>341</v>
      </c>
      <c r="BM198" s="158" t="s">
        <v>358</v>
      </c>
    </row>
    <row r="199" spans="1:65" s="2" customFormat="1" ht="6.9" customHeight="1">
      <c r="A199" s="32"/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33"/>
      <c r="M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</row>
  </sheetData>
  <autoFilter ref="C120:K198" xr:uid="{00000000-0009-0000-0000-000001000000}"/>
  <mergeCells count="6">
    <mergeCell ref="E113:H113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3 - Rekonštrukcia atletic...</vt:lpstr>
      <vt:lpstr>'3 - Rekonštrukcia atletic...'!Názvy_tlače</vt:lpstr>
      <vt:lpstr>'Rekapitulácia stavby'!Názvy_tlače</vt:lpstr>
      <vt:lpstr>'3 - Rekonštrukcia atletic...'!Oblasť_tlače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2024-01-29T13:00:17Z</dcterms:created>
  <dcterms:modified xsi:type="dcterms:W3CDTF">2024-01-29T13:37:25Z</dcterms:modified>
</cp:coreProperties>
</file>