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Škola\Zastupca\Projekty rozne\2023\Ihrisko 2023\Projekt_ihriskoGĽŠ_ZVOEN_2022\11_ROZPOCET A VV\3_2024\"/>
    </mc:Choice>
  </mc:AlternateContent>
  <xr:revisionPtr revIDLastSave="0" documentId="13_ncr:1_{9166EDAD-AD60-4B08-9759-2AAEAC3EB1EF}" xr6:coauthVersionLast="47" xr6:coauthVersionMax="47" xr10:uidLastSave="{00000000-0000-0000-0000-000000000000}"/>
  <bookViews>
    <workbookView xWindow="28680" yWindow="-120" windowWidth="29040" windowHeight="15720" tabRatio="930" activeTab="3" xr2:uid="{00000000-000D-0000-FFFF-FFFF00000000}"/>
  </bookViews>
  <sheets>
    <sheet name="Krycí list" sheetId="1" r:id="rId1"/>
    <sheet name="Rekapitulácia" sheetId="2" r:id="rId2"/>
    <sheet name="Krycí list 01" sheetId="7" r:id="rId3"/>
    <sheet name="Rozpočet SO 01 " sheetId="6" r:id="rId4"/>
    <sheet name="Krycí list 02" sheetId="8" r:id="rId5"/>
    <sheet name="Rozpocet SO 02" sheetId="3" r:id="rId6"/>
    <sheet name="Krycí list 03" sheetId="9" r:id="rId7"/>
    <sheet name="Rozpocet SO 03" sheetId="10" r:id="rId8"/>
    <sheet name="Krycí list 04" sheetId="11" r:id="rId9"/>
    <sheet name="Rozpocet SO 04" sheetId="12" r:id="rId10"/>
    <sheet name="Krycí list 05" sheetId="13" r:id="rId11"/>
    <sheet name="Rozpocet 05" sheetId="14" r:id="rId12"/>
    <sheet name="Krycí list 06" sheetId="15" r:id="rId13"/>
    <sheet name="Rozpocet 06" sheetId="16" r:id="rId14"/>
    <sheet name="Krycí list 07" sheetId="17" r:id="rId15"/>
    <sheet name="Rozpocet 07" sheetId="18" r:id="rId16"/>
    <sheet name="Krycí list 08" sheetId="19" r:id="rId17"/>
    <sheet name="Rozpocet 08" sheetId="20" r:id="rId18"/>
    <sheet name="Krycí list 09" sheetId="21" r:id="rId19"/>
    <sheet name="Rozpocet 09" sheetId="22" r:id="rId20"/>
    <sheet name="Krycí list 10" sheetId="23" r:id="rId21"/>
    <sheet name="Rozpocet 10" sheetId="24" r:id="rId22"/>
    <sheet name="Krycí list 11" sheetId="25" r:id="rId23"/>
    <sheet name="Rozpocet 11" sheetId="26" r:id="rId24"/>
    <sheet name="Krycí list 12" sheetId="33" r:id="rId25"/>
    <sheet name="Rozpocet 12" sheetId="34" r:id="rId26"/>
    <sheet name="Kryci list 13" sheetId="32" r:id="rId27"/>
    <sheet name="Rozpocet 13" sheetId="29" r:id="rId28"/>
    <sheet name="Kryci list 14" sheetId="31" r:id="rId29"/>
    <sheet name="Rozpocet 14" sheetId="30" r:id="rId30"/>
  </sheets>
  <definedNames>
    <definedName name="_FilterDatabase" localSheetId="26" hidden="1">#REF!</definedName>
    <definedName name="_FilterDatabase" localSheetId="28" hidden="1">#REF!</definedName>
    <definedName name="_FilterDatabase" localSheetId="29" hidden="1">#REF!</definedName>
    <definedName name="_FilterDatabase" hidden="1">#REF!</definedName>
    <definedName name="fakt1R" localSheetId="26">#REF!</definedName>
    <definedName name="fakt1R" localSheetId="28">#REF!</definedName>
    <definedName name="fakt1R" localSheetId="29">#REF!</definedName>
    <definedName name="fakt1R">#REF!</definedName>
    <definedName name="Print_Area" localSheetId="26">'Kryci list 13'!$A:$M</definedName>
    <definedName name="Print_Area" localSheetId="28">'Kryci list 14'!$A:$M</definedName>
    <definedName name="Print_Area" localSheetId="27">'Rozpocet 13'!$A:$O</definedName>
    <definedName name="Print_Area" localSheetId="29">'Rozpocet 14'!$A:$O</definedName>
    <definedName name="Print_Area" localSheetId="7">'Rozpocet SO 03'!$A$1:$G$122</definedName>
    <definedName name="Print_Titles" localSheetId="11">#N/A</definedName>
    <definedName name="Print_Titles" localSheetId="13">#N/A</definedName>
    <definedName name="Print_Titles" localSheetId="15">#N/A</definedName>
    <definedName name="Print_Titles" localSheetId="17">#N/A</definedName>
    <definedName name="Print_Titles" localSheetId="19">#N/A</definedName>
    <definedName name="Print_Titles" localSheetId="21">#N/A</definedName>
    <definedName name="Print_Titles" localSheetId="23">#N/A</definedName>
    <definedName name="Print_Titles" localSheetId="25">#N/A</definedName>
    <definedName name="Print_Titles" localSheetId="27">'Rozpocet 13'!$8:$10</definedName>
    <definedName name="Print_Titles" localSheetId="29">'Rozpocet 14'!$8:$10</definedName>
    <definedName name="Print_Titles" localSheetId="5">#N/A</definedName>
    <definedName name="Print_Titles" localSheetId="7">#N/A</definedName>
    <definedName name="Print_Titles" localSheetId="9">#N/A</definedName>
    <definedName name="Print_Titles" localSheetId="3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0" i="6" s="1"/>
  <c r="G129" i="3" l="1"/>
  <c r="R50" i="9" l="1"/>
  <c r="G110" i="24"/>
  <c r="G115" i="24"/>
  <c r="G104" i="12"/>
  <c r="G105" i="12"/>
  <c r="G106" i="12"/>
  <c r="G107" i="12"/>
  <c r="G108" i="12"/>
  <c r="G109" i="12"/>
  <c r="G110" i="12"/>
  <c r="G111" i="12"/>
  <c r="G112" i="12"/>
  <c r="G98" i="10"/>
  <c r="G99" i="10"/>
  <c r="G100" i="10"/>
  <c r="G101" i="10"/>
  <c r="G102" i="10"/>
  <c r="G103" i="10"/>
  <c r="G104" i="10"/>
  <c r="G105" i="10"/>
  <c r="G106" i="10"/>
  <c r="G105" i="3"/>
  <c r="G106" i="3"/>
  <c r="G107" i="3"/>
  <c r="G108" i="3"/>
  <c r="G109" i="3"/>
  <c r="G110" i="3"/>
  <c r="G111" i="3"/>
  <c r="G112" i="3"/>
  <c r="G113" i="3"/>
  <c r="G71" i="6"/>
  <c r="G54" i="6"/>
  <c r="G48" i="6"/>
  <c r="G41" i="6"/>
  <c r="G35" i="6"/>
  <c r="G29" i="6"/>
  <c r="G24" i="22"/>
  <c r="G19" i="22"/>
  <c r="J76" i="26"/>
  <c r="G14" i="34"/>
  <c r="G36" i="34"/>
  <c r="E13" i="32"/>
  <c r="M23" i="31"/>
  <c r="E12" i="31"/>
  <c r="D12" i="31"/>
  <c r="J78" i="30" l="1"/>
  <c r="J81" i="29"/>
  <c r="J79" i="29"/>
  <c r="J49" i="29"/>
  <c r="J45" i="29"/>
  <c r="J31" i="29"/>
  <c r="J29" i="29"/>
  <c r="J25" i="29"/>
  <c r="G78" i="24"/>
  <c r="G67" i="24"/>
  <c r="G29" i="24"/>
  <c r="G14" i="24"/>
  <c r="G35" i="22"/>
  <c r="G29" i="22"/>
  <c r="G14" i="22"/>
  <c r="G29" i="20"/>
  <c r="G22" i="20"/>
  <c r="G18" i="20"/>
  <c r="G14" i="20"/>
  <c r="G14" i="18"/>
  <c r="G20" i="18"/>
  <c r="G27" i="18"/>
  <c r="G52" i="18"/>
  <c r="G54" i="14"/>
  <c r="G48" i="14"/>
  <c r="G41" i="14"/>
  <c r="G33" i="14"/>
  <c r="G28" i="14"/>
  <c r="G24" i="14"/>
  <c r="G14" i="14"/>
  <c r="G14" i="12"/>
  <c r="G24" i="12"/>
  <c r="G34" i="12"/>
  <c r="G37" i="12"/>
  <c r="G46" i="12"/>
  <c r="G64" i="12"/>
  <c r="G82" i="12"/>
  <c r="G101" i="12"/>
  <c r="G123" i="12"/>
  <c r="G95" i="10"/>
  <c r="G77" i="10"/>
  <c r="G55" i="10"/>
  <c r="G37" i="10"/>
  <c r="G32" i="10"/>
  <c r="G29" i="10"/>
  <c r="G20" i="10"/>
  <c r="G14" i="10"/>
  <c r="G39" i="18"/>
  <c r="G34" i="18"/>
  <c r="G56" i="12"/>
  <c r="G52" i="12"/>
  <c r="G127" i="3"/>
  <c r="G125" i="3"/>
  <c r="G124" i="3" s="1"/>
  <c r="G126" i="3"/>
  <c r="G104" i="3"/>
  <c r="G114" i="3"/>
  <c r="G115" i="3"/>
  <c r="G116" i="3"/>
  <c r="G118" i="3"/>
  <c r="G119" i="3"/>
  <c r="G120" i="3"/>
  <c r="G121" i="3"/>
  <c r="G122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58" i="3"/>
  <c r="G59" i="3"/>
  <c r="G60" i="3"/>
  <c r="G61" i="3"/>
  <c r="G62" i="3"/>
  <c r="G63" i="3"/>
  <c r="G65" i="3"/>
  <c r="G66" i="3"/>
  <c r="G67" i="3"/>
  <c r="G68" i="3"/>
  <c r="G69" i="3"/>
  <c r="G70" i="3"/>
  <c r="G72" i="3"/>
  <c r="G73" i="3"/>
  <c r="G74" i="3"/>
  <c r="G75" i="3"/>
  <c r="G76" i="3"/>
  <c r="G49" i="3"/>
  <c r="G50" i="3"/>
  <c r="G51" i="3"/>
  <c r="G52" i="3"/>
  <c r="G53" i="3"/>
  <c r="G54" i="3"/>
  <c r="G37" i="3"/>
  <c r="G38" i="3"/>
  <c r="G40" i="3"/>
  <c r="G41" i="3"/>
  <c r="G42" i="3"/>
  <c r="G44" i="3"/>
  <c r="G45" i="3"/>
  <c r="G24" i="3"/>
  <c r="G25" i="3"/>
  <c r="G26" i="3"/>
  <c r="G27" i="3"/>
  <c r="G28" i="3"/>
  <c r="G29" i="3"/>
  <c r="G30" i="3"/>
  <c r="G31" i="3"/>
  <c r="C5" i="30"/>
  <c r="C2" i="34"/>
  <c r="D2" i="31"/>
  <c r="D2" i="32"/>
  <c r="C5" i="29"/>
  <c r="G102" i="3" l="1"/>
  <c r="G23" i="3"/>
  <c r="G48" i="3"/>
  <c r="G56" i="3"/>
  <c r="G78" i="3"/>
  <c r="E23" i="34"/>
  <c r="E28" i="34"/>
  <c r="B26" i="2"/>
  <c r="C4" i="34" s="1"/>
  <c r="G37" i="34"/>
  <c r="E32" i="34"/>
  <c r="E33" i="34" s="1"/>
  <c r="G30" i="34"/>
  <c r="G29" i="34"/>
  <c r="G27" i="34"/>
  <c r="E24" i="34"/>
  <c r="E25" i="34" s="1"/>
  <c r="E26" i="34" s="1"/>
  <c r="G22" i="34"/>
  <c r="G21" i="34"/>
  <c r="G20" i="34"/>
  <c r="G18" i="34"/>
  <c r="G17" i="34"/>
  <c r="G16" i="34"/>
  <c r="R49" i="33"/>
  <c r="K45" i="33"/>
  <c r="R44" i="33"/>
  <c r="J44" i="33"/>
  <c r="P42" i="33"/>
  <c r="P41" i="33"/>
  <c r="P40" i="33"/>
  <c r="P39" i="33"/>
  <c r="P38" i="33"/>
  <c r="R35" i="33"/>
  <c r="J35" i="33"/>
  <c r="E35" i="33"/>
  <c r="G33" i="34" l="1"/>
  <c r="G34" i="34"/>
  <c r="G28" i="34"/>
  <c r="G26" i="34"/>
  <c r="G25" i="34"/>
  <c r="G24" i="34"/>
  <c r="G32" i="34"/>
  <c r="G19" i="34"/>
  <c r="G23" i="34"/>
  <c r="G31" i="34"/>
  <c r="G39" i="34" l="1"/>
  <c r="E38" i="33" s="1"/>
  <c r="E44" i="33" l="1"/>
  <c r="R47" i="33" s="1"/>
  <c r="B8" i="2"/>
  <c r="C8" i="34" s="1"/>
  <c r="E39" i="1"/>
  <c r="E41" i="1"/>
  <c r="J73" i="26"/>
  <c r="J72" i="26"/>
  <c r="G72" i="26"/>
  <c r="J71" i="26"/>
  <c r="J70" i="26"/>
  <c r="G70" i="26"/>
  <c r="B70" i="26"/>
  <c r="B71" i="26" s="1"/>
  <c r="B72" i="26" s="1"/>
  <c r="B73" i="26" s="1"/>
  <c r="J69" i="26"/>
  <c r="G69" i="26"/>
  <c r="J68" i="26"/>
  <c r="G68" i="26"/>
  <c r="J67" i="26"/>
  <c r="G67" i="26"/>
  <c r="J66" i="26"/>
  <c r="G66" i="26"/>
  <c r="J65" i="26"/>
  <c r="G65" i="26"/>
  <c r="J64" i="26"/>
  <c r="G64" i="26"/>
  <c r="J63" i="26"/>
  <c r="G63" i="26"/>
  <c r="J62" i="26"/>
  <c r="G62" i="26"/>
  <c r="J61" i="26"/>
  <c r="G61" i="26"/>
  <c r="J60" i="26"/>
  <c r="G60" i="26"/>
  <c r="J59" i="26"/>
  <c r="G59" i="26"/>
  <c r="J52" i="26"/>
  <c r="J51" i="26"/>
  <c r="J50" i="26"/>
  <c r="J49" i="26"/>
  <c r="J48" i="26"/>
  <c r="J47" i="26"/>
  <c r="J46" i="26"/>
  <c r="G46" i="26"/>
  <c r="J45" i="26"/>
  <c r="G45" i="26"/>
  <c r="J44" i="26"/>
  <c r="G44" i="26"/>
  <c r="J43" i="26"/>
  <c r="G43" i="26"/>
  <c r="J42" i="26"/>
  <c r="G42" i="26"/>
  <c r="J41" i="26"/>
  <c r="J40" i="26"/>
  <c r="G40" i="26"/>
  <c r="J39" i="26"/>
  <c r="G39" i="26"/>
  <c r="G38" i="26"/>
  <c r="J37" i="26"/>
  <c r="G37" i="26"/>
  <c r="B37" i="26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J36" i="26"/>
  <c r="G36" i="26"/>
  <c r="J35" i="26"/>
  <c r="G35" i="26"/>
  <c r="J34" i="26"/>
  <c r="G34" i="26"/>
  <c r="J33" i="26"/>
  <c r="G33" i="26"/>
  <c r="J32" i="26"/>
  <c r="G32" i="26"/>
  <c r="J31" i="26"/>
  <c r="G31" i="26"/>
  <c r="G29" i="26"/>
  <c r="G28" i="26"/>
  <c r="J27" i="26"/>
  <c r="J26" i="26"/>
  <c r="J25" i="26"/>
  <c r="J24" i="26"/>
  <c r="J23" i="26"/>
  <c r="J22" i="26"/>
  <c r="J21" i="26"/>
  <c r="G20" i="26"/>
  <c r="J19" i="26"/>
  <c r="G18" i="26"/>
  <c r="G17" i="26"/>
  <c r="J16" i="26"/>
  <c r="G16" i="26"/>
  <c r="J15" i="26"/>
  <c r="G15" i="26"/>
  <c r="J14" i="26"/>
  <c r="G14" i="26"/>
  <c r="G13" i="26"/>
  <c r="C26" i="2" l="1"/>
  <c r="O48" i="33"/>
  <c r="R48" i="33" s="1"/>
  <c r="R50" i="33" s="1"/>
  <c r="G74" i="26"/>
  <c r="J74" i="26"/>
  <c r="G53" i="26"/>
  <c r="J53" i="26"/>
  <c r="G76" i="26" l="1"/>
  <c r="E42" i="25" s="1"/>
  <c r="E43" i="25"/>
  <c r="E43" i="1" s="1"/>
  <c r="G25" i="20"/>
  <c r="G63" i="18"/>
  <c r="G61" i="18"/>
  <c r="G59" i="18"/>
  <c r="G57" i="18"/>
  <c r="G55" i="18"/>
  <c r="G53" i="18"/>
  <c r="G27" i="10"/>
  <c r="G26" i="10"/>
  <c r="G25" i="10"/>
  <c r="G24" i="10"/>
  <c r="G23" i="10"/>
  <c r="G22" i="10"/>
  <c r="G21" i="10"/>
  <c r="G18" i="10"/>
  <c r="G17" i="10"/>
  <c r="G16" i="10"/>
  <c r="G15" i="10"/>
  <c r="G21" i="3"/>
  <c r="G20" i="3"/>
  <c r="G19" i="3"/>
  <c r="G18" i="3"/>
  <c r="G16" i="3"/>
  <c r="G15" i="3"/>
  <c r="M25" i="32"/>
  <c r="M21" i="32"/>
  <c r="I15" i="32"/>
  <c r="F14" i="32"/>
  <c r="M9" i="32"/>
  <c r="I9" i="32"/>
  <c r="F9" i="32"/>
  <c r="M8" i="32"/>
  <c r="I8" i="32"/>
  <c r="F8" i="32"/>
  <c r="H1" i="32"/>
  <c r="M25" i="31"/>
  <c r="M21" i="31"/>
  <c r="I15" i="31"/>
  <c r="F14" i="31"/>
  <c r="F11" i="31"/>
  <c r="M9" i="31"/>
  <c r="I9" i="31"/>
  <c r="F9" i="31"/>
  <c r="M8" i="31"/>
  <c r="I8" i="31"/>
  <c r="F8" i="31"/>
  <c r="H1" i="31"/>
  <c r="G116" i="24"/>
  <c r="G114" i="24"/>
  <c r="G113" i="24"/>
  <c r="G112" i="24"/>
  <c r="G111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7" i="24"/>
  <c r="G76" i="24"/>
  <c r="G75" i="24"/>
  <c r="G74" i="24"/>
  <c r="G73" i="24"/>
  <c r="G72" i="24"/>
  <c r="G71" i="24"/>
  <c r="G70" i="24"/>
  <c r="G69" i="24"/>
  <c r="G68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33" i="22"/>
  <c r="G32" i="22"/>
  <c r="G31" i="22"/>
  <c r="G30" i="22"/>
  <c r="G27" i="22"/>
  <c r="G26" i="22"/>
  <c r="G25" i="22"/>
  <c r="G22" i="22"/>
  <c r="G21" i="22"/>
  <c r="G20" i="22"/>
  <c r="G16" i="22"/>
  <c r="G15" i="22"/>
  <c r="G31" i="20"/>
  <c r="G30" i="20"/>
  <c r="G27" i="20"/>
  <c r="G26" i="20"/>
  <c r="G24" i="20"/>
  <c r="G23" i="20"/>
  <c r="G20" i="20"/>
  <c r="G19" i="20"/>
  <c r="G16" i="20"/>
  <c r="G15" i="20"/>
  <c r="G71" i="18"/>
  <c r="G70" i="18"/>
  <c r="G69" i="18"/>
  <c r="G68" i="18"/>
  <c r="G65" i="18"/>
  <c r="G64" i="18"/>
  <c r="G62" i="18"/>
  <c r="G60" i="18"/>
  <c r="G58" i="18"/>
  <c r="G56" i="18"/>
  <c r="G54" i="18"/>
  <c r="G50" i="18"/>
  <c r="G49" i="18"/>
  <c r="G48" i="18"/>
  <c r="G47" i="18"/>
  <c r="G46" i="18"/>
  <c r="G45" i="18"/>
  <c r="G44" i="18"/>
  <c r="G43" i="18"/>
  <c r="G42" i="18"/>
  <c r="G41" i="18"/>
  <c r="G40" i="18"/>
  <c r="G38" i="18"/>
  <c r="G37" i="18"/>
  <c r="G36" i="18"/>
  <c r="G35" i="18"/>
  <c r="G33" i="18"/>
  <c r="G32" i="18"/>
  <c r="G31" i="18"/>
  <c r="G30" i="18"/>
  <c r="G29" i="18"/>
  <c r="G28" i="18"/>
  <c r="G25" i="18"/>
  <c r="G24" i="18"/>
  <c r="G23" i="18"/>
  <c r="G22" i="18"/>
  <c r="G21" i="18"/>
  <c r="G18" i="18"/>
  <c r="G17" i="18"/>
  <c r="G16" i="18"/>
  <c r="G15" i="18"/>
  <c r="G35" i="16"/>
  <c r="G34" i="16"/>
  <c r="G33" i="16"/>
  <c r="G30" i="16"/>
  <c r="G29" i="16"/>
  <c r="G28" i="16"/>
  <c r="G24" i="16"/>
  <c r="G22" i="16"/>
  <c r="G16" i="16"/>
  <c r="G15" i="16"/>
  <c r="G70" i="14"/>
  <c r="G69" i="14"/>
  <c r="G68" i="14"/>
  <c r="G65" i="14"/>
  <c r="G64" i="14"/>
  <c r="G63" i="14"/>
  <c r="G62" i="14"/>
  <c r="G59" i="14"/>
  <c r="G58" i="14"/>
  <c r="G57" i="14"/>
  <c r="G52" i="14"/>
  <c r="G51" i="14"/>
  <c r="G50" i="14"/>
  <c r="G46" i="14"/>
  <c r="G45" i="14"/>
  <c r="G44" i="14"/>
  <c r="G43" i="14"/>
  <c r="G39" i="14"/>
  <c r="G38" i="14"/>
  <c r="G37" i="14"/>
  <c r="G36" i="14"/>
  <c r="G31" i="14"/>
  <c r="G30" i="14"/>
  <c r="G29" i="14"/>
  <c r="G26" i="14"/>
  <c r="G25" i="14"/>
  <c r="G22" i="14"/>
  <c r="G16" i="14"/>
  <c r="G15" i="14"/>
  <c r="G126" i="12"/>
  <c r="G125" i="12"/>
  <c r="G124" i="12"/>
  <c r="G121" i="12"/>
  <c r="G120" i="12"/>
  <c r="G119" i="12"/>
  <c r="G118" i="12"/>
  <c r="G117" i="12"/>
  <c r="G115" i="12"/>
  <c r="G114" i="12"/>
  <c r="G113" i="12"/>
  <c r="G103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0" i="12"/>
  <c r="G79" i="12"/>
  <c r="G78" i="12"/>
  <c r="G77" i="12"/>
  <c r="G76" i="12"/>
  <c r="G74" i="12"/>
  <c r="G73" i="12"/>
  <c r="G72" i="12"/>
  <c r="G71" i="12"/>
  <c r="G70" i="12"/>
  <c r="G69" i="12"/>
  <c r="G67" i="12"/>
  <c r="G66" i="12"/>
  <c r="G62" i="12"/>
  <c r="G61" i="12"/>
  <c r="G60" i="12"/>
  <c r="G59" i="12"/>
  <c r="G58" i="12"/>
  <c r="G57" i="12"/>
  <c r="G55" i="12"/>
  <c r="G54" i="12"/>
  <c r="G53" i="12"/>
  <c r="G51" i="12"/>
  <c r="G50" i="12"/>
  <c r="G49" i="12"/>
  <c r="G48" i="12"/>
  <c r="G44" i="12"/>
  <c r="G43" i="12"/>
  <c r="G42" i="12"/>
  <c r="G41" i="12"/>
  <c r="G39" i="12"/>
  <c r="G38" i="12"/>
  <c r="G35" i="12"/>
  <c r="G32" i="12"/>
  <c r="G31" i="12"/>
  <c r="G30" i="12"/>
  <c r="G29" i="12"/>
  <c r="G28" i="12"/>
  <c r="G27" i="12"/>
  <c r="G26" i="12"/>
  <c r="G25" i="12"/>
  <c r="G22" i="12"/>
  <c r="G21" i="12"/>
  <c r="G20" i="12"/>
  <c r="G19" i="12"/>
  <c r="G18" i="12"/>
  <c r="G17" i="12"/>
  <c r="G16" i="12"/>
  <c r="G15" i="12"/>
  <c r="G120" i="10"/>
  <c r="G119" i="10"/>
  <c r="G118" i="10"/>
  <c r="G115" i="10"/>
  <c r="G114" i="10"/>
  <c r="G113" i="10"/>
  <c r="G112" i="10"/>
  <c r="G111" i="10"/>
  <c r="G109" i="10"/>
  <c r="G108" i="10"/>
  <c r="G107" i="10"/>
  <c r="G97" i="10"/>
  <c r="G79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5" i="10"/>
  <c r="G74" i="10"/>
  <c r="G72" i="10"/>
  <c r="G71" i="10"/>
  <c r="G69" i="10"/>
  <c r="G68" i="10"/>
  <c r="G67" i="10"/>
  <c r="G65" i="10"/>
  <c r="G64" i="10"/>
  <c r="G62" i="10"/>
  <c r="G61" i="10"/>
  <c r="G60" i="10"/>
  <c r="G59" i="10"/>
  <c r="G58" i="10"/>
  <c r="G57" i="10"/>
  <c r="G53" i="10"/>
  <c r="G52" i="10"/>
  <c r="G51" i="10"/>
  <c r="G50" i="10"/>
  <c r="G49" i="10"/>
  <c r="G48" i="10"/>
  <c r="G46" i="10"/>
  <c r="G45" i="10"/>
  <c r="G44" i="10"/>
  <c r="G42" i="10"/>
  <c r="G41" i="10"/>
  <c r="G40" i="10"/>
  <c r="G39" i="10"/>
  <c r="G35" i="10"/>
  <c r="G34" i="10"/>
  <c r="G33" i="10"/>
  <c r="G30" i="10"/>
  <c r="G34" i="3"/>
  <c r="G33" i="3" s="1"/>
  <c r="G15" i="6"/>
  <c r="G16" i="6"/>
  <c r="G17" i="6"/>
  <c r="G18" i="6"/>
  <c r="E21" i="6"/>
  <c r="G24" i="6"/>
  <c r="G26" i="6"/>
  <c r="G27" i="6"/>
  <c r="G28" i="6"/>
  <c r="G30" i="6"/>
  <c r="G31" i="6"/>
  <c r="G33" i="6"/>
  <c r="G32" i="6" s="1"/>
  <c r="G34" i="6"/>
  <c r="E36" i="6"/>
  <c r="E37" i="6" s="1"/>
  <c r="G38" i="6"/>
  <c r="G39" i="6"/>
  <c r="G43" i="6"/>
  <c r="G44" i="6"/>
  <c r="G45" i="6"/>
  <c r="G46" i="6"/>
  <c r="G50" i="6"/>
  <c r="G51" i="6"/>
  <c r="G52" i="6"/>
  <c r="G59" i="6"/>
  <c r="G60" i="6"/>
  <c r="G61" i="6"/>
  <c r="G64" i="6"/>
  <c r="G65" i="6"/>
  <c r="G66" i="6"/>
  <c r="G67" i="6"/>
  <c r="G69" i="6"/>
  <c r="G70" i="6"/>
  <c r="G72" i="6"/>
  <c r="G73" i="6"/>
  <c r="G74" i="6"/>
  <c r="W74" i="30"/>
  <c r="I74" i="30"/>
  <c r="N73" i="30"/>
  <c r="L73" i="30"/>
  <c r="J73" i="30"/>
  <c r="H73" i="30"/>
  <c r="N72" i="30"/>
  <c r="L72" i="30"/>
  <c r="J72" i="30"/>
  <c r="H72" i="30"/>
  <c r="N71" i="30"/>
  <c r="L71" i="30"/>
  <c r="J71" i="30"/>
  <c r="H71" i="30"/>
  <c r="N70" i="30"/>
  <c r="L70" i="30"/>
  <c r="L74" i="30" s="1"/>
  <c r="J70" i="30"/>
  <c r="H70" i="30"/>
  <c r="W67" i="30"/>
  <c r="I67" i="30"/>
  <c r="N66" i="30"/>
  <c r="L66" i="30"/>
  <c r="J66" i="30"/>
  <c r="H66" i="30"/>
  <c r="N65" i="30"/>
  <c r="L65" i="30"/>
  <c r="J65" i="30"/>
  <c r="H65" i="30"/>
  <c r="N64" i="30"/>
  <c r="L64" i="30"/>
  <c r="J64" i="30"/>
  <c r="H64" i="30"/>
  <c r="N63" i="30"/>
  <c r="L63" i="30"/>
  <c r="J63" i="30"/>
  <c r="H63" i="30"/>
  <c r="N62" i="30"/>
  <c r="L62" i="30"/>
  <c r="J62" i="30"/>
  <c r="H62" i="30"/>
  <c r="N61" i="30"/>
  <c r="L61" i="30"/>
  <c r="J61" i="30"/>
  <c r="H61" i="30"/>
  <c r="N60" i="30"/>
  <c r="L60" i="30"/>
  <c r="J60" i="30"/>
  <c r="H60" i="30"/>
  <c r="W57" i="30"/>
  <c r="I57" i="30"/>
  <c r="N56" i="30"/>
  <c r="N57" i="30" s="1"/>
  <c r="L56" i="30"/>
  <c r="L57" i="30" s="1"/>
  <c r="J56" i="30"/>
  <c r="J57" i="30" s="1"/>
  <c r="E57" i="30" s="1"/>
  <c r="H56" i="30"/>
  <c r="H57" i="30" s="1"/>
  <c r="W50" i="30"/>
  <c r="I50" i="30"/>
  <c r="N49" i="30"/>
  <c r="L49" i="30"/>
  <c r="J49" i="30"/>
  <c r="H49" i="30"/>
  <c r="N48" i="30"/>
  <c r="N50" i="30" s="1"/>
  <c r="L48" i="30"/>
  <c r="L50" i="30" s="1"/>
  <c r="J48" i="30"/>
  <c r="H48" i="30"/>
  <c r="W45" i="30"/>
  <c r="N44" i="30"/>
  <c r="L44" i="30"/>
  <c r="J44" i="30"/>
  <c r="H44" i="30"/>
  <c r="N43" i="30"/>
  <c r="L43" i="30"/>
  <c r="J43" i="30"/>
  <c r="I43" i="30"/>
  <c r="I45" i="30" s="1"/>
  <c r="N42" i="30"/>
  <c r="L42" i="30"/>
  <c r="J42" i="30"/>
  <c r="H42" i="30"/>
  <c r="W39" i="30"/>
  <c r="I39" i="30"/>
  <c r="N38" i="30"/>
  <c r="L38" i="30"/>
  <c r="J38" i="30"/>
  <c r="H38" i="30"/>
  <c r="N37" i="30"/>
  <c r="L37" i="30"/>
  <c r="J37" i="30"/>
  <c r="H37" i="30"/>
  <c r="N36" i="30"/>
  <c r="L36" i="30"/>
  <c r="J36" i="30"/>
  <c r="H36" i="30"/>
  <c r="N35" i="30"/>
  <c r="L35" i="30"/>
  <c r="J35" i="30"/>
  <c r="H35" i="30"/>
  <c r="N34" i="30"/>
  <c r="L34" i="30"/>
  <c r="J34" i="30"/>
  <c r="H34" i="30"/>
  <c r="N33" i="30"/>
  <c r="L33" i="30"/>
  <c r="J33" i="30"/>
  <c r="H33" i="30"/>
  <c r="N32" i="30"/>
  <c r="L32" i="30"/>
  <c r="J32" i="30"/>
  <c r="H32" i="30"/>
  <c r="N31" i="30"/>
  <c r="L31" i="30"/>
  <c r="J31" i="30"/>
  <c r="H31" i="30"/>
  <c r="N30" i="30"/>
  <c r="L30" i="30"/>
  <c r="J30" i="30"/>
  <c r="H30" i="30"/>
  <c r="N29" i="30"/>
  <c r="L29" i="30"/>
  <c r="J29" i="30"/>
  <c r="H29" i="30"/>
  <c r="N28" i="30"/>
  <c r="L28" i="30"/>
  <c r="J28" i="30"/>
  <c r="H28" i="30"/>
  <c r="N27" i="30"/>
  <c r="L27" i="30"/>
  <c r="J27" i="30"/>
  <c r="H27" i="30"/>
  <c r="N26" i="30"/>
  <c r="L26" i="30"/>
  <c r="J26" i="30"/>
  <c r="H26" i="30"/>
  <c r="N25" i="30"/>
  <c r="L25" i="30"/>
  <c r="J25" i="30"/>
  <c r="H25" i="30"/>
  <c r="N24" i="30"/>
  <c r="L24" i="30"/>
  <c r="J24" i="30"/>
  <c r="H24" i="30"/>
  <c r="N23" i="30"/>
  <c r="L23" i="30"/>
  <c r="J23" i="30"/>
  <c r="H23" i="30"/>
  <c r="N22" i="30"/>
  <c r="L22" i="30"/>
  <c r="J22" i="30"/>
  <c r="H22" i="30"/>
  <c r="N21" i="30"/>
  <c r="L21" i="30"/>
  <c r="J21" i="30"/>
  <c r="H21" i="30"/>
  <c r="N20" i="30"/>
  <c r="L20" i="30"/>
  <c r="J20" i="30"/>
  <c r="H20" i="30"/>
  <c r="N19" i="30"/>
  <c r="L19" i="30"/>
  <c r="J19" i="30"/>
  <c r="H19" i="30"/>
  <c r="N18" i="30"/>
  <c r="L18" i="30"/>
  <c r="J18" i="30"/>
  <c r="H18" i="30"/>
  <c r="N17" i="30"/>
  <c r="L17" i="30"/>
  <c r="J17" i="30"/>
  <c r="H17" i="30"/>
  <c r="N16" i="30"/>
  <c r="L16" i="30"/>
  <c r="J16" i="30"/>
  <c r="H16" i="30"/>
  <c r="N15" i="30"/>
  <c r="L15" i="30"/>
  <c r="J15" i="30"/>
  <c r="H15" i="30"/>
  <c r="N14" i="30"/>
  <c r="L14" i="30"/>
  <c r="J14" i="30"/>
  <c r="H14" i="30"/>
  <c r="D8" i="30"/>
  <c r="W79" i="29"/>
  <c r="I79" i="29"/>
  <c r="N78" i="29"/>
  <c r="L78" i="29"/>
  <c r="J78" i="29"/>
  <c r="H78" i="29"/>
  <c r="N77" i="29"/>
  <c r="L77" i="29"/>
  <c r="J77" i="29"/>
  <c r="H77" i="29"/>
  <c r="N76" i="29"/>
  <c r="L76" i="29"/>
  <c r="J76" i="29"/>
  <c r="H76" i="29"/>
  <c r="N75" i="29"/>
  <c r="N79" i="29" s="1"/>
  <c r="L75" i="29"/>
  <c r="L79" i="29" s="1"/>
  <c r="J75" i="29"/>
  <c r="H75" i="29"/>
  <c r="W72" i="29"/>
  <c r="N71" i="29"/>
  <c r="L71" i="29"/>
  <c r="J71" i="29"/>
  <c r="H71" i="29"/>
  <c r="N70" i="29"/>
  <c r="L70" i="29"/>
  <c r="J70" i="29"/>
  <c r="H70" i="29"/>
  <c r="N69" i="29"/>
  <c r="L69" i="29"/>
  <c r="J69" i="29"/>
  <c r="H69" i="29"/>
  <c r="N68" i="29"/>
  <c r="L68" i="29"/>
  <c r="J68" i="29"/>
  <c r="H68" i="29"/>
  <c r="N67" i="29"/>
  <c r="L67" i="29"/>
  <c r="J67" i="29"/>
  <c r="H67" i="29"/>
  <c r="N66" i="29"/>
  <c r="L66" i="29"/>
  <c r="J66" i="29"/>
  <c r="H66" i="29"/>
  <c r="N65" i="29"/>
  <c r="L65" i="29"/>
  <c r="J65" i="29"/>
  <c r="H65" i="29"/>
  <c r="N64" i="29"/>
  <c r="L64" i="29"/>
  <c r="J64" i="29"/>
  <c r="H64" i="29"/>
  <c r="N63" i="29"/>
  <c r="L63" i="29"/>
  <c r="J63" i="29"/>
  <c r="H63" i="29"/>
  <c r="N62" i="29"/>
  <c r="L62" i="29"/>
  <c r="J62" i="29"/>
  <c r="H62" i="29"/>
  <c r="N61" i="29"/>
  <c r="L61" i="29"/>
  <c r="J61" i="29"/>
  <c r="I61" i="29"/>
  <c r="I72" i="29" s="1"/>
  <c r="N60" i="29"/>
  <c r="L60" i="29"/>
  <c r="J60" i="29"/>
  <c r="H60" i="29"/>
  <c r="N59" i="29"/>
  <c r="L59" i="29"/>
  <c r="J59" i="29"/>
  <c r="H59" i="29"/>
  <c r="W56" i="29"/>
  <c r="I56" i="29"/>
  <c r="N55" i="29"/>
  <c r="N56" i="29" s="1"/>
  <c r="L55" i="29"/>
  <c r="L56" i="29" s="1"/>
  <c r="J55" i="29"/>
  <c r="J56" i="29" s="1"/>
  <c r="E56" i="29" s="1"/>
  <c r="H55" i="29"/>
  <c r="H56" i="29" s="1"/>
  <c r="W49" i="29"/>
  <c r="I49" i="29"/>
  <c r="I51" i="29" s="1"/>
  <c r="N48" i="29"/>
  <c r="N49" i="29" s="1"/>
  <c r="L48" i="29"/>
  <c r="L49" i="29" s="1"/>
  <c r="J48" i="29"/>
  <c r="E49" i="29" s="1"/>
  <c r="H48" i="29"/>
  <c r="H49" i="29" s="1"/>
  <c r="W45" i="29"/>
  <c r="I45" i="29"/>
  <c r="N44" i="29"/>
  <c r="L44" i="29"/>
  <c r="J44" i="29"/>
  <c r="H44" i="29"/>
  <c r="N43" i="29"/>
  <c r="L43" i="29"/>
  <c r="J43" i="29"/>
  <c r="H43" i="29"/>
  <c r="N42" i="29"/>
  <c r="L42" i="29"/>
  <c r="J42" i="29"/>
  <c r="H42" i="29"/>
  <c r="N41" i="29"/>
  <c r="L41" i="29"/>
  <c r="J41" i="29"/>
  <c r="H41" i="29"/>
  <c r="N40" i="29"/>
  <c r="L40" i="29"/>
  <c r="J40" i="29"/>
  <c r="H40" i="29"/>
  <c r="N39" i="29"/>
  <c r="L39" i="29"/>
  <c r="J39" i="29"/>
  <c r="H39" i="29"/>
  <c r="N38" i="29"/>
  <c r="L38" i="29"/>
  <c r="J38" i="29"/>
  <c r="H38" i="29"/>
  <c r="N37" i="29"/>
  <c r="L37" i="29"/>
  <c r="J37" i="29"/>
  <c r="H37" i="29"/>
  <c r="N36" i="29"/>
  <c r="L36" i="29"/>
  <c r="J36" i="29"/>
  <c r="H36" i="29"/>
  <c r="N35" i="29"/>
  <c r="L35" i="29"/>
  <c r="L45" i="29" s="1"/>
  <c r="L51" i="29" s="1"/>
  <c r="J35" i="29"/>
  <c r="H35" i="29"/>
  <c r="W29" i="29"/>
  <c r="I29" i="29"/>
  <c r="N28" i="29"/>
  <c r="N29" i="29" s="1"/>
  <c r="L28" i="29"/>
  <c r="L29" i="29" s="1"/>
  <c r="J28" i="29"/>
  <c r="E29" i="29" s="1"/>
  <c r="H28" i="29"/>
  <c r="H29" i="29" s="1"/>
  <c r="W25" i="29"/>
  <c r="I25" i="29"/>
  <c r="N24" i="29"/>
  <c r="L24" i="29"/>
  <c r="J24" i="29"/>
  <c r="H24" i="29"/>
  <c r="N23" i="29"/>
  <c r="L23" i="29"/>
  <c r="J23" i="29"/>
  <c r="H23" i="29"/>
  <c r="N22" i="29"/>
  <c r="L22" i="29"/>
  <c r="J22" i="29"/>
  <c r="H22" i="29"/>
  <c r="N21" i="29"/>
  <c r="L21" i="29"/>
  <c r="J21" i="29"/>
  <c r="H21" i="29"/>
  <c r="N20" i="29"/>
  <c r="L20" i="29"/>
  <c r="J20" i="29"/>
  <c r="H20" i="29"/>
  <c r="N19" i="29"/>
  <c r="L19" i="29"/>
  <c r="J19" i="29"/>
  <c r="H19" i="29"/>
  <c r="N18" i="29"/>
  <c r="L18" i="29"/>
  <c r="J18" i="29"/>
  <c r="H18" i="29"/>
  <c r="N17" i="29"/>
  <c r="L17" i="29"/>
  <c r="J17" i="29"/>
  <c r="H17" i="29"/>
  <c r="N16" i="29"/>
  <c r="L16" i="29"/>
  <c r="J16" i="29"/>
  <c r="H16" i="29"/>
  <c r="N15" i="29"/>
  <c r="L15" i="29"/>
  <c r="J15" i="29"/>
  <c r="H15" i="29"/>
  <c r="N14" i="29"/>
  <c r="L14" i="29"/>
  <c r="J14" i="29"/>
  <c r="H14" i="29"/>
  <c r="D8" i="29"/>
  <c r="G25" i="6" l="1"/>
  <c r="H79" i="29"/>
  <c r="E79" i="29"/>
  <c r="E25" i="29"/>
  <c r="H67" i="30"/>
  <c r="H45" i="30"/>
  <c r="H50" i="30"/>
  <c r="J50" i="30"/>
  <c r="E50" i="30" s="1"/>
  <c r="I52" i="30"/>
  <c r="N74" i="30"/>
  <c r="N45" i="30"/>
  <c r="J39" i="30"/>
  <c r="E39" i="30" s="1"/>
  <c r="W76" i="30"/>
  <c r="H72" i="29"/>
  <c r="H81" i="29" s="1"/>
  <c r="D13" i="32" s="1"/>
  <c r="F13" i="32" s="1"/>
  <c r="J51" i="29"/>
  <c r="E51" i="29" s="1"/>
  <c r="N72" i="29"/>
  <c r="L39" i="30"/>
  <c r="L52" i="30" s="1"/>
  <c r="L81" i="29"/>
  <c r="J45" i="30"/>
  <c r="E45" i="30" s="1"/>
  <c r="J74" i="30"/>
  <c r="E74" i="30" s="1"/>
  <c r="L25" i="29"/>
  <c r="L31" i="29" s="1"/>
  <c r="L83" i="29" s="1"/>
  <c r="J72" i="29"/>
  <c r="E72" i="29" s="1"/>
  <c r="H39" i="30"/>
  <c r="L45" i="30"/>
  <c r="N67" i="30"/>
  <c r="W81" i="29"/>
  <c r="N25" i="29"/>
  <c r="N31" i="29" s="1"/>
  <c r="H45" i="29"/>
  <c r="H51" i="29" s="1"/>
  <c r="D12" i="32" s="1"/>
  <c r="F12" i="32" s="1"/>
  <c r="L72" i="29"/>
  <c r="H25" i="29"/>
  <c r="H31" i="29" s="1"/>
  <c r="D11" i="32" s="1"/>
  <c r="I31" i="29"/>
  <c r="N45" i="29"/>
  <c r="N51" i="29" s="1"/>
  <c r="W51" i="29"/>
  <c r="N81" i="29"/>
  <c r="N39" i="30"/>
  <c r="N52" i="30" s="1"/>
  <c r="W52" i="30"/>
  <c r="W78" i="30" s="1"/>
  <c r="I76" i="30"/>
  <c r="I78" i="30" s="1"/>
  <c r="L67" i="30"/>
  <c r="L76" i="30" s="1"/>
  <c r="H74" i="30"/>
  <c r="H76" i="30" s="1"/>
  <c r="D13" i="31" s="1"/>
  <c r="F13" i="31" s="1"/>
  <c r="W31" i="29"/>
  <c r="J67" i="30"/>
  <c r="E67" i="30" s="1"/>
  <c r="E15" i="32"/>
  <c r="E15" i="31"/>
  <c r="G20" i="6"/>
  <c r="G36" i="6"/>
  <c r="G37" i="6"/>
  <c r="G19" i="6"/>
  <c r="G21" i="6"/>
  <c r="E22" i="6"/>
  <c r="N76" i="30"/>
  <c r="I81" i="29"/>
  <c r="I83" i="29" s="1"/>
  <c r="H52" i="30" l="1"/>
  <c r="J52" i="30"/>
  <c r="E52" i="30" s="1"/>
  <c r="L78" i="30"/>
  <c r="E81" i="29"/>
  <c r="E45" i="29"/>
  <c r="N83" i="29"/>
  <c r="H83" i="29"/>
  <c r="J76" i="30"/>
  <c r="E76" i="30" s="1"/>
  <c r="N78" i="30"/>
  <c r="W83" i="29"/>
  <c r="G22" i="6"/>
  <c r="E23" i="6"/>
  <c r="G23" i="6" s="1"/>
  <c r="E31" i="29"/>
  <c r="C4" i="26"/>
  <c r="E9" i="25"/>
  <c r="C2" i="26"/>
  <c r="R49" i="25"/>
  <c r="K45" i="25"/>
  <c r="R44" i="25"/>
  <c r="J44" i="25"/>
  <c r="P42" i="25"/>
  <c r="P41" i="25"/>
  <c r="P40" i="25"/>
  <c r="P39" i="25"/>
  <c r="P38" i="25"/>
  <c r="R35" i="25"/>
  <c r="J35" i="25"/>
  <c r="E35" i="25"/>
  <c r="C2" i="24"/>
  <c r="R49" i="23"/>
  <c r="K45" i="23"/>
  <c r="R44" i="23"/>
  <c r="J44" i="23"/>
  <c r="P42" i="23"/>
  <c r="P41" i="23"/>
  <c r="P40" i="23"/>
  <c r="P39" i="23"/>
  <c r="P38" i="23"/>
  <c r="R35" i="23"/>
  <c r="J35" i="23"/>
  <c r="E35" i="23"/>
  <c r="E9" i="21"/>
  <c r="C4" i="22"/>
  <c r="C2" i="22"/>
  <c r="R49" i="21"/>
  <c r="K45" i="21"/>
  <c r="R44" i="21"/>
  <c r="J44" i="21"/>
  <c r="P42" i="21"/>
  <c r="P41" i="21"/>
  <c r="P40" i="21"/>
  <c r="P39" i="21"/>
  <c r="P38" i="21"/>
  <c r="R35" i="21"/>
  <c r="J35" i="21"/>
  <c r="E35" i="21"/>
  <c r="C4" i="20"/>
  <c r="E9" i="19"/>
  <c r="C2" i="20"/>
  <c r="R49" i="19"/>
  <c r="K45" i="19"/>
  <c r="R44" i="19"/>
  <c r="J44" i="19"/>
  <c r="P42" i="19"/>
  <c r="P41" i="19"/>
  <c r="P40" i="19"/>
  <c r="P39" i="19"/>
  <c r="P38" i="19"/>
  <c r="R35" i="19"/>
  <c r="J35" i="19"/>
  <c r="E35" i="19"/>
  <c r="G14" i="6" l="1"/>
  <c r="J83" i="29"/>
  <c r="E83" i="29" s="1"/>
  <c r="H78" i="30"/>
  <c r="F11" i="32"/>
  <c r="F15" i="32" s="1"/>
  <c r="M13" i="32"/>
  <c r="M12" i="32"/>
  <c r="M11" i="32"/>
  <c r="D15" i="32"/>
  <c r="M14" i="32"/>
  <c r="E78" i="30"/>
  <c r="J78" i="26"/>
  <c r="E44" i="25"/>
  <c r="R47" i="25" s="1"/>
  <c r="C25" i="2" s="1"/>
  <c r="C2" i="18"/>
  <c r="C4" i="18"/>
  <c r="E9" i="17"/>
  <c r="E35" i="17"/>
  <c r="J35" i="17"/>
  <c r="R35" i="17"/>
  <c r="P38" i="17"/>
  <c r="P39" i="17"/>
  <c r="P40" i="17"/>
  <c r="P41" i="17"/>
  <c r="P42" i="17"/>
  <c r="J44" i="17"/>
  <c r="R44" i="17"/>
  <c r="K45" i="17"/>
  <c r="R49" i="17"/>
  <c r="C2" i="16"/>
  <c r="C4" i="16"/>
  <c r="E17" i="16"/>
  <c r="G23" i="16"/>
  <c r="E26" i="16"/>
  <c r="G32" i="16"/>
  <c r="E9" i="15"/>
  <c r="E35" i="15"/>
  <c r="J35" i="15"/>
  <c r="R35" i="15"/>
  <c r="P38" i="15"/>
  <c r="P39" i="15"/>
  <c r="P40" i="15"/>
  <c r="P41" i="15"/>
  <c r="P42" i="15"/>
  <c r="J44" i="15"/>
  <c r="R44" i="15"/>
  <c r="K45" i="15"/>
  <c r="R49" i="15"/>
  <c r="C2" i="14"/>
  <c r="C4" i="14"/>
  <c r="E17" i="14"/>
  <c r="G17" i="14" s="1"/>
  <c r="E34" i="14"/>
  <c r="G34" i="14" s="1"/>
  <c r="G67" i="14"/>
  <c r="E9" i="13"/>
  <c r="E35" i="13"/>
  <c r="J35" i="13"/>
  <c r="R35" i="13"/>
  <c r="P38" i="13"/>
  <c r="P39" i="13"/>
  <c r="P40" i="13"/>
  <c r="P41" i="13"/>
  <c r="P42" i="13"/>
  <c r="J44" i="13"/>
  <c r="R44" i="13"/>
  <c r="K45" i="13"/>
  <c r="R49" i="13"/>
  <c r="C2" i="12"/>
  <c r="C4" i="12"/>
  <c r="E40" i="12"/>
  <c r="G40" i="12" s="1"/>
  <c r="E9" i="11"/>
  <c r="E35" i="11"/>
  <c r="J35" i="11"/>
  <c r="R35" i="11"/>
  <c r="P38" i="11"/>
  <c r="P39" i="11"/>
  <c r="P40" i="11"/>
  <c r="P41" i="11"/>
  <c r="P42" i="11"/>
  <c r="J44" i="11"/>
  <c r="R44" i="11"/>
  <c r="K45" i="11"/>
  <c r="R49" i="11"/>
  <c r="C2" i="10"/>
  <c r="C4" i="10"/>
  <c r="G117" i="10"/>
  <c r="E9" i="9"/>
  <c r="E35" i="9"/>
  <c r="J35" i="9"/>
  <c r="R35" i="9"/>
  <c r="P38" i="9"/>
  <c r="P39" i="9"/>
  <c r="P40" i="9"/>
  <c r="P41" i="9"/>
  <c r="P42" i="9"/>
  <c r="J44" i="9"/>
  <c r="R44" i="9"/>
  <c r="K45" i="9"/>
  <c r="R49" i="9"/>
  <c r="C2" i="3"/>
  <c r="C4" i="3"/>
  <c r="E39" i="3"/>
  <c r="G39" i="3" s="1"/>
  <c r="E43" i="3"/>
  <c r="G43" i="3" s="1"/>
  <c r="E46" i="3"/>
  <c r="G46" i="3" s="1"/>
  <c r="E9" i="8"/>
  <c r="E35" i="8"/>
  <c r="J35" i="8"/>
  <c r="R35" i="8"/>
  <c r="P38" i="8"/>
  <c r="P39" i="8"/>
  <c r="P40" i="8"/>
  <c r="P41" i="8"/>
  <c r="P42" i="8"/>
  <c r="J44" i="8"/>
  <c r="R44" i="8"/>
  <c r="K45" i="8"/>
  <c r="R49" i="8"/>
  <c r="C2" i="6"/>
  <c r="C4" i="6"/>
  <c r="E9" i="7"/>
  <c r="E35" i="7"/>
  <c r="J35" i="7"/>
  <c r="R35" i="7"/>
  <c r="P38" i="7"/>
  <c r="P39" i="7"/>
  <c r="P40" i="7"/>
  <c r="P41" i="7"/>
  <c r="P42" i="7"/>
  <c r="J44" i="7"/>
  <c r="R44" i="7"/>
  <c r="K45" i="7"/>
  <c r="R49" i="7"/>
  <c r="B3" i="2"/>
  <c r="B6" i="2"/>
  <c r="B7" i="2"/>
  <c r="C8" i="10"/>
  <c r="E35" i="1"/>
  <c r="J35" i="1"/>
  <c r="R35" i="1"/>
  <c r="P38" i="1"/>
  <c r="P39" i="1"/>
  <c r="P40" i="1"/>
  <c r="P41" i="1"/>
  <c r="P42" i="1"/>
  <c r="J44" i="1"/>
  <c r="R44" i="1"/>
  <c r="K45" i="1"/>
  <c r="R49" i="1"/>
  <c r="G36" i="3" l="1"/>
  <c r="M13" i="31"/>
  <c r="D15" i="31"/>
  <c r="M11" i="31"/>
  <c r="M14" i="31"/>
  <c r="F12" i="31"/>
  <c r="F15" i="31" s="1"/>
  <c r="M12" i="31"/>
  <c r="E40" i="1" s="1"/>
  <c r="M15" i="32"/>
  <c r="M23" i="32" s="1"/>
  <c r="C27" i="2" s="1"/>
  <c r="C6" i="10"/>
  <c r="C1" i="30"/>
  <c r="C1" i="29"/>
  <c r="D5" i="32"/>
  <c r="C6" i="34"/>
  <c r="D5" i="31"/>
  <c r="C3" i="16"/>
  <c r="C3" i="34"/>
  <c r="C3" i="30"/>
  <c r="C7" i="34"/>
  <c r="C3" i="29"/>
  <c r="D6" i="32"/>
  <c r="D6" i="31"/>
  <c r="E18" i="16"/>
  <c r="G18" i="16" s="1"/>
  <c r="G17" i="16"/>
  <c r="E27" i="16"/>
  <c r="G27" i="16" s="1"/>
  <c r="G26" i="16"/>
  <c r="G17" i="3"/>
  <c r="G14" i="3" s="1"/>
  <c r="G118" i="24"/>
  <c r="E42" i="23" s="1"/>
  <c r="E44" i="23" s="1"/>
  <c r="R47" i="23" s="1"/>
  <c r="C24" i="2" s="1"/>
  <c r="E19" i="16"/>
  <c r="G19" i="16" s="1"/>
  <c r="E42" i="11"/>
  <c r="E42" i="9"/>
  <c r="E42" i="8"/>
  <c r="G67" i="18"/>
  <c r="E38" i="21"/>
  <c r="E35" i="14"/>
  <c r="E19" i="14"/>
  <c r="G19" i="14" s="1"/>
  <c r="E18" i="14"/>
  <c r="G18" i="14" s="1"/>
  <c r="C3" i="18"/>
  <c r="C3" i="3"/>
  <c r="C3" i="6"/>
  <c r="C3" i="12"/>
  <c r="C7" i="24"/>
  <c r="C7" i="20"/>
  <c r="C7" i="26"/>
  <c r="C7" i="22"/>
  <c r="C8" i="6"/>
  <c r="C8" i="3"/>
  <c r="C7" i="14"/>
  <c r="C8" i="16"/>
  <c r="C8" i="18"/>
  <c r="C6" i="26"/>
  <c r="C6" i="22"/>
  <c r="C6" i="24"/>
  <c r="C6" i="20"/>
  <c r="C7" i="6"/>
  <c r="C7" i="3"/>
  <c r="C8" i="12"/>
  <c r="C6" i="14"/>
  <c r="C7" i="16"/>
  <c r="C7" i="18"/>
  <c r="C3" i="20"/>
  <c r="C3" i="24"/>
  <c r="C3" i="26"/>
  <c r="C3" i="22"/>
  <c r="C6" i="6"/>
  <c r="C6" i="3"/>
  <c r="C3" i="10"/>
  <c r="C7" i="12"/>
  <c r="C6" i="16"/>
  <c r="C6" i="18"/>
  <c r="C8" i="24"/>
  <c r="C8" i="20"/>
  <c r="C8" i="26"/>
  <c r="C8" i="22"/>
  <c r="C7" i="10"/>
  <c r="C6" i="12"/>
  <c r="C8" i="14"/>
  <c r="C3" i="14"/>
  <c r="O48" i="25"/>
  <c r="R48" i="25" s="1"/>
  <c r="R50" i="25" s="1"/>
  <c r="G33" i="20"/>
  <c r="E38" i="19" s="1"/>
  <c r="E44" i="19" s="1"/>
  <c r="R47" i="19" s="1"/>
  <c r="C22" i="2" s="1"/>
  <c r="E42" i="1" l="1"/>
  <c r="M15" i="31"/>
  <c r="L24" i="32"/>
  <c r="M24" i="32" s="1"/>
  <c r="M26" i="32" s="1"/>
  <c r="E44" i="21"/>
  <c r="R47" i="21" s="1"/>
  <c r="O48" i="21" s="1"/>
  <c r="R48" i="21" s="1"/>
  <c r="R50" i="21" s="1"/>
  <c r="G25" i="16"/>
  <c r="G35" i="14"/>
  <c r="O48" i="23"/>
  <c r="R48" i="23" s="1"/>
  <c r="R50" i="23" s="1"/>
  <c r="E20" i="16"/>
  <c r="G20" i="16" s="1"/>
  <c r="G128" i="12"/>
  <c r="E38" i="11" s="1"/>
  <c r="E44" i="11" s="1"/>
  <c r="R47" i="11" s="1"/>
  <c r="O48" i="11" s="1"/>
  <c r="R48" i="11" s="1"/>
  <c r="R50" i="11" s="1"/>
  <c r="G122" i="10"/>
  <c r="E38" i="9" s="1"/>
  <c r="E44" i="9" s="1"/>
  <c r="R47" i="9" s="1"/>
  <c r="O48" i="9" s="1"/>
  <c r="R48" i="9" s="1"/>
  <c r="E38" i="8"/>
  <c r="E44" i="8" s="1"/>
  <c r="R47" i="8" s="1"/>
  <c r="C16" i="2" s="1"/>
  <c r="E20" i="14"/>
  <c r="G20" i="14" s="1"/>
  <c r="O48" i="19"/>
  <c r="R48" i="19" s="1"/>
  <c r="R50" i="19" s="1"/>
  <c r="G73" i="18"/>
  <c r="E38" i="17" s="1"/>
  <c r="E44" i="17" s="1"/>
  <c r="R47" i="17" s="1"/>
  <c r="C21" i="2" s="1"/>
  <c r="L24" i="31" l="1"/>
  <c r="M24" i="31" s="1"/>
  <c r="M26" i="31" s="1"/>
  <c r="C28" i="2"/>
  <c r="C23" i="2"/>
  <c r="E21" i="16"/>
  <c r="C18" i="2"/>
  <c r="C17" i="2"/>
  <c r="O48" i="8"/>
  <c r="R48" i="8" s="1"/>
  <c r="R50" i="8" s="1"/>
  <c r="E21" i="14"/>
  <c r="G21" i="14" s="1"/>
  <c r="G72" i="14" s="1"/>
  <c r="E38" i="13" s="1"/>
  <c r="E44" i="13" s="1"/>
  <c r="R47" i="13" s="1"/>
  <c r="O48" i="17"/>
  <c r="R48" i="17" s="1"/>
  <c r="R50" i="17" s="1"/>
  <c r="G76" i="6"/>
  <c r="E38" i="7" s="1"/>
  <c r="G21" i="16" l="1"/>
  <c r="G14" i="16" s="1"/>
  <c r="G37" i="16" s="1"/>
  <c r="E38" i="15" s="1"/>
  <c r="E38" i="1" s="1"/>
  <c r="E44" i="7"/>
  <c r="C19" i="2"/>
  <c r="O48" i="13"/>
  <c r="R48" i="13" s="1"/>
  <c r="R50" i="13" s="1"/>
  <c r="E44" i="15" l="1"/>
  <c r="R47" i="15" s="1"/>
  <c r="E44" i="1"/>
  <c r="R47" i="1" s="1"/>
  <c r="R47" i="7"/>
  <c r="O48" i="1" l="1"/>
  <c r="R48" i="1" s="1"/>
  <c r="R50" i="1" s="1"/>
  <c r="O48" i="15"/>
  <c r="R48" i="15" s="1"/>
  <c r="R50" i="15" s="1"/>
  <c r="C20" i="2"/>
  <c r="O48" i="7"/>
  <c r="R48" i="7" s="1"/>
  <c r="R50" i="7" s="1"/>
  <c r="C15" i="2"/>
  <c r="C30" i="2" l="1"/>
  <c r="C13" i="2" l="1"/>
</calcChain>
</file>

<file path=xl/sharedStrings.xml><?xml version="1.0" encoding="utf-8"?>
<sst xmlns="http://schemas.openxmlformats.org/spreadsheetml/2006/main" count="4341" uniqueCount="934">
  <si>
    <t>KRYCÍ LIST ROZPOČTU</t>
  </si>
  <si>
    <t>Názov stavby</t>
  </si>
  <si>
    <t>JKSO</t>
  </si>
  <si>
    <t xml:space="preserve"> </t>
  </si>
  <si>
    <t>Kód stavby</t>
  </si>
  <si>
    <t>169</t>
  </si>
  <si>
    <t>Názov objektu</t>
  </si>
  <si>
    <t>EČO</t>
  </si>
  <si>
    <t>Kód objektu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</si>
  <si>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</si>
  <si>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</si>
  <si>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</si>
  <si>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</si>
  <si>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</si>
  <si>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</si>
  <si>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</si>
  <si>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</si>
  <si>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</si>
  <si>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Zhotoviteľ</t>
  </si>
  <si>
    <t>Rozpočet číslo</t>
  </si>
  <si>
    <t>Spracoval</t>
  </si>
  <si>
    <t>Dňa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</si>
  <si>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</si>
  <si>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</si>
  <si>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</si>
  <si>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</si>
  <si>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</si>
  <si>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</si>
  <si>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</si>
  <si>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</si>
  <si>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</si>
  <si>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</si>
  <si>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</si>
  <si>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</si>
  <si>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</si>
  <si>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</si>
  <si>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</si>
  <si>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HSV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</si>
  <si>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</si>
  <si>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</si>
  <si>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</si>
  <si>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</si>
  <si>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</si>
  <si>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</si>
  <si>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</si>
  <si>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</si>
  <si>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</si>
  <si>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</si>
  <si>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</si>
  <si>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</si>
  <si>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</si>
  <si>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</si>
  <si>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</si>
  <si>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</si>
  <si>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</si>
  <si>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</si>
  <si>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</si>
  <si>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</si>
  <si>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</si>
  <si>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</si>
  <si>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</si>
  <si>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</si>
  <si>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</si>
  <si>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</si>
  <si>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</si>
  <si>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</si>
  <si>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</si>
  <si>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</si>
  <si>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</si>
  <si>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</si>
  <si>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</si>
  <si>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REKAPITULÁCIA ROZPOČTU</t>
  </si>
  <si>
    <t>Stavba:</t>
  </si>
  <si>
    <t>Objekt:</t>
  </si>
  <si>
    <t>Časť:</t>
  </si>
  <si>
    <t>Objednávateľ:</t>
  </si>
  <si>
    <t>Zhotoviteľ:</t>
  </si>
  <si>
    <t>Dátum:</t>
  </si>
  <si>
    <t>Kód</t>
  </si>
  <si>
    <t>Popis</t>
  </si>
  <si>
    <t>Cena celkom</t>
  </si>
  <si>
    <t>Hmotnosť celkom</t>
  </si>
  <si>
    <t>Celkom</t>
  </si>
  <si>
    <t>P.Č.</t>
  </si>
  <si>
    <t>MJ</t>
  </si>
  <si>
    <t>Množstvo celkom</t>
  </si>
  <si>
    <t>Cena jednotková</t>
  </si>
  <si>
    <t>Zemné práce</t>
  </si>
  <si>
    <t>m2</t>
  </si>
  <si>
    <t>m</t>
  </si>
  <si>
    <t>m3</t>
  </si>
  <si>
    <t>Vodorovné premiestnenie výkopku tr.1-4 do 10000 m</t>
  </si>
  <si>
    <t>Príplatok za každých ďalších 1000 m horniny 1-4 po spevnenej ceste</t>
  </si>
  <si>
    <t>Nakladanie neuľahnutého výkopku z hornín tr.1-4 nad 100 do 1000 m3</t>
  </si>
  <si>
    <t>Uloženie sypaniny na skládky nad 100 do 1000 m3</t>
  </si>
  <si>
    <t>Poplatok za skladovanie - zemina a kamenivo (17 05) ostatné</t>
  </si>
  <si>
    <t>t</t>
  </si>
  <si>
    <t>Zakladanie</t>
  </si>
  <si>
    <t>Komunikácie</t>
  </si>
  <si>
    <t>Rúrové vedenie</t>
  </si>
  <si>
    <t>Ostatné konštrukcie a práce-búranie</t>
  </si>
  <si>
    <t>Ostatné investičné náklady</t>
  </si>
  <si>
    <t>kpl</t>
  </si>
  <si>
    <t>Náklady na vytýčenie stavby</t>
  </si>
  <si>
    <t>Vytýčenie inžinierských sietí</t>
  </si>
  <si>
    <t>Dokumentácia skutočného prevedenia stavby,vr.digit.sprac.</t>
  </si>
  <si>
    <t>Výkop ryhy do šírky 600 mm v horn.3 do 100 m3(drenáž)</t>
  </si>
  <si>
    <t>Výkop zapaženej jamy v hornine 3, do 100 m3(vsakovacie jamy)</t>
  </si>
  <si>
    <t xml:space="preserve">Zhotoviteľ: </t>
  </si>
  <si>
    <t>Terénne zapravenie sypaninou z vhodných hornín 1 až 4 so zasiatím trávneho semena</t>
  </si>
  <si>
    <t>Výkop ryhy do šírky 600 mm v horn.3 do 100 m3(obrubníky)</t>
  </si>
  <si>
    <t>Podklad  z kameniva  drveného veľ. 32-63 mm tr.A s rozprestretím a zhutn.hr.150 mm</t>
  </si>
  <si>
    <t>Pružná podkladná vrstva</t>
  </si>
  <si>
    <t>Umelé povrchy</t>
  </si>
  <si>
    <t>Čiarovanie na tartan-polyuretánová farba,čiary š.50mm</t>
  </si>
  <si>
    <t>Ostatné náklady na presun a manipuláciu s materiál.</t>
  </si>
  <si>
    <t>Pružná podkladná vrstva-Penetrácia</t>
  </si>
  <si>
    <t>Penetrácia 0,3kg/m2</t>
  </si>
  <si>
    <t>Ukladanie drenážneho potrubia bez výkop. systémom z flexibilného PVC bez obsypu</t>
  </si>
  <si>
    <t>Geotextílie  200g/m2 , 50m vrátane doskočiska</t>
  </si>
  <si>
    <t>Zhotov. oplášt. výplne z geotext. v ryhe alebo v záreze pri rozvinutej šírke oplášt. od 0 do 2,5 m vrátane doskočiska</t>
  </si>
  <si>
    <t>T</t>
  </si>
  <si>
    <t>Ing. Máté</t>
  </si>
  <si>
    <t>Obrubník betónový  š.- 80mm,rozmer:80x250x500-pre oblúky atl.dráhy</t>
  </si>
  <si>
    <t>kg</t>
  </si>
  <si>
    <t>PU lepidlo T144 alebo ekvivalent</t>
  </si>
  <si>
    <t>Strojová montáž</t>
  </si>
  <si>
    <t>Butyl acetát</t>
  </si>
  <si>
    <t>liter</t>
  </si>
  <si>
    <t>TARTAN striekaný priepustný pre bežecké dráhy hr.10+3 mm vrátane rozbežiska pre skok do diaľky</t>
  </si>
  <si>
    <t>SBR podložka hr.10mm</t>
  </si>
  <si>
    <t>EPDM striekaný povrch(TARTAN)</t>
  </si>
  <si>
    <t>EPDM granulát,fr.0,5-1,5mm,farba:červená</t>
  </si>
  <si>
    <t>PU lepidlo T134 alebo ekvivalent</t>
  </si>
  <si>
    <t>Podklad  z kameniva drveného veľ. 0-16  mm tr.A alebo (veľ. 0-22  mm tr.A) s rozprestretím a zhutn.hr.100 mm</t>
  </si>
  <si>
    <t>Podklad  z piesku typ, tr.A s rozprestretím hr.300 mm-32m2 pre skok do dialky</t>
  </si>
  <si>
    <t>Osadenie  obrubníka betón a gumenného, do lôžka z bet. pros. tr. C 10/12,5 s bočnou oporou vrátane dodávky betónu</t>
  </si>
  <si>
    <t>Obrubník betónový  š.- 80mm,rozmer: 80x250x1000-pre atl.dráhu</t>
  </si>
  <si>
    <t>Obrubník SBR  š.- 50mm,rozmer: 50x200x950-pre doskočisko</t>
  </si>
  <si>
    <t>Pružná priepustná podložka / zmes kameniva,gum. granulátu a PU pojiva / hr.35 mm,realizácia podľa normy DIN 18035/6,pomer:90:10</t>
  </si>
  <si>
    <r>
      <t>Kamenivo 2/4 alebo 4/8</t>
    </r>
    <r>
      <rPr>
        <b/>
        <sz val="8"/>
        <rFont val="Arial"/>
        <family val="2"/>
      </rPr>
      <t>-množ.materiálu:(32kg/m2)+25%</t>
    </r>
  </si>
  <si>
    <r>
      <t>SBR granulát fr.1/3 alebo 2/4</t>
    </r>
    <r>
      <rPr>
        <b/>
        <sz val="8"/>
        <rFont val="Arial"/>
        <family val="2"/>
      </rPr>
      <t>-množ.materiálu:(3kg/m2)+5%</t>
    </r>
  </si>
  <si>
    <r>
      <t>PU lepidlo T144 alebo ekvivalent</t>
    </r>
    <r>
      <rPr>
        <b/>
        <sz val="8"/>
        <rFont val="Arial"/>
        <family val="2"/>
      </rPr>
      <t>-množ.materiálu:(2.1kg/m2)+5%</t>
    </r>
  </si>
  <si>
    <r>
      <t>Strojová montáž-</t>
    </r>
    <r>
      <rPr>
        <b/>
        <sz val="8"/>
        <rFont val="Arial"/>
        <family val="2"/>
      </rPr>
      <t>miešanie: (aut.miešač-napr.MixMatic 6004 a 6004S pre presný pomer namiešaných zmäsí počas celej doby realizácie ET DECKE(gumoasfalt)) a strojová montáž ET DECKE-(napr. Finisher:PlanoMatic 928) a aut.nastavením výšky a rovinatosti gumoasfaltu (ET DECKE)</t>
    </r>
  </si>
  <si>
    <t>Strojová montáž-nástrekom alebo válčekovaním</t>
  </si>
  <si>
    <t>EPDM granulát,fr.0,0-0,05mm,farba:červená</t>
  </si>
  <si>
    <t>Strojová montáž-nástrekom</t>
  </si>
  <si>
    <t>D+M odrazovej dosky pre skok do diaľky komplet vrátane krytu a odnímateľnej dosky pre skok do diaľky</t>
  </si>
  <si>
    <t>set</t>
  </si>
  <si>
    <t>D+M vybavenia pre vrh guľou-zarážacie brvno a oceľová obruč</t>
  </si>
  <si>
    <t>Lapač piesku  (rohož gumenná preforovaná odnímateľná-exteriér) š.- 500mm,rozmer: 500x20x1000-pre doskočisko</t>
  </si>
  <si>
    <t>Odkopávka a prekopávka nezapažená  v hornine 3,nad 100 do 1000 m3 do max.hr.200mm-1791.6m2</t>
  </si>
  <si>
    <t>SBR granulát fr.1/3 alebo 2/4-(10kg/m2)+5%</t>
  </si>
  <si>
    <t>PU lepidlo T144 alebo ekvivalent-(1.7kg/m2)+5%</t>
  </si>
  <si>
    <t>Odkopávka a prekopávka nezapažená  v hornine 3,nad 100 do 1000 m3 do max.hr.200mm-pre rozbežisko a max.hr.400mm pre doskočisko</t>
  </si>
  <si>
    <t>Podklad  z kameniva  drveného veľ. 32-63 mm tr.A s rozprestretím a zhutn.hr.150 mm-pre rozbežisko</t>
  </si>
  <si>
    <t>Podklad  z kameniva drveného veľ. 0-16  mm tr.A alebo (veľ. 0-22  mm tr.A) s rozprestretím a zhutn.hr.100 mm-pre rozbežisko+doskočisko</t>
  </si>
  <si>
    <t>Obrubník betónový  š.- 80mm,rozmer: 80x250x1000-pre rozbežisko a lapač piesku</t>
  </si>
  <si>
    <t>Umelé povrchy-rozbežisko pre skok do diaľky</t>
  </si>
  <si>
    <t>Pružná podkladná vrstva-Penetrácia--rozbežisko pre skok do diaľky</t>
  </si>
  <si>
    <t>Pružná podkladná vrstva--rozbežisko pre skok do diaľky</t>
  </si>
  <si>
    <t xml:space="preserve">Odkopávka a prekopávka nezapažená  v hornine 3,nad 100 do 1000 m3 do max.hr.400mm-pre kruh </t>
  </si>
  <si>
    <t>Výkop ryhy do šírky 600 mm v horn.3 do 100 m3(obrubníky-40kus)</t>
  </si>
  <si>
    <t>Podklad  z kameniva  drveného veľ. 0-32 mm tr.A s rozprestretím a zhutn.hr.250 mm-poklad pod kruh pre vrh guľou</t>
  </si>
  <si>
    <t>Osadenie  obrubníka betón, do lôžka z bet. pros. tr. C 10/12,5 s bočnou oporou vrátane dodávky betónu</t>
  </si>
  <si>
    <t>Betón C 16/20, (pre osadenie obrubníkov) a vrátane  mazaniny pre pokládku lapača piesku(rohož preforovaná odnímateľná)</t>
  </si>
  <si>
    <t xml:space="preserve">Betón C 16/20, (pre osadenie obrubníkov) </t>
  </si>
  <si>
    <t>Osadenie  obrubníka betón, do lôžka z bet. pros. tr. C 10/12,5 s bočnou oporou vrátane dodávky betónu a mazaniny -kruh pre vrh guľou vrátane špeciálnej úpravy prehladenie povrchu</t>
  </si>
  <si>
    <t>Betón C 16/20, (pre osadenie obrubníkov),vrátane dodávky betónu/mazaniny -kruh pre vrh guľou vrátane špeciálnej úpravy prehladenie povrchu</t>
  </si>
  <si>
    <t>Obrubník betónový  š.- 80mm,rozmer: 80x250x1000-pre výseč vrhu guľou</t>
  </si>
  <si>
    <t xml:space="preserve">Obnova športového areálu pri Gymnáziu Ľudovíta Štúra Zvolen
</t>
  </si>
  <si>
    <t>Gymnázium Ľudovíta Štúra,Hronská 1467/3, 960 49 Zvolen</t>
  </si>
  <si>
    <t>ving s.r.o.</t>
  </si>
  <si>
    <t>Kmeť</t>
  </si>
  <si>
    <t>Obnova športového areálu pri Gymnáziu Ľudovíta Štúra Zvolen</t>
  </si>
  <si>
    <t xml:space="preserve">SO 01  ATLETICKÁ DRÁHA </t>
  </si>
  <si>
    <t>SO 02  FUTBALOVÉ IHRISKO</t>
  </si>
  <si>
    <t>SO 03 BASKETBALOVÉ IHRISKO</t>
  </si>
  <si>
    <t>SO 04 HÁDZANÁRSKE IHRISKO</t>
  </si>
  <si>
    <t>SO 05 SKOK DO DIAĽKY</t>
  </si>
  <si>
    <t>SO 06 VRH GUĽOU</t>
  </si>
  <si>
    <t>SO 07  WORKOUT</t>
  </si>
  <si>
    <t>SO 08  DROBNÁ ARCHITEKTÚRA A MOBILIÁR</t>
  </si>
  <si>
    <t>SO 09  HYGIENICKÉ A TECHNICKÉ ZÁZEMIE</t>
  </si>
  <si>
    <t>SO 10 OSVETLENIE AREÁLU</t>
  </si>
  <si>
    <t>SO 11 KAMEROVÝ SYSTÉM</t>
  </si>
  <si>
    <t>Šporotvý areál</t>
  </si>
  <si>
    <t>ROZPOČET</t>
  </si>
  <si>
    <t>Odstránenie zeminy do minimálnej hrúbky 200 mm s následným vyhrnutím do 50m</t>
  </si>
  <si>
    <t>Úprava pláne so zhutnením /min. hodnota hutnenia je  25MPa/</t>
  </si>
  <si>
    <t>Výkop ryhy pre drenáž do zhutnenej zemnej pláne</t>
  </si>
  <si>
    <t xml:space="preserve">Výkop vsakovacej jamy </t>
  </si>
  <si>
    <t>Vytýčenie a vŕtanie otvorov pre stĺpiky  oplotenia a 1*vst.bráničky do hutneného podložia</t>
  </si>
  <si>
    <t>Vytýčenie, výkop a zrovnanie ryhy pre osadenie obrubníkov; do hutneného podložia a položenie zemnenia do ryhy pre obrubníky</t>
  </si>
  <si>
    <t>Dodávka a Uloženie a zosvorkovanie zemniaceho vodiča Ø 10 mm</t>
  </si>
  <si>
    <t>bm</t>
  </si>
  <si>
    <t>Vytýčenie a hĺbenie jám pre osadenie pätiek športového náradia do hutneného a vyrovnaného podložia-volejbal/tenis,futbal</t>
  </si>
  <si>
    <t>Betón B15- C12/15 pre osadenie stĺpikov oplotenia  vrátane dopravy.</t>
  </si>
  <si>
    <t xml:space="preserve">Osadenie stĺpikov oplotenia </t>
  </si>
  <si>
    <t>ks</t>
  </si>
  <si>
    <t xml:space="preserve">Osadenie vst.bráničky oplotenia </t>
  </si>
  <si>
    <t>Betón pre osadenie cestných obrubníkov; vrátane dopravy</t>
  </si>
  <si>
    <t>Cestné obrubníky; 80x250x1000mm; vrátane dopravy</t>
  </si>
  <si>
    <t>Osadenie cestných obrubníkov</t>
  </si>
  <si>
    <t>Betón B15- C12/15 pre osadenie pätiek športového náradia  volejbal,tenis,nohejbal a malý futbal vrátane dopravy</t>
  </si>
  <si>
    <t>Osadenie pätiek športového náradia+dodávka PVC rúr M200,volejbal/nohejbal/tenis-2*dl.800mm,futbal-4*dl.500mm,</t>
  </si>
  <si>
    <t>Vydrenážovanie jestvujúcej asfaltovej plochy prebitím M 35-80mm v rastri 4 diery na m2</t>
  </si>
  <si>
    <t>Odvodnenie</t>
  </si>
  <si>
    <t>Štrkodrť fr. 32-63mm, vrstva minimálnej hrúbky 200mm; vrátane dopravy na ploche zemnej pláne</t>
  </si>
  <si>
    <t>Rozhrnutie vrstvy  podľa leaserového zamerania.</t>
  </si>
  <si>
    <t>Zhutnenie vrstvy valcom /min. hodnota hutnenia je  50MPa/</t>
  </si>
  <si>
    <t>D+M geomreža na prepojenie lôžka medzi asfaltom a zemnou pláňou celoplošne pred vrstvou 16-32mm</t>
  </si>
  <si>
    <t>Štrkodrť fr. 16-32mm, vrstva minimálnej hrúbky 100mm pre celoplošné pokrytie po pokládke geomreže; vrátane dopravy</t>
  </si>
  <si>
    <t>Štrkodrť fr. 0-4mm, vrstva minimálnej hrúbky 30mm; vrátane dopravy</t>
  </si>
  <si>
    <t>Umelá tráva ; dĺžka vlákna: 20+2mm; Dtex:od 6600; počet vpichov na m2: 25 000; farba zelená, priepustnosť vody: min.67l/m2,hmotnosť min:2160g/m2</t>
  </si>
  <si>
    <t>Lepidlo PU-20set/14,4kg</t>
  </si>
  <si>
    <t xml:space="preserve">Podlepovacia páska; šírka: 300mm </t>
  </si>
  <si>
    <t>Umelá tráva ; dĺžka vlákna: 20+2mm; Dtex:od 6600; počet vpichov na m2: 25 000; farba biela, priepustnosť vody: min.67l/m2,hmotnosť min:2160g/m2-šírka čiar 50mm</t>
  </si>
  <si>
    <t>Kremičitý piesok vrátane dopravy</t>
  </si>
  <si>
    <t>Montáž šport.povrchu vrátane zásypu a čiarovania</t>
  </si>
  <si>
    <t>Dodávka a montáž povrchu</t>
  </si>
  <si>
    <t>Dodávka a montáž športového náradia</t>
  </si>
  <si>
    <t>VOLEJBAL:</t>
  </si>
  <si>
    <r>
      <rPr>
        <b/>
        <sz val="10"/>
        <rFont val="Arial"/>
        <family val="2"/>
        <charset val="238"/>
      </rPr>
      <t>Volejbalové</t>
    </r>
    <r>
      <rPr>
        <b/>
        <sz val="9"/>
        <rFont val="Arial"/>
        <family val="2"/>
        <charset val="238"/>
      </rPr>
      <t xml:space="preserve"> stĺpiky</t>
    </r>
    <r>
      <rPr>
        <sz val="9"/>
        <rFont val="Arial"/>
        <family val="2"/>
        <charset val="238"/>
      </rPr>
      <t xml:space="preserve">; materiál: hliník; výškovo nadstaviteľné;  </t>
    </r>
  </si>
  <si>
    <r>
      <rPr>
        <b/>
        <sz val="10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Volejbalové stĺpiky; materiál: hliník; rozmer:120*100*35mm</t>
    </r>
  </si>
  <si>
    <t>kus</t>
  </si>
  <si>
    <r>
      <rPr>
        <b/>
        <sz val="10"/>
        <rFont val="Arial"/>
        <family val="2"/>
        <charset val="238"/>
      </rPr>
      <t>Krytka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na púzdro pre osadenie Volejbalové stĺpiky; materiál: plast; </t>
    </r>
  </si>
  <si>
    <r>
      <rPr>
        <b/>
        <sz val="10"/>
        <rFont val="Arial"/>
        <family val="2"/>
        <charset val="238"/>
      </rPr>
      <t>Sieť</t>
    </r>
    <r>
      <rPr>
        <sz val="9"/>
        <rFont val="Arial"/>
        <family val="2"/>
        <charset val="238"/>
      </rPr>
      <t xml:space="preserve"> volejbalová hr.4mm; farba-biela/čierna.,</t>
    </r>
  </si>
  <si>
    <r>
      <rPr>
        <b/>
        <sz val="10"/>
        <rFont val="Arial"/>
        <family val="2"/>
        <charset val="238"/>
      </rPr>
      <t>Anténky</t>
    </r>
    <r>
      <rPr>
        <sz val="9"/>
        <rFont val="Arial"/>
        <family val="2"/>
        <charset val="238"/>
      </rPr>
      <t xml:space="preserve"> na volejbal s púzdrom pre uchytenie; materiál: sklolaminát; farba červeno/biela.,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</si>
  <si>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volejbal</t>
    </r>
  </si>
  <si>
    <t>dielo</t>
  </si>
  <si>
    <t>TENIS:</t>
  </si>
  <si>
    <r>
      <rPr>
        <b/>
        <sz val="10"/>
        <rFont val="Arial"/>
        <family val="2"/>
        <charset val="238"/>
      </rPr>
      <t>Tenisové</t>
    </r>
    <r>
      <rPr>
        <sz val="9"/>
        <rFont val="Arial"/>
        <family val="2"/>
        <charset val="238"/>
      </rPr>
      <t>/nohejbalové  stĺpiky AL,</t>
    </r>
  </si>
  <si>
    <t>komplet</t>
  </si>
  <si>
    <r>
      <rPr>
        <b/>
        <sz val="10"/>
        <rFont val="Arial"/>
        <family val="2"/>
        <charset val="238"/>
      </rPr>
      <t>Sieť</t>
    </r>
    <r>
      <rPr>
        <sz val="9"/>
        <rFont val="Arial"/>
        <family val="2"/>
        <charset val="238"/>
      </rPr>
      <t xml:space="preserve"> tenisové/nohejbalová, hr.4mm</t>
    </r>
  </si>
  <si>
    <r>
      <rPr>
        <b/>
        <sz val="10"/>
        <rFont val="Arial"/>
        <family val="2"/>
        <charset val="238"/>
      </rPr>
      <t>Tyčky</t>
    </r>
    <r>
      <rPr>
        <sz val="9"/>
        <rFont val="Arial"/>
        <family val="2"/>
        <charset val="238"/>
      </rPr>
      <t xml:space="preserve"> tenisové pre dvojhru</t>
    </r>
  </si>
  <si>
    <r>
      <rPr>
        <b/>
        <sz val="10"/>
        <rFont val="Arial"/>
        <family val="2"/>
        <charset val="238"/>
      </rPr>
      <t>Wimbledon</t>
    </r>
    <r>
      <rPr>
        <sz val="9"/>
        <rFont val="Arial"/>
        <family val="2"/>
        <charset val="238"/>
      </rPr>
      <t xml:space="preserve"> (páska) s úchytom na tenisovú sieť</t>
    </r>
  </si>
  <si>
    <r>
      <rPr>
        <b/>
        <sz val="10"/>
        <rFont val="Arial"/>
        <family val="2"/>
        <charset val="238"/>
      </rPr>
      <t>Kocka</t>
    </r>
    <r>
      <rPr>
        <sz val="9"/>
        <rFont val="Arial"/>
        <family val="2"/>
        <charset val="238"/>
      </rPr>
      <t xml:space="preserve"> tenisová-záťažová s úchytom,materiál:hliník.,rozmer:150*200mm*25mm.,váha:2069g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</si>
  <si>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Tenis</t>
    </r>
  </si>
  <si>
    <t>FUTBAL:</t>
  </si>
  <si>
    <r>
      <rPr>
        <b/>
        <sz val="10"/>
        <rFont val="Arial"/>
        <family val="2"/>
        <charset val="238"/>
      </rPr>
      <t>Brána</t>
    </r>
    <r>
      <rPr>
        <sz val="9"/>
        <rFont val="Arial"/>
        <family val="2"/>
        <charset val="238"/>
      </rPr>
      <t xml:space="preserve"> futbalová; materiál: hliník; rozmer: 3,2x 2,1 x 1,5m, demotnovateľná-stacionárna</t>
    </r>
  </si>
  <si>
    <r>
      <rPr>
        <b/>
        <sz val="9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fut.brány; materiál: hliník; rozmer:120*100*35mm </t>
    </r>
  </si>
  <si>
    <r>
      <rPr>
        <b/>
        <sz val="10"/>
        <rFont val="Arial"/>
        <family val="2"/>
        <charset val="238"/>
      </rPr>
      <t>Krytka</t>
    </r>
    <r>
      <rPr>
        <sz val="9"/>
        <rFont val="Arial"/>
        <family val="2"/>
        <charset val="238"/>
      </rPr>
      <t xml:space="preserve"> na púzdro pre osadenie fut.brán; materiál:plast/hliník; </t>
    </r>
  </si>
  <si>
    <r>
      <rPr>
        <b/>
        <sz val="10"/>
        <rFont val="Arial"/>
        <family val="2"/>
        <charset val="238"/>
      </rPr>
      <t>Sieť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na Futbalové bránky; materiál:PP;oko:4,5*4,5cm.,farba:biela rozmer: 3,2x 2,1 x 1,5m-bezuzlová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</si>
  <si>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futbal</t>
    </r>
  </si>
  <si>
    <t>Dodávka a montáž oplotenia</t>
  </si>
  <si>
    <t xml:space="preserve">Stĺpik galvanizovaný Ø60mm 4600mm </t>
  </si>
  <si>
    <t>Rúra galvanizovaná Ø48mm; stužujúca-23kus/5.85m</t>
  </si>
  <si>
    <t xml:space="preserve">Vst.bránička; galvanizovaná; vystužovací; rozmer: 2200x1100mm; materiál: FE </t>
  </si>
  <si>
    <t>Sieť ochranná; oko 45x45 mm; farba: zelená; hr.: 200g/m2; materiál: PP</t>
  </si>
  <si>
    <t xml:space="preserve">Vrchné stuženie pravouhlé rohové prechodné ; materiál FE galvanizovaná; </t>
  </si>
  <si>
    <t xml:space="preserve">Vrchné stuženie priame prechodné; materiál FE galvanizovaná; </t>
  </si>
  <si>
    <t xml:space="preserve">Vrchné stuženie v tvare plus prechodné ; materiál AL povrchová úprava komaxit; </t>
  </si>
  <si>
    <t>Samolepiaca páska protihluková,hr.3mm,rozmer:30mm*30mdl.).,</t>
  </si>
  <si>
    <t>Oko ART48 so závitom M6*70 (balenie 200kus)</t>
  </si>
  <si>
    <t>balenie</t>
  </si>
  <si>
    <t xml:space="preserve"> Skrutka nabyt.s plochou hl.M6*120 </t>
  </si>
  <si>
    <t xml:space="preserve"> Skrutka nabyt.s plochou hl.M6*80 </t>
  </si>
  <si>
    <t xml:space="preserve"> Skrutka nabyt.s plochou hl. na imbuse M6*30 </t>
  </si>
  <si>
    <t>Samoistiaca matica M6</t>
  </si>
  <si>
    <t>PP krytka na samoistiacu maticu M6</t>
  </si>
  <si>
    <t xml:space="preserve"> krytka štvorcová na jakle-zátka</t>
  </si>
  <si>
    <t>Sedlová svorka dvojitá 5mm</t>
  </si>
  <si>
    <t>Skrutka nábytkárska s plochou hlavou M6*60</t>
  </si>
  <si>
    <t>Lanko poplastované 3/4</t>
  </si>
  <si>
    <t>Šponovák M6</t>
  </si>
  <si>
    <t>Karabinka hliníková eloxovaná 4*50mm,farba strieborná-(balenie 100kus)</t>
  </si>
  <si>
    <t>Montáž oplotenia</t>
  </si>
  <si>
    <t>Dielo</t>
  </si>
  <si>
    <t>Rozvádzač  RO</t>
  </si>
  <si>
    <t>Rozvodnica na omietku, oceľovoplechová, krytie min. IP 44</t>
  </si>
  <si>
    <t>Hlavný vypínač, 3-pól, min. 32A</t>
  </si>
  <si>
    <t>Hlavný vypínač, 3-pól, min. 20A</t>
  </si>
  <si>
    <t>Istič 16A, charakteristika C, 3-pólový</t>
  </si>
  <si>
    <t>Vývodka P 21</t>
  </si>
  <si>
    <t>Vývodka P 16</t>
  </si>
  <si>
    <t>Prepoj. mostík N7 (ak nie je súčasťou skrinky)</t>
  </si>
  <si>
    <t>Prepoj. mostík PE7 (ak nie je súčasťou skrinky)</t>
  </si>
  <si>
    <t>Podužný merač el.energie</t>
  </si>
  <si>
    <t xml:space="preserve">Istič PR/61 C10, </t>
  </si>
  <si>
    <t>Rozvodka/855.80/Acedur/P67</t>
  </si>
  <si>
    <t>CYKY-J/3x1,5</t>
  </si>
  <si>
    <t>Elektroinštalácia</t>
  </si>
  <si>
    <t>LED svietidlo 1x200W, HS, IP 65</t>
  </si>
  <si>
    <t xml:space="preserve">Hliníkový výložník+AL/Tkus/2 svietidlá-komplet v. 2 m, </t>
  </si>
  <si>
    <t>Revízna správa a PD</t>
  </si>
  <si>
    <t>Podružný materiál</t>
  </si>
  <si>
    <t>Montáž elektroinštalácie</t>
  </si>
  <si>
    <t>Dodávka a montáž osvetlenia</t>
  </si>
  <si>
    <t>Doprava materiálu a strojov</t>
  </si>
  <si>
    <t>Zameranie polohy, výšky a vytýčenie stavby</t>
  </si>
  <si>
    <t>Kamenivo 2/4 alebo 4/8-množ.materiálu:(32kg/m2)+25%</t>
  </si>
  <si>
    <t>SBR granulát fr.1/3 alebo 2/4-množ.materiálu:(3kg/m2)+5%</t>
  </si>
  <si>
    <t>PU lepidlo T144 alebo ekvivalent-množ.materiálu:(2.1kg/m2)+5%</t>
  </si>
  <si>
    <t>Strojová montáž-miešanie: (aut.miešač-napr.MixMatic 6004 a 6004S pre presný pomer namiešaných zmäsí počas celej doby realizácie ET DECKE(gumoasfalt)) a strojová montáž ET DECKE-(napr. Finisher:PlanoMatic 928) a aut.nastavením výšky a rovinatosti gumoasfaltu (ET DECKE)</t>
  </si>
  <si>
    <t>Vytýčenie,vyrezanie,vybúranie a vŕtanie otvorov pre stĺpiky oplotenia do hutneného podložia</t>
  </si>
  <si>
    <t>Vytýčenie a hĺbenie jám pre osadenie pätiek športového náradia do hutneného a vyrovnaného podložia-2*basketbal,volejbal</t>
  </si>
  <si>
    <t>Betón B15- C12/15 pre osadenie pätiek športového náradia-volejbal,basketbal, vrátane dopravy</t>
  </si>
  <si>
    <t>Osadenie pätiek športového náradia+dodávka PVC rúr M200,volejbal/nohejbal-2*basketbal so zašalovaním</t>
  </si>
  <si>
    <t>Štrkodrť fr. 0-16mm, vrstva minimálnej hrúbky 100mm pre celoplošné pokrytie  vrátane dopravy</t>
  </si>
  <si>
    <t>Gumoasfalt (štrk + SBR granulát  + PU spojivo) hr.30-35mm ,realizácia podľa normy DIN 18035/6,pomer 50:50</t>
  </si>
  <si>
    <t>Kamenivo fr.2/4 alebo 4/8mm-(15kg/m2)+25%</t>
  </si>
  <si>
    <t>SBR granulát fr.1-3mm-(14kg/m2)+5%</t>
  </si>
  <si>
    <t>PU lepidlo napr.TETRAPUR T 154,T144 alebo ekvivalent-(2.1kg/m2)+5%</t>
  </si>
  <si>
    <t>PENETRÁCIA pred pokládkou finálneho povrchu</t>
  </si>
  <si>
    <t>EPDM POVRCH hr.11mm</t>
  </si>
  <si>
    <t>EPDM granulát fr.1-3mm-(11kg/m2)+5%-farba : Modrá / 377.49m2</t>
  </si>
  <si>
    <t>EPDM granulát fr.1-3mm-(11kg/m2)+5%-farba : Oranžová / 350.54m2</t>
  </si>
  <si>
    <t>EPDM granulát fr.1-3mm-(11kg/m2)+5%-farba : Červená / 73.77m2</t>
  </si>
  <si>
    <t>PU lepidlo napr.TETRAPUR T 154,T144 alebo ekvivalent-(1.7kg/m2)+5%</t>
  </si>
  <si>
    <r>
      <t>Strojová montáž-</t>
    </r>
    <r>
      <rPr>
        <b/>
        <sz val="8"/>
        <rFont val="Arial"/>
        <family val="2"/>
      </rPr>
      <t>miešanie: (aut.miešač-napr.MixMatic 6004 alebo MixMatic 6008 nie iný  pre presný pomer namiešaných zmäsí počas celej doby realizácie EPDM povrchu) a strojová montáž EPDM povrchu hr.11mm-(napr. Finisher:PlanoMatic 928) a aut.nastavením výšky a rovinatosti gumoasfaltu (ET DECKE)</t>
    </r>
  </si>
  <si>
    <t>Čiarovanie -nástrekom PU farbou podľa požiadavky investora-(žltá-volejbal,biela-3*bedminton,oranžová-basketbal)</t>
  </si>
  <si>
    <t>AIR-Bedminton :</t>
  </si>
  <si>
    <t>AIR-Bedminton-prenosný AL,vrátane sieťky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</si>
  <si>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basketbal</t>
    </r>
  </si>
  <si>
    <t>BASKETBAL:</t>
  </si>
  <si>
    <r>
      <rPr>
        <b/>
        <sz val="10"/>
        <rFont val="Arial"/>
        <family val="2"/>
        <charset val="238"/>
      </rPr>
      <t>Basketbal</t>
    </r>
    <r>
      <rPr>
        <sz val="9"/>
        <rFont val="Arial"/>
        <family val="2"/>
        <charset val="238"/>
      </rPr>
      <t xml:space="preserve"> konštrukcia stacionárna s presklennou doskou ( pružná obruč)</t>
    </r>
  </si>
  <si>
    <r>
      <rPr>
        <b/>
        <sz val="10"/>
        <rFont val="Arial"/>
        <family val="2"/>
        <charset val="238"/>
      </rPr>
      <t>Sieťka</t>
    </r>
    <r>
      <rPr>
        <sz val="9"/>
        <rFont val="Arial"/>
        <family val="2"/>
        <charset val="238"/>
      </rPr>
      <t xml:space="preserve"> FE basketbalová do exteriéru</t>
    </r>
  </si>
  <si>
    <t>TEQBAL STOLÍK:</t>
  </si>
  <si>
    <t>TEQBAL STOLÍK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</si>
  <si>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TEQBAL STOLÍK</t>
    </r>
  </si>
  <si>
    <t>STOLNÝ TENIS :</t>
  </si>
  <si>
    <t>VYBAVENIE NA STOLNÝ TENIS EXTERIÉR -komplet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</si>
  <si>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stolný tenis</t>
    </r>
  </si>
  <si>
    <t>Rúra galvanizovaná Ø48mm; stužujúca-10kus/5.85m</t>
  </si>
  <si>
    <t>Sieť ochranná; oko 100x100 mm; farba: zelená; hr.: 3mm,váha:100g/m2; materiál: PP</t>
  </si>
  <si>
    <t>Vytýčenie a vŕtanie otvorov pre stĺpiky  oplotenia a 1*vst.bránička do hutneného podložia</t>
  </si>
  <si>
    <t>Vytýčenie a hĺbenie jám pre osadenie pätiek športového náradia do hutneného a vyrovnaného podložia-tenis,hádzaná</t>
  </si>
  <si>
    <t>Betón B15- C12/15 pre osadenie pätiek športového náradia,tenis a hádzaná vrátane dopravy</t>
  </si>
  <si>
    <t>Osadenie pätiek športového náradia+dodávka PVC rúr M200,tenis-2*dl.800mm,hádzaná-4*dl.500mm,</t>
  </si>
  <si>
    <t>EPDM granulát fr.1-3mm-(11kg/m2)+5%-farba : Modrá / 653.63m2</t>
  </si>
  <si>
    <t>EPDM granulát fr.1-3mm-(11kg/m2)+5%-farba : Svetlo modrá / 136.84m2</t>
  </si>
  <si>
    <t>EPDM granulát fr.1-3mm-(11kg/m2)+5%-farba : žltá/ 146.37m2</t>
  </si>
  <si>
    <t>FLOORBAL:</t>
  </si>
  <si>
    <t>FLOORBAL,komlet vrátane sietí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</si>
  <si>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Floorbal</t>
    </r>
  </si>
  <si>
    <t>Hádzaná:</t>
  </si>
  <si>
    <r>
      <rPr>
        <b/>
        <sz val="10"/>
        <rFont val="Arial"/>
        <family val="2"/>
        <charset val="238"/>
      </rPr>
      <t>Brána</t>
    </r>
    <r>
      <rPr>
        <sz val="9"/>
        <rFont val="Arial"/>
        <family val="2"/>
        <charset val="238"/>
      </rPr>
      <t xml:space="preserve"> pre hádzanú; materiál: hliník; rozmer: 3,2x 2,1 x 1,5m, demotnovateľná-stacionárna</t>
    </r>
  </si>
  <si>
    <r>
      <rPr>
        <b/>
        <sz val="9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hádz.brány; materiál: hliník; </t>
    </r>
  </si>
  <si>
    <r>
      <rPr>
        <b/>
        <sz val="10"/>
        <rFont val="Arial"/>
        <family val="2"/>
        <charset val="238"/>
      </rPr>
      <t>Krytka</t>
    </r>
    <r>
      <rPr>
        <sz val="9"/>
        <rFont val="Arial"/>
        <family val="2"/>
        <charset val="238"/>
      </rPr>
      <t xml:space="preserve"> na púzdro pre osadenie hádz.brán; materiál:plast/hliník; 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</si>
  <si>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hádzaná</t>
    </r>
  </si>
  <si>
    <t xml:space="preserve">Vstupná bránička; galvanizovaná;  rozmer: 2200x1100mm; materiál: FE </t>
  </si>
  <si>
    <t>Sieť ochranná; oko 45x45 mm; farba: zelená; hr.: 3mm,váha:200g/m2; materiál: PP</t>
  </si>
  <si>
    <t>Betón B15- C12/15 pre osadenie prvkov  vrátane dopravy.</t>
  </si>
  <si>
    <t>Osadenie pätiek vrátane chémie</t>
  </si>
  <si>
    <t xml:space="preserve">Štrkodrť fr. 32-63mm, vrstva minimálnej hrúbky 150mm; vrátane dopravy </t>
  </si>
  <si>
    <t>Štrkodrť fr. 0-16mm, vrstva minimálnej hrúbky 100mm ; vrátane dopravy</t>
  </si>
  <si>
    <t>EPDM granulát fr.1-3mm-(11kg/m2)+5%-farba : Modrá / 27.13m2</t>
  </si>
  <si>
    <t>EPDM granulát fr.1-3mm-(11kg/m2)+5%-farba : zelená / 25.85m2</t>
  </si>
  <si>
    <t>EPDM granulát fr.1-3mm-(11kg/m2)+5%-farba : žltá/ 24.87m2</t>
  </si>
  <si>
    <t>EPDM granulát fr.1-3mm-(11kg/m2)+5%-farba : červená/ 24.78m2</t>
  </si>
  <si>
    <t>EPDM granulát fr.1-3mm-(11kg/m2)+5%-farba : oranžová/ 58.58m2</t>
  </si>
  <si>
    <t>EPDM granulát fr.1-3mm-(11kg/m2)+5%-farba : sivá/ 155.7m2</t>
  </si>
  <si>
    <t>Veľká zostava</t>
  </si>
  <si>
    <t>zostava</t>
  </si>
  <si>
    <t>Vysoké bradlá</t>
  </si>
  <si>
    <t>wkt para zostava p1 (WRKT ZOSTAVA)</t>
  </si>
  <si>
    <t>Prízemné bradlá</t>
  </si>
  <si>
    <t>Lyže</t>
  </si>
  <si>
    <t>Hrazda vysutá/fitness hrazda</t>
  </si>
  <si>
    <t>Predkopávanie</t>
  </si>
  <si>
    <t>Veslovanie</t>
  </si>
  <si>
    <t>Stepper roznožovanie</t>
  </si>
  <si>
    <t>Šikmá lavička</t>
  </si>
  <si>
    <t>Štvorec hrázd</t>
  </si>
  <si>
    <t>Rovná lavička</t>
  </si>
  <si>
    <t>Lavička bez operadla</t>
  </si>
  <si>
    <t>Odpadkový kôš</t>
  </si>
  <si>
    <t>mini futbal</t>
  </si>
  <si>
    <t>tribúna oceľová-dva rady pre 34 osôb</t>
  </si>
  <si>
    <t>striedačka pre 10 osôb s prístreškom</t>
  </si>
  <si>
    <t>Doprava materiáliu a strojov</t>
  </si>
  <si>
    <t>Vytýčenie a hĺbenie jám pre osadenie pätiek stĺpikov,workout,fitnes prvkou, do hutneného a vyrovnaného podložia</t>
  </si>
  <si>
    <t>Vytýčenie a hĺbenie jám pre osadenie pätiek stĺpikov,prvkou,par.mobiliaru,striedačiek a tribúny do hutneného a vyrovnaného podložia</t>
  </si>
  <si>
    <t>Zhutnenie vrstvy valcom /min. hodnota hutnenia je  25MPa/</t>
  </si>
  <si>
    <t>Hygienické zariadenia</t>
  </si>
  <si>
    <t>Technické zázemie</t>
  </si>
  <si>
    <t>Napojenie na rozvod vody a kanalizácie</t>
  </si>
  <si>
    <t>Montáž kontajnerového systému</t>
  </si>
  <si>
    <t xml:space="preserve">Práce a dodávky M   </t>
  </si>
  <si>
    <t xml:space="preserve">Zemné práce pri extr.mont.prácach   </t>
  </si>
  <si>
    <t xml:space="preserve">Výkop jamy pre stožiar verejného osvetlenia do 2 m3 vrátane, ručný výkop v zemina triedy 3   </t>
  </si>
  <si>
    <t xml:space="preserve">Hĺbenie káblovej ryhy 35 cm širokej a 80 cm hlbokej, v zemine triedy 3   </t>
  </si>
  <si>
    <t xml:space="preserve">Zhutnenie zeminy po vrstvách pri zahrnutí rýh strojom, vrstva zeminy 20 cm   </t>
  </si>
  <si>
    <t xml:space="preserve">Rozvinutie a ohradenie výkopu z fólie z PVC do ryhy, šírka 22 cm   </t>
  </si>
  <si>
    <t xml:space="preserve">Fólia varovnav červeno-biela   </t>
  </si>
  <si>
    <t xml:space="preserve">Rozvinutie a uloženie výstražnej fólie z PVC do ryhy, šírka 33 cm   </t>
  </si>
  <si>
    <t xml:space="preserve">Fólia výstražná  červená 330 x 0,6   </t>
  </si>
  <si>
    <t xml:space="preserve">Úplné zriadenie a osadenie káblového priestupu z PVC rúr svetlosti do 10,5 mm cm bez zemných prác   </t>
  </si>
  <si>
    <t xml:space="preserve">Rúra plastová korugovaná FXKV 50   </t>
  </si>
  <si>
    <t xml:space="preserve">Ručný zásyp nezap. káblovej ryhy bez zhutn. zeminy, 35 cm širokej, 80 cm hlbokej v zemine tr. 3   </t>
  </si>
  <si>
    <t xml:space="preserve">Naloženie zeminy, odvoz do 1 km a zloženie na skládke a jazda späť   </t>
  </si>
  <si>
    <t xml:space="preserve">Proviz. úprava terénu v zemine tr. 3, aby nerovnosti terénu neboli väčšie ako 2 cm od vodor.hladiny   </t>
  </si>
  <si>
    <t xml:space="preserve">Elektromontáže   </t>
  </si>
  <si>
    <t>Rúrka tuhá elektroinštalačná z PVC typ 1529-29, uložená volne</t>
  </si>
  <si>
    <t xml:space="preserve">Rúrka  FXP 50   </t>
  </si>
  <si>
    <t xml:space="preserve">Ukončenie vodičov v rozvádzač. vrátane zapojenia a vodičovej koncovky do 2.5 mm2   </t>
  </si>
  <si>
    <t xml:space="preserve">Ukončenie celoplastových káblov zmrašť. záklopkou alebo páskou do 5 x 6 mm2   </t>
  </si>
  <si>
    <t xml:space="preserve">Rozvádzače verejného osvetlenia RVO   </t>
  </si>
  <si>
    <t>Rozvádzač RVO/S-NA STLP 25A P1 vrátane výstroje</t>
  </si>
  <si>
    <t>Svetlidlo pre osvetlenie atletickej dráhy</t>
  </si>
  <si>
    <t>Svietidlo LED KANLUX FL AGOR LED-200W IP65-230V</t>
  </si>
  <si>
    <t>Svietidlo SOLÁRNE LED SSL32/LED-25,8W-2000lm so senzorom pohybu</t>
  </si>
  <si>
    <t xml:space="preserve">Osvetľovací stožiar   </t>
  </si>
  <si>
    <t>Stožiar STK 60/60/3PK14-Z   dráha</t>
  </si>
  <si>
    <t>Stožiar STK 60/50/3PK14-Z   chodník</t>
  </si>
  <si>
    <t xml:space="preserve">Stožiarový rošt ZR-1-5-S   </t>
  </si>
  <si>
    <t xml:space="preserve">Elektrovýstroj stožiara pre 1 okruh   </t>
  </si>
  <si>
    <t xml:space="preserve">Výzbroj stožiara - svorkovnica NTB-1   </t>
  </si>
  <si>
    <t xml:space="preserve">Náter zemniaceho pásku do 120 mm2 (1x náter včít. svoriek a vyznač. žlt. pruhov)   </t>
  </si>
  <si>
    <t xml:space="preserve">Email syntetický  vonkajší Industrol zelený S 2013   </t>
  </si>
  <si>
    <t xml:space="preserve">Email syntetický  vonkajší Industrol žltý   S 2013   </t>
  </si>
  <si>
    <t xml:space="preserve">Riedidlo do olejovo-syntetickej farby S 6006   </t>
  </si>
  <si>
    <t xml:space="preserve">Uzemňovacie vedenie v zemi FeZn vrátane izolácie spojov   </t>
  </si>
  <si>
    <t xml:space="preserve">Páska zemniaca pozinkovaná  30x4 mm   </t>
  </si>
  <si>
    <t xml:space="preserve">Uzemňovacie vedenie v zemi FeZn vrátane izolácie spojov O 10mm   </t>
  </si>
  <si>
    <t xml:space="preserve">Územňovací vodič    ocelový žiarovo zinkovaný  označenie     O 10   </t>
  </si>
  <si>
    <t xml:space="preserve">Svorka FeZn pripojovacia SP   </t>
  </si>
  <si>
    <t xml:space="preserve">Svorka prístrojová SP 1   </t>
  </si>
  <si>
    <t>KS</t>
  </si>
  <si>
    <t xml:space="preserve">Svorka FeZn uzemňovacia SR03   </t>
  </si>
  <si>
    <t xml:space="preserve">SVORKA ZEMNA SR 03   </t>
  </si>
  <si>
    <t xml:space="preserve">Alternatíva CYKY, EYY   </t>
  </si>
  <si>
    <t xml:space="preserve">Kábel medený silový uložený volne CYKY 0,6/1 kV 3x2,5   </t>
  </si>
  <si>
    <t xml:space="preserve">CYKY 3x2,5    Kábel pre volné uloženie   </t>
  </si>
  <si>
    <t xml:space="preserve">Označovací štítok na kábel hliníkový (naviac proti norme)   </t>
  </si>
  <si>
    <t xml:space="preserve">Páska viazacia na kábel 2,5 x 160 mm   </t>
  </si>
  <si>
    <t xml:space="preserve">Štítok na označenie káblov   </t>
  </si>
  <si>
    <t xml:space="preserve">Príplatok na zaťahovanie káblov, váha kábla do 0.75 kg   </t>
  </si>
  <si>
    <t xml:space="preserve">Ostatné náklady   </t>
  </si>
  <si>
    <t xml:space="preserve">Poplatok za odpad   </t>
  </si>
  <si>
    <t xml:space="preserve">Odborná prehliadka a skúška zariadenia   </t>
  </si>
  <si>
    <t xml:space="preserve">Porealizačné zameranie   </t>
  </si>
  <si>
    <t xml:space="preserve">Doprava   </t>
  </si>
  <si>
    <t xml:space="preserve">Dopravné náklady   </t>
  </si>
  <si>
    <t>SO 10 OSVETLENIE AREÁLU + NN Rozvody</t>
  </si>
  <si>
    <t>NN ROZVODY</t>
  </si>
  <si>
    <t xml:space="preserve">Rúrka oceľová, ochranná D 60/2-4 mm, uložená pevne, vrátane základného náteru   </t>
  </si>
  <si>
    <t xml:space="preserve">Rúra FeZn pancierová D 46   </t>
  </si>
  <si>
    <t xml:space="preserve">Pás 1,4m FeZn 30mm   </t>
  </si>
  <si>
    <t xml:space="preserve">Ukončenie vodičov v rozvádzač. vrátane zapojenia a vodičovej koncovky do 2,5 mm2   </t>
  </si>
  <si>
    <t xml:space="preserve">Ukončenie vodičov v rozvádzač. vrátane zapojenia a vodičovej koncovky do 16 mm2   </t>
  </si>
  <si>
    <t>Skriňa plastová HASMA pilierová   HYDRA DIN F402 - SO ZEMNÝM DIELOM IP44</t>
  </si>
  <si>
    <t>Skriňa HASMA pilierová   HYDRA DIN F402 - SO ZEMNÝM DIELOM IP44</t>
  </si>
  <si>
    <t xml:space="preserve">Hl.istič (vypínač) 63A - 400V   </t>
  </si>
  <si>
    <t xml:space="preserve">Zvodič prepätia SPD b+c  400V   </t>
  </si>
  <si>
    <t xml:space="preserve">Istič B32/3   </t>
  </si>
  <si>
    <t xml:space="preserve">Istič B25/3   </t>
  </si>
  <si>
    <t xml:space="preserve">Popisovací štítok   </t>
  </si>
  <si>
    <t xml:space="preserve">Spojovací pomocný materiál   </t>
  </si>
  <si>
    <t xml:space="preserve">Montáž a odskúšanie   </t>
  </si>
  <si>
    <t xml:space="preserve">Náter zemniaceho pásku do 120 mm2 (1x náter vrátane svoriek a vyznač. žlt. pruhov)   </t>
  </si>
  <si>
    <t xml:space="preserve">Bužírka zmršťovacia 1/2´´ zeleno/žltá   </t>
  </si>
  <si>
    <t xml:space="preserve">Uzemňovacie vedenie v zemi FeZn vrátane izolácie spojov O 10 mm   </t>
  </si>
  <si>
    <t xml:space="preserve">Drôt bleskozvodový FeZn, d 10 mm   </t>
  </si>
  <si>
    <t xml:space="preserve">páskový vodič FeZn43 Fl 30x4   </t>
  </si>
  <si>
    <t xml:space="preserve">Svorka FeZn pripájaca označenie SP 1   </t>
  </si>
  <si>
    <t xml:space="preserve">Bleskozvodová svorka do 2 skrutiek (SR 03)   </t>
  </si>
  <si>
    <t xml:space="preserve">Svorka spoj.SR 03/SSFeZn Rd 6-10/F130-40   </t>
  </si>
  <si>
    <t xml:space="preserve">Kábel medený uložený voľne CYKY 450/750 V 5x6   </t>
  </si>
  <si>
    <t xml:space="preserve">Kábel medený CYKY 5Cx6 mm2   </t>
  </si>
  <si>
    <t>Kábel medený uložený voľne CYKY 450/750 V 5x10</t>
  </si>
  <si>
    <t xml:space="preserve">Kábel medený CYKY 5x10 mm2   </t>
  </si>
  <si>
    <t xml:space="preserve">Príplatok na zaťahovanie káblov, váha kábla do 4 kg   </t>
  </si>
  <si>
    <t xml:space="preserve">Rozvinutie a uloženie výstražnej fólie z PVC do ryhy, šírka do 33 cm   </t>
  </si>
  <si>
    <t xml:space="preserve">Rúra HDPE  D 50   </t>
  </si>
  <si>
    <t>Ručný zásyp nezap. káblovej ryhy bez zhutn. zeminy, 35 cm širokej, 80 cm hlbokej v zemine tr. 3</t>
  </si>
  <si>
    <t xml:space="preserve">Osiatie povrchu trávnym semenom ručne, zasekanie hrablami,postrek,   </t>
  </si>
  <si>
    <t xml:space="preserve">Osivá tráv - trávové semeno   </t>
  </si>
  <si>
    <t>Vypracovanie revíznej správy</t>
  </si>
  <si>
    <t>Zemné práce pri extr.mont.prácach   NN rozvod</t>
  </si>
  <si>
    <t>Elektromontáže       NN rozvod</t>
  </si>
  <si>
    <t>Č.</t>
  </si>
  <si>
    <t>Skrátený názov</t>
  </si>
  <si>
    <t>Množstvo</t>
  </si>
  <si>
    <t>Materiál</t>
  </si>
  <si>
    <t>Montážne práce</t>
  </si>
  <si>
    <t>Cena [€]</t>
  </si>
  <si>
    <t>Jednotková</t>
  </si>
  <si>
    <t>Spolu</t>
  </si>
  <si>
    <t>Optický mikrokábelkábel SM9/125 s 8vl. farebné značenie opt. vlákien podľa IEC304</t>
  </si>
  <si>
    <t xml:space="preserve">Optický patchcord SM9/125 duplex SC-PC na SC-PC konektormi, 1m do nadzemného rozvádzača </t>
  </si>
  <si>
    <t>Optický patchcord SM9/125 duplex SC-PC na SC-PC konektormi, 1m do racku</t>
  </si>
  <si>
    <t>Metalický patchcord RJ45 FTP, Cat5e  1,5m</t>
  </si>
  <si>
    <t>Nadzemný rozvádzač k stožiaru kovový, uzamykateľný s IP65, pre umiestnenie Optického prevodníka, optického nástenného rozvádzača, elektrického rozvodu 230V a zdroja pre kameru V 500mm, Š 400mm, H 210mm</t>
  </si>
  <si>
    <t>Montážna sada s držiakom na stožiar</t>
  </si>
  <si>
    <t>Montáž nadzemného rozvádzača na stožiar</t>
  </si>
  <si>
    <t>Optický nástenný rozvádzač ABS IP65 pre 1x optický kábel a 4x optický  simplex  SC adaptér a kazetou na zvary kompatibilný s nadzemnýmm rozvádzačom na stožiary</t>
  </si>
  <si>
    <t xml:space="preserve">Montáž optického nadzemného rozvádzača </t>
  </si>
  <si>
    <t>Zaťahovanie a montáž optického kábla</t>
  </si>
  <si>
    <t>Úprava optického kábla v nadzemnom rozvádzači</t>
  </si>
  <si>
    <t>Úprava optického kábla v racku</t>
  </si>
  <si>
    <t>Zaťahovanie optického kábla v stožiari</t>
  </si>
  <si>
    <t>Zaťahovanie FTP káblov v stožiaroch</t>
  </si>
  <si>
    <t xml:space="preserve">Zváranie optických vlákien </t>
  </si>
  <si>
    <t>Ochranné trubičky na zvary</t>
  </si>
  <si>
    <t>Pigtail SM 9/125 SC-PC</t>
  </si>
  <si>
    <t>Metalický patchpanel 24xRJ45 port</t>
  </si>
  <si>
    <t>Kazeta na 12 zvarov</t>
  </si>
  <si>
    <t>Vyväzovací panel s plastovými okami 1RU</t>
  </si>
  <si>
    <t>Rozvodný panel 19" 1RU, 5x230V, s prepäťovou ochranou</t>
  </si>
  <si>
    <t>Polica 19", 1RU</t>
  </si>
  <si>
    <t xml:space="preserve">FTP kábel cat5e do vonk. prostredia 305m </t>
  </si>
  <si>
    <t>kábel CYSY 2x1mm</t>
  </si>
  <si>
    <t>Prepojovacia kabeláž</t>
  </si>
  <si>
    <t xml:space="preserve">Spoj. a montážny matetriál </t>
  </si>
  <si>
    <t>Ukončenie FTP kábla konektorom RJ 45</t>
  </si>
  <si>
    <t>Premeranie FTP káblov certifikačným prístrojom pre cat5e</t>
  </si>
  <si>
    <t>Trubka KOPOFLEX KF 09040 so zaťahovacím lankom</t>
  </si>
  <si>
    <t>Mikrotrubička 14/10</t>
  </si>
  <si>
    <t>Trubka ohybná UV odolná (FXPS 32)</t>
  </si>
  <si>
    <t>Príchytka - 082 214 - CL 40</t>
  </si>
  <si>
    <t>PVC žľab 40x40</t>
  </si>
  <si>
    <t>Prieraz cez stenu</t>
  </si>
  <si>
    <t>Úprava stožiarov na montáž kabeláže a kamier</t>
  </si>
  <si>
    <t>Meranie optických vlákien reflektomerom OTDR</t>
  </si>
  <si>
    <t>Oživenie optickej trasy konvertor-konvertor</t>
  </si>
  <si>
    <t>Vláknový plán a porealizačná dokumentácia s meracími protokolmi</t>
  </si>
  <si>
    <t xml:space="preserve">Inštalácia a konfigurácia IP rozhrania </t>
  </si>
  <si>
    <t>hod.</t>
  </si>
  <si>
    <t>Aktívne prvky</t>
  </si>
  <si>
    <t>montážna pätica na káble</t>
  </si>
  <si>
    <t xml:space="preserve">HDD 6TB Interný 3,5" pevný disk, Kapacita 6 TB, 7200 rpm, SATAIII 6GB/S, 256 MB cache,  AV edícia vhodná pre CCTV,  MTBF 1,4milión hodin, vhodné pre 24x7 prevádzku, nízká spotreba energie a podporou NCQ. </t>
  </si>
  <si>
    <t>Mini LC SFP GBIC single fibre</t>
  </si>
  <si>
    <t>Montážna plošina</t>
  </si>
  <si>
    <t>h</t>
  </si>
  <si>
    <t>Spoj.matetriál + rozvodná sieť</t>
  </si>
  <si>
    <t>Oživenie, nastavenie kamery, programovanie</t>
  </si>
  <si>
    <t>Dodávka</t>
  </si>
  <si>
    <t xml:space="preserve">Odberateľ: </t>
  </si>
  <si>
    <t xml:space="preserve">Spracoval: Slašťan D. ml.                          </t>
  </si>
  <si>
    <t>V module</t>
  </si>
  <si>
    <t>Hlavička1</t>
  </si>
  <si>
    <t>Mena</t>
  </si>
  <si>
    <t>Hlavička2</t>
  </si>
  <si>
    <t>Obdobie</t>
  </si>
  <si>
    <t xml:space="preserve">JKSO : </t>
  </si>
  <si>
    <t>Rozpočet</t>
  </si>
  <si>
    <t>Prehľad rozpočtových nákladov v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</si>
  <si>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</si>
  <si>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</si>
  <si>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</si>
  <si>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</si>
  <si>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</si>
  <si>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</si>
  <si>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</si>
  <si>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</si>
  <si>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DS Projekcia s. r. o.</t>
  </si>
  <si>
    <t>Por.</t>
  </si>
  <si>
    <t>Kód položky</t>
  </si>
  <si>
    <t>Popis položky, stavebného dielu, remesla,</t>
  </si>
  <si>
    <t>Merná</t>
  </si>
  <si>
    <t>Konštrukcie</t>
  </si>
  <si>
    <t>Špecifikovaný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</si>
  <si>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</si>
  <si>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</si>
  <si>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</si>
  <si>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</si>
  <si>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</si>
  <si>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</si>
  <si>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</si>
  <si>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</si>
  <si>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</si>
  <si>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</si>
  <si>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</si>
  <si>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Zaradenie</t>
  </si>
  <si>
    <t>Lev0</t>
  </si>
  <si>
    <t>číslo</t>
  </si>
  <si>
    <t>cenníka</t>
  </si>
  <si>
    <t>výkaz-výmer</t>
  </si>
  <si>
    <t>výmera</t>
  </si>
  <si>
    <t>jednotka</t>
  </si>
  <si>
    <t>cena</t>
  </si>
  <si>
    <t>a práce</t>
  </si>
  <si>
    <t>materiál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</si>
  <si>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</si>
  <si>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</si>
  <si>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</si>
  <si>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</si>
  <si>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</si>
  <si>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</si>
  <si>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</si>
  <si>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pre KL</t>
  </si>
  <si>
    <t>pozícia</t>
  </si>
  <si>
    <t>PRÁCE A DODÁVKY HSV</t>
  </si>
  <si>
    <t>1 - ZEMNE PRÁCE</t>
  </si>
  <si>
    <t>271</t>
  </si>
  <si>
    <t>110011010</t>
  </si>
  <si>
    <t>Vytýčenie trasy vodovodu, kanalizácie v rovine</t>
  </si>
  <si>
    <t>km</t>
  </si>
  <si>
    <t xml:space="preserve">                    </t>
  </si>
  <si>
    <t>11001-1010</t>
  </si>
  <si>
    <t>45.11.21</t>
  </si>
  <si>
    <t>EK</t>
  </si>
  <si>
    <t>S</t>
  </si>
  <si>
    <t>001</t>
  </si>
  <si>
    <t>120001101</t>
  </si>
  <si>
    <t>Príplatok za sťaženú vykopávku v blízkosti podzem. vedenia</t>
  </si>
  <si>
    <t>12000-1101</t>
  </si>
  <si>
    <t>272</t>
  </si>
  <si>
    <t>133201101</t>
  </si>
  <si>
    <t>Hĺbenie šachiet v horn. tr. 3 do 100 m3</t>
  </si>
  <si>
    <t>13320-1101</t>
  </si>
  <si>
    <t>133201109</t>
  </si>
  <si>
    <t>Príplatok za lepivosť horniny tr.3</t>
  </si>
  <si>
    <t>13320-1109</t>
  </si>
  <si>
    <t>162201102</t>
  </si>
  <si>
    <t>Vodorovné premiestnenie výkopu do 50 m horn. tr. 1-4</t>
  </si>
  <si>
    <t>16220-1102</t>
  </si>
  <si>
    <t>45.11.24</t>
  </si>
  <si>
    <t>002</t>
  </si>
  <si>
    <t>162603111</t>
  </si>
  <si>
    <t>Vodorovné premiestnenie výkopku z rýh podz. stien do 4000 m</t>
  </si>
  <si>
    <t>16260-3111</t>
  </si>
  <si>
    <t>167101101</t>
  </si>
  <si>
    <t>Nakladanie výkopku do 100 m3 v horn. tr. 1-4</t>
  </si>
  <si>
    <t>16710-1101</t>
  </si>
  <si>
    <t>171201201</t>
  </si>
  <si>
    <t>Uloženie sypaniny na skládku</t>
  </si>
  <si>
    <t>17120-1201</t>
  </si>
  <si>
    <t>1712012010</t>
  </si>
  <si>
    <t>Uloženie sypaniny na riadenú skládku - vr.poplatku za uskladnenie</t>
  </si>
  <si>
    <t/>
  </si>
  <si>
    <t>174101103</t>
  </si>
  <si>
    <t>Zásyp zhutnený zárezov pre podzemné vedenie</t>
  </si>
  <si>
    <t>17410-1103</t>
  </si>
  <si>
    <t>174201103</t>
  </si>
  <si>
    <t>Zásyp nezhutnený zárezov pre podzemné vedenie</t>
  </si>
  <si>
    <t>17420-1103</t>
  </si>
  <si>
    <t xml:space="preserve">1 - ZEMNE PRÁCE  spolu: </t>
  </si>
  <si>
    <t>4 - VODOROVNÉ KONŠTRUKCIE</t>
  </si>
  <si>
    <t>4515841110</t>
  </si>
  <si>
    <t>Lôžko pod potrubie, piesok riečny  0-4mm</t>
  </si>
  <si>
    <t>45.21.41</t>
  </si>
  <si>
    <t xml:space="preserve">4 - VODOROVNÉ KONŠTRUKCIE  spolu: </t>
  </si>
  <si>
    <t xml:space="preserve">PRÁCE A DODÁVKY HSV  spolu: </t>
  </si>
  <si>
    <t>PRÁCE A DODÁVKY PSV</t>
  </si>
  <si>
    <t>723 - Vnútorný plynovod</t>
  </si>
  <si>
    <t>721</t>
  </si>
  <si>
    <t>723110207</t>
  </si>
  <si>
    <t>Potrubie plyn. z ocel. rúrok závit. čiernych 11353 DN 50</t>
  </si>
  <si>
    <t>I</t>
  </si>
  <si>
    <t>72311-0207</t>
  </si>
  <si>
    <t>45.33.30</t>
  </si>
  <si>
    <t>IK</t>
  </si>
  <si>
    <t>723120809</t>
  </si>
  <si>
    <t>Demontáž potrubia z oceľ. rúrok závitových zvar. DN do 80</t>
  </si>
  <si>
    <t>72312-0809</t>
  </si>
  <si>
    <t>723150314A</t>
  </si>
  <si>
    <t>Potrubie plyn. z ocel. rúrok hlad. čier. zvar. - koleno K89</t>
  </si>
  <si>
    <t>723150335</t>
  </si>
  <si>
    <t>Potrubie plyn. z ocel. rúrok hlad. DN80-tov.opláštenie bralén</t>
  </si>
  <si>
    <t>723150345</t>
  </si>
  <si>
    <t>Zhotovenie redukcie plyn. potrubia kovaním nad 1 DN 80/50</t>
  </si>
  <si>
    <t>72315-0345</t>
  </si>
  <si>
    <t>723150372</t>
  </si>
  <si>
    <t>Chránička plyn. potrubia D 133/4.5</t>
  </si>
  <si>
    <t>72315-0372</t>
  </si>
  <si>
    <t>723190901</t>
  </si>
  <si>
    <t>Opr. plyn. potrubia, uzavretie alebo otvorenie potrubia</t>
  </si>
  <si>
    <t>72319-0901</t>
  </si>
  <si>
    <t>723190907</t>
  </si>
  <si>
    <t>Opr. plyn. potrubia, odvzdušnenie a napustenie potrubia</t>
  </si>
  <si>
    <t>72319-0907</t>
  </si>
  <si>
    <t>723231117</t>
  </si>
  <si>
    <t>Armat. plyn. s 2 závitmi, kohút priamy  G 2</t>
  </si>
  <si>
    <t>72323-1117</t>
  </si>
  <si>
    <t>723239106</t>
  </si>
  <si>
    <t>Montáž plynovodných armatúr s 2 závitmi, ostatné typy G 2</t>
  </si>
  <si>
    <t>72323-9106</t>
  </si>
  <si>
    <t xml:space="preserve">723 - Vnútorný plynovod  spolu: </t>
  </si>
  <si>
    <t>783 - Nátery</t>
  </si>
  <si>
    <t>783</t>
  </si>
  <si>
    <t>783425350</t>
  </si>
  <si>
    <t>Nátery synt. potrubia do DN 100mm dvojnás. 1x email +zákl.</t>
  </si>
  <si>
    <t>78342-5350</t>
  </si>
  <si>
    <t>45.44.21</t>
  </si>
  <si>
    <t xml:space="preserve">783 - Nátery  spolu: </t>
  </si>
  <si>
    <t xml:space="preserve">PRÁCE A DODÁVKY PSV  spolu: </t>
  </si>
  <si>
    <t>PRÁCE A DODÁVKY M</t>
  </si>
  <si>
    <t>M23 - 157 Montáž potrubia</t>
  </si>
  <si>
    <t>923</t>
  </si>
  <si>
    <t>230210025</t>
  </si>
  <si>
    <t>Oprava pláštenia SERVIWRAP na PRIMER</t>
  </si>
  <si>
    <t>M</t>
  </si>
  <si>
    <t>45.21.42</t>
  </si>
  <si>
    <t>MK</t>
  </si>
  <si>
    <t xml:space="preserve">M23 - 157 Montáž potrubia  spolu: </t>
  </si>
  <si>
    <t>272 - Vedenia rúrové vonkajšie - plynovody</t>
  </si>
  <si>
    <t>803212025</t>
  </si>
  <si>
    <t>Práce na odstavení prípojky HZS od SPP</t>
  </si>
  <si>
    <t>hod</t>
  </si>
  <si>
    <t>803223000</t>
  </si>
  <si>
    <t>Uloženie PE fólie na obsyp</t>
  </si>
  <si>
    <t>80322-3000</t>
  </si>
  <si>
    <t>MAT</t>
  </si>
  <si>
    <t>283230152</t>
  </si>
  <si>
    <t>Výstražná PVC-P fólia hr.0,50mm,š.30cm s potlačou žltá-plyn potrubie</t>
  </si>
  <si>
    <t>25.21.30</t>
  </si>
  <si>
    <t>MZ</t>
  </si>
  <si>
    <t>803410010</t>
  </si>
  <si>
    <t>Príprava na tlakovú skúšku vzduchom a vodou do 0,6 MPa</t>
  </si>
  <si>
    <t>úsek</t>
  </si>
  <si>
    <t>80341-0010</t>
  </si>
  <si>
    <t>803440080</t>
  </si>
  <si>
    <t>Hlavná tlaková skúška vzduchom 0,6 MPa 80</t>
  </si>
  <si>
    <t>80344-0080</t>
  </si>
  <si>
    <t>803810000</t>
  </si>
  <si>
    <t>Príprava na odstránenie plynu z potrubia dusíkom</t>
  </si>
  <si>
    <t>80381-0000</t>
  </si>
  <si>
    <t>803820080</t>
  </si>
  <si>
    <t>Odstránenie plynu z potrubia dusíkom DN 80</t>
  </si>
  <si>
    <t>80382-0080</t>
  </si>
  <si>
    <t>803950100</t>
  </si>
  <si>
    <t>Geodetické zameranie intravilán</t>
  </si>
  <si>
    <t>803950104</t>
  </si>
  <si>
    <t>Elektroiskrová skúška</t>
  </si>
  <si>
    <t>súb</t>
  </si>
  <si>
    <t>803950106</t>
  </si>
  <si>
    <t>.Ostatné práce a revízie zahrnuté v krycom liste rozpočtu</t>
  </si>
  <si>
    <t>803950107</t>
  </si>
  <si>
    <t>.Likvidácia odpadu</t>
  </si>
  <si>
    <t>8039501071</t>
  </si>
  <si>
    <t>.Likvidácia odpadu - odvoz a likvidácia  hradeny ziskom z odovzdania do zbernych surovín</t>
  </si>
  <si>
    <t>803950109</t>
  </si>
  <si>
    <t>Dopravné značenie</t>
  </si>
  <si>
    <t xml:space="preserve">272 - Vedenia rúrové vonkajšie - plynovody  spolu: </t>
  </si>
  <si>
    <t>270 - Montáž potrubia ( M23 okrem plynovodov )</t>
  </si>
  <si>
    <t>270</t>
  </si>
  <si>
    <t>807120045</t>
  </si>
  <si>
    <t>Čistenie potrubia prefukovaním alebo preplachovaním 80</t>
  </si>
  <si>
    <t>80712-0045</t>
  </si>
  <si>
    <t>807170002</t>
  </si>
  <si>
    <t>Príprava pre skúšku tesnosti potrubia DN nad 40 do 80</t>
  </si>
  <si>
    <t>sada</t>
  </si>
  <si>
    <t>80717-0002</t>
  </si>
  <si>
    <t>807170013</t>
  </si>
  <si>
    <t>Skúška tesnosti potrubia DN nad 80 do 125</t>
  </si>
  <si>
    <t>80717-0013</t>
  </si>
  <si>
    <t>807330112</t>
  </si>
  <si>
    <t>Prepláchnutie rozvodu dusíkom nad 25;100 m</t>
  </si>
  <si>
    <t>80733-0112</t>
  </si>
  <si>
    <t xml:space="preserve">270 - Montáž potrubia ( M23 okrem plynovodov )  spolu: </t>
  </si>
  <si>
    <t xml:space="preserve">PRÁCE A DODÁVKY M  spolu: </t>
  </si>
  <si>
    <t>Za rozpočet celkom</t>
  </si>
  <si>
    <t>723110204</t>
  </si>
  <si>
    <t>Potrubie plyn. z ocel. rúrok závit. čiernych 11353 DN 25</t>
  </si>
  <si>
    <t>72311-0204</t>
  </si>
  <si>
    <t>723110205</t>
  </si>
  <si>
    <t>Potrubie plyn. z ocel. rúrok závit. čiernych 11353 DN 32</t>
  </si>
  <si>
    <t>72311-0205</t>
  </si>
  <si>
    <t>723110206</t>
  </si>
  <si>
    <t>Potrubie plyn. z ocel. rúrok závit. čiernych 11353 DN 40</t>
  </si>
  <si>
    <t>72311-0206</t>
  </si>
  <si>
    <t>723110209</t>
  </si>
  <si>
    <t>Potrubie plyn. z ocel. rúrok závit. čiernych 11353 DN 80</t>
  </si>
  <si>
    <t>72311-0209</t>
  </si>
  <si>
    <t>723120805</t>
  </si>
  <si>
    <t>Demontáž potrubia z oceľ. rúrok závitových zvar. DN do 50</t>
  </si>
  <si>
    <t>72312-0805</t>
  </si>
  <si>
    <t>723150312A</t>
  </si>
  <si>
    <t>Potrubie plyn. z ocel. rúrok hlad. čier. zvar.  - koleno K57</t>
  </si>
  <si>
    <t>723150352</t>
  </si>
  <si>
    <t>Zhotovenie redukcie plyn. potrubia kovaním nad 2 DN 50/20</t>
  </si>
  <si>
    <t>72315-0352</t>
  </si>
  <si>
    <t>723150803</t>
  </si>
  <si>
    <t>Demontáž potrubia ocel. hladk. zvarov. do D 76</t>
  </si>
  <si>
    <t>72315-0803</t>
  </si>
  <si>
    <t>723160205</t>
  </si>
  <si>
    <t>Prípojka k plynomerom spoj. na závit bez ochodzu G 5/4</t>
  </si>
  <si>
    <t>súbor</t>
  </si>
  <si>
    <t>72316-0205</t>
  </si>
  <si>
    <t>723160335</t>
  </si>
  <si>
    <t>Rozperky prípojok k plynomerom G 5/4</t>
  </si>
  <si>
    <t>72316-0335</t>
  </si>
  <si>
    <t>723160834</t>
  </si>
  <si>
    <t>Demontáž rozperky prípojok k plynomerom G 2</t>
  </si>
  <si>
    <t>72316-0834</t>
  </si>
  <si>
    <t>723214200</t>
  </si>
  <si>
    <t>Skriňa merania a regulácie pre RTP a plynomer NTL vr. vybavenia</t>
  </si>
  <si>
    <t>72321420021</t>
  </si>
  <si>
    <t>Regulator REGADA RTP D25-P 400/2,2kPa s prestavenim výstupu-priplatok ku skrini</t>
  </si>
  <si>
    <t>7232142011</t>
  </si>
  <si>
    <t>Zemnenie a pospojovanie CY 4mm - skriňa merania - plyn</t>
  </si>
  <si>
    <t>723231116</t>
  </si>
  <si>
    <t>Armat. plyn. s 2 závitmi, kohút priamy  G 6/4</t>
  </si>
  <si>
    <t>72323-1116</t>
  </si>
  <si>
    <t>7232341021</t>
  </si>
  <si>
    <t>Montáž skrine DRZ s plynomerom</t>
  </si>
  <si>
    <t>723234101</t>
  </si>
  <si>
    <t xml:space="preserve">  .  .  </t>
  </si>
  <si>
    <t>723239103</t>
  </si>
  <si>
    <t>Montáž plynovodných armatúr s 2 závitmi, ostatné typy G 1</t>
  </si>
  <si>
    <t>72323-9103</t>
  </si>
  <si>
    <t>723239104</t>
  </si>
  <si>
    <t>Montáž plynovodných armatúr s 2 závitmi, ostatné typy G 5/4</t>
  </si>
  <si>
    <t>72323-9104</t>
  </si>
  <si>
    <t>723239105</t>
  </si>
  <si>
    <t>Montáž plynovodných armatúr s 2 závitmi, ostatné typy G 6/4</t>
  </si>
  <si>
    <t>72323-9105</t>
  </si>
  <si>
    <t>723999905</t>
  </si>
  <si>
    <t>Vnútorný plynovod HZS T5</t>
  </si>
  <si>
    <t>72399-9905</t>
  </si>
  <si>
    <t>723999906</t>
  </si>
  <si>
    <t>Vnútorný plynovod HZS T6</t>
  </si>
  <si>
    <t>72399-9906</t>
  </si>
  <si>
    <t>767 - Konštrukcie doplnk. kovové stavebné</t>
  </si>
  <si>
    <t>767</t>
  </si>
  <si>
    <t>767995101</t>
  </si>
  <si>
    <t>Montáž atypických stavebných doplnk. konštrukcií do 5 kg</t>
  </si>
  <si>
    <t>76799-5101</t>
  </si>
  <si>
    <t>45.42.12</t>
  </si>
  <si>
    <t>5530001100</t>
  </si>
  <si>
    <t>Profilový materiál a konstrukcie - napr. HILTI</t>
  </si>
  <si>
    <t>5530001101</t>
  </si>
  <si>
    <t>28.11.23</t>
  </si>
  <si>
    <t>IZ</t>
  </si>
  <si>
    <t>767995103</t>
  </si>
  <si>
    <t>Montáž atypických stavebných doplnk. konštrukcií do 20 kg</t>
  </si>
  <si>
    <t>76799-5103</t>
  </si>
  <si>
    <t xml:space="preserve">767 - Konštrukcie doplnk. kovové stavebné  spolu: </t>
  </si>
  <si>
    <t>783424340</t>
  </si>
  <si>
    <t>Nátery synt. potrubia do DN 50mm dvojnás. 1x email +zákl.</t>
  </si>
  <si>
    <t>78342-4340</t>
  </si>
  <si>
    <t>807170012</t>
  </si>
  <si>
    <t>Skúška tesnosti potrubia DN nad 40 do 80</t>
  </si>
  <si>
    <t>80717-0012</t>
  </si>
  <si>
    <t>SO 13 SKRÁTENIE PRíPOJKY PLYNU</t>
  </si>
  <si>
    <t>SO 14 ÚPRAVA AREÁLOVÉHO ROZVODU PLYNU</t>
  </si>
  <si>
    <t xml:space="preserve"> DS Projekcia s. r. o.</t>
  </si>
  <si>
    <t>Miesto:</t>
  </si>
  <si>
    <t>Rozpočet:</t>
  </si>
  <si>
    <t>Krycí list rozpočtu v</t>
  </si>
  <si>
    <t>JKSO :</t>
  </si>
  <si>
    <t>Spracoval:</t>
  </si>
  <si>
    <t>Slašťan D. ml.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</si>
  <si>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</si>
  <si>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</si>
  <si>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</si>
  <si>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</si>
  <si>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</si>
  <si>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</si>
  <si>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</si>
  <si>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</si>
  <si>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</si>
  <si>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 xml:space="preserve">DS Projekcia, s.r.o. </t>
  </si>
  <si>
    <t>Bansk</t>
  </si>
  <si>
    <t>á Bystrica</t>
  </si>
  <si>
    <t xml:space="preserve"> ZRN</t>
  </si>
  <si>
    <t>konštrukcie a práce</t>
  </si>
  <si>
    <t>spolu ZRN</t>
  </si>
  <si>
    <t>IN - Individuálne náklady</t>
  </si>
  <si>
    <t>NUS - náklady umiestnenia stavby</t>
  </si>
  <si>
    <t xml:space="preserve"> HSV:</t>
  </si>
  <si>
    <t xml:space="preserve"> Ostatné skúšky a revízie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</si>
  <si>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</si>
  <si>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</si>
  <si>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</si>
  <si>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</si>
  <si>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</si>
  <si>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</si>
  <si>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</si>
  <si>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</si>
  <si>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</si>
  <si>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</si>
  <si>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</si>
  <si>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</si>
  <si>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</si>
  <si>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</si>
  <si>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</si>
  <si>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</si>
  <si>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</si>
  <si>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</si>
  <si>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</si>
  <si>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</si>
  <si>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 Kompletačná činnosť</t>
  </si>
  <si>
    <t xml:space="preserve">Súčet riadkov 16 až 19: </t>
  </si>
  <si>
    <t>odberateľ, obstarávateľ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</si>
  <si>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</si>
  <si>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</si>
  <si>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</si>
  <si>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</si>
  <si>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</si>
  <si>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</si>
  <si>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>Prvky workout vrátane montáže</t>
  </si>
  <si>
    <t>Prvky workout vráatane montáže</t>
  </si>
  <si>
    <t>Mobilný kontajnerový systém vrátane montáže dopravy a napojenia</t>
  </si>
  <si>
    <t>pauš.</t>
    <phoneticPr fontId="9" type="noConversion"/>
  </si>
  <si>
    <t xml:space="preserve"> Statická vonkajšia kompaktná IP kamera,(2.7-13.5mm), Smart IP,High quality imaging with 8 MP resolution, Excellent low-light performance with,powered-by-DarkFighter technology, Clear imaging against strong back light due to 120 dB,true WDR technology
Efficient H.265+ compression technology, Focus on human and vehicle targets classification based,on deep learning, Audio and alarm interface available, Water and dust resistant (IP67) and vandal-resistant
(IK10), 3D DNR technology delivers clean and sharp images, Motorized varifocal lens for easy installation and,monitorin  audio output, Motorized Lens,  DC12V&amp;PoE, HIK-Connect cloud service Power by darkfighter,Auto Focus,</t>
  </si>
  <si>
    <t>Držiak na stĺp pre kamery, 117x143x194mm priemer stĺpa 67 až 127mm, hmotnosť 1,205kg, priemer stĺpa 67 až 127 mm,  Adaptér pre uchytenie konzolí pre DS-1272ZJ-110, DS-1273ZJ-130-TRL a DS-1273ZJ-135 na sĺp, kov.</t>
  </si>
  <si>
    <r>
      <rPr>
        <b/>
        <sz val="8"/>
        <rFont val="Arial"/>
        <family val="2"/>
        <charset val="238"/>
      </rPr>
      <t>PTZ Kamera</t>
    </r>
    <r>
      <rPr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238"/>
      </rPr>
      <t xml:space="preserve"> 2M@30fps, optical zoom 32x, Color 0.05Lux, 120dB True WDR, H265+, IR 150m, IP66, Alarm I/O: 7/2, Audio I/O: 1/1, 24 VAC MAX60W High POE, 1 cvbs, Smart Tracking, Pan Preset Speed: 280°/s Titl Preset Speed: 250°/s, Deep Learning, Hik-connect, 1/2.8' CMOS sensor</t>
    </r>
  </si>
  <si>
    <r>
      <t xml:space="preserve">box-corner  </t>
    </r>
    <r>
      <rPr>
        <sz val="8"/>
        <rFont val="Arial"/>
        <family val="2"/>
        <charset val="238"/>
      </rPr>
      <t>Držiak na roh s montážnou krabicou pre otočné kamery Hikvision, vhodný na vonkajšie aj vnútorné použitie, zaťažiteľnosť 10kg, hliníková zliatina, farba biela, rozmery 255,5x314x546,4mm, hmotnosť 8,4kg</t>
    </r>
  </si>
  <si>
    <t>1-kanálová prepäťová ochrana pre IP s PoE • Účinnosť do 1000V / 100A • Nízkonapäťový obvod • Ochrana proti prepätiu na dvoch úrovniach • Kompatibilný s UTP i FTP 5 kat. káble • Tienené hrdlo s konektorom RJ45, Zemniaci kabel</t>
  </si>
  <si>
    <r>
      <rPr>
        <b/>
        <sz val="8"/>
        <rFont val="Arial"/>
        <family val="2"/>
        <charset val="238"/>
      </rPr>
      <t>Záznamník (NVR)</t>
    </r>
    <r>
      <rPr>
        <sz val="8"/>
        <rFont val="Arial"/>
        <family val="2"/>
        <charset val="1"/>
      </rPr>
      <t xml:space="preserve"> H265+, Up to 16ch 12MP IP cameras, 4 SATA, 160Mbps Bit Rate Input Max (up to 16-ch IP video), 4 SATA Interfaces,2 HDMI ouputs,1 VGA port, 1 CVBS output,1 eSATA, alarm I/O: 16/4, 1.5U case,19"</t>
    </r>
  </si>
  <si>
    <t xml:space="preserve">1) Switch 8 Ports Industrial PoE Switch with 1*100Mb Uplink SFP Port + 100Mb Uplink Ethernet Port Marvell industrial Chipset, Provide 1* giga uplink fiber port and 1* giga Ethernet port, 8* downlink PoE Ethernet ports;Support IEEE802.3af/at standard, which could provide Max. 30W for infrared camera with largeconsumption;Reset button of 8 PoE ports which can easily solve problems of IP camera crash, without pluggingnetwork cable, is very convenient for system maintenance;Ethernet port can reach maximum transmission distance up to 150m, breaking the 100m limit;One Key CCTV model, the 1~8 downlink ports can only communicate with uplink ports, the speedof downlink port is limited in 10Mbps and the transmission distance is up to 250m ;Industrial product, fanless wavy metal shell design for good heat dissipation;Excellent isolated circuit protection, lighting protection up to 6KV;Fast installation, easily operation, convenient for wall, din rail and desktop installation.1 M packet data cache to ensure large capacity data transfer smoothly;8K MAC address, easy for network system expansion;Support IEEE802.3X full duplex data control; support port (Auto MDI/MDIX) function ;Redundant power design, support power hot backup. -40℃ ~ 75℃ </t>
  </si>
  <si>
    <t>2) Swtch 8 Ports POE Switch Layer 2 Management 90W POE each Port; 8*10/100/1000Mbps Ethernet PoE port +2*1000Mbps SFP Slots; Total PoE power budget is 480W, max PoE power for single port is 90W; Support Perpetual PoE (The PoE is kept enabled to power the PD even when reboot the switch); Support PoE watchdog; Support L2 managed function including DHCP, Fast-Ring, IPv6, etc.; Support 1CH relay alarm output, fanless, wave metal shell, and low power consumption design; Support installation of DIN rail and wall mounted, adapting to all kinds of environments; not include power adaptor.</t>
  </si>
  <si>
    <t>Záložný zdroj Výstupný výkon 210W / 350 VA
Maximálny nastavitelný výkon 210W / 350 VA
menovité výstupné napätie 230V</t>
  </si>
  <si>
    <t xml:space="preserve">Odstránenie krytu v ploche nad 200 m2  betónovej plochy, hr. vrstvy 150 do 300 mm,  -0,50000t   </t>
  </si>
  <si>
    <t xml:space="preserve">Vytrhanie obrúb betónových, s vybúraním lôžka, z krajníkov alebo obrubníkov stojatých,  -0,14500t   </t>
  </si>
  <si>
    <t xml:space="preserve">Výkop ryhy do šírky 600 mm v horn.3 do 100 m3   </t>
  </si>
  <si>
    <t xml:space="preserve">Príplatok k cene za lepivosť pri hĺbení rýh šírky do 600 mm zapažených i nezapažených s urovnaním dna v hornine 3   </t>
  </si>
  <si>
    <t xml:space="preserve">Výkop ryhy šírky 600-2000mm horn.3 do 100m3   </t>
  </si>
  <si>
    <t xml:space="preserve">Príplatok k cenám za lepivosť pri hĺbení rýh š. nad 600 do 2 000 mm zapaž. i nezapažených, s urovnaním dna v hornine 3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</si>
  <si>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</si>
  <si>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</si>
  <si>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Nakladanie neuľahnutého výkopku z hornín tr.1-4 do 100 m3   </t>
  </si>
  <si>
    <t xml:space="preserve">Uloženie sypaniny na skládky do 100 m3   </t>
  </si>
  <si>
    <t xml:space="preserve">Poplatok za uloženie zeminy na skládku   </t>
  </si>
  <si>
    <t xml:space="preserve">Podklad zo štrkodrviny s rozprestretím a zhutnením, po zhutnení hr. 150 mm fr.0-63 mm   </t>
  </si>
  <si>
    <t xml:space="preserve">Kladenie betónovej zámkovej dlažby komunikácií pre peších hr. 60 mm pre peších do 50 m2 so zriadením lôžka z kameniva hr. 30 mm   </t>
  </si>
  <si>
    <t xml:space="preserve">Dlažba betónová, rozmer 200x100x60 mm, prírodná   </t>
  </si>
  <si>
    <t xml:space="preserve">Osadenie záhonového alebo parkového obrubníka betón., do lôžka z bet. pros. tr. C 12/15 s bočnou oporou   </t>
  </si>
  <si>
    <t xml:space="preserve">Obrubník parkový, lxšxv 1000x50x200 mm, prírodný   </t>
  </si>
  <si>
    <t xml:space="preserve">Odvoz sutiny a vybúraných hmôt na skládku do 1 km   </t>
  </si>
  <si>
    <t xml:space="preserve">Odvoz sutiny a vybúraných hmôt na skládku za každý ďalší 1 km   </t>
  </si>
  <si>
    <t xml:space="preserve">Presun hmôt pre pozemné komunikácie s krytom dláždeným (822 2.3, 822 5.3) akejkoľvek dĺžky objektu   </t>
  </si>
  <si>
    <t>SO 12 SPEVNENÉ PLOCHY</t>
  </si>
  <si>
    <t xml:space="preserve">Stavba : </t>
  </si>
  <si>
    <t xml:space="preserve"> Stavba : </t>
  </si>
  <si>
    <t xml:space="preserve">Projektant: </t>
  </si>
  <si>
    <t xml:space="preserve">Objekt : </t>
  </si>
  <si>
    <t>SO-13 Skrátenie prípojky plynu</t>
  </si>
  <si>
    <t>Objekt :</t>
  </si>
  <si>
    <t xml:space="preserve"> Objekt : </t>
  </si>
  <si>
    <t>SO-14 Úprava areálového rozvodu plynu</t>
  </si>
  <si>
    <t xml:space="preserve"> Objekt :</t>
  </si>
  <si>
    <t xml:space="preserve"> SO-13 Skrátenie prípojky plynu</t>
  </si>
  <si>
    <t>_12/2023</t>
  </si>
  <si>
    <t>12/2023</t>
  </si>
  <si>
    <t>_12.2023</t>
  </si>
  <si>
    <t>Dátum: 12.2023</t>
  </si>
  <si>
    <t>Výplň odvodňovacieho rebra alebo trativodu do rýh kamenivom hrubým drveným frakcie 8-16 mm alebo riečne kamenivo vrátane dodávky kameniva-vrátane vsakovacích jám</t>
  </si>
  <si>
    <t xml:space="preserve">Drenážna rúrka  perforovaná , DN 100 mm , </t>
  </si>
  <si>
    <t>Pružná priepustná podložka / zmes kameniva,gum. granulátu a PU pojiva / hr.35 mm,realizácia podľa normy DIN 18035/6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</si>
</sst>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###;\-####"/>
    <numFmt numFmtId="165" formatCode="#,##0.000;\-#,##0.000"/>
    <numFmt numFmtId="166" formatCode="[$€-2]\ #,##0.00"/>
    <numFmt numFmtId="167" formatCode="0.000"/>
    <numFmt numFmtId="168" formatCode="#,##0.000"/>
    <numFmt numFmtId="169" formatCode="#,##0.00000"/>
    <numFmt numFmtId="170" formatCode="#,##0\ _S_k"/>
    <numFmt numFmtId="171" formatCode="#,##0\ &quot;Sk&quot;"/>
    <numFmt numFmtId="172" formatCode="#,##0&quot; &quot;"/>
    <numFmt numFmtId="173" formatCode="#,##0.00_ ;\-#,##0.00\ "/>
    <numFmt numFmtId="174" formatCode="0.0000"/>
  </numFmts>
  <fonts count="53">
    <font>
      <sz val="10"/>
      <name val="Arial"/>
      <charset val="110"/>
    </font>
    <font>
      <b/>
      <sz val="18"/>
      <color indexed="10"/>
      <name val="Arial CE"/>
      <charset val="110"/>
    </font>
    <font>
      <sz val="8"/>
      <name val="Arial"/>
      <family val="2"/>
      <charset val="238"/>
    </font>
    <font>
      <sz val="8"/>
      <name val="Arial CE"/>
      <charset val="110"/>
    </font>
    <font>
      <sz val="7"/>
      <name val="Arial"/>
      <family val="2"/>
      <charset val="238"/>
    </font>
    <font>
      <sz val="7"/>
      <name val="Arial CE"/>
      <charset val="110"/>
    </font>
    <font>
      <b/>
      <sz val="10"/>
      <name val="Arial"/>
      <family val="2"/>
      <charset val="238"/>
    </font>
    <font>
      <sz val="10"/>
      <name val="Arial CE"/>
      <charset val="110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b/>
      <sz val="10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rgb="FF0070C0"/>
      <name val="Arial"/>
      <family val="2"/>
      <charset val="238"/>
    </font>
    <font>
      <sz val="9"/>
      <name val="Arial"/>
      <family val="2"/>
    </font>
    <font>
      <sz val="8"/>
      <name val="MS Sans Serif"/>
      <charset val="1"/>
    </font>
    <font>
      <sz val="10"/>
      <name val="Arial"/>
      <family val="2"/>
      <charset val="1"/>
    </font>
    <font>
      <sz val="10"/>
      <name val="Arial CE"/>
      <family val="2"/>
      <charset val="1"/>
    </font>
    <font>
      <b/>
      <i/>
      <sz val="14"/>
      <name val="Times New Roman CE"/>
      <family val="1"/>
      <charset val="1"/>
    </font>
    <font>
      <sz val="14"/>
      <name val="Times New Roman CE"/>
      <family val="1"/>
      <charset val="1"/>
    </font>
    <font>
      <sz val="14"/>
      <name val="Times New Roman"/>
      <family val="1"/>
      <charset val="1"/>
    </font>
    <font>
      <sz val="8"/>
      <name val="Arial CE"/>
      <family val="2"/>
      <charset val="1"/>
    </font>
    <font>
      <sz val="9"/>
      <name val="Calibri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1"/>
    </font>
    <font>
      <b/>
      <sz val="8"/>
      <name val="Arial CE"/>
      <family val="2"/>
      <charset val="238"/>
    </font>
    <font>
      <sz val="8"/>
      <color rgb="FF0000FF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00"/>
      <name val="Arial CE"/>
      <family val="2"/>
      <charset val="238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7">
    <xf numFmtId="0" fontId="0" fillId="0" borderId="0" applyAlignment="0">
      <alignment vertical="top" wrapText="1"/>
      <protection locked="0"/>
    </xf>
    <xf numFmtId="0" fontId="30" fillId="0" borderId="0">
      <alignment vertical="top"/>
      <protection locked="0"/>
    </xf>
    <xf numFmtId="0" fontId="31" fillId="0" borderId="0"/>
    <xf numFmtId="0" fontId="31" fillId="0" borderId="0"/>
    <xf numFmtId="0" fontId="46" fillId="0" borderId="0"/>
    <xf numFmtId="0" fontId="49" fillId="0" borderId="0"/>
    <xf numFmtId="0" fontId="20" fillId="0" borderId="0" applyAlignment="0">
      <alignment vertical="top" wrapText="1"/>
      <protection locked="0"/>
    </xf>
  </cellStyleXfs>
  <cellXfs count="583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left" vertical="top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164" fontId="3" fillId="0" borderId="10" xfId="0" applyNumberFormat="1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164" fontId="3" fillId="0" borderId="12" xfId="0" applyNumberFormat="1" applyFont="1" applyBorder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right" vertical="center"/>
    </xf>
    <xf numFmtId="0" fontId="3" fillId="0" borderId="12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164" fontId="3" fillId="0" borderId="15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164" fontId="3" fillId="0" borderId="19" xfId="0" applyNumberFormat="1" applyFont="1" applyBorder="1" applyAlignment="1" applyProtection="1">
      <alignment horizontal="right" vertical="center"/>
    </xf>
    <xf numFmtId="0" fontId="2" fillId="0" borderId="2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49" fontId="3" fillId="0" borderId="17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37" fontId="0" fillId="0" borderId="29" xfId="0" applyNumberFormat="1" applyBorder="1" applyAlignment="1" applyProtection="1">
      <alignment horizontal="right" vertical="center"/>
    </xf>
    <xf numFmtId="37" fontId="0" fillId="0" borderId="30" xfId="0" applyNumberFormat="1" applyBorder="1" applyAlignment="1" applyProtection="1">
      <alignment horizontal="right" vertical="center"/>
    </xf>
    <xf numFmtId="37" fontId="7" fillId="0" borderId="31" xfId="0" applyNumberFormat="1" applyFont="1" applyBorder="1" applyAlignment="1" applyProtection="1">
      <alignment horizontal="right" vertical="center"/>
    </xf>
    <xf numFmtId="39" fontId="7" fillId="0" borderId="32" xfId="0" applyNumberFormat="1" applyFont="1" applyBorder="1" applyAlignment="1" applyProtection="1">
      <alignment horizontal="right" vertical="center"/>
    </xf>
    <xf numFmtId="37" fontId="0" fillId="0" borderId="31" xfId="0" applyNumberFormat="1" applyBorder="1" applyAlignment="1" applyProtection="1">
      <alignment horizontal="right" vertical="center"/>
    </xf>
    <xf numFmtId="37" fontId="0" fillId="0" borderId="32" xfId="0" applyNumberFormat="1" applyBorder="1" applyAlignment="1" applyProtection="1">
      <alignment horizontal="right" vertical="center"/>
    </xf>
    <xf numFmtId="37" fontId="7" fillId="0" borderId="30" xfId="0" applyNumberFormat="1" applyFont="1" applyBorder="1" applyAlignment="1" applyProtection="1">
      <alignment horizontal="right" vertical="center"/>
    </xf>
    <xf numFmtId="39" fontId="7" fillId="0" borderId="30" xfId="0" applyNumberFormat="1" applyFont="1" applyBorder="1" applyAlignment="1" applyProtection="1">
      <alignment horizontal="right" vertical="center"/>
    </xf>
    <xf numFmtId="37" fontId="0" fillId="0" borderId="33" xfId="0" applyNumberForma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164" fontId="2" fillId="0" borderId="34" xfId="0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39" fontId="7" fillId="0" borderId="18" xfId="0" applyNumberFormat="1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39" fontId="0" fillId="0" borderId="18" xfId="0" applyNumberFormat="1" applyBorder="1" applyAlignment="1" applyProtection="1">
      <alignment horizontal="right" vertical="center"/>
    </xf>
    <xf numFmtId="37" fontId="0" fillId="0" borderId="19" xfId="0" applyNumberFormat="1" applyBorder="1" applyAlignment="1" applyProtection="1">
      <alignment horizontal="right" vertical="center"/>
    </xf>
    <xf numFmtId="0" fontId="10" fillId="0" borderId="19" xfId="0" applyFont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164" fontId="2" fillId="0" borderId="36" xfId="0" applyNumberFormat="1" applyFont="1" applyBorder="1" applyAlignment="1" applyProtection="1">
      <alignment horizontal="center" vertical="center"/>
    </xf>
    <xf numFmtId="37" fontId="0" fillId="0" borderId="18" xfId="0" applyNumberFormat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horizontal="left" vertical="center"/>
    </xf>
    <xf numFmtId="39" fontId="7" fillId="0" borderId="21" xfId="0" applyNumberFormat="1" applyFont="1" applyBorder="1" applyAlignment="1" applyProtection="1">
      <alignment horizontal="right" vertical="center"/>
    </xf>
    <xf numFmtId="39" fontId="0" fillId="0" borderId="21" xfId="0" applyNumberFormat="1" applyBorder="1" applyAlignment="1" applyProtection="1">
      <alignment horizontal="right" vertical="center"/>
    </xf>
    <xf numFmtId="37" fontId="0" fillId="0" borderId="23" xfId="0" applyNumberFormat="1" applyBorder="1" applyAlignment="1" applyProtection="1">
      <alignment horizontal="right" vertical="center"/>
    </xf>
    <xf numFmtId="164" fontId="2" fillId="0" borderId="37" xfId="0" applyNumberFormat="1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39" fontId="7" fillId="0" borderId="38" xfId="0" applyNumberFormat="1" applyFont="1" applyBorder="1" applyAlignment="1" applyProtection="1">
      <alignment horizontal="right" vertical="center"/>
    </xf>
    <xf numFmtId="39" fontId="7" fillId="0" borderId="22" xfId="0" applyNumberFormat="1" applyFont="1" applyBorder="1" applyAlignment="1" applyProtection="1">
      <alignment horizontal="right" vertical="center"/>
    </xf>
    <xf numFmtId="37" fontId="11" fillId="0" borderId="7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top"/>
    </xf>
    <xf numFmtId="0" fontId="2" fillId="0" borderId="39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37" fontId="3" fillId="0" borderId="18" xfId="0" applyNumberFormat="1" applyFont="1" applyBorder="1" applyAlignment="1" applyProtection="1">
      <alignment horizontal="right" vertical="center"/>
    </xf>
    <xf numFmtId="39" fontId="3" fillId="0" borderId="19" xfId="0" applyNumberFormat="1" applyFont="1" applyBorder="1" applyAlignment="1" applyProtection="1">
      <alignment horizontal="right" vertical="center"/>
    </xf>
    <xf numFmtId="39" fontId="7" fillId="0" borderId="14" xfId="0" applyNumberFormat="1" applyFont="1" applyBorder="1" applyAlignment="1" applyProtection="1">
      <alignment horizontal="right" vertical="center"/>
    </xf>
    <xf numFmtId="0" fontId="2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39" fontId="12" fillId="0" borderId="44" xfId="0" applyNumberFormat="1" applyFont="1" applyBorder="1" applyAlignment="1" applyProtection="1">
      <alignment horizontal="right" vertical="center"/>
    </xf>
    <xf numFmtId="0" fontId="2" fillId="0" borderId="45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164" fontId="3" fillId="3" borderId="37" xfId="0" applyNumberFormat="1" applyFont="1" applyFill="1" applyBorder="1" applyAlignment="1" applyProtection="1">
      <alignment horizontal="center" vertical="center"/>
    </xf>
    <xf numFmtId="164" fontId="3" fillId="3" borderId="50" xfId="0" applyNumberFormat="1" applyFont="1" applyFill="1" applyBorder="1" applyAlignment="1" applyProtection="1">
      <alignment horizontal="center" vertical="center"/>
    </xf>
    <xf numFmtId="164" fontId="3" fillId="3" borderId="51" xfId="0" applyNumberFormat="1" applyFont="1" applyFill="1" applyBorder="1" applyAlignment="1" applyProtection="1">
      <alignment horizontal="center" vertical="center"/>
    </xf>
    <xf numFmtId="164" fontId="3" fillId="3" borderId="31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165" fontId="15" fillId="0" borderId="0" xfId="0" applyNumberFormat="1" applyFont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165" fontId="16" fillId="0" borderId="0" xfId="0" applyNumberFormat="1" applyFont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165" fontId="18" fillId="0" borderId="0" xfId="0" applyNumberFormat="1" applyFont="1" applyAlignment="1" applyProtection="1">
      <alignment horizontal="right" vertical="center"/>
    </xf>
    <xf numFmtId="0" fontId="3" fillId="2" borderId="0" xfId="0" applyFont="1" applyFill="1" applyAlignment="1" applyProtection="1">
      <alignment horizontal="left"/>
    </xf>
    <xf numFmtId="0" fontId="15" fillId="0" borderId="2" xfId="0" applyFont="1" applyBorder="1" applyAlignment="1" applyProtection="1">
      <alignment horizontal="left" vertical="center"/>
    </xf>
    <xf numFmtId="165" fontId="15" fillId="0" borderId="2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165" fontId="2" fillId="0" borderId="0" xfId="0" applyNumberFormat="1" applyFont="1" applyAlignment="1" applyProtection="1">
      <alignment horizontal="right" vertical="center"/>
    </xf>
    <xf numFmtId="0" fontId="19" fillId="0" borderId="0" xfId="0" applyFont="1" applyAlignment="1" applyProtection="1">
      <alignment horizontal="center" vertical="center"/>
    </xf>
    <xf numFmtId="165" fontId="19" fillId="0" borderId="0" xfId="0" applyNumberFormat="1" applyFont="1" applyAlignment="1" applyProtection="1">
      <alignment horizontal="right" vertical="center"/>
    </xf>
    <xf numFmtId="14" fontId="3" fillId="2" borderId="0" xfId="0" applyNumberFormat="1" applyFont="1" applyFill="1" applyAlignment="1" applyProtection="1">
      <alignment horizontal="left" vertical="center"/>
    </xf>
    <xf numFmtId="165" fontId="2" fillId="4" borderId="0" xfId="0" applyNumberFormat="1" applyFont="1" applyFill="1" applyAlignment="1" applyProtection="1">
      <alignment horizontal="righ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49" fontId="3" fillId="2" borderId="0" xfId="0" applyNumberFormat="1" applyFont="1" applyFill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left" vertical="center"/>
    </xf>
    <xf numFmtId="165" fontId="16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left" wrapText="1"/>
    </xf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left"/>
    </xf>
    <xf numFmtId="166" fontId="26" fillId="0" borderId="0" xfId="0" applyNumberFormat="1" applyFont="1" applyAlignment="1" applyProtection="1">
      <alignment horizontal="center"/>
    </xf>
    <xf numFmtId="0" fontId="29" fillId="0" borderId="0" xfId="0" applyFont="1" applyAlignment="1" applyProtection="1">
      <alignment horizontal="left" wrapText="1"/>
    </xf>
    <xf numFmtId="0" fontId="3" fillId="2" borderId="0" xfId="0" applyFont="1" applyFill="1" applyAlignment="1" applyProtection="1">
      <alignment horizontal="center"/>
    </xf>
    <xf numFmtId="0" fontId="15" fillId="0" borderId="2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top"/>
    </xf>
    <xf numFmtId="0" fontId="23" fillId="0" borderId="0" xfId="0" applyFont="1" applyAlignment="1" applyProtection="1">
      <alignment horizontal="right" vertical="center" wrapText="1"/>
    </xf>
    <xf numFmtId="0" fontId="17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top"/>
    </xf>
    <xf numFmtId="1" fontId="34" fillId="0" borderId="0" xfId="2" applyNumberFormat="1" applyFont="1"/>
    <xf numFmtId="1" fontId="35" fillId="0" borderId="0" xfId="2" applyNumberFormat="1" applyFont="1" applyAlignment="1">
      <alignment wrapText="1"/>
    </xf>
    <xf numFmtId="0" fontId="31" fillId="0" borderId="0" xfId="2"/>
    <xf numFmtId="1" fontId="33" fillId="0" borderId="0" xfId="2" applyNumberFormat="1" applyFont="1"/>
    <xf numFmtId="1" fontId="38" fillId="0" borderId="0" xfId="2" applyNumberFormat="1" applyFont="1" applyAlignment="1">
      <alignment horizontal="right"/>
    </xf>
    <xf numFmtId="167" fontId="38" fillId="0" borderId="0" xfId="2" applyNumberFormat="1" applyFont="1" applyAlignment="1">
      <alignment horizontal="right"/>
    </xf>
    <xf numFmtId="0" fontId="38" fillId="0" borderId="0" xfId="2" applyFont="1" applyAlignment="1">
      <alignment horizontal="right"/>
    </xf>
    <xf numFmtId="1" fontId="36" fillId="0" borderId="0" xfId="2" applyNumberFormat="1" applyFont="1" applyAlignment="1">
      <alignment horizontal="center" vertical="center"/>
    </xf>
    <xf numFmtId="2" fontId="21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left"/>
      <protection locked="0"/>
    </xf>
    <xf numFmtId="0" fontId="47" fillId="0" borderId="0" xfId="4" applyFont="1"/>
    <xf numFmtId="0" fontId="48" fillId="0" borderId="0" xfId="4" applyFont="1"/>
    <xf numFmtId="4" fontId="48" fillId="0" borderId="0" xfId="4" applyNumberFormat="1" applyFont="1"/>
    <xf numFmtId="169" fontId="48" fillId="0" borderId="0" xfId="4" applyNumberFormat="1" applyFont="1"/>
    <xf numFmtId="168" fontId="48" fillId="0" borderId="0" xfId="4" applyNumberFormat="1" applyFont="1"/>
    <xf numFmtId="49" fontId="48" fillId="0" borderId="0" xfId="5" applyNumberFormat="1" applyFont="1"/>
    <xf numFmtId="0" fontId="48" fillId="0" borderId="0" xfId="5" applyFont="1"/>
    <xf numFmtId="49" fontId="48" fillId="0" borderId="0" xfId="4" applyNumberFormat="1" applyFont="1"/>
    <xf numFmtId="49" fontId="47" fillId="0" borderId="0" xfId="5" applyNumberFormat="1" applyFont="1"/>
    <xf numFmtId="0" fontId="47" fillId="0" borderId="0" xfId="5" applyFont="1"/>
    <xf numFmtId="49" fontId="48" fillId="0" borderId="0" xfId="4" applyNumberFormat="1" applyFont="1" applyAlignment="1">
      <alignment horizontal="center"/>
    </xf>
    <xf numFmtId="0" fontId="50" fillId="0" borderId="0" xfId="4" applyFont="1"/>
    <xf numFmtId="0" fontId="48" fillId="0" borderId="63" xfId="4" applyFont="1" applyBorder="1" applyAlignment="1">
      <alignment horizontal="center"/>
    </xf>
    <xf numFmtId="0" fontId="48" fillId="0" borderId="64" xfId="4" applyFont="1" applyBorder="1" applyAlignment="1">
      <alignment horizontal="center"/>
    </xf>
    <xf numFmtId="0" fontId="48" fillId="0" borderId="65" xfId="4" applyFont="1" applyBorder="1" applyAlignment="1">
      <alignment horizontal="centerContinuous"/>
    </xf>
    <xf numFmtId="0" fontId="48" fillId="0" borderId="66" xfId="4" applyFont="1" applyBorder="1" applyAlignment="1">
      <alignment horizontal="centerContinuous"/>
    </xf>
    <xf numFmtId="0" fontId="48" fillId="0" borderId="67" xfId="4" applyFont="1" applyBorder="1" applyAlignment="1">
      <alignment horizontal="centerContinuous"/>
    </xf>
    <xf numFmtId="0" fontId="48" fillId="0" borderId="68" xfId="4" applyFont="1" applyBorder="1" applyAlignment="1">
      <alignment horizontal="center"/>
    </xf>
    <xf numFmtId="0" fontId="51" fillId="0" borderId="0" xfId="4" applyFont="1" applyAlignment="1" applyProtection="1">
      <alignment horizontal="center"/>
      <protection locked="0"/>
    </xf>
    <xf numFmtId="0" fontId="48" fillId="0" borderId="0" xfId="4" applyFont="1" applyAlignment="1">
      <alignment horizontal="center"/>
    </xf>
    <xf numFmtId="49" fontId="48" fillId="0" borderId="0" xfId="4" applyNumberFormat="1" applyFont="1" applyAlignment="1">
      <alignment horizontal="left"/>
    </xf>
    <xf numFmtId="0" fontId="48" fillId="0" borderId="69" xfId="4" applyFont="1" applyBorder="1" applyAlignment="1">
      <alignment horizontal="center"/>
    </xf>
    <xf numFmtId="0" fontId="48" fillId="0" borderId="70" xfId="4" applyFont="1" applyBorder="1" applyAlignment="1">
      <alignment horizontal="center"/>
    </xf>
    <xf numFmtId="0" fontId="48" fillId="0" borderId="70" xfId="4" applyFont="1" applyBorder="1" applyAlignment="1">
      <alignment horizontal="center" vertical="center"/>
    </xf>
    <xf numFmtId="0" fontId="48" fillId="0" borderId="71" xfId="4" applyFont="1" applyBorder="1" applyAlignment="1">
      <alignment horizontal="center"/>
    </xf>
    <xf numFmtId="0" fontId="48" fillId="0" borderId="72" xfId="4" applyFont="1" applyBorder="1" applyAlignment="1">
      <alignment horizontal="center"/>
    </xf>
    <xf numFmtId="0" fontId="48" fillId="0" borderId="0" xfId="4" applyFont="1" applyAlignment="1">
      <alignment horizontal="right" vertical="top"/>
    </xf>
    <xf numFmtId="49" fontId="48" fillId="0" borderId="0" xfId="4" applyNumberFormat="1" applyFont="1" applyAlignment="1">
      <alignment horizontal="center" vertical="top"/>
    </xf>
    <xf numFmtId="49" fontId="48" fillId="0" borderId="0" xfId="4" applyNumberFormat="1" applyFont="1" applyAlignment="1">
      <alignment vertical="top"/>
    </xf>
    <xf numFmtId="0" fontId="48" fillId="0" borderId="0" xfId="4" applyFont="1" applyAlignment="1">
      <alignment vertical="top" wrapText="1"/>
    </xf>
    <xf numFmtId="168" fontId="48" fillId="0" borderId="0" xfId="4" applyNumberFormat="1" applyFont="1" applyAlignment="1">
      <alignment vertical="top"/>
    </xf>
    <xf numFmtId="0" fontId="48" fillId="0" borderId="0" xfId="4" applyFont="1" applyAlignment="1">
      <alignment vertical="top"/>
    </xf>
    <xf numFmtId="4" fontId="48" fillId="0" borderId="0" xfId="4" applyNumberFormat="1" applyFont="1" applyAlignment="1">
      <alignment vertical="top"/>
    </xf>
    <xf numFmtId="169" fontId="48" fillId="0" borderId="0" xfId="4" applyNumberFormat="1" applyFont="1" applyAlignment="1">
      <alignment vertical="top"/>
    </xf>
    <xf numFmtId="0" fontId="48" fillId="0" borderId="0" xfId="4" applyFont="1" applyAlignment="1">
      <alignment horizontal="center" vertical="top"/>
    </xf>
    <xf numFmtId="49" fontId="47" fillId="0" borderId="0" xfId="4" applyNumberFormat="1" applyFont="1" applyAlignment="1">
      <alignment vertical="top"/>
    </xf>
    <xf numFmtId="0" fontId="48" fillId="0" borderId="0" xfId="4" applyFont="1" applyAlignment="1">
      <alignment horizontal="right" vertical="top" wrapText="1"/>
    </xf>
    <xf numFmtId="4" fontId="47" fillId="0" borderId="0" xfId="4" applyNumberFormat="1" applyFont="1" applyAlignment="1">
      <alignment vertical="top"/>
    </xf>
    <xf numFmtId="169" fontId="47" fillId="0" borderId="0" xfId="4" applyNumberFormat="1" applyFont="1" applyAlignment="1">
      <alignment vertical="top"/>
    </xf>
    <xf numFmtId="168" fontId="47" fillId="0" borderId="0" xfId="4" applyNumberFormat="1" applyFont="1" applyAlignment="1">
      <alignment vertical="top"/>
    </xf>
    <xf numFmtId="0" fontId="47" fillId="0" borderId="0" xfId="4" applyFont="1" applyAlignment="1">
      <alignment vertical="top" wrapText="1"/>
    </xf>
    <xf numFmtId="2" fontId="9" fillId="0" borderId="0" xfId="0" applyNumberFormat="1" applyFont="1" applyAlignment="1" applyProtection="1">
      <alignment horizontal="left" vertical="center"/>
    </xf>
    <xf numFmtId="2" fontId="16" fillId="0" borderId="0" xfId="0" applyNumberFormat="1" applyFont="1" applyAlignment="1" applyProtection="1">
      <alignment horizontal="right" vertical="center"/>
    </xf>
    <xf numFmtId="2" fontId="2" fillId="0" borderId="0" xfId="0" applyNumberFormat="1" applyFont="1" applyAlignment="1" applyProtection="1">
      <alignment horizontal="right" vertical="center"/>
    </xf>
    <xf numFmtId="2" fontId="2" fillId="4" borderId="0" xfId="0" applyNumberFormat="1" applyFont="1" applyFill="1" applyAlignment="1" applyProtection="1">
      <alignment horizontal="right" vertical="center"/>
    </xf>
    <xf numFmtId="2" fontId="16" fillId="0" borderId="0" xfId="0" applyNumberFormat="1" applyFont="1" applyAlignment="1" applyProtection="1">
      <alignment horizontal="left" vertical="center"/>
    </xf>
    <xf numFmtId="2" fontId="9" fillId="0" borderId="0" xfId="0" applyNumberFormat="1" applyFont="1" applyAlignment="1" applyProtection="1">
      <alignment horizontal="right" vertical="center"/>
    </xf>
    <xf numFmtId="2" fontId="23" fillId="0" borderId="0" xfId="0" applyNumberFormat="1" applyFont="1" applyAlignment="1" applyProtection="1">
      <alignment horizontal="right" vertical="center"/>
    </xf>
    <xf numFmtId="2" fontId="21" fillId="0" borderId="0" xfId="0" applyNumberFormat="1" applyFont="1" applyAlignment="1" applyProtection="1">
      <alignment horizontal="left" vertical="center"/>
    </xf>
    <xf numFmtId="2" fontId="2" fillId="0" borderId="0" xfId="0" applyNumberFormat="1" applyFont="1" applyAlignment="1" applyProtection="1">
      <alignment horizontal="center" vertical="center"/>
    </xf>
    <xf numFmtId="2" fontId="17" fillId="0" borderId="0" xfId="0" applyNumberFormat="1" applyFont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0" fontId="48" fillId="0" borderId="0" xfId="5" applyFont="1" applyAlignment="1">
      <alignment horizontal="left" vertical="center"/>
    </xf>
    <xf numFmtId="0" fontId="50" fillId="0" borderId="0" xfId="5" applyFont="1" applyAlignment="1">
      <alignment horizontal="left" vertical="center"/>
    </xf>
    <xf numFmtId="0" fontId="48" fillId="0" borderId="73" xfId="5" applyFont="1" applyBorder="1" applyAlignment="1">
      <alignment horizontal="left" vertical="center"/>
    </xf>
    <xf numFmtId="0" fontId="48" fillId="0" borderId="74" xfId="5" applyFont="1" applyBorder="1" applyAlignment="1">
      <alignment horizontal="left" vertical="center"/>
    </xf>
    <xf numFmtId="0" fontId="48" fillId="0" borderId="74" xfId="5" applyFont="1" applyBorder="1" applyAlignment="1">
      <alignment horizontal="right" vertical="center"/>
    </xf>
    <xf numFmtId="0" fontId="48" fillId="0" borderId="75" xfId="5" applyFont="1" applyBorder="1" applyAlignment="1">
      <alignment horizontal="left" vertical="center"/>
    </xf>
    <xf numFmtId="0" fontId="48" fillId="0" borderId="76" xfId="5" applyFont="1" applyBorder="1" applyAlignment="1">
      <alignment horizontal="left" vertical="center"/>
    </xf>
    <xf numFmtId="0" fontId="48" fillId="0" borderId="77" xfId="5" applyFont="1" applyBorder="1" applyAlignment="1">
      <alignment horizontal="left" vertical="center"/>
    </xf>
    <xf numFmtId="0" fontId="48" fillId="0" borderId="77" xfId="5" applyFont="1" applyBorder="1" applyAlignment="1">
      <alignment horizontal="right" vertical="center"/>
    </xf>
    <xf numFmtId="0" fontId="48" fillId="0" borderId="78" xfId="5" applyFont="1" applyBorder="1" applyAlignment="1">
      <alignment horizontal="left" vertical="center"/>
    </xf>
    <xf numFmtId="0" fontId="48" fillId="0" borderId="79" xfId="5" applyFont="1" applyBorder="1" applyAlignment="1">
      <alignment horizontal="left" vertical="center"/>
    </xf>
    <xf numFmtId="0" fontId="48" fillId="0" borderId="80" xfId="5" applyFont="1" applyBorder="1" applyAlignment="1">
      <alignment horizontal="left" vertical="center"/>
    </xf>
    <xf numFmtId="0" fontId="48" fillId="0" borderId="80" xfId="5" applyFont="1" applyBorder="1" applyAlignment="1">
      <alignment horizontal="right" vertical="center"/>
    </xf>
    <xf numFmtId="0" fontId="48" fillId="0" borderId="81" xfId="5" applyFont="1" applyBorder="1" applyAlignment="1">
      <alignment horizontal="left" vertical="center"/>
    </xf>
    <xf numFmtId="49" fontId="48" fillId="0" borderId="74" xfId="5" applyNumberFormat="1" applyFont="1" applyBorder="1" applyAlignment="1">
      <alignment horizontal="right" vertical="center"/>
    </xf>
    <xf numFmtId="49" fontId="48" fillId="0" borderId="77" xfId="5" applyNumberFormat="1" applyFont="1" applyBorder="1" applyAlignment="1">
      <alignment horizontal="right" vertical="center"/>
    </xf>
    <xf numFmtId="49" fontId="48" fillId="0" borderId="80" xfId="5" applyNumberFormat="1" applyFont="1" applyBorder="1" applyAlignment="1">
      <alignment horizontal="right" vertical="center"/>
    </xf>
    <xf numFmtId="0" fontId="48" fillId="0" borderId="73" xfId="5" applyFont="1" applyBorder="1" applyAlignment="1">
      <alignment horizontal="right" vertical="center"/>
    </xf>
    <xf numFmtId="0" fontId="48" fillId="0" borderId="74" xfId="5" applyFont="1" applyBorder="1" applyAlignment="1">
      <alignment vertical="center"/>
    </xf>
    <xf numFmtId="170" fontId="48" fillId="0" borderId="74" xfId="5" applyNumberFormat="1" applyFont="1" applyBorder="1" applyAlignment="1">
      <alignment horizontal="left" vertical="center"/>
    </xf>
    <xf numFmtId="171" fontId="48" fillId="0" borderId="74" xfId="5" applyNumberFormat="1" applyFont="1" applyBorder="1" applyAlignment="1">
      <alignment horizontal="right" vertical="center"/>
    </xf>
    <xf numFmtId="3" fontId="48" fillId="0" borderId="82" xfId="5" applyNumberFormat="1" applyFont="1" applyBorder="1" applyAlignment="1">
      <alignment horizontal="right" vertical="center"/>
    </xf>
    <xf numFmtId="3" fontId="48" fillId="0" borderId="75" xfId="5" applyNumberFormat="1" applyFont="1" applyBorder="1" applyAlignment="1">
      <alignment vertical="center"/>
    </xf>
    <xf numFmtId="0" fontId="48" fillId="0" borderId="83" xfId="5" applyFont="1" applyBorder="1" applyAlignment="1">
      <alignment horizontal="right" vertical="center"/>
    </xf>
    <xf numFmtId="0" fontId="48" fillId="0" borderId="84" xfId="5" applyFont="1" applyBorder="1" applyAlignment="1">
      <alignment vertical="center"/>
    </xf>
    <xf numFmtId="170" fontId="48" fillId="0" borderId="84" xfId="5" applyNumberFormat="1" applyFont="1" applyBorder="1" applyAlignment="1">
      <alignment horizontal="left" vertical="center"/>
    </xf>
    <xf numFmtId="171" fontId="48" fillId="0" borderId="84" xfId="5" applyNumberFormat="1" applyFont="1" applyBorder="1" applyAlignment="1">
      <alignment horizontal="right" vertical="center"/>
    </xf>
    <xf numFmtId="3" fontId="48" fillId="0" borderId="85" xfId="5" applyNumberFormat="1" applyFont="1" applyBorder="1" applyAlignment="1">
      <alignment horizontal="right" vertical="center"/>
    </xf>
    <xf numFmtId="0" fontId="48" fillId="0" borderId="84" xfId="5" applyFont="1" applyBorder="1" applyAlignment="1">
      <alignment horizontal="right" vertical="center"/>
    </xf>
    <xf numFmtId="3" fontId="48" fillId="0" borderId="86" xfId="5" applyNumberFormat="1" applyFont="1" applyBorder="1" applyAlignment="1">
      <alignment vertical="center"/>
    </xf>
    <xf numFmtId="0" fontId="47" fillId="0" borderId="87" xfId="5" applyFont="1" applyBorder="1" applyAlignment="1">
      <alignment horizontal="center" vertical="center"/>
    </xf>
    <xf numFmtId="0" fontId="48" fillId="0" borderId="88" xfId="5" applyFont="1" applyBorder="1" applyAlignment="1">
      <alignment horizontal="left" vertical="center"/>
    </xf>
    <xf numFmtId="0" fontId="48" fillId="0" borderId="88" xfId="5" applyFont="1" applyBorder="1" applyAlignment="1">
      <alignment horizontal="center" vertical="center"/>
    </xf>
    <xf numFmtId="0" fontId="48" fillId="0" borderId="89" xfId="5" applyFont="1" applyBorder="1" applyAlignment="1">
      <alignment horizontal="center" vertical="center"/>
    </xf>
    <xf numFmtId="0" fontId="48" fillId="0" borderId="90" xfId="5" applyFont="1" applyBorder="1" applyAlignment="1">
      <alignment horizontal="centerContinuous" vertical="center"/>
    </xf>
    <xf numFmtId="0" fontId="48" fillId="0" borderId="91" xfId="5" applyFont="1" applyBorder="1" applyAlignment="1">
      <alignment horizontal="centerContinuous" vertical="center"/>
    </xf>
    <xf numFmtId="0" fontId="48" fillId="0" borderId="92" xfId="5" applyFont="1" applyBorder="1" applyAlignment="1">
      <alignment horizontal="centerContinuous" vertical="center"/>
    </xf>
    <xf numFmtId="0" fontId="48" fillId="0" borderId="93" xfId="5" applyFont="1" applyBorder="1" applyAlignment="1">
      <alignment horizontal="center" vertical="center"/>
    </xf>
    <xf numFmtId="0" fontId="48" fillId="0" borderId="94" xfId="5" applyFont="1" applyBorder="1" applyAlignment="1">
      <alignment horizontal="left" vertical="center"/>
    </xf>
    <xf numFmtId="4" fontId="48" fillId="0" borderId="94" xfId="5" applyNumberFormat="1" applyFont="1" applyBorder="1" applyAlignment="1">
      <alignment horizontal="right" vertical="center"/>
    </xf>
    <xf numFmtId="4" fontId="48" fillId="0" borderId="95" xfId="5" applyNumberFormat="1" applyFont="1" applyBorder="1" applyAlignment="1">
      <alignment horizontal="right" vertical="center"/>
    </xf>
    <xf numFmtId="0" fontId="48" fillId="0" borderId="96" xfId="5" applyFont="1" applyBorder="1" applyAlignment="1">
      <alignment horizontal="left" vertical="center"/>
    </xf>
    <xf numFmtId="10" fontId="48" fillId="0" borderId="97" xfId="5" applyNumberFormat="1" applyFont="1" applyBorder="1" applyAlignment="1">
      <alignment horizontal="right" vertical="center"/>
    </xf>
    <xf numFmtId="0" fontId="48" fillId="0" borderId="98" xfId="5" applyFont="1" applyBorder="1" applyAlignment="1">
      <alignment horizontal="center" vertical="center"/>
    </xf>
    <xf numFmtId="0" fontId="48" fillId="0" borderId="99" xfId="5" applyFont="1" applyBorder="1" applyAlignment="1">
      <alignment horizontal="left" vertical="center"/>
    </xf>
    <xf numFmtId="4" fontId="48" fillId="0" borderId="99" xfId="5" applyNumberFormat="1" applyFont="1" applyBorder="1" applyAlignment="1">
      <alignment horizontal="right" vertical="center"/>
    </xf>
    <xf numFmtId="4" fontId="48" fillId="0" borderId="100" xfId="5" applyNumberFormat="1" applyFont="1" applyBorder="1" applyAlignment="1">
      <alignment horizontal="right" vertical="center"/>
    </xf>
    <xf numFmtId="0" fontId="48" fillId="0" borderId="101" xfId="5" applyFont="1" applyBorder="1" applyAlignment="1">
      <alignment horizontal="left" vertical="center"/>
    </xf>
    <xf numFmtId="10" fontId="48" fillId="0" borderId="102" xfId="5" applyNumberFormat="1" applyFont="1" applyBorder="1" applyAlignment="1">
      <alignment horizontal="right" vertical="center"/>
    </xf>
    <xf numFmtId="4" fontId="48" fillId="0" borderId="103" xfId="5" applyNumberFormat="1" applyFont="1" applyBorder="1" applyAlignment="1">
      <alignment horizontal="right" vertical="center"/>
    </xf>
    <xf numFmtId="0" fontId="48" fillId="0" borderId="104" xfId="5" applyFont="1" applyBorder="1" applyAlignment="1">
      <alignment horizontal="center" vertical="center"/>
    </xf>
    <xf numFmtId="0" fontId="48" fillId="0" borderId="105" xfId="5" applyFont="1" applyBorder="1" applyAlignment="1">
      <alignment horizontal="left" vertical="center"/>
    </xf>
    <xf numFmtId="4" fontId="48" fillId="0" borderId="105" xfId="5" applyNumberFormat="1" applyFont="1" applyBorder="1" applyAlignment="1">
      <alignment horizontal="right" vertical="center"/>
    </xf>
    <xf numFmtId="4" fontId="48" fillId="0" borderId="106" xfId="5" applyNumberFormat="1" applyFont="1" applyBorder="1" applyAlignment="1">
      <alignment horizontal="right" vertical="center"/>
    </xf>
    <xf numFmtId="4" fontId="48" fillId="0" borderId="107" xfId="5" applyNumberFormat="1" applyFont="1" applyBorder="1" applyAlignment="1">
      <alignment horizontal="right" vertical="center"/>
    </xf>
    <xf numFmtId="0" fontId="48" fillId="0" borderId="108" xfId="5" applyFont="1" applyBorder="1" applyAlignment="1">
      <alignment horizontal="center" vertical="center"/>
    </xf>
    <xf numFmtId="0" fontId="48" fillId="0" borderId="105" xfId="5" applyFont="1" applyBorder="1" applyAlignment="1">
      <alignment horizontal="right" vertical="center"/>
    </xf>
    <xf numFmtId="0" fontId="48" fillId="0" borderId="106" xfId="5" applyFont="1" applyBorder="1" applyAlignment="1">
      <alignment horizontal="left" vertical="center"/>
    </xf>
    <xf numFmtId="0" fontId="48" fillId="0" borderId="108" xfId="5" applyFont="1" applyBorder="1" applyAlignment="1">
      <alignment horizontal="right" vertical="center"/>
    </xf>
    <xf numFmtId="0" fontId="48" fillId="0" borderId="109" xfId="5" applyFont="1" applyBorder="1" applyAlignment="1">
      <alignment horizontal="centerContinuous" vertical="center"/>
    </xf>
    <xf numFmtId="0" fontId="48" fillId="0" borderId="110" xfId="5" applyFont="1" applyBorder="1" applyAlignment="1">
      <alignment horizontal="centerContinuous" vertical="center"/>
    </xf>
    <xf numFmtId="0" fontId="48" fillId="0" borderId="110" xfId="5" applyFont="1" applyBorder="1" applyAlignment="1">
      <alignment horizontal="center" vertical="center"/>
    </xf>
    <xf numFmtId="0" fontId="48" fillId="0" borderId="111" xfId="5" applyFont="1" applyBorder="1" applyAlignment="1">
      <alignment horizontal="centerContinuous" vertical="center"/>
    </xf>
    <xf numFmtId="172" fontId="48" fillId="0" borderId="91" xfId="5" applyNumberFormat="1" applyFont="1" applyBorder="1" applyAlignment="1">
      <alignment horizontal="centerContinuous" vertical="center"/>
    </xf>
    <xf numFmtId="0" fontId="48" fillId="0" borderId="112" xfId="5" applyFont="1" applyBorder="1" applyAlignment="1">
      <alignment horizontal="left" vertical="center"/>
    </xf>
    <xf numFmtId="0" fontId="48" fillId="0" borderId="113" xfId="5" applyFont="1" applyBorder="1" applyAlignment="1">
      <alignment horizontal="left" vertical="center"/>
    </xf>
    <xf numFmtId="0" fontId="48" fillId="0" borderId="114" xfId="5" applyFont="1" applyBorder="1" applyAlignment="1">
      <alignment horizontal="left" vertical="center"/>
    </xf>
    <xf numFmtId="0" fontId="48" fillId="0" borderId="115" xfId="5" applyFont="1" applyBorder="1" applyAlignment="1">
      <alignment horizontal="left" vertical="center"/>
    </xf>
    <xf numFmtId="0" fontId="48" fillId="0" borderId="102" xfId="5" applyFont="1" applyBorder="1" applyAlignment="1">
      <alignment horizontal="left" vertical="center"/>
    </xf>
    <xf numFmtId="0" fontId="48" fillId="0" borderId="112" xfId="5" applyFont="1" applyBorder="1" applyAlignment="1">
      <alignment horizontal="right" vertical="center"/>
    </xf>
    <xf numFmtId="0" fontId="48" fillId="0" borderId="0" xfId="5" applyFont="1" applyAlignment="1">
      <alignment horizontal="right" vertical="center"/>
    </xf>
    <xf numFmtId="0" fontId="48" fillId="0" borderId="116" xfId="5" applyFont="1" applyBorder="1" applyAlignment="1">
      <alignment horizontal="left" vertical="center"/>
    </xf>
    <xf numFmtId="0" fontId="48" fillId="0" borderId="97" xfId="5" applyFont="1" applyBorder="1" applyAlignment="1">
      <alignment horizontal="right" vertical="center"/>
    </xf>
    <xf numFmtId="4" fontId="48" fillId="0" borderId="102" xfId="5" applyNumberFormat="1" applyFont="1" applyBorder="1" applyAlignment="1">
      <alignment horizontal="right" vertical="center"/>
    </xf>
    <xf numFmtId="0" fontId="48" fillId="0" borderId="83" xfId="5" applyFont="1" applyBorder="1" applyAlignment="1">
      <alignment horizontal="left" vertical="center"/>
    </xf>
    <xf numFmtId="0" fontId="48" fillId="0" borderId="84" xfId="5" applyFont="1" applyBorder="1" applyAlignment="1">
      <alignment horizontal="left" vertical="center"/>
    </xf>
    <xf numFmtId="0" fontId="48" fillId="0" borderId="86" xfId="5" applyFont="1" applyBorder="1" applyAlignment="1">
      <alignment horizontal="left" vertical="center"/>
    </xf>
    <xf numFmtId="0" fontId="47" fillId="0" borderId="117" xfId="5" applyFont="1" applyBorder="1" applyAlignment="1">
      <alignment horizontal="center" vertical="center"/>
    </xf>
    <xf numFmtId="0" fontId="48" fillId="0" borderId="118" xfId="5" applyFont="1" applyBorder="1" applyAlignment="1">
      <alignment horizontal="left" vertical="center"/>
    </xf>
    <xf numFmtId="0" fontId="48" fillId="0" borderId="119" xfId="5" applyFont="1" applyBorder="1" applyAlignment="1">
      <alignment horizontal="left" vertical="center"/>
    </xf>
    <xf numFmtId="172" fontId="48" fillId="0" borderId="120" xfId="5" applyNumberFormat="1" applyFont="1" applyBorder="1" applyAlignment="1">
      <alignment horizontal="right" vertical="center"/>
    </xf>
    <xf numFmtId="1" fontId="36" fillId="0" borderId="123" xfId="0" applyNumberFormat="1" applyFont="1" applyBorder="1" applyAlignment="1" applyProtection="1">
      <alignment horizontal="center" vertical="center"/>
    </xf>
    <xf numFmtId="1" fontId="36" fillId="0" borderId="122" xfId="0" applyNumberFormat="1" applyFont="1" applyBorder="1" applyAlignment="1" applyProtection="1">
      <alignment horizontal="center" vertical="center"/>
    </xf>
    <xf numFmtId="1" fontId="36" fillId="0" borderId="124" xfId="0" applyNumberFormat="1" applyFont="1" applyBorder="1" applyAlignment="1" applyProtection="1">
      <alignment horizontal="center"/>
    </xf>
    <xf numFmtId="0" fontId="37" fillId="0" borderId="122" xfId="0" applyFont="1" applyBorder="1" applyAlignment="1" applyProtection="1">
      <alignment wrapText="1"/>
    </xf>
    <xf numFmtId="1" fontId="36" fillId="0" borderId="60" xfId="0" applyNumberFormat="1" applyFont="1" applyBorder="1" applyAlignment="1" applyProtection="1">
      <alignment horizontal="center"/>
    </xf>
    <xf numFmtId="0" fontId="38" fillId="0" borderId="124" xfId="0" applyFont="1" applyBorder="1" applyAlignment="1" applyProtection="1">
      <alignment horizontal="right"/>
    </xf>
    <xf numFmtId="167" fontId="38" fillId="0" borderId="122" xfId="0" applyNumberFormat="1" applyFont="1" applyBorder="1" applyAlignment="1" applyProtection="1">
      <alignment horizontal="right"/>
    </xf>
    <xf numFmtId="167" fontId="38" fillId="0" borderId="123" xfId="0" applyNumberFormat="1" applyFont="1" applyBorder="1" applyAlignment="1" applyProtection="1">
      <alignment horizontal="right"/>
    </xf>
    <xf numFmtId="1" fontId="38" fillId="0" borderId="124" xfId="0" applyNumberFormat="1" applyFont="1" applyBorder="1" applyAlignment="1" applyProtection="1">
      <alignment horizontal="right"/>
    </xf>
    <xf numFmtId="2" fontId="38" fillId="0" borderId="122" xfId="0" applyNumberFormat="1" applyFont="1" applyBorder="1" applyAlignment="1" applyProtection="1">
      <alignment horizontal="right"/>
    </xf>
    <xf numFmtId="2" fontId="38" fillId="0" borderId="123" xfId="0" applyNumberFormat="1" applyFont="1" applyBorder="1" applyAlignment="1" applyProtection="1">
      <alignment horizontal="right"/>
    </xf>
    <xf numFmtId="0" fontId="37" fillId="0" borderId="60" xfId="0" applyFont="1" applyBorder="1" applyAlignment="1" applyProtection="1">
      <alignment horizontal="center"/>
    </xf>
    <xf numFmtId="1" fontId="36" fillId="0" borderId="124" xfId="0" applyNumberFormat="1" applyFont="1" applyBorder="1" applyAlignment="1" applyProtection="1">
      <alignment horizontal="center" vertical="top"/>
    </xf>
    <xf numFmtId="0" fontId="37" fillId="0" borderId="122" xfId="0" applyFont="1" applyBorder="1" applyAlignment="1" applyProtection="1">
      <alignment vertical="top" wrapText="1"/>
    </xf>
    <xf numFmtId="0" fontId="37" fillId="0" borderId="60" xfId="0" applyFont="1" applyBorder="1" applyAlignment="1" applyProtection="1">
      <alignment horizontal="center" vertical="top"/>
    </xf>
    <xf numFmtId="0" fontId="38" fillId="0" borderId="124" xfId="0" applyFont="1" applyBorder="1" applyAlignment="1" applyProtection="1">
      <alignment horizontal="right" vertical="top"/>
    </xf>
    <xf numFmtId="167" fontId="38" fillId="0" borderId="122" xfId="0" applyNumberFormat="1" applyFont="1" applyBorder="1" applyAlignment="1" applyProtection="1">
      <alignment horizontal="right" vertical="top"/>
    </xf>
    <xf numFmtId="167" fontId="38" fillId="0" borderId="123" xfId="0" applyNumberFormat="1" applyFont="1" applyBorder="1" applyAlignment="1" applyProtection="1">
      <alignment horizontal="right" vertical="top"/>
    </xf>
    <xf numFmtId="1" fontId="38" fillId="0" borderId="124" xfId="0" applyNumberFormat="1" applyFont="1" applyBorder="1" applyAlignment="1" applyProtection="1">
      <alignment horizontal="right" vertical="top"/>
    </xf>
    <xf numFmtId="2" fontId="38" fillId="0" borderId="122" xfId="0" applyNumberFormat="1" applyFont="1" applyBorder="1" applyAlignment="1" applyProtection="1">
      <alignment horizontal="right" vertical="top"/>
    </xf>
    <xf numFmtId="2" fontId="38" fillId="0" borderId="123" xfId="0" applyNumberFormat="1" applyFont="1" applyBorder="1" applyAlignment="1" applyProtection="1">
      <alignment horizontal="right" vertical="top"/>
    </xf>
    <xf numFmtId="167" fontId="41" fillId="0" borderId="122" xfId="0" applyNumberFormat="1" applyFont="1" applyBorder="1" applyAlignment="1" applyProtection="1">
      <alignment horizontal="right" vertical="top"/>
    </xf>
    <xf numFmtId="1" fontId="42" fillId="0" borderId="124" xfId="0" applyNumberFormat="1" applyFont="1" applyBorder="1" applyAlignment="1" applyProtection="1">
      <alignment horizontal="right"/>
    </xf>
    <xf numFmtId="167" fontId="43" fillId="0" borderId="122" xfId="0" applyNumberFormat="1" applyFont="1" applyBorder="1" applyAlignment="1" applyProtection="1">
      <alignment horizontal="right"/>
    </xf>
    <xf numFmtId="2" fontId="43" fillId="0" borderId="122" xfId="0" applyNumberFormat="1" applyFont="1" applyBorder="1" applyAlignment="1" applyProtection="1">
      <alignment horizontal="right"/>
    </xf>
    <xf numFmtId="0" fontId="42" fillId="0" borderId="124" xfId="0" applyFont="1" applyBorder="1" applyAlignment="1" applyProtection="1">
      <alignment horizontal="right"/>
    </xf>
    <xf numFmtId="0" fontId="45" fillId="0" borderId="122" xfId="0" applyFont="1" applyBorder="1" applyAlignment="1" applyProtection="1">
      <alignment wrapText="1"/>
    </xf>
    <xf numFmtId="0" fontId="45" fillId="0" borderId="60" xfId="0" applyFont="1" applyBorder="1" applyAlignment="1" applyProtection="1">
      <alignment horizontal="center" vertical="center"/>
    </xf>
    <xf numFmtId="2" fontId="45" fillId="0" borderId="124" xfId="0" applyNumberFormat="1" applyFont="1" applyBorder="1" applyAlignment="1" applyProtection="1">
      <alignment horizontal="right" vertical="center"/>
    </xf>
    <xf numFmtId="2" fontId="45" fillId="0" borderId="122" xfId="0" applyNumberFormat="1" applyFont="1" applyBorder="1" applyAlignment="1" applyProtection="1">
      <alignment horizontal="right" vertical="center"/>
    </xf>
    <xf numFmtId="2" fontId="45" fillId="0" borderId="123" xfId="0" applyNumberFormat="1" applyFont="1" applyBorder="1" applyAlignment="1" applyProtection="1">
      <alignment horizontal="right" vertical="center"/>
    </xf>
    <xf numFmtId="0" fontId="45" fillId="0" borderId="122" xfId="0" applyFont="1" applyBorder="1" applyAlignment="1" applyProtection="1"/>
    <xf numFmtId="1" fontId="45" fillId="0" borderId="60" xfId="0" applyNumberFormat="1" applyFont="1" applyBorder="1" applyAlignment="1" applyProtection="1">
      <alignment horizontal="center" vertical="center"/>
    </xf>
    <xf numFmtId="1" fontId="45" fillId="0" borderId="122" xfId="0" applyNumberFormat="1" applyFont="1" applyBorder="1" applyAlignment="1" applyProtection="1">
      <alignment horizontal="left" vertical="center" wrapText="1"/>
    </xf>
    <xf numFmtId="0" fontId="45" fillId="0" borderId="60" xfId="0" applyFont="1" applyBorder="1" applyAlignment="1" applyProtection="1">
      <alignment horizontal="center"/>
    </xf>
    <xf numFmtId="0" fontId="44" fillId="0" borderId="60" xfId="0" applyFont="1" applyBorder="1" applyAlignment="1" applyProtection="1">
      <alignment horizontal="center"/>
    </xf>
    <xf numFmtId="0" fontId="43" fillId="0" borderId="124" xfId="0" applyFont="1" applyBorder="1" applyAlignment="1" applyProtection="1">
      <alignment horizontal="right"/>
    </xf>
    <xf numFmtId="1" fontId="39" fillId="0" borderId="122" xfId="0" applyNumberFormat="1" applyFont="1" applyBorder="1" applyAlignment="1" applyProtection="1">
      <alignment horizontal="left" wrapText="1"/>
    </xf>
    <xf numFmtId="167" fontId="43" fillId="0" borderId="123" xfId="0" applyNumberFormat="1" applyFont="1" applyBorder="1" applyAlignment="1" applyProtection="1">
      <alignment horizontal="right"/>
    </xf>
    <xf numFmtId="2" fontId="38" fillId="0" borderId="124" xfId="0" applyNumberFormat="1" applyFont="1" applyBorder="1" applyAlignment="1" applyProtection="1">
      <alignment horizontal="right"/>
    </xf>
    <xf numFmtId="1" fontId="36" fillId="0" borderId="52" xfId="0" applyNumberFormat="1" applyFont="1" applyBorder="1" applyAlignment="1" applyProtection="1">
      <alignment horizontal="center"/>
    </xf>
    <xf numFmtId="1" fontId="36" fillId="0" borderId="53" xfId="0" applyNumberFormat="1" applyFont="1" applyBorder="1" applyAlignment="1" applyProtection="1">
      <alignment horizontal="left" wrapText="1"/>
    </xf>
    <xf numFmtId="1" fontId="36" fillId="0" borderId="121" xfId="0" applyNumberFormat="1" applyFont="1" applyBorder="1" applyAlignment="1" applyProtection="1">
      <alignment horizontal="center"/>
    </xf>
    <xf numFmtId="1" fontId="38" fillId="0" borderId="52" xfId="0" applyNumberFormat="1" applyFont="1" applyBorder="1" applyAlignment="1" applyProtection="1">
      <alignment horizontal="right"/>
    </xf>
    <xf numFmtId="167" fontId="38" fillId="0" borderId="121" xfId="0" applyNumberFormat="1" applyFont="1" applyBorder="1" applyAlignment="1" applyProtection="1">
      <alignment horizontal="right"/>
    </xf>
    <xf numFmtId="167" fontId="38" fillId="0" borderId="55" xfId="0" applyNumberFormat="1" applyFont="1" applyBorder="1" applyAlignment="1" applyProtection="1">
      <alignment horizontal="right"/>
    </xf>
    <xf numFmtId="4" fontId="38" fillId="0" borderId="52" xfId="0" applyNumberFormat="1" applyFont="1" applyBorder="1" applyAlignment="1" applyProtection="1">
      <alignment horizontal="right"/>
    </xf>
    <xf numFmtId="1" fontId="38" fillId="0" borderId="121" xfId="0" applyNumberFormat="1" applyFont="1" applyBorder="1" applyAlignment="1" applyProtection="1">
      <alignment horizontal="right"/>
    </xf>
    <xf numFmtId="4" fontId="38" fillId="0" borderId="55" xfId="0" applyNumberFormat="1" applyFont="1" applyBorder="1" applyAlignment="1" applyProtection="1">
      <alignment horizontal="right"/>
    </xf>
    <xf numFmtId="1" fontId="36" fillId="0" borderId="124" xfId="0" applyNumberFormat="1" applyFont="1" applyBorder="1" applyAlignment="1" applyProtection="1">
      <alignment horizontal="center" vertical="center"/>
    </xf>
    <xf numFmtId="0" fontId="39" fillId="0" borderId="122" xfId="0" applyFont="1" applyBorder="1" applyAlignment="1" applyProtection="1">
      <alignment horizontal="left" vertical="top" wrapText="1"/>
    </xf>
    <xf numFmtId="0" fontId="39" fillId="0" borderId="123" xfId="0" applyFont="1" applyBorder="1" applyAlignment="1" applyProtection="1">
      <alignment horizontal="center" vertical="center"/>
    </xf>
    <xf numFmtId="167" fontId="36" fillId="0" borderId="124" xfId="0" applyNumberFormat="1" applyFont="1" applyBorder="1" applyAlignment="1" applyProtection="1">
      <alignment horizontal="right" vertical="center"/>
    </xf>
    <xf numFmtId="168" fontId="36" fillId="0" borderId="122" xfId="0" applyNumberFormat="1" applyFont="1" applyBorder="1" applyAlignment="1" applyProtection="1">
      <alignment horizontal="right" vertical="center"/>
    </xf>
    <xf numFmtId="2" fontId="36" fillId="0" borderId="123" xfId="0" applyNumberFormat="1" applyFont="1" applyBorder="1" applyAlignment="1" applyProtection="1">
      <alignment horizontal="right" vertical="center"/>
    </xf>
    <xf numFmtId="2" fontId="36" fillId="0" borderId="124" xfId="0" applyNumberFormat="1" applyFont="1" applyBorder="1" applyAlignment="1" applyProtection="1">
      <alignment horizontal="right" vertical="center"/>
    </xf>
    <xf numFmtId="0" fontId="2" fillId="0" borderId="122" xfId="0" applyFont="1" applyBorder="1" applyAlignment="1" applyProtection="1">
      <alignment horizontal="left" vertical="top" wrapText="1"/>
    </xf>
    <xf numFmtId="0" fontId="9" fillId="0" borderId="122" xfId="0" applyFont="1" applyBorder="1" applyAlignment="1" applyProtection="1">
      <alignment horizontal="left" vertical="top" wrapText="1"/>
    </xf>
    <xf numFmtId="0" fontId="39" fillId="0" borderId="122" xfId="0" applyFont="1" applyBorder="1" applyAlignment="1" applyProtection="1">
      <alignment wrapText="1"/>
    </xf>
    <xf numFmtId="0" fontId="2" fillId="0" borderId="122" xfId="0" applyFont="1" applyBorder="1" applyAlignment="1" applyProtection="1">
      <alignment wrapText="1"/>
    </xf>
    <xf numFmtId="1" fontId="39" fillId="0" borderId="122" xfId="0" applyNumberFormat="1" applyFont="1" applyBorder="1" applyAlignment="1" applyProtection="1">
      <alignment horizontal="left" vertical="center" wrapText="1"/>
    </xf>
    <xf numFmtId="1" fontId="36" fillId="0" borderId="61" xfId="0" applyNumberFormat="1" applyFont="1" applyBorder="1" applyAlignment="1" applyProtection="1">
      <alignment horizontal="center" vertical="center"/>
    </xf>
    <xf numFmtId="2" fontId="36" fillId="0" borderId="62" xfId="0" applyNumberFormat="1" applyFont="1" applyBorder="1" applyAlignment="1" applyProtection="1">
      <alignment horizontal="right" vertical="center"/>
    </xf>
    <xf numFmtId="1" fontId="36" fillId="0" borderId="52" xfId="0" applyNumberFormat="1" applyFont="1" applyBorder="1" applyAlignment="1" applyProtection="1">
      <alignment horizontal="center" vertical="center"/>
    </xf>
    <xf numFmtId="1" fontId="36" fillId="0" borderId="53" xfId="0" applyNumberFormat="1" applyFont="1" applyBorder="1" applyAlignment="1" applyProtection="1">
      <alignment horizontal="left" vertical="center" wrapText="1"/>
    </xf>
    <xf numFmtId="1" fontId="36" fillId="0" borderId="54" xfId="0" applyNumberFormat="1" applyFont="1" applyBorder="1" applyAlignment="1" applyProtection="1">
      <alignment horizontal="center" vertical="center"/>
    </xf>
    <xf numFmtId="1" fontId="36" fillId="0" borderId="53" xfId="0" applyNumberFormat="1" applyFont="1" applyBorder="1" applyAlignment="1" applyProtection="1">
      <alignment horizontal="center" vertical="center"/>
    </xf>
    <xf numFmtId="4" fontId="40" fillId="0" borderId="55" xfId="0" applyNumberFormat="1" applyFont="1" applyBorder="1" applyAlignment="1" applyProtection="1">
      <alignment horizontal="right" vertical="center"/>
    </xf>
    <xf numFmtId="4" fontId="40" fillId="0" borderId="52" xfId="0" applyNumberFormat="1" applyFont="1" applyBorder="1" applyAlignment="1" applyProtection="1">
      <alignment horizontal="right" vertical="center"/>
    </xf>
    <xf numFmtId="1" fontId="40" fillId="0" borderId="121" xfId="0" applyNumberFormat="1" applyFont="1" applyBorder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 vertical="center"/>
    </xf>
    <xf numFmtId="2" fontId="26" fillId="0" borderId="0" xfId="0" applyNumberFormat="1" applyFont="1" applyAlignment="1" applyProtection="1">
      <alignment horizontal="center"/>
    </xf>
    <xf numFmtId="2" fontId="27" fillId="0" borderId="0" xfId="0" applyNumberFormat="1" applyFont="1" applyAlignment="1" applyProtection="1">
      <alignment horizontal="left"/>
    </xf>
    <xf numFmtId="2" fontId="0" fillId="0" borderId="0" xfId="0" applyNumberFormat="1" applyAlignment="1" applyProtection="1">
      <alignment horizontal="right" vertical="top"/>
    </xf>
    <xf numFmtId="2" fontId="0" fillId="0" borderId="0" xfId="0" applyNumberFormat="1" applyAlignment="1" applyProtection="1">
      <alignment horizontal="left" vertical="top"/>
    </xf>
    <xf numFmtId="2" fontId="19" fillId="0" borderId="0" xfId="0" applyNumberFormat="1" applyFont="1" applyAlignment="1" applyProtection="1">
      <alignment horizontal="right" vertical="center"/>
    </xf>
    <xf numFmtId="2" fontId="17" fillId="0" borderId="0" xfId="0" applyNumberFormat="1" applyFont="1" applyAlignment="1" applyProtection="1">
      <alignment horizontal="left" vertical="center"/>
    </xf>
    <xf numFmtId="2" fontId="15" fillId="0" borderId="2" xfId="0" applyNumberFormat="1" applyFont="1" applyBorder="1" applyAlignment="1" applyProtection="1">
      <alignment horizontal="left" vertical="center"/>
    </xf>
    <xf numFmtId="2" fontId="15" fillId="0" borderId="2" xfId="0" applyNumberFormat="1" applyFont="1" applyBorder="1" applyAlignment="1" applyProtection="1">
      <alignment horizontal="right" vertical="center"/>
    </xf>
    <xf numFmtId="2" fontId="28" fillId="0" borderId="0" xfId="0" applyNumberFormat="1" applyFont="1" applyAlignment="1" applyProtection="1">
      <alignment horizontal="right" vertical="center"/>
    </xf>
    <xf numFmtId="2" fontId="24" fillId="0" borderId="0" xfId="0" applyNumberFormat="1" applyFont="1" applyAlignment="1" applyProtection="1">
      <alignment horizontal="right" vertical="center"/>
    </xf>
    <xf numFmtId="2" fontId="26" fillId="0" borderId="55" xfId="0" applyNumberFormat="1" applyFont="1" applyBorder="1" applyAlignment="1" applyProtection="1">
      <alignment horizontal="center"/>
    </xf>
    <xf numFmtId="2" fontId="23" fillId="0" borderId="0" xfId="0" applyNumberFormat="1" applyFont="1" applyAlignment="1" applyProtection="1">
      <alignment horizontal="left" vertical="center"/>
    </xf>
    <xf numFmtId="0" fontId="20" fillId="0" borderId="125" xfId="6" applyBorder="1" applyAlignment="1" applyProtection="1">
      <alignment horizontal="left"/>
    </xf>
    <xf numFmtId="0" fontId="20" fillId="0" borderId="126" xfId="6" applyBorder="1" applyAlignment="1" applyProtection="1">
      <alignment horizontal="left"/>
    </xf>
    <xf numFmtId="0" fontId="20" fillId="0" borderId="127" xfId="6" applyBorder="1" applyAlignment="1" applyProtection="1">
      <alignment horizontal="left"/>
    </xf>
    <xf numFmtId="0" fontId="20" fillId="0" borderId="0" xfId="6" applyAlignment="1" applyProtection="1">
      <alignment horizontal="left" vertical="top"/>
    </xf>
    <xf numFmtId="0" fontId="20" fillId="0" borderId="4" xfId="6" applyBorder="1" applyAlignment="1" applyProtection="1">
      <alignment horizontal="left"/>
    </xf>
    <xf numFmtId="0" fontId="20" fillId="0" borderId="0" xfId="6" applyAlignment="1" applyProtection="1">
      <alignment horizontal="left"/>
    </xf>
    <xf numFmtId="0" fontId="1" fillId="0" borderId="0" xfId="6" applyFont="1" applyAlignment="1" applyProtection="1">
      <alignment horizontal="left"/>
    </xf>
    <xf numFmtId="0" fontId="20" fillId="0" borderId="5" xfId="6" applyBorder="1" applyAlignment="1" applyProtection="1">
      <alignment horizontal="left"/>
    </xf>
    <xf numFmtId="0" fontId="20" fillId="0" borderId="6" xfId="6" applyBorder="1" applyAlignment="1" applyProtection="1">
      <alignment horizontal="left"/>
    </xf>
    <xf numFmtId="0" fontId="20" fillId="0" borderId="7" xfId="6" applyBorder="1" applyAlignment="1" applyProtection="1">
      <alignment horizontal="left"/>
    </xf>
    <xf numFmtId="0" fontId="20" fillId="0" borderId="8" xfId="6" applyBorder="1" applyAlignment="1" applyProtection="1">
      <alignment horizontal="left"/>
    </xf>
    <xf numFmtId="0" fontId="2" fillId="0" borderId="125" xfId="6" applyFont="1" applyBorder="1" applyAlignment="1" applyProtection="1">
      <alignment horizontal="left" vertical="center"/>
    </xf>
    <xf numFmtId="0" fontId="2" fillId="0" borderId="126" xfId="6" applyFont="1" applyBorder="1" applyAlignment="1" applyProtection="1">
      <alignment horizontal="left" vertical="center"/>
    </xf>
    <xf numFmtId="0" fontId="2" fillId="0" borderId="127" xfId="6" applyFont="1" applyBorder="1" applyAlignment="1" applyProtection="1">
      <alignment horizontal="left" vertical="center"/>
    </xf>
    <xf numFmtId="0" fontId="2" fillId="0" borderId="4" xfId="6" applyFont="1" applyBorder="1" applyAlignment="1" applyProtection="1">
      <alignment horizontal="left" vertical="center"/>
    </xf>
    <xf numFmtId="0" fontId="2" fillId="0" borderId="0" xfId="6" applyFont="1" applyAlignment="1" applyProtection="1">
      <alignment horizontal="left" vertical="center"/>
    </xf>
    <xf numFmtId="0" fontId="3" fillId="0" borderId="9" xfId="6" applyFont="1" applyBorder="1" applyAlignment="1" applyProtection="1">
      <alignment horizontal="left" vertical="center"/>
    </xf>
    <xf numFmtId="164" fontId="3" fillId="0" borderId="10" xfId="6" applyNumberFormat="1" applyFont="1" applyBorder="1" applyAlignment="1" applyProtection="1">
      <alignment horizontal="right" vertical="center"/>
    </xf>
    <xf numFmtId="0" fontId="2" fillId="0" borderId="11" xfId="6" applyFont="1" applyBorder="1" applyAlignment="1" applyProtection="1">
      <alignment horizontal="left" vertical="center"/>
    </xf>
    <xf numFmtId="0" fontId="2" fillId="0" borderId="5" xfId="6" applyFont="1" applyBorder="1" applyAlignment="1" applyProtection="1">
      <alignment horizontal="left" vertical="center"/>
    </xf>
    <xf numFmtId="0" fontId="3" fillId="0" borderId="12" xfId="6" applyFont="1" applyBorder="1" applyAlignment="1" applyProtection="1">
      <alignment horizontal="left" vertical="center"/>
    </xf>
    <xf numFmtId="0" fontId="2" fillId="0" borderId="13" xfId="6" applyFont="1" applyBorder="1" applyAlignment="1" applyProtection="1">
      <alignment horizontal="left" vertical="center"/>
    </xf>
    <xf numFmtId="164" fontId="3" fillId="0" borderId="12" xfId="6" applyNumberFormat="1" applyFont="1" applyBorder="1" applyAlignment="1" applyProtection="1">
      <alignment horizontal="right" vertical="center"/>
    </xf>
    <xf numFmtId="164" fontId="3" fillId="0" borderId="0" xfId="6" applyNumberFormat="1" applyFont="1" applyAlignment="1" applyProtection="1">
      <alignment horizontal="right" vertical="center"/>
    </xf>
    <xf numFmtId="0" fontId="3" fillId="0" borderId="12" xfId="6" applyFont="1" applyBorder="1" applyAlignment="1" applyProtection="1">
      <alignment horizontal="left" vertical="top"/>
    </xf>
    <xf numFmtId="0" fontId="3" fillId="0" borderId="14" xfId="6" applyFont="1" applyBorder="1" applyAlignment="1" applyProtection="1">
      <alignment horizontal="left" vertical="top"/>
    </xf>
    <xf numFmtId="0" fontId="2" fillId="0" borderId="15" xfId="6" applyFont="1" applyBorder="1" applyAlignment="1" applyProtection="1">
      <alignment horizontal="left" vertical="center"/>
    </xf>
    <xf numFmtId="0" fontId="2" fillId="0" borderId="16" xfId="6" applyFont="1" applyBorder="1" applyAlignment="1" applyProtection="1">
      <alignment horizontal="left" vertical="center"/>
    </xf>
    <xf numFmtId="0" fontId="3" fillId="0" borderId="14" xfId="6" applyFont="1" applyBorder="1" applyAlignment="1" applyProtection="1">
      <alignment horizontal="left" vertical="center"/>
    </xf>
    <xf numFmtId="164" fontId="3" fillId="0" borderId="15" xfId="6" applyNumberFormat="1" applyFont="1" applyBorder="1" applyAlignment="1" applyProtection="1">
      <alignment horizontal="right" vertical="center"/>
    </xf>
    <xf numFmtId="0" fontId="3" fillId="0" borderId="0" xfId="6" applyFont="1" applyAlignment="1" applyProtection="1">
      <alignment horizontal="left" vertical="top"/>
    </xf>
    <xf numFmtId="0" fontId="2" fillId="0" borderId="10" xfId="6" applyFont="1" applyBorder="1" applyAlignment="1" applyProtection="1">
      <alignment horizontal="left" vertical="center"/>
    </xf>
    <xf numFmtId="49" fontId="3" fillId="0" borderId="17" xfId="6" applyNumberFormat="1" applyFont="1" applyBorder="1" applyAlignment="1" applyProtection="1">
      <alignment horizontal="left" vertical="center"/>
    </xf>
    <xf numFmtId="0" fontId="3" fillId="0" borderId="18" xfId="6" applyFont="1" applyBorder="1" applyAlignment="1" applyProtection="1">
      <alignment horizontal="left" vertical="center"/>
    </xf>
    <xf numFmtId="164" fontId="3" fillId="0" borderId="19" xfId="6" applyNumberFormat="1" applyFont="1" applyBorder="1" applyAlignment="1" applyProtection="1">
      <alignment horizontal="right" vertical="center"/>
    </xf>
    <xf numFmtId="0" fontId="2" fillId="0" borderId="20" xfId="6" applyFont="1" applyBorder="1" applyAlignment="1" applyProtection="1">
      <alignment horizontal="left" vertical="center"/>
    </xf>
    <xf numFmtId="0" fontId="3" fillId="0" borderId="17" xfId="6" applyFont="1" applyBorder="1" applyAlignment="1" applyProtection="1">
      <alignment horizontal="left" vertical="center"/>
    </xf>
    <xf numFmtId="0" fontId="3" fillId="0" borderId="0" xfId="6" applyFont="1" applyAlignment="1" applyProtection="1">
      <alignment horizontal="left" vertical="center"/>
    </xf>
    <xf numFmtId="0" fontId="4" fillId="0" borderId="0" xfId="6" applyFont="1" applyAlignment="1" applyProtection="1">
      <alignment horizontal="left" vertical="center"/>
    </xf>
    <xf numFmtId="0" fontId="2" fillId="0" borderId="19" xfId="6" applyFont="1" applyBorder="1" applyAlignment="1" applyProtection="1">
      <alignment horizontal="left" vertical="center"/>
    </xf>
    <xf numFmtId="164" fontId="3" fillId="0" borderId="20" xfId="6" applyNumberFormat="1" applyFont="1" applyBorder="1" applyAlignment="1" applyProtection="1">
      <alignment horizontal="left" vertical="center"/>
    </xf>
    <xf numFmtId="0" fontId="5" fillId="0" borderId="0" xfId="6" applyFont="1" applyAlignment="1" applyProtection="1">
      <alignment horizontal="left" vertical="center"/>
    </xf>
    <xf numFmtId="0" fontId="2" fillId="0" borderId="6" xfId="6" applyFont="1" applyBorder="1" applyAlignment="1" applyProtection="1">
      <alignment horizontal="left" vertical="center"/>
    </xf>
    <xf numFmtId="0" fontId="2" fillId="0" borderId="7" xfId="6" applyFont="1" applyBorder="1" applyAlignment="1" applyProtection="1">
      <alignment horizontal="left" vertical="center"/>
    </xf>
    <xf numFmtId="0" fontId="2" fillId="0" borderId="8" xfId="6" applyFont="1" applyBorder="1" applyAlignment="1" applyProtection="1">
      <alignment horizontal="left" vertical="center"/>
    </xf>
    <xf numFmtId="0" fontId="2" fillId="0" borderId="128" xfId="6" applyFont="1" applyBorder="1" applyAlignment="1" applyProtection="1">
      <alignment horizontal="left" vertical="center"/>
    </xf>
    <xf numFmtId="0" fontId="2" fillId="0" borderId="129" xfId="6" applyFont="1" applyBorder="1" applyAlignment="1" applyProtection="1">
      <alignment horizontal="left" vertical="center"/>
    </xf>
    <xf numFmtId="0" fontId="6" fillId="0" borderId="129" xfId="6" applyFont="1" applyBorder="1" applyAlignment="1" applyProtection="1">
      <alignment horizontal="left" vertical="center"/>
    </xf>
    <xf numFmtId="0" fontId="2" fillId="0" borderId="130" xfId="6" applyFont="1" applyBorder="1" applyAlignment="1" applyProtection="1">
      <alignment horizontal="left" vertical="center"/>
    </xf>
    <xf numFmtId="0" fontId="2" fillId="0" borderId="131" xfId="6" applyFont="1" applyBorder="1" applyAlignment="1" applyProtection="1">
      <alignment horizontal="left" vertical="center"/>
    </xf>
    <xf numFmtId="0" fontId="2" fillId="0" borderId="132" xfId="6" applyFont="1" applyBorder="1" applyAlignment="1" applyProtection="1">
      <alignment horizontal="left" vertical="center"/>
    </xf>
    <xf numFmtId="0" fontId="2" fillId="0" borderId="133" xfId="6" applyFont="1" applyBorder="1" applyAlignment="1" applyProtection="1">
      <alignment horizontal="left" vertical="center"/>
    </xf>
    <xf numFmtId="0" fontId="2" fillId="0" borderId="134" xfId="6" applyFont="1" applyBorder="1" applyAlignment="1" applyProtection="1">
      <alignment horizontal="left" vertical="center"/>
    </xf>
    <xf numFmtId="0" fontId="2" fillId="0" borderId="135" xfId="6" applyFont="1" applyBorder="1" applyAlignment="1" applyProtection="1">
      <alignment horizontal="left" vertical="center"/>
    </xf>
    <xf numFmtId="37" fontId="20" fillId="0" borderId="29" xfId="6" applyNumberFormat="1" applyBorder="1" applyAlignment="1" applyProtection="1">
      <alignment horizontal="right" vertical="center"/>
    </xf>
    <xf numFmtId="37" fontId="20" fillId="0" borderId="30" xfId="6" applyNumberFormat="1" applyBorder="1" applyAlignment="1" applyProtection="1">
      <alignment horizontal="right" vertical="center"/>
    </xf>
    <xf numFmtId="37" fontId="7" fillId="0" borderId="31" xfId="6" applyNumberFormat="1" applyFont="1" applyBorder="1" applyAlignment="1" applyProtection="1">
      <alignment horizontal="right" vertical="center"/>
    </xf>
    <xf numFmtId="39" fontId="7" fillId="0" borderId="32" xfId="6" applyNumberFormat="1" applyFont="1" applyBorder="1" applyAlignment="1" applyProtection="1">
      <alignment horizontal="right" vertical="center"/>
    </xf>
    <xf numFmtId="37" fontId="20" fillId="0" borderId="31" xfId="6" applyNumberFormat="1" applyBorder="1" applyAlignment="1" applyProtection="1">
      <alignment horizontal="right" vertical="center"/>
    </xf>
    <xf numFmtId="37" fontId="20" fillId="0" borderId="32" xfId="6" applyNumberFormat="1" applyBorder="1" applyAlignment="1" applyProtection="1">
      <alignment horizontal="right" vertical="center"/>
    </xf>
    <xf numFmtId="37" fontId="7" fillId="0" borderId="30" xfId="6" applyNumberFormat="1" applyFont="1" applyBorder="1" applyAlignment="1" applyProtection="1">
      <alignment horizontal="right" vertical="center"/>
    </xf>
    <xf numFmtId="39" fontId="7" fillId="0" borderId="30" xfId="6" applyNumberFormat="1" applyFont="1" applyBorder="1" applyAlignment="1" applyProtection="1">
      <alignment horizontal="right" vertical="center"/>
    </xf>
    <xf numFmtId="37" fontId="20" fillId="0" borderId="33" xfId="6" applyNumberFormat="1" applyBorder="1" applyAlignment="1" applyProtection="1">
      <alignment horizontal="right" vertical="center"/>
    </xf>
    <xf numFmtId="0" fontId="6" fillId="0" borderId="129" xfId="6" applyFont="1" applyBorder="1" applyAlignment="1" applyProtection="1">
      <alignment horizontal="left" vertical="center" wrapText="1"/>
    </xf>
    <xf numFmtId="0" fontId="8" fillId="0" borderId="131" xfId="6" applyFont="1" applyBorder="1" applyAlignment="1" applyProtection="1">
      <alignment horizontal="left" vertical="center"/>
    </xf>
    <xf numFmtId="0" fontId="8" fillId="0" borderId="133" xfId="6" applyFont="1" applyBorder="1" applyAlignment="1" applyProtection="1">
      <alignment horizontal="left" vertical="center"/>
    </xf>
    <xf numFmtId="0" fontId="6" fillId="0" borderId="134" xfId="6" applyFont="1" applyBorder="1" applyAlignment="1" applyProtection="1">
      <alignment horizontal="left" vertical="center"/>
    </xf>
    <xf numFmtId="0" fontId="6" fillId="0" borderId="132" xfId="6" applyFont="1" applyBorder="1" applyAlignment="1" applyProtection="1">
      <alignment horizontal="left" vertical="center"/>
    </xf>
    <xf numFmtId="0" fontId="6" fillId="0" borderId="135" xfId="6" applyFont="1" applyBorder="1" applyAlignment="1" applyProtection="1">
      <alignment horizontal="left" vertical="center"/>
    </xf>
    <xf numFmtId="0" fontId="6" fillId="0" borderId="133" xfId="6" applyFont="1" applyBorder="1" applyAlignment="1" applyProtection="1">
      <alignment horizontal="left" vertical="center"/>
    </xf>
    <xf numFmtId="164" fontId="2" fillId="0" borderId="34" xfId="6" applyNumberFormat="1" applyFont="1" applyBorder="1" applyAlignment="1" applyProtection="1">
      <alignment horizontal="center" vertical="center"/>
    </xf>
    <xf numFmtId="0" fontId="9" fillId="0" borderId="9" xfId="6" applyFont="1" applyBorder="1" applyAlignment="1" applyProtection="1">
      <alignment horizontal="left" vertical="center"/>
    </xf>
    <xf numFmtId="0" fontId="2" fillId="0" borderId="17" xfId="6" applyFont="1" applyBorder="1" applyAlignment="1" applyProtection="1">
      <alignment horizontal="left" vertical="center"/>
    </xf>
    <xf numFmtId="39" fontId="7" fillId="0" borderId="18" xfId="6" applyNumberFormat="1" applyFont="1" applyBorder="1" applyAlignment="1" applyProtection="1">
      <alignment horizontal="right" vertical="center"/>
    </xf>
    <xf numFmtId="0" fontId="2" fillId="0" borderId="35" xfId="6" applyFont="1" applyBorder="1" applyAlignment="1" applyProtection="1">
      <alignment horizontal="left" vertical="center"/>
    </xf>
    <xf numFmtId="0" fontId="2" fillId="0" borderId="18" xfId="6" applyFont="1" applyBorder="1" applyAlignment="1" applyProtection="1">
      <alignment horizontal="left" vertical="center"/>
    </xf>
    <xf numFmtId="39" fontId="20" fillId="0" borderId="18" xfId="6" applyNumberFormat="1" applyBorder="1" applyAlignment="1" applyProtection="1">
      <alignment horizontal="right" vertical="center"/>
    </xf>
    <xf numFmtId="37" fontId="20" fillId="0" borderId="19" xfId="6" applyNumberFormat="1" applyBorder="1" applyAlignment="1" applyProtection="1">
      <alignment horizontal="right" vertical="center"/>
    </xf>
    <xf numFmtId="0" fontId="10" fillId="0" borderId="19" xfId="6" applyFont="1" applyBorder="1" applyAlignment="1" applyProtection="1">
      <alignment horizontal="right" vertical="center"/>
    </xf>
    <xf numFmtId="0" fontId="10" fillId="0" borderId="20" xfId="6" applyFont="1" applyBorder="1" applyAlignment="1" applyProtection="1">
      <alignment horizontal="left" vertical="center" wrapText="1"/>
    </xf>
    <xf numFmtId="0" fontId="2" fillId="0" borderId="14" xfId="6" applyFont="1" applyBorder="1" applyAlignment="1" applyProtection="1">
      <alignment horizontal="left" vertical="center"/>
    </xf>
    <xf numFmtId="164" fontId="2" fillId="0" borderId="36" xfId="6" applyNumberFormat="1" applyFont="1" applyBorder="1" applyAlignment="1" applyProtection="1">
      <alignment horizontal="center" vertical="center"/>
    </xf>
    <xf numFmtId="37" fontId="20" fillId="0" borderId="18" xfId="6" applyNumberFormat="1" applyBorder="1" applyAlignment="1" applyProtection="1">
      <alignment horizontal="right" vertical="center"/>
    </xf>
    <xf numFmtId="0" fontId="9" fillId="0" borderId="18" xfId="6" applyFont="1" applyBorder="1" applyAlignment="1" applyProtection="1">
      <alignment horizontal="left" vertical="center"/>
    </xf>
    <xf numFmtId="39" fontId="7" fillId="0" borderId="128" xfId="6" applyNumberFormat="1" applyFont="1" applyBorder="1" applyAlignment="1" applyProtection="1">
      <alignment horizontal="right" vertical="center"/>
    </xf>
    <xf numFmtId="39" fontId="20" fillId="0" borderId="128" xfId="6" applyNumberFormat="1" applyBorder="1" applyAlignment="1" applyProtection="1">
      <alignment horizontal="right" vertical="center"/>
    </xf>
    <xf numFmtId="37" fontId="20" fillId="0" borderId="130" xfId="6" applyNumberFormat="1" applyBorder="1" applyAlignment="1" applyProtection="1">
      <alignment horizontal="right" vertical="center"/>
    </xf>
    <xf numFmtId="164" fontId="2" fillId="0" borderId="37" xfId="6" applyNumberFormat="1" applyFont="1" applyBorder="1" applyAlignment="1" applyProtection="1">
      <alignment horizontal="center" vertical="center"/>
    </xf>
    <xf numFmtId="0" fontId="2" fillId="0" borderId="32" xfId="6" applyFont="1" applyBorder="1" applyAlignment="1" applyProtection="1">
      <alignment horizontal="left" vertical="center"/>
    </xf>
    <xf numFmtId="0" fontId="2" fillId="0" borderId="30" xfId="6" applyFont="1" applyBorder="1" applyAlignment="1" applyProtection="1">
      <alignment horizontal="left" vertical="center"/>
    </xf>
    <xf numFmtId="0" fontId="2" fillId="0" borderId="31" xfId="6" applyFont="1" applyBorder="1" applyAlignment="1" applyProtection="1">
      <alignment horizontal="left" vertical="center"/>
    </xf>
    <xf numFmtId="39" fontId="7" fillId="0" borderId="38" xfId="6" applyNumberFormat="1" applyFont="1" applyBorder="1" applyAlignment="1" applyProtection="1">
      <alignment horizontal="right" vertical="center"/>
    </xf>
    <xf numFmtId="39" fontId="7" fillId="0" borderId="129" xfId="6" applyNumberFormat="1" applyFont="1" applyBorder="1" applyAlignment="1" applyProtection="1">
      <alignment horizontal="right" vertical="center"/>
    </xf>
    <xf numFmtId="37" fontId="11" fillId="0" borderId="7" xfId="6" applyNumberFormat="1" applyFont="1" applyBorder="1" applyAlignment="1" applyProtection="1">
      <alignment horizontal="right" vertical="center"/>
    </xf>
    <xf numFmtId="0" fontId="6" fillId="0" borderId="125" xfId="6" applyFont="1" applyBorder="1" applyAlignment="1" applyProtection="1">
      <alignment horizontal="left" vertical="top"/>
    </xf>
    <xf numFmtId="0" fontId="2" fillId="0" borderId="136" xfId="6" applyFont="1" applyBorder="1" applyAlignment="1" applyProtection="1">
      <alignment horizontal="left" vertical="center"/>
    </xf>
    <xf numFmtId="0" fontId="2" fillId="0" borderId="137" xfId="6" applyFont="1" applyBorder="1" applyAlignment="1" applyProtection="1">
      <alignment horizontal="left" vertical="center"/>
    </xf>
    <xf numFmtId="0" fontId="2" fillId="0" borderId="12" xfId="6" applyFont="1" applyBorder="1" applyAlignment="1" applyProtection="1">
      <alignment horizontal="left" vertical="center"/>
    </xf>
    <xf numFmtId="0" fontId="2" fillId="0" borderId="41" xfId="6" applyFont="1" applyBorder="1" applyAlignment="1" applyProtection="1">
      <alignment horizontal="left"/>
    </xf>
    <xf numFmtId="0" fontId="2" fillId="0" borderId="14" xfId="6" applyFont="1" applyBorder="1" applyAlignment="1" applyProtection="1">
      <alignment horizontal="left"/>
    </xf>
    <xf numFmtId="37" fontId="3" fillId="0" borderId="18" xfId="6" applyNumberFormat="1" applyFont="1" applyBorder="1" applyAlignment="1" applyProtection="1">
      <alignment horizontal="right" vertical="center"/>
    </xf>
    <xf numFmtId="39" fontId="3" fillId="0" borderId="19" xfId="6" applyNumberFormat="1" applyFont="1" applyBorder="1" applyAlignment="1" applyProtection="1">
      <alignment horizontal="right" vertical="center"/>
    </xf>
    <xf numFmtId="39" fontId="7" fillId="0" borderId="14" xfId="6" applyNumberFormat="1" applyFont="1" applyBorder="1" applyAlignment="1" applyProtection="1">
      <alignment horizontal="right" vertical="center"/>
    </xf>
    <xf numFmtId="0" fontId="2" fillId="0" borderId="42" xfId="6" applyFont="1" applyBorder="1" applyAlignment="1" applyProtection="1">
      <alignment horizontal="left" vertical="center"/>
    </xf>
    <xf numFmtId="0" fontId="6" fillId="0" borderId="43" xfId="6" applyFont="1" applyBorder="1" applyAlignment="1" applyProtection="1">
      <alignment horizontal="left" vertical="top"/>
    </xf>
    <xf numFmtId="0" fontId="2" fillId="0" borderId="9" xfId="6" applyFont="1" applyBorder="1" applyAlignment="1" applyProtection="1">
      <alignment horizontal="left" vertical="center"/>
    </xf>
    <xf numFmtId="0" fontId="6" fillId="0" borderId="32" xfId="6" applyFont="1" applyBorder="1" applyAlignment="1" applyProtection="1">
      <alignment horizontal="left" vertical="center"/>
    </xf>
    <xf numFmtId="39" fontId="12" fillId="0" borderId="44" xfId="6" applyNumberFormat="1" applyFont="1" applyBorder="1" applyAlignment="1" applyProtection="1">
      <alignment horizontal="right" vertical="center"/>
    </xf>
    <xf numFmtId="0" fontId="2" fillId="0" borderId="45" xfId="6" applyFont="1" applyBorder="1" applyAlignment="1" applyProtection="1">
      <alignment horizontal="left" vertical="center"/>
    </xf>
    <xf numFmtId="0" fontId="20" fillId="0" borderId="132" xfId="6" applyBorder="1" applyAlignment="1" applyProtection="1">
      <alignment horizontal="left" vertical="center"/>
    </xf>
    <xf numFmtId="0" fontId="2" fillId="0" borderId="6" xfId="6" applyFont="1" applyBorder="1" applyAlignment="1" applyProtection="1">
      <alignment horizontal="left"/>
    </xf>
    <xf numFmtId="0" fontId="2" fillId="0" borderId="46" xfId="6" applyFont="1" applyBorder="1" applyAlignment="1" applyProtection="1">
      <alignment horizontal="left" vertical="center"/>
    </xf>
    <xf numFmtId="0" fontId="2" fillId="0" borderId="38" xfId="6" applyFont="1" applyBorder="1" applyAlignment="1" applyProtection="1">
      <alignment horizontal="left"/>
    </xf>
    <xf numFmtId="0" fontId="2" fillId="0" borderId="33" xfId="6" applyFont="1" applyBorder="1" applyAlignment="1" applyProtection="1">
      <alignment horizontal="left" vertical="center"/>
    </xf>
    <xf numFmtId="0" fontId="14" fillId="2" borderId="0" xfId="6" applyFont="1" applyFill="1" applyAlignment="1" applyProtection="1">
      <alignment horizontal="left" vertical="center"/>
    </xf>
    <xf numFmtId="0" fontId="3" fillId="2" borderId="0" xfId="6" applyFont="1" applyFill="1" applyAlignment="1" applyProtection="1">
      <alignment horizontal="left" vertical="center"/>
    </xf>
    <xf numFmtId="0" fontId="3" fillId="2" borderId="0" xfId="6" applyFont="1" applyFill="1" applyAlignment="1" applyProtection="1">
      <alignment horizontal="center" vertical="center"/>
    </xf>
    <xf numFmtId="14" fontId="3" fillId="2" borderId="0" xfId="6" applyNumberFormat="1" applyFont="1" applyFill="1" applyAlignment="1" applyProtection="1">
      <alignment horizontal="left" vertical="center"/>
    </xf>
    <xf numFmtId="0" fontId="3" fillId="2" borderId="0" xfId="6" applyFont="1" applyFill="1" applyAlignment="1" applyProtection="1">
      <alignment horizontal="left"/>
    </xf>
    <xf numFmtId="0" fontId="3" fillId="2" borderId="0" xfId="6" applyFont="1" applyFill="1" applyAlignment="1" applyProtection="1">
      <alignment horizontal="center"/>
    </xf>
    <xf numFmtId="0" fontId="3" fillId="3" borderId="138" xfId="6" applyFont="1" applyFill="1" applyBorder="1" applyAlignment="1" applyProtection="1">
      <alignment horizontal="center" vertical="center" wrapText="1"/>
    </xf>
    <xf numFmtId="0" fontId="3" fillId="3" borderId="139" xfId="6" applyFont="1" applyFill="1" applyBorder="1" applyAlignment="1" applyProtection="1">
      <alignment horizontal="center" vertical="center" wrapText="1"/>
    </xf>
    <xf numFmtId="164" fontId="3" fillId="3" borderId="37" xfId="6" applyNumberFormat="1" applyFont="1" applyFill="1" applyBorder="1" applyAlignment="1" applyProtection="1">
      <alignment horizontal="center" vertical="center"/>
    </xf>
    <xf numFmtId="164" fontId="3" fillId="3" borderId="50" xfId="6" applyNumberFormat="1" applyFont="1" applyFill="1" applyBorder="1" applyAlignment="1" applyProtection="1">
      <alignment horizontal="center" vertical="center"/>
    </xf>
    <xf numFmtId="0" fontId="15" fillId="0" borderId="126" xfId="6" applyFont="1" applyBorder="1" applyAlignment="1" applyProtection="1">
      <alignment horizontal="left" vertical="center"/>
    </xf>
    <xf numFmtId="0" fontId="15" fillId="0" borderId="126" xfId="6" applyFont="1" applyBorder="1" applyAlignment="1" applyProtection="1">
      <alignment horizontal="center" vertical="center"/>
    </xf>
    <xf numFmtId="165" fontId="15" fillId="0" borderId="126" xfId="6" applyNumberFormat="1" applyFont="1" applyBorder="1" applyAlignment="1" applyProtection="1">
      <alignment horizontal="right" vertical="center"/>
    </xf>
    <xf numFmtId="0" fontId="9" fillId="0" borderId="0" xfId="6" applyFont="1" applyAlignment="1" applyProtection="1">
      <alignment horizontal="left" vertical="center"/>
    </xf>
    <xf numFmtId="0" fontId="16" fillId="0" borderId="0" xfId="6" applyFont="1" applyAlignment="1" applyProtection="1">
      <alignment horizontal="left" vertical="center"/>
    </xf>
    <xf numFmtId="0" fontId="9" fillId="0" borderId="0" xfId="6" applyFont="1" applyAlignment="1" applyProtection="1">
      <alignment horizontal="center" vertical="center"/>
    </xf>
    <xf numFmtId="0" fontId="23" fillId="0" borderId="0" xfId="6" applyFont="1" applyAlignment="1" applyProtection="1">
      <alignment horizontal="center" vertical="center" wrapText="1"/>
    </xf>
    <xf numFmtId="0" fontId="2" fillId="0" borderId="0" xfId="6" applyFont="1" applyAlignment="1" applyProtection="1">
      <alignment horizontal="center" vertical="center"/>
    </xf>
    <xf numFmtId="165" fontId="16" fillId="0" borderId="0" xfId="6" applyNumberFormat="1" applyFont="1" applyAlignment="1" applyProtection="1">
      <alignment horizontal="right" vertical="center"/>
    </xf>
    <xf numFmtId="165" fontId="2" fillId="0" borderId="0" xfId="6" applyNumberFormat="1" applyFont="1" applyAlignment="1" applyProtection="1">
      <alignment horizontal="right" vertical="center"/>
    </xf>
    <xf numFmtId="0" fontId="19" fillId="0" borderId="0" xfId="6" applyFont="1" applyAlignment="1" applyProtection="1">
      <alignment horizontal="center" vertical="center"/>
    </xf>
    <xf numFmtId="2" fontId="23" fillId="0" borderId="0" xfId="6" applyNumberFormat="1" applyFont="1" applyAlignment="1" applyProtection="1">
      <alignment horizontal="right" vertical="center" wrapText="1"/>
    </xf>
    <xf numFmtId="2" fontId="2" fillId="0" borderId="0" xfId="6" applyNumberFormat="1" applyFont="1" applyAlignment="1" applyProtection="1">
      <alignment horizontal="right" vertical="center"/>
    </xf>
    <xf numFmtId="166" fontId="26" fillId="0" borderId="0" xfId="6" applyNumberFormat="1" applyFont="1" applyAlignment="1" applyProtection="1">
      <alignment horizontal="center"/>
    </xf>
    <xf numFmtId="0" fontId="52" fillId="0" borderId="0" xfId="6" applyFont="1" applyAlignment="1">
      <alignment horizontal="left" wrapText="1"/>
      <protection locked="0"/>
    </xf>
    <xf numFmtId="2" fontId="52" fillId="0" borderId="0" xfId="6" applyNumberFormat="1" applyFont="1" applyAlignment="1">
      <alignment horizontal="right"/>
      <protection locked="0"/>
    </xf>
    <xf numFmtId="2" fontId="2" fillId="0" borderId="0" xfId="6" applyNumberFormat="1" applyFont="1" applyAlignment="1" applyProtection="1">
      <alignment horizontal="left" vertical="center"/>
    </xf>
    <xf numFmtId="2" fontId="16" fillId="0" borderId="0" xfId="6" applyNumberFormat="1" applyFont="1" applyAlignment="1" applyProtection="1">
      <alignment horizontal="right" vertical="center"/>
    </xf>
    <xf numFmtId="0" fontId="2" fillId="0" borderId="0" xfId="6" applyFont="1" applyAlignment="1" applyProtection="1">
      <alignment horizontal="left" vertical="center" wrapText="1"/>
    </xf>
    <xf numFmtId="0" fontId="18" fillId="0" borderId="0" xfId="6" applyFont="1" applyAlignment="1" applyProtection="1">
      <alignment horizontal="left" vertical="center"/>
    </xf>
    <xf numFmtId="0" fontId="17" fillId="0" borderId="0" xfId="6" applyFont="1" applyAlignment="1" applyProtection="1">
      <alignment horizontal="center" vertical="center"/>
    </xf>
    <xf numFmtId="2" fontId="17" fillId="0" borderId="0" xfId="6" applyNumberFormat="1" applyFont="1" applyAlignment="1" applyProtection="1">
      <alignment horizontal="right" vertical="center"/>
    </xf>
    <xf numFmtId="2" fontId="18" fillId="0" borderId="0" xfId="6" applyNumberFormat="1" applyFont="1" applyAlignment="1" applyProtection="1">
      <alignment horizontal="right" vertical="center"/>
    </xf>
    <xf numFmtId="0" fontId="27" fillId="0" borderId="0" xfId="6" applyFont="1" applyAlignment="1" applyProtection="1">
      <alignment horizontal="left"/>
    </xf>
    <xf numFmtId="0" fontId="20" fillId="0" borderId="0" xfId="6" applyAlignment="1" applyProtection="1">
      <alignment horizontal="center" vertical="top"/>
    </xf>
    <xf numFmtId="0" fontId="20" fillId="0" borderId="0" xfId="6" applyAlignment="1" applyProtection="1">
      <alignment horizontal="right" vertical="top"/>
    </xf>
    <xf numFmtId="4" fontId="0" fillId="0" borderId="0" xfId="0" applyNumberFormat="1" applyAlignment="1" applyProtection="1">
      <alignment horizontal="left" vertical="top"/>
    </xf>
    <xf numFmtId="4" fontId="48" fillId="0" borderId="0" xfId="5" applyNumberFormat="1" applyFont="1"/>
    <xf numFmtId="173" fontId="0" fillId="0" borderId="0" xfId="0" applyNumberFormat="1" applyAlignment="1" applyProtection="1">
      <alignment horizontal="left" vertical="top"/>
    </xf>
    <xf numFmtId="174" fontId="0" fillId="0" borderId="0" xfId="0" applyNumberFormat="1" applyAlignment="1" applyProtection="1">
      <alignment horizontal="left" vertical="top"/>
    </xf>
    <xf numFmtId="17" fontId="48" fillId="0" borderId="80" xfId="5" applyNumberFormat="1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left"/>
    </xf>
    <xf numFmtId="0" fontId="0" fillId="0" borderId="0" xfId="0" applyAlignment="1">
      <alignment horizontal="left"/>
      <protection locked="0"/>
    </xf>
    <xf numFmtId="1" fontId="36" fillId="0" borderId="58" xfId="0" applyNumberFormat="1" applyFont="1" applyBorder="1" applyAlignment="1" applyProtection="1">
      <alignment horizontal="center" vertical="center"/>
    </xf>
    <xf numFmtId="1" fontId="36" fillId="0" borderId="123" xfId="0" applyNumberFormat="1" applyFont="1" applyBorder="1" applyAlignment="1" applyProtection="1">
      <alignment horizontal="center" vertical="center"/>
    </xf>
    <xf numFmtId="1" fontId="32" fillId="0" borderId="56" xfId="0" applyNumberFormat="1" applyFont="1" applyBorder="1" applyAlignment="1" applyProtection="1">
      <alignment horizontal="center" vertical="center"/>
    </xf>
    <xf numFmtId="1" fontId="32" fillId="0" borderId="57" xfId="0" applyNumberFormat="1" applyFont="1" applyBorder="1" applyAlignment="1" applyProtection="1">
      <alignment horizontal="center" vertical="center" wrapText="1"/>
    </xf>
    <xf numFmtId="1" fontId="36" fillId="0" borderId="59" xfId="0" applyNumberFormat="1" applyFont="1" applyBorder="1" applyAlignment="1" applyProtection="1">
      <alignment horizontal="center" vertical="center"/>
    </xf>
    <xf numFmtId="1" fontId="36" fillId="0" borderId="57" xfId="0" applyNumberFormat="1" applyFont="1" applyBorder="1" applyAlignment="1" applyProtection="1">
      <alignment horizontal="center" vertical="center"/>
    </xf>
    <xf numFmtId="1" fontId="36" fillId="0" borderId="122" xfId="0" applyNumberFormat="1" applyFont="1" applyBorder="1" applyAlignment="1" applyProtection="1">
      <alignment horizontal="center" vertical="center"/>
    </xf>
    <xf numFmtId="1" fontId="32" fillId="0" borderId="124" xfId="0" applyNumberFormat="1" applyFont="1" applyBorder="1" applyAlignment="1" applyProtection="1">
      <alignment horizontal="center" vertical="center"/>
    </xf>
    <xf numFmtId="1" fontId="32" fillId="0" borderId="122" xfId="0" applyNumberFormat="1" applyFont="1" applyBorder="1" applyAlignment="1" applyProtection="1">
      <alignment horizontal="center" vertical="center" wrapText="1"/>
    </xf>
    <xf numFmtId="1" fontId="36" fillId="0" borderId="56" xfId="0" applyNumberFormat="1" applyFont="1" applyBorder="1" applyAlignment="1" applyProtection="1">
      <alignment horizontal="center" vertical="center"/>
    </xf>
    <xf numFmtId="1" fontId="36" fillId="0" borderId="124" xfId="0" applyNumberFormat="1" applyFont="1" applyBorder="1" applyAlignment="1" applyProtection="1">
      <alignment horizontal="center" vertical="center"/>
    </xf>
    <xf numFmtId="0" fontId="3" fillId="0" borderId="9" xfId="6" applyFont="1" applyBorder="1" applyAlignment="1" applyProtection="1">
      <alignment horizontal="left" vertical="center" wrapText="1"/>
    </xf>
    <xf numFmtId="0" fontId="3" fillId="0" borderId="10" xfId="6" applyFont="1" applyBorder="1" applyAlignment="1" applyProtection="1">
      <alignment horizontal="left" vertical="center" wrapText="1"/>
    </xf>
    <xf numFmtId="0" fontId="3" fillId="0" borderId="11" xfId="6" applyFont="1" applyBorder="1" applyAlignment="1" applyProtection="1">
      <alignment horizontal="left" vertical="center" wrapText="1"/>
    </xf>
    <xf numFmtId="0" fontId="13" fillId="2" borderId="0" xfId="6" applyFont="1" applyFill="1" applyAlignment="1" applyProtection="1">
      <alignment horizontal="left"/>
    </xf>
    <xf numFmtId="0" fontId="20" fillId="0" borderId="0" xfId="6" applyAlignment="1">
      <alignment horizontal="left"/>
      <protection locked="0"/>
    </xf>
  </cellXfs>
  <cellStyles count="7">
    <cellStyle name="Normálna" xfId="0" builtinId="0"/>
    <cellStyle name="Normálna 2" xfId="1" xr:uid="{00000000-0005-0000-0000-000001000000}"/>
    <cellStyle name="Normálna 3" xfId="2" xr:uid="{00000000-0005-0000-0000-000002000000}"/>
    <cellStyle name="Normálna 4" xfId="4" xr:uid="{9CA98A62-DB4A-45DC-9752-B5ED1B8B3F81}"/>
    <cellStyle name="Normálna 5" xfId="6" xr:uid="{490BE713-7F0F-414B-9C86-B24A58592D48}"/>
    <cellStyle name="normálne_KLs" xfId="5" xr:uid="{DC570717-448F-443B-A7A1-91D719BAA19B}"/>
    <cellStyle name="Vysvetľujúci tex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showGridLines="0" topLeftCell="A29" workbookViewId="0">
      <selection activeCell="E38" sqref="E38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3.664062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22" width="9.109375" style="1"/>
    <col min="23" max="23" width="12.5546875" style="1" bestFit="1" customWidth="1"/>
    <col min="24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59" t="s">
        <v>170</v>
      </c>
      <c r="F5" s="560"/>
      <c r="G5" s="560"/>
      <c r="H5" s="560"/>
      <c r="I5" s="560"/>
      <c r="J5" s="561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">
        <v>3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23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23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23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23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23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  <c r="W37" s="557"/>
    </row>
    <row r="38" spans="1:23" ht="20.25" customHeight="1">
      <c r="A38" s="70">
        <v>1</v>
      </c>
      <c r="B38" s="71" t="s">
        <v>37</v>
      </c>
      <c r="C38" s="19"/>
      <c r="D38" s="72" t="s">
        <v>38</v>
      </c>
      <c r="E38" s="73">
        <f>ROUND('Krycí list 01'!E38+'Krycí list 02'!E38+'Krycí list 03'!E38+'Krycí list 04'!E38+'Krycí list 05'!E38+'Krycí list 06'!E38+'Krycí list 07'!E38+'Krycí list 08'!E38+'Krycí list 09'!E38+'Krycí list 10'!E38+'Krycí list 11'!E38+'Krycí list 12'!E38+'Kryci list 13'!F11+'Kryci list 13'!I11+'Kryci list 13'!M11+'Kryci list 13'!M18+'Kryci list 14'!F11+'Kryci list 14'!I11+'Kryci list 14'!M11+'Kryci list 14'!M18,2)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  <c r="V38" s="554"/>
      <c r="W38" s="557"/>
    </row>
    <row r="39" spans="1:23" ht="20.25" customHeight="1">
      <c r="A39" s="70">
        <v>2</v>
      </c>
      <c r="B39" s="80"/>
      <c r="C39" s="29"/>
      <c r="D39" s="72" t="s">
        <v>42</v>
      </c>
      <c r="E39" s="73">
        <f>'Krycí list 01'!E39+'Krycí list 02'!E39+'Krycí list 03'!E39+'Krycí list 04'!E39+'Krycí list 05'!E39+'Krycí list 06'!E39+'Krycí list 07'!E39+'Krycí list 08'!E39+'Krycí list 09'!E39+'Krycí list 10'!E39+'Krycí list 11'!E39</f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  <c r="V39" s="554"/>
      <c r="W39" s="557"/>
    </row>
    <row r="40" spans="1:23" ht="20.25" customHeight="1">
      <c r="A40" s="70">
        <v>3</v>
      </c>
      <c r="B40" s="71" t="s">
        <v>45</v>
      </c>
      <c r="C40" s="19"/>
      <c r="D40" s="72" t="s">
        <v>38</v>
      </c>
      <c r="E40" s="73">
        <f>ROUND('Krycí list 01'!E40+'Krycí list 02'!E40+'Krycí list 03'!E40+'Krycí list 04'!E40+'Krycí list 05'!E40+'Krycí list 06'!E40+'Krycí list 07'!E40+'Krycí list 08'!E40+'Krycí list 09'!E40+'Krycí list 10'!E40+'Krycí list 11'!E40+'Krycí list 12'!E40+'Kryci list 13'!F12+'Kryci list 13'!I12+'Kryci list 13'!M12+'Kryci list 13'!M19+'Kryci list 14'!F12+'Kryci list 14'!I12+'Kryci list 14'!M12+'Kryci list 14'!M19,2)</f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  <c r="V40" s="554"/>
      <c r="W40" s="557"/>
    </row>
    <row r="41" spans="1:23" ht="20.25" customHeight="1">
      <c r="A41" s="70">
        <v>4</v>
      </c>
      <c r="B41" s="80"/>
      <c r="C41" s="29"/>
      <c r="D41" s="72" t="s">
        <v>42</v>
      </c>
      <c r="E41" s="73">
        <f>'Krycí list 01'!E41+'Krycí list 02'!E41+'Krycí list 03'!E41+'Krycí list 04'!E41+'Krycí list 05'!E41+'Krycí list 06'!E41+'Krycí list 07'!E41+'Krycí list 08'!E41+'Krycí list 09'!E41+'Krycí list 10'!E41+'Krycí list 11'!E41</f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  <c r="W41" s="557"/>
    </row>
    <row r="42" spans="1:23" ht="20.25" customHeight="1">
      <c r="A42" s="70">
        <v>5</v>
      </c>
      <c r="B42" s="71" t="s">
        <v>49</v>
      </c>
      <c r="C42" s="19"/>
      <c r="D42" s="72" t="s">
        <v>38</v>
      </c>
      <c r="E42" s="73">
        <f>ROUND('Krycí list 01'!E42+'Krycí list 02'!E42+'Krycí list 03'!E42+'Krycí list 04'!E42+'Krycí list 05'!E42+'Krycí list 06'!E42+'Krycí list 07'!E42+'Krycí list 08'!E42+'Krycí list 09'!E42+'Krycí list 10'!E42+'Krycí list 11'!E42+'Krycí list 12'!E42+'Kryci list 13'!F13+'Kryci list 13'!I13+'Kryci list 13'!M13+'Kryci list 13'!M20+'Kryci list 14'!F13+'Kryci list 14'!I13+'Kryci list 14'!M13+'Kryci list 14'!M20,2)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  <c r="W42" s="557"/>
    </row>
    <row r="43" spans="1:23" ht="20.25" customHeight="1">
      <c r="A43" s="70">
        <v>6</v>
      </c>
      <c r="B43" s="80"/>
      <c r="C43" s="29"/>
      <c r="D43" s="72" t="s">
        <v>42</v>
      </c>
      <c r="E43" s="73">
        <f>ROUND('Krycí list 01'!E43+'Krycí list 02'!E43+'Krycí list 03'!E43+'Krycí list 04'!E43+'Krycí list 05'!E43+'Krycí list 06'!E43+'Krycí list 07'!E43+'Krycí list 08'!E43+'Krycí list 09'!E43+'Krycí list 10'!E43+'Krycí list 11'!E43+'Krycí list 12'!E43,2)</f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  <c r="W43" s="557"/>
    </row>
    <row r="44" spans="1:23" ht="20.25" customHeight="1">
      <c r="A44" s="70">
        <v>7</v>
      </c>
      <c r="B44" s="83" t="s">
        <v>52</v>
      </c>
      <c r="C44" s="39"/>
      <c r="D44" s="36"/>
      <c r="E44" s="73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23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23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  <c r="V46" s="556"/>
    </row>
    <row r="47" spans="1:23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  <c r="V47" s="556"/>
    </row>
    <row r="48" spans="1:23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honeticPr fontId="2" type="noConversion"/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9"/>
  <sheetViews>
    <sheetView showGridLines="0" view="pageBreakPreview" zoomScale="85" zoomScaleNormal="100" zoomScaleSheetLayoutView="85" workbookViewId="0">
      <pane ySplit="12" topLeftCell="A13" activePane="bottomLeft" state="frozenSplit"/>
      <selection pane="bottomLeft" activeCell="C18" sqref="C18:G18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114" t="s">
        <v>187</v>
      </c>
      <c r="B1" s="187"/>
      <c r="C1" s="187"/>
      <c r="D1" s="187"/>
      <c r="E1" s="187"/>
      <c r="F1"/>
      <c r="G1" s="187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Rekapitulácia!B18</f>
        <v>SO 04 HÁDZANÁRSKE IHRISKO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140"/>
      <c r="F13" s="140"/>
      <c r="G13" s="141"/>
    </row>
    <row r="14" spans="1:9" s="129" customFormat="1" ht="12.75" customHeight="1">
      <c r="C14" s="134" t="s">
        <v>87</v>
      </c>
      <c r="E14" s="229"/>
      <c r="F14" s="229"/>
      <c r="G14" s="230">
        <f>SUM(G15:G22)</f>
        <v>0</v>
      </c>
      <c r="H14" s="229"/>
      <c r="I14" s="229"/>
    </row>
    <row r="15" spans="1:9" s="16" customFormat="1" ht="20.399999999999999">
      <c r="A15" s="142">
        <v>1</v>
      </c>
      <c r="B15" s="142"/>
      <c r="C15" s="143" t="s">
        <v>188</v>
      </c>
      <c r="D15" s="142" t="s">
        <v>90</v>
      </c>
      <c r="E15" s="231">
        <v>107.34</v>
      </c>
      <c r="F15" s="231">
        <v>0</v>
      </c>
      <c r="G15" s="231">
        <f t="shared" ref="G15:G22" si="0">ROUND(SUM(E15*F15),2)</f>
        <v>0</v>
      </c>
      <c r="H15" s="391"/>
      <c r="I15" s="391"/>
    </row>
    <row r="16" spans="1:9" s="16" customFormat="1" ht="10.199999999999999">
      <c r="A16" s="142">
        <v>2</v>
      </c>
      <c r="B16" s="142"/>
      <c r="C16" s="143" t="s">
        <v>189</v>
      </c>
      <c r="D16" s="142" t="s">
        <v>88</v>
      </c>
      <c r="E16" s="231">
        <v>536.70000000000005</v>
      </c>
      <c r="F16" s="231">
        <v>0</v>
      </c>
      <c r="G16" s="231">
        <f t="shared" si="0"/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190</v>
      </c>
      <c r="D17" s="142" t="s">
        <v>90</v>
      </c>
      <c r="E17" s="231">
        <v>13.44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4</v>
      </c>
      <c r="B18" s="142"/>
      <c r="C18" s="143" t="s">
        <v>191</v>
      </c>
      <c r="D18" s="142" t="s">
        <v>90</v>
      </c>
      <c r="E18" s="231">
        <v>8</v>
      </c>
      <c r="F18" s="231">
        <v>0</v>
      </c>
      <c r="G18" s="231">
        <f t="shared" si="0"/>
        <v>0</v>
      </c>
      <c r="H18" s="391"/>
      <c r="I18" s="391"/>
    </row>
    <row r="19" spans="1:9" s="16" customFormat="1" ht="20.399999999999999">
      <c r="A19" s="142">
        <v>5</v>
      </c>
      <c r="B19" s="142"/>
      <c r="C19" s="143" t="s">
        <v>326</v>
      </c>
      <c r="D19" s="142" t="s">
        <v>90</v>
      </c>
      <c r="E19" s="231">
        <v>3.3119999999999998</v>
      </c>
      <c r="F19" s="231">
        <v>0</v>
      </c>
      <c r="G19" s="231">
        <f t="shared" si="0"/>
        <v>0</v>
      </c>
      <c r="H19" s="391"/>
      <c r="I19" s="391"/>
    </row>
    <row r="20" spans="1:9" s="16" customFormat="1" ht="20.399999999999999">
      <c r="A20" s="142">
        <v>6</v>
      </c>
      <c r="B20" s="142"/>
      <c r="C20" s="143" t="s">
        <v>193</v>
      </c>
      <c r="D20" s="142" t="s">
        <v>90</v>
      </c>
      <c r="E20" s="231">
        <v>9.75</v>
      </c>
      <c r="F20" s="231">
        <v>0</v>
      </c>
      <c r="G20" s="231">
        <f t="shared" si="0"/>
        <v>0</v>
      </c>
      <c r="H20" s="391"/>
      <c r="I20" s="391"/>
    </row>
    <row r="21" spans="1:9" s="16" customFormat="1" ht="10.199999999999999">
      <c r="A21" s="142">
        <v>7</v>
      </c>
      <c r="B21" s="142"/>
      <c r="C21" s="143" t="s">
        <v>194</v>
      </c>
      <c r="D21" s="142" t="s">
        <v>195</v>
      </c>
      <c r="E21" s="231">
        <v>120</v>
      </c>
      <c r="F21" s="231">
        <v>0</v>
      </c>
      <c r="G21" s="231">
        <f t="shared" si="0"/>
        <v>0</v>
      </c>
      <c r="H21" s="391"/>
      <c r="I21" s="391"/>
    </row>
    <row r="22" spans="1:9" s="16" customFormat="1" ht="20.399999999999999">
      <c r="A22" s="142">
        <v>8</v>
      </c>
      <c r="B22" s="142"/>
      <c r="C22" s="143" t="s">
        <v>327</v>
      </c>
      <c r="D22" s="142" t="s">
        <v>90</v>
      </c>
      <c r="E22" s="231">
        <v>0.8</v>
      </c>
      <c r="F22" s="231">
        <v>0</v>
      </c>
      <c r="G22" s="231">
        <f t="shared" si="0"/>
        <v>0</v>
      </c>
      <c r="H22" s="391"/>
      <c r="I22" s="391"/>
    </row>
    <row r="23" spans="1:9" s="16" customFormat="1" ht="10.199999999999999">
      <c r="A23" s="142"/>
      <c r="B23" s="142"/>
      <c r="C23" s="143"/>
      <c r="D23" s="142"/>
      <c r="E23" s="231"/>
      <c r="F23" s="231"/>
      <c r="G23" s="231"/>
      <c r="H23" s="391"/>
      <c r="I23" s="391"/>
    </row>
    <row r="24" spans="1:9" s="129" customFormat="1" ht="12.75" customHeight="1">
      <c r="C24" s="134" t="s">
        <v>97</v>
      </c>
      <c r="E24" s="229"/>
      <c r="F24" s="231"/>
      <c r="G24" s="230">
        <f>SUM(G25:G32)</f>
        <v>0</v>
      </c>
      <c r="H24" s="229"/>
      <c r="I24" s="229"/>
    </row>
    <row r="25" spans="1:9" s="16" customFormat="1" ht="10.199999999999999">
      <c r="A25" s="142">
        <v>9</v>
      </c>
      <c r="B25" s="142"/>
      <c r="C25" s="143" t="s">
        <v>197</v>
      </c>
      <c r="D25" s="142" t="s">
        <v>90</v>
      </c>
      <c r="E25" s="231">
        <v>3.3119999999999998</v>
      </c>
      <c r="F25" s="231">
        <v>0</v>
      </c>
      <c r="G25" s="231">
        <f t="shared" ref="G25:G32" si="1">ROUND(SUM(E25*F25),2)</f>
        <v>0</v>
      </c>
      <c r="H25" s="391"/>
      <c r="I25" s="391"/>
    </row>
    <row r="26" spans="1:9" s="16" customFormat="1" ht="10.199999999999999">
      <c r="A26" s="142">
        <v>10</v>
      </c>
      <c r="B26" s="142"/>
      <c r="C26" s="143" t="s">
        <v>198</v>
      </c>
      <c r="D26" s="142" t="s">
        <v>199</v>
      </c>
      <c r="E26" s="231">
        <v>44</v>
      </c>
      <c r="F26" s="231">
        <v>0</v>
      </c>
      <c r="G26" s="231">
        <f t="shared" si="1"/>
        <v>0</v>
      </c>
      <c r="H26" s="391"/>
      <c r="I26" s="391"/>
    </row>
    <row r="27" spans="1:9" s="16" customFormat="1" ht="10.199999999999999">
      <c r="A27" s="142">
        <v>11</v>
      </c>
      <c r="B27" s="142"/>
      <c r="C27" s="143" t="s">
        <v>200</v>
      </c>
      <c r="D27" s="142" t="s">
        <v>199</v>
      </c>
      <c r="E27" s="231">
        <v>1</v>
      </c>
      <c r="F27" s="231">
        <v>0</v>
      </c>
      <c r="G27" s="231">
        <f t="shared" si="1"/>
        <v>0</v>
      </c>
      <c r="H27" s="391"/>
      <c r="I27" s="391"/>
    </row>
    <row r="28" spans="1:9" s="16" customFormat="1" ht="10.199999999999999">
      <c r="A28" s="142">
        <v>12</v>
      </c>
      <c r="B28" s="142"/>
      <c r="C28" s="143" t="s">
        <v>201</v>
      </c>
      <c r="D28" s="142" t="s">
        <v>90</v>
      </c>
      <c r="E28" s="231">
        <v>7.8</v>
      </c>
      <c r="F28" s="231">
        <v>0</v>
      </c>
      <c r="G28" s="231">
        <f t="shared" si="1"/>
        <v>0</v>
      </c>
      <c r="H28" s="391"/>
      <c r="I28" s="391"/>
    </row>
    <row r="29" spans="1:9" s="16" customFormat="1" ht="10.199999999999999">
      <c r="A29" s="142">
        <v>13</v>
      </c>
      <c r="B29" s="142"/>
      <c r="C29" s="143" t="s">
        <v>202</v>
      </c>
      <c r="D29" s="142" t="s">
        <v>199</v>
      </c>
      <c r="E29" s="231">
        <v>130</v>
      </c>
      <c r="F29" s="231">
        <v>0</v>
      </c>
      <c r="G29" s="231">
        <f t="shared" si="1"/>
        <v>0</v>
      </c>
      <c r="H29" s="391"/>
      <c r="I29" s="391"/>
    </row>
    <row r="30" spans="1:9" s="16" customFormat="1" ht="10.199999999999999">
      <c r="A30" s="142">
        <v>14</v>
      </c>
      <c r="B30" s="142"/>
      <c r="C30" s="143" t="s">
        <v>203</v>
      </c>
      <c r="D30" s="142" t="s">
        <v>199</v>
      </c>
      <c r="E30" s="231">
        <v>130</v>
      </c>
      <c r="F30" s="231">
        <v>0</v>
      </c>
      <c r="G30" s="231">
        <f t="shared" si="1"/>
        <v>0</v>
      </c>
      <c r="H30" s="391"/>
      <c r="I30" s="391"/>
    </row>
    <row r="31" spans="1:9" s="16" customFormat="1" ht="20.399999999999999">
      <c r="A31" s="142">
        <v>15</v>
      </c>
      <c r="B31" s="142"/>
      <c r="C31" s="143" t="s">
        <v>328</v>
      </c>
      <c r="D31" s="142" t="s">
        <v>90</v>
      </c>
      <c r="E31" s="231">
        <v>0.8</v>
      </c>
      <c r="F31" s="231">
        <v>0</v>
      </c>
      <c r="G31" s="231">
        <f t="shared" si="1"/>
        <v>0</v>
      </c>
      <c r="H31" s="391"/>
      <c r="I31" s="391"/>
    </row>
    <row r="32" spans="1:9" s="16" customFormat="1" ht="20.399999999999999">
      <c r="A32" s="142">
        <v>16</v>
      </c>
      <c r="B32" s="142"/>
      <c r="C32" s="143" t="s">
        <v>329</v>
      </c>
      <c r="D32" s="142" t="s">
        <v>199</v>
      </c>
      <c r="E32" s="231">
        <v>6</v>
      </c>
      <c r="F32" s="231">
        <v>0</v>
      </c>
      <c r="G32" s="231">
        <f t="shared" si="1"/>
        <v>0</v>
      </c>
      <c r="H32" s="391"/>
      <c r="I32" s="391"/>
    </row>
    <row r="33" spans="1:9" s="16" customFormat="1" ht="13.5" customHeight="1">
      <c r="A33" s="145"/>
      <c r="B33" s="145"/>
      <c r="C33" s="165"/>
      <c r="D33" s="166"/>
      <c r="E33" s="392"/>
      <c r="F33" s="231"/>
      <c r="G33" s="231"/>
      <c r="H33" s="391"/>
      <c r="I33" s="391"/>
    </row>
    <row r="34" spans="1:9" s="16" customFormat="1" ht="13.5" customHeight="1">
      <c r="A34" s="145"/>
      <c r="B34" s="145"/>
      <c r="C34" s="134" t="s">
        <v>207</v>
      </c>
      <c r="D34" s="129"/>
      <c r="E34" s="229"/>
      <c r="F34" s="231"/>
      <c r="G34" s="230">
        <f>SUM(G35)</f>
        <v>0</v>
      </c>
      <c r="H34" s="391"/>
      <c r="I34" s="391"/>
    </row>
    <row r="35" spans="1:9" s="16" customFormat="1" ht="23.25" customHeight="1">
      <c r="A35" s="142">
        <v>17</v>
      </c>
      <c r="B35" s="145"/>
      <c r="C35" s="143" t="s">
        <v>206</v>
      </c>
      <c r="D35" s="142" t="s">
        <v>88</v>
      </c>
      <c r="E35" s="231">
        <v>400.1</v>
      </c>
      <c r="F35" s="231">
        <v>0</v>
      </c>
      <c r="G35" s="231">
        <f>ROUND(SUM(E35*F35),2)</f>
        <v>0</v>
      </c>
      <c r="H35" s="391"/>
      <c r="I35" s="391"/>
    </row>
    <row r="36" spans="1:9" s="16" customFormat="1" ht="10.199999999999999">
      <c r="A36" s="142"/>
      <c r="B36" s="145"/>
      <c r="C36" s="143"/>
      <c r="D36" s="142"/>
      <c r="E36" s="231"/>
      <c r="F36" s="231"/>
      <c r="G36" s="231"/>
      <c r="H36" s="391"/>
      <c r="I36" s="391"/>
    </row>
    <row r="37" spans="1:9" s="129" customFormat="1" ht="12.75" customHeight="1">
      <c r="A37" s="142"/>
      <c r="B37" s="145"/>
      <c r="C37" s="134" t="s">
        <v>98</v>
      </c>
      <c r="E37" s="229"/>
      <c r="F37" s="231"/>
      <c r="G37" s="230">
        <f>SUM(G38:G44)</f>
        <v>0</v>
      </c>
      <c r="H37" s="229"/>
      <c r="I37" s="229"/>
    </row>
    <row r="38" spans="1:9" s="16" customFormat="1" ht="20.399999999999999">
      <c r="A38" s="142">
        <v>18</v>
      </c>
      <c r="B38" s="145"/>
      <c r="C38" s="143" t="s">
        <v>208</v>
      </c>
      <c r="D38" s="142" t="s">
        <v>121</v>
      </c>
      <c r="E38" s="231">
        <v>215</v>
      </c>
      <c r="F38" s="231">
        <v>0</v>
      </c>
      <c r="G38" s="231">
        <f t="shared" ref="G38:G44" si="2">ROUND(SUM(E38*F38),2)</f>
        <v>0</v>
      </c>
      <c r="H38" s="391"/>
      <c r="I38" s="391"/>
    </row>
    <row r="39" spans="1:9" s="16" customFormat="1" ht="10.199999999999999">
      <c r="A39" s="142">
        <v>19</v>
      </c>
      <c r="B39" s="145"/>
      <c r="C39" s="143" t="s">
        <v>209</v>
      </c>
      <c r="D39" s="142" t="s">
        <v>88</v>
      </c>
      <c r="E39" s="231">
        <v>536.70000000000005</v>
      </c>
      <c r="F39" s="231">
        <v>0</v>
      </c>
      <c r="G39" s="231">
        <f t="shared" si="2"/>
        <v>0</v>
      </c>
      <c r="H39" s="391"/>
      <c r="I39" s="391"/>
    </row>
    <row r="40" spans="1:9" s="129" customFormat="1" ht="10.199999999999999">
      <c r="A40" s="142">
        <v>20</v>
      </c>
      <c r="B40" s="145"/>
      <c r="C40" s="143" t="s">
        <v>210</v>
      </c>
      <c r="D40" s="142" t="s">
        <v>88</v>
      </c>
      <c r="E40" s="231">
        <f>SUM(E39)</f>
        <v>536.70000000000005</v>
      </c>
      <c r="F40" s="231">
        <v>0</v>
      </c>
      <c r="G40" s="231">
        <f t="shared" si="2"/>
        <v>0</v>
      </c>
      <c r="H40" s="229"/>
      <c r="I40" s="229"/>
    </row>
    <row r="41" spans="1:9" s="129" customFormat="1" ht="20.399999999999999">
      <c r="A41" s="142">
        <v>21</v>
      </c>
      <c r="B41" s="145"/>
      <c r="C41" s="143" t="s">
        <v>211</v>
      </c>
      <c r="D41" s="142" t="s">
        <v>88</v>
      </c>
      <c r="E41" s="231">
        <v>937</v>
      </c>
      <c r="F41" s="231">
        <v>0</v>
      </c>
      <c r="G41" s="231">
        <f t="shared" si="2"/>
        <v>0</v>
      </c>
      <c r="H41" s="229"/>
      <c r="I41" s="229"/>
    </row>
    <row r="42" spans="1:9" s="129" customFormat="1" ht="20.399999999999999">
      <c r="A42" s="142">
        <v>22</v>
      </c>
      <c r="B42" s="145"/>
      <c r="C42" s="143" t="s">
        <v>212</v>
      </c>
      <c r="D42" s="142" t="s">
        <v>121</v>
      </c>
      <c r="E42" s="231">
        <v>200</v>
      </c>
      <c r="F42" s="231">
        <v>0</v>
      </c>
      <c r="G42" s="231">
        <f t="shared" si="2"/>
        <v>0</v>
      </c>
      <c r="H42" s="229"/>
      <c r="I42" s="229"/>
    </row>
    <row r="43" spans="1:9" s="129" customFormat="1" ht="10.199999999999999">
      <c r="A43" s="142">
        <v>23</v>
      </c>
      <c r="B43" s="145"/>
      <c r="C43" s="143" t="s">
        <v>209</v>
      </c>
      <c r="D43" s="142" t="s">
        <v>88</v>
      </c>
      <c r="E43" s="231">
        <v>937</v>
      </c>
      <c r="F43" s="231">
        <v>0</v>
      </c>
      <c r="G43" s="231">
        <f t="shared" si="2"/>
        <v>0</v>
      </c>
      <c r="H43" s="229"/>
      <c r="I43" s="229"/>
    </row>
    <row r="44" spans="1:9" s="129" customFormat="1" ht="10.199999999999999">
      <c r="A44" s="142">
        <v>24</v>
      </c>
      <c r="B44" s="145"/>
      <c r="C44" s="143" t="s">
        <v>210</v>
      </c>
      <c r="D44" s="142" t="s">
        <v>88</v>
      </c>
      <c r="E44" s="231">
        <v>937</v>
      </c>
      <c r="F44" s="231">
        <v>0</v>
      </c>
      <c r="G44" s="231">
        <f t="shared" si="2"/>
        <v>0</v>
      </c>
      <c r="H44" s="229"/>
      <c r="I44" s="229"/>
    </row>
    <row r="45" spans="1:9" s="129" customFormat="1" ht="12.75" customHeight="1">
      <c r="A45" s="142"/>
      <c r="B45" s="142"/>
      <c r="C45" s="143"/>
      <c r="D45" s="142"/>
      <c r="E45" s="231"/>
      <c r="F45" s="231"/>
      <c r="G45" s="231"/>
      <c r="H45" s="229"/>
      <c r="I45" s="229"/>
    </row>
    <row r="46" spans="1:9" s="129" customFormat="1" ht="12.75" customHeight="1">
      <c r="A46" s="149"/>
      <c r="C46" s="134" t="s">
        <v>220</v>
      </c>
      <c r="E46" s="229"/>
      <c r="F46" s="186"/>
      <c r="G46" s="230">
        <f>SUM(G47:G62)</f>
        <v>0</v>
      </c>
      <c r="H46" s="229"/>
      <c r="I46" s="229"/>
    </row>
    <row r="47" spans="1:9" s="151" customFormat="1" ht="20.399999999999999">
      <c r="B47" s="145"/>
      <c r="C47" s="143" t="s">
        <v>300</v>
      </c>
      <c r="D47" s="142" t="s">
        <v>88</v>
      </c>
      <c r="E47" s="231">
        <v>937</v>
      </c>
      <c r="F47" s="231"/>
      <c r="G47" s="231"/>
      <c r="H47" s="236"/>
      <c r="I47" s="236"/>
    </row>
    <row r="48" spans="1:9" s="151" customFormat="1" ht="10.199999999999999">
      <c r="A48" s="142">
        <v>25</v>
      </c>
      <c r="B48" s="145"/>
      <c r="C48" s="143" t="s">
        <v>301</v>
      </c>
      <c r="D48" s="142" t="s">
        <v>121</v>
      </c>
      <c r="E48" s="231">
        <v>18</v>
      </c>
      <c r="F48" s="231">
        <v>0</v>
      </c>
      <c r="G48" s="231">
        <f t="shared" ref="G48:G56" si="3">ROUND(SUM(E48*F48),2)</f>
        <v>0</v>
      </c>
      <c r="H48" s="236"/>
      <c r="I48" s="236"/>
    </row>
    <row r="49" spans="1:9" s="151" customFormat="1" ht="10.199999999999999">
      <c r="A49" s="142">
        <v>26</v>
      </c>
      <c r="B49" s="145"/>
      <c r="C49" s="143" t="s">
        <v>302</v>
      </c>
      <c r="D49" s="142" t="s">
        <v>121</v>
      </c>
      <c r="E49" s="231">
        <v>14</v>
      </c>
      <c r="F49" s="231">
        <v>0</v>
      </c>
      <c r="G49" s="231">
        <f t="shared" si="3"/>
        <v>0</v>
      </c>
      <c r="H49" s="236"/>
      <c r="I49" s="236"/>
    </row>
    <row r="50" spans="1:9" s="151" customFormat="1" ht="10.199999999999999">
      <c r="A50" s="142">
        <v>27</v>
      </c>
      <c r="B50" s="145"/>
      <c r="C50" s="143" t="s">
        <v>303</v>
      </c>
      <c r="D50" s="142" t="s">
        <v>124</v>
      </c>
      <c r="E50" s="231">
        <v>2066</v>
      </c>
      <c r="F50" s="231">
        <v>0</v>
      </c>
      <c r="G50" s="231">
        <f t="shared" si="3"/>
        <v>0</v>
      </c>
      <c r="H50" s="236"/>
      <c r="I50" s="236"/>
    </row>
    <row r="51" spans="1:9" s="151" customFormat="1" ht="51">
      <c r="A51" s="142">
        <v>28</v>
      </c>
      <c r="B51" s="145"/>
      <c r="C51" s="143" t="s">
        <v>143</v>
      </c>
      <c r="D51" s="142" t="s">
        <v>88</v>
      </c>
      <c r="E51" s="231">
        <v>937</v>
      </c>
      <c r="F51" s="231">
        <v>0</v>
      </c>
      <c r="G51" s="231">
        <f t="shared" si="3"/>
        <v>0</v>
      </c>
      <c r="H51" s="236"/>
      <c r="I51" s="236"/>
    </row>
    <row r="52" spans="1:9" s="151" customFormat="1" ht="10.199999999999999">
      <c r="A52" s="142"/>
      <c r="B52" s="145"/>
      <c r="C52" s="143" t="s">
        <v>304</v>
      </c>
      <c r="D52" s="142" t="s">
        <v>88</v>
      </c>
      <c r="E52" s="231">
        <v>937</v>
      </c>
      <c r="F52" s="231">
        <v>0</v>
      </c>
      <c r="G52" s="231">
        <f t="shared" si="3"/>
        <v>0</v>
      </c>
      <c r="H52" s="236"/>
      <c r="I52" s="236"/>
    </row>
    <row r="53" spans="1:9" s="151" customFormat="1" ht="10.199999999999999">
      <c r="A53" s="142">
        <v>29</v>
      </c>
      <c r="B53" s="145"/>
      <c r="C53" s="143" t="s">
        <v>127</v>
      </c>
      <c r="D53" s="142" t="s">
        <v>128</v>
      </c>
      <c r="E53" s="231">
        <v>100</v>
      </c>
      <c r="F53" s="231">
        <v>0</v>
      </c>
      <c r="G53" s="231">
        <f t="shared" si="3"/>
        <v>0</v>
      </c>
      <c r="H53" s="236"/>
      <c r="I53" s="236"/>
    </row>
    <row r="54" spans="1:9" s="151" customFormat="1" ht="10.199999999999999">
      <c r="A54" s="142">
        <v>30</v>
      </c>
      <c r="B54" s="145"/>
      <c r="C54" s="143" t="s">
        <v>303</v>
      </c>
      <c r="D54" s="142" t="s">
        <v>124</v>
      </c>
      <c r="E54" s="231">
        <v>235</v>
      </c>
      <c r="F54" s="231">
        <v>0</v>
      </c>
      <c r="G54" s="231">
        <f t="shared" si="3"/>
        <v>0</v>
      </c>
      <c r="H54" s="236"/>
      <c r="I54" s="236"/>
    </row>
    <row r="55" spans="1:9" s="151" customFormat="1" ht="10.199999999999999">
      <c r="A55" s="142">
        <v>31</v>
      </c>
      <c r="B55" s="145"/>
      <c r="C55" s="143" t="s">
        <v>146</v>
      </c>
      <c r="D55" s="142" t="s">
        <v>88</v>
      </c>
      <c r="E55" s="231">
        <v>937</v>
      </c>
      <c r="F55" s="231">
        <v>0</v>
      </c>
      <c r="G55" s="231">
        <f t="shared" si="3"/>
        <v>0</v>
      </c>
      <c r="H55" s="236"/>
      <c r="I55" s="236"/>
    </row>
    <row r="56" spans="1:9" s="151" customFormat="1" ht="10.199999999999999">
      <c r="A56" s="142"/>
      <c r="B56" s="145"/>
      <c r="C56" s="143" t="s">
        <v>305</v>
      </c>
      <c r="D56" s="142" t="s">
        <v>88</v>
      </c>
      <c r="E56" s="231">
        <v>937</v>
      </c>
      <c r="F56" s="231">
        <v>0</v>
      </c>
      <c r="G56" s="231">
        <f t="shared" si="3"/>
        <v>0</v>
      </c>
      <c r="H56" s="236"/>
      <c r="I56" s="236"/>
    </row>
    <row r="57" spans="1:9" s="151" customFormat="1" ht="10.199999999999999">
      <c r="A57" s="142">
        <v>32</v>
      </c>
      <c r="B57" s="145"/>
      <c r="C57" s="143" t="s">
        <v>330</v>
      </c>
      <c r="D57" s="142" t="s">
        <v>124</v>
      </c>
      <c r="E57" s="231">
        <v>7550</v>
      </c>
      <c r="F57" s="231">
        <v>0</v>
      </c>
      <c r="G57" s="231">
        <f t="shared" ref="G57:G62" si="4">ROUND(SUM(E57*F57),2)</f>
        <v>0</v>
      </c>
      <c r="H57" s="236"/>
      <c r="I57" s="236"/>
    </row>
    <row r="58" spans="1:9" s="151" customFormat="1" ht="10.199999999999999">
      <c r="A58" s="142">
        <v>33</v>
      </c>
      <c r="B58" s="145"/>
      <c r="C58" s="143" t="s">
        <v>331</v>
      </c>
      <c r="D58" s="142" t="s">
        <v>124</v>
      </c>
      <c r="E58" s="231">
        <v>1600</v>
      </c>
      <c r="F58" s="231">
        <v>0</v>
      </c>
      <c r="G58" s="231">
        <f t="shared" si="4"/>
        <v>0</v>
      </c>
      <c r="H58" s="236"/>
      <c r="I58" s="236"/>
    </row>
    <row r="59" spans="1:9" s="151" customFormat="1" ht="10.199999999999999">
      <c r="A59" s="142">
        <v>34</v>
      </c>
      <c r="B59" s="145"/>
      <c r="C59" s="143" t="s">
        <v>332</v>
      </c>
      <c r="D59" s="142" t="s">
        <v>124</v>
      </c>
      <c r="E59" s="231">
        <v>1700</v>
      </c>
      <c r="F59" s="231">
        <v>0</v>
      </c>
      <c r="G59" s="231">
        <f t="shared" si="4"/>
        <v>0</v>
      </c>
      <c r="H59" s="236"/>
      <c r="I59" s="236"/>
    </row>
    <row r="60" spans="1:9" s="151" customFormat="1" ht="10.199999999999999">
      <c r="A60" s="142">
        <v>35</v>
      </c>
      <c r="B60" s="145"/>
      <c r="C60" s="143" t="s">
        <v>309</v>
      </c>
      <c r="D60" s="142" t="s">
        <v>124</v>
      </c>
      <c r="E60" s="231">
        <v>1673</v>
      </c>
      <c r="F60" s="231">
        <v>0</v>
      </c>
      <c r="G60" s="231">
        <f t="shared" si="4"/>
        <v>0</v>
      </c>
      <c r="H60" s="236"/>
      <c r="I60" s="236"/>
    </row>
    <row r="61" spans="1:9" s="151" customFormat="1" ht="51">
      <c r="A61" s="142">
        <v>36</v>
      </c>
      <c r="B61" s="145"/>
      <c r="C61" s="143" t="s">
        <v>310</v>
      </c>
      <c r="D61" s="142" t="s">
        <v>88</v>
      </c>
      <c r="E61" s="231">
        <v>937</v>
      </c>
      <c r="F61" s="231">
        <v>0</v>
      </c>
      <c r="G61" s="231">
        <f t="shared" si="4"/>
        <v>0</v>
      </c>
      <c r="H61" s="236"/>
      <c r="I61" s="236"/>
    </row>
    <row r="62" spans="1:9" s="151" customFormat="1" ht="20.399999999999999">
      <c r="A62" s="142">
        <v>37</v>
      </c>
      <c r="B62" s="145"/>
      <c r="C62" s="143" t="s">
        <v>311</v>
      </c>
      <c r="D62" s="142" t="s">
        <v>88</v>
      </c>
      <c r="E62" s="231">
        <v>566</v>
      </c>
      <c r="F62" s="231">
        <v>0</v>
      </c>
      <c r="G62" s="231">
        <f t="shared" si="4"/>
        <v>0</v>
      </c>
      <c r="H62" s="236"/>
      <c r="I62" s="236"/>
    </row>
    <row r="63" spans="1:9" s="151" customFormat="1" ht="11.4">
      <c r="A63" s="149"/>
      <c r="B63" s="149"/>
      <c r="C63" s="165"/>
      <c r="D63" s="166"/>
      <c r="E63" s="392"/>
      <c r="F63" s="186"/>
      <c r="G63" s="186"/>
      <c r="H63" s="236"/>
      <c r="I63" s="236"/>
    </row>
    <row r="64" spans="1:9" s="129" customFormat="1" ht="12.75" customHeight="1">
      <c r="A64" s="149"/>
      <c r="C64" s="134" t="s">
        <v>221</v>
      </c>
      <c r="E64" s="229"/>
      <c r="F64" s="186"/>
      <c r="G64" s="230">
        <f>SUM(G66:G80)</f>
        <v>0</v>
      </c>
      <c r="H64" s="229"/>
      <c r="I64" s="229"/>
    </row>
    <row r="65" spans="1:9" s="151" customFormat="1" ht="10.199999999999999">
      <c r="A65" s="142"/>
      <c r="B65" s="145"/>
      <c r="C65" s="143" t="s">
        <v>333</v>
      </c>
      <c r="D65" s="142"/>
      <c r="E65" s="231"/>
      <c r="F65" s="231"/>
      <c r="G65" s="231"/>
      <c r="H65" s="236"/>
      <c r="I65" s="236"/>
    </row>
    <row r="66" spans="1:9" s="151" customFormat="1" ht="11.4">
      <c r="A66" s="142">
        <v>38</v>
      </c>
      <c r="B66" s="145"/>
      <c r="C66" s="143" t="s">
        <v>334</v>
      </c>
      <c r="D66" s="142" t="s">
        <v>148</v>
      </c>
      <c r="E66" s="231">
        <v>2</v>
      </c>
      <c r="F66" s="231">
        <v>0</v>
      </c>
      <c r="G66" s="231">
        <f>ROUND(SUM(E66*F66),2)</f>
        <v>0</v>
      </c>
      <c r="H66" s="236"/>
      <c r="I66" s="392"/>
    </row>
    <row r="67" spans="1:9" s="151" customFormat="1" ht="13.2">
      <c r="A67" s="142">
        <v>39</v>
      </c>
      <c r="B67" s="145"/>
      <c r="C67" s="143" t="s">
        <v>335</v>
      </c>
      <c r="D67" s="142" t="s">
        <v>233</v>
      </c>
      <c r="E67" s="231">
        <v>2</v>
      </c>
      <c r="F67" s="231">
        <v>0</v>
      </c>
      <c r="G67" s="231">
        <f>ROUND(SUM(E67*F67),2)</f>
        <v>0</v>
      </c>
      <c r="H67" s="236"/>
      <c r="I67" s="392"/>
    </row>
    <row r="68" spans="1:9" s="151" customFormat="1" ht="11.4">
      <c r="A68" s="142"/>
      <c r="B68" s="145"/>
      <c r="C68" s="143" t="s">
        <v>231</v>
      </c>
      <c r="D68" s="142"/>
      <c r="E68" s="231"/>
      <c r="F68" s="231"/>
      <c r="G68" s="231"/>
      <c r="H68" s="236"/>
      <c r="I68" s="392"/>
    </row>
    <row r="69" spans="1:9" s="151" customFormat="1" ht="13.2">
      <c r="A69" s="142">
        <v>40</v>
      </c>
      <c r="B69" s="145"/>
      <c r="C69" s="143" t="s">
        <v>232</v>
      </c>
      <c r="D69" s="142" t="s">
        <v>233</v>
      </c>
      <c r="E69" s="231">
        <v>1</v>
      </c>
      <c r="F69" s="231">
        <v>0</v>
      </c>
      <c r="G69" s="231">
        <f t="shared" ref="G69:G74" si="5">ROUND(SUM(E69*F69),2)</f>
        <v>0</v>
      </c>
      <c r="H69" s="236"/>
      <c r="I69" s="392"/>
    </row>
    <row r="70" spans="1:9" s="151" customFormat="1" ht="13.2">
      <c r="A70" s="142">
        <v>41</v>
      </c>
      <c r="B70" s="145"/>
      <c r="C70" s="143" t="s">
        <v>234</v>
      </c>
      <c r="D70" s="142" t="s">
        <v>225</v>
      </c>
      <c r="E70" s="231">
        <v>1</v>
      </c>
      <c r="F70" s="231">
        <v>0</v>
      </c>
      <c r="G70" s="231">
        <f t="shared" si="5"/>
        <v>0</v>
      </c>
      <c r="H70" s="236"/>
      <c r="I70" s="392"/>
    </row>
    <row r="71" spans="1:9" s="151" customFormat="1" ht="13.2">
      <c r="A71" s="142">
        <v>42</v>
      </c>
      <c r="B71" s="145"/>
      <c r="C71" s="143" t="s">
        <v>235</v>
      </c>
      <c r="D71" s="142" t="s">
        <v>225</v>
      </c>
      <c r="E71" s="231">
        <v>2</v>
      </c>
      <c r="F71" s="231">
        <v>0</v>
      </c>
      <c r="G71" s="231">
        <f t="shared" si="5"/>
        <v>0</v>
      </c>
      <c r="H71" s="236"/>
      <c r="I71" s="392"/>
    </row>
    <row r="72" spans="1:9" s="151" customFormat="1" ht="13.2">
      <c r="A72" s="142">
        <v>43</v>
      </c>
      <c r="B72" s="145"/>
      <c r="C72" s="143" t="s">
        <v>236</v>
      </c>
      <c r="D72" s="142" t="s">
        <v>225</v>
      </c>
      <c r="E72" s="231">
        <v>1</v>
      </c>
      <c r="F72" s="231">
        <v>0</v>
      </c>
      <c r="G72" s="231">
        <f t="shared" si="5"/>
        <v>0</v>
      </c>
      <c r="H72" s="236"/>
      <c r="I72" s="393"/>
    </row>
    <row r="73" spans="1:9" s="151" customFormat="1" ht="24.6">
      <c r="A73" s="142">
        <v>44</v>
      </c>
      <c r="B73" s="145"/>
      <c r="C73" s="143" t="s">
        <v>237</v>
      </c>
      <c r="D73" s="142" t="s">
        <v>225</v>
      </c>
      <c r="E73" s="231">
        <v>1</v>
      </c>
      <c r="F73" s="231">
        <v>0</v>
      </c>
      <c r="G73" s="231">
        <f t="shared" si="5"/>
        <v>0</v>
      </c>
      <c r="H73" s="236"/>
      <c r="I73" s="392"/>
    </row>
    <row r="74" spans="1:9" s="151" customFormat="1" ht="13.2">
      <c r="A74" s="142">
        <v>45</v>
      </c>
      <c r="B74" s="145"/>
      <c r="C74" s="143" t="s">
        <v>238</v>
      </c>
      <c r="D74" s="142" t="s">
        <v>233</v>
      </c>
      <c r="E74" s="231">
        <v>1</v>
      </c>
      <c r="F74" s="231">
        <v>0</v>
      </c>
      <c r="G74" s="231">
        <f t="shared" si="5"/>
        <v>0</v>
      </c>
      <c r="H74" s="236"/>
      <c r="I74" s="392"/>
    </row>
    <row r="75" spans="1:9" s="151" customFormat="1" ht="12">
      <c r="B75" s="145"/>
      <c r="C75" s="143" t="s">
        <v>336</v>
      </c>
      <c r="D75" s="142"/>
      <c r="E75" s="231"/>
      <c r="F75" s="231"/>
      <c r="G75" s="231"/>
      <c r="H75" s="236"/>
      <c r="I75" s="393"/>
    </row>
    <row r="76" spans="1:9" s="151" customFormat="1" ht="24.6">
      <c r="A76" s="142">
        <v>46</v>
      </c>
      <c r="B76" s="145"/>
      <c r="C76" s="143" t="s">
        <v>337</v>
      </c>
      <c r="D76" s="142" t="s">
        <v>199</v>
      </c>
      <c r="E76" s="231">
        <v>2</v>
      </c>
      <c r="F76" s="231">
        <v>0</v>
      </c>
      <c r="G76" s="231">
        <f>ROUND(SUM(E76*F76),2)</f>
        <v>0</v>
      </c>
      <c r="H76" s="236"/>
      <c r="I76" s="392"/>
    </row>
    <row r="77" spans="1:9" s="151" customFormat="1" ht="12">
      <c r="A77" s="142">
        <v>47</v>
      </c>
      <c r="B77" s="145"/>
      <c r="C77" s="143" t="s">
        <v>338</v>
      </c>
      <c r="D77" s="142" t="s">
        <v>225</v>
      </c>
      <c r="E77" s="231">
        <v>4</v>
      </c>
      <c r="F77" s="231">
        <v>0</v>
      </c>
      <c r="G77" s="231">
        <f>ROUND(SUM(E77*F77),2)</f>
        <v>0</v>
      </c>
      <c r="H77" s="236"/>
      <c r="I77" s="392"/>
    </row>
    <row r="78" spans="1:9" s="151" customFormat="1" ht="13.2">
      <c r="A78" s="142">
        <v>48</v>
      </c>
      <c r="B78" s="145"/>
      <c r="C78" s="143" t="s">
        <v>339</v>
      </c>
      <c r="D78" s="142" t="s">
        <v>225</v>
      </c>
      <c r="E78" s="231">
        <v>4</v>
      </c>
      <c r="F78" s="231">
        <v>0</v>
      </c>
      <c r="G78" s="231">
        <f>ROUND(SUM(E78*F78),2)</f>
        <v>0</v>
      </c>
      <c r="H78" s="236"/>
      <c r="I78" s="392"/>
    </row>
    <row r="79" spans="1:9" s="151" customFormat="1" ht="24.6">
      <c r="A79" s="142">
        <v>49</v>
      </c>
      <c r="B79" s="145"/>
      <c r="C79" s="143" t="s">
        <v>243</v>
      </c>
      <c r="D79" s="142" t="s">
        <v>225</v>
      </c>
      <c r="E79" s="231">
        <v>2</v>
      </c>
      <c r="F79" s="231">
        <v>0</v>
      </c>
      <c r="G79" s="231">
        <f>ROUND(SUM(E79*F79),2)</f>
        <v>0</v>
      </c>
      <c r="H79" s="236"/>
      <c r="I79" s="392"/>
    </row>
    <row r="80" spans="1:9" s="151" customFormat="1" ht="13.2">
      <c r="A80" s="142">
        <v>50</v>
      </c>
      <c r="B80" s="145"/>
      <c r="C80" s="143" t="s">
        <v>340</v>
      </c>
      <c r="D80" s="142" t="s">
        <v>225</v>
      </c>
      <c r="E80" s="231">
        <v>2</v>
      </c>
      <c r="F80" s="231">
        <v>0</v>
      </c>
      <c r="G80" s="231">
        <f>ROUND(SUM(E80*F80),2)</f>
        <v>0</v>
      </c>
      <c r="H80" s="236"/>
      <c r="I80" s="392"/>
    </row>
    <row r="81" spans="1:9" s="151" customFormat="1" ht="11.4">
      <c r="B81" s="164"/>
      <c r="C81" s="165"/>
      <c r="D81" s="166"/>
      <c r="E81" s="392"/>
      <c r="F81" s="234"/>
      <c r="G81" s="234"/>
      <c r="H81" s="236"/>
      <c r="I81" s="392"/>
    </row>
    <row r="82" spans="1:9" s="151" customFormat="1" ht="10.199999999999999">
      <c r="B82" s="164"/>
      <c r="C82" s="134" t="s">
        <v>245</v>
      </c>
      <c r="D82" s="129"/>
      <c r="E82" s="229"/>
      <c r="F82" s="186"/>
      <c r="G82" s="230">
        <f>SUM(G84:G99)</f>
        <v>0</v>
      </c>
      <c r="H82" s="236"/>
      <c r="I82" s="236"/>
    </row>
    <row r="83" spans="1:9" s="151" customFormat="1" ht="11.4">
      <c r="B83" s="164"/>
      <c r="C83" s="165"/>
      <c r="D83" s="166"/>
      <c r="E83" s="392"/>
      <c r="F83" s="234"/>
      <c r="G83" s="234"/>
      <c r="H83" s="236"/>
      <c r="I83" s="236"/>
    </row>
    <row r="84" spans="1:9" s="151" customFormat="1" ht="10.199999999999999">
      <c r="A84" s="149">
        <v>51</v>
      </c>
      <c r="B84" s="164"/>
      <c r="C84" s="143" t="s">
        <v>246</v>
      </c>
      <c r="D84" s="142" t="s">
        <v>199</v>
      </c>
      <c r="E84" s="231">
        <v>44</v>
      </c>
      <c r="F84" s="231">
        <v>0</v>
      </c>
      <c r="G84" s="231">
        <f t="shared" ref="G84:G99" si="6">ROUND(SUM(E84*F84),2)</f>
        <v>0</v>
      </c>
      <c r="H84" s="236"/>
      <c r="I84" s="236"/>
    </row>
    <row r="85" spans="1:9" s="151" customFormat="1" ht="10.199999999999999">
      <c r="A85" s="149">
        <v>52</v>
      </c>
      <c r="B85" s="164"/>
      <c r="C85" s="143" t="s">
        <v>247</v>
      </c>
      <c r="D85" s="142" t="s">
        <v>89</v>
      </c>
      <c r="E85" s="231">
        <v>134.55000000000001</v>
      </c>
      <c r="F85" s="231">
        <v>0</v>
      </c>
      <c r="G85" s="231">
        <f t="shared" si="6"/>
        <v>0</v>
      </c>
      <c r="H85" s="236"/>
      <c r="I85" s="236"/>
    </row>
    <row r="86" spans="1:9" s="151" customFormat="1" ht="10.199999999999999">
      <c r="A86" s="149">
        <v>53</v>
      </c>
      <c r="B86" s="164"/>
      <c r="C86" s="143" t="s">
        <v>341</v>
      </c>
      <c r="D86" s="142" t="s">
        <v>225</v>
      </c>
      <c r="E86" s="231">
        <v>1</v>
      </c>
      <c r="F86" s="231">
        <v>0</v>
      </c>
      <c r="G86" s="231">
        <f t="shared" si="6"/>
        <v>0</v>
      </c>
      <c r="H86" s="236"/>
      <c r="I86" s="236"/>
    </row>
    <row r="87" spans="1:9" s="151" customFormat="1" ht="20.399999999999999">
      <c r="A87" s="149">
        <v>54</v>
      </c>
      <c r="B87" s="164"/>
      <c r="C87" s="143" t="s">
        <v>342</v>
      </c>
      <c r="D87" s="142" t="s">
        <v>88</v>
      </c>
      <c r="E87" s="231">
        <v>587.6</v>
      </c>
      <c r="F87" s="231">
        <v>0</v>
      </c>
      <c r="G87" s="231">
        <f t="shared" si="6"/>
        <v>0</v>
      </c>
      <c r="H87" s="236"/>
      <c r="I87" s="236"/>
    </row>
    <row r="88" spans="1:9" s="151" customFormat="1" ht="10.199999999999999">
      <c r="A88" s="149">
        <v>55</v>
      </c>
      <c r="B88" s="164"/>
      <c r="C88" s="143" t="s">
        <v>250</v>
      </c>
      <c r="D88" s="142" t="s">
        <v>199</v>
      </c>
      <c r="E88" s="231">
        <v>4</v>
      </c>
      <c r="F88" s="231">
        <v>0</v>
      </c>
      <c r="G88" s="231">
        <f t="shared" si="6"/>
        <v>0</v>
      </c>
      <c r="H88" s="236"/>
      <c r="I88" s="236"/>
    </row>
    <row r="89" spans="1:9" s="151" customFormat="1" ht="10.199999999999999">
      <c r="A89" s="149">
        <v>56</v>
      </c>
      <c r="B89" s="164"/>
      <c r="C89" s="143" t="s">
        <v>251</v>
      </c>
      <c r="D89" s="142" t="s">
        <v>199</v>
      </c>
      <c r="E89" s="231">
        <v>36</v>
      </c>
      <c r="F89" s="231">
        <v>0</v>
      </c>
      <c r="G89" s="231">
        <f t="shared" si="6"/>
        <v>0</v>
      </c>
      <c r="H89" s="236"/>
      <c r="I89" s="236"/>
    </row>
    <row r="90" spans="1:9" s="151" customFormat="1" ht="10.199999999999999">
      <c r="A90" s="149">
        <v>57</v>
      </c>
      <c r="B90" s="164"/>
      <c r="C90" s="143" t="s">
        <v>252</v>
      </c>
      <c r="D90" s="142" t="s">
        <v>199</v>
      </c>
      <c r="E90" s="231">
        <v>4</v>
      </c>
      <c r="F90" s="231">
        <v>0</v>
      </c>
      <c r="G90" s="231">
        <f t="shared" si="6"/>
        <v>0</v>
      </c>
      <c r="H90" s="236"/>
      <c r="I90" s="236"/>
    </row>
    <row r="91" spans="1:9" s="151" customFormat="1" ht="10.199999999999999">
      <c r="A91" s="149">
        <v>58</v>
      </c>
      <c r="B91" s="164"/>
      <c r="C91" s="143" t="s">
        <v>254</v>
      </c>
      <c r="D91" s="142" t="s">
        <v>255</v>
      </c>
      <c r="E91" s="231">
        <v>1</v>
      </c>
      <c r="F91" s="231">
        <v>0</v>
      </c>
      <c r="G91" s="231">
        <f t="shared" si="6"/>
        <v>0</v>
      </c>
      <c r="H91" s="236"/>
      <c r="I91" s="236"/>
    </row>
    <row r="92" spans="1:9" s="151" customFormat="1" ht="10.199999999999999">
      <c r="A92" s="149">
        <v>59</v>
      </c>
      <c r="B92" s="164"/>
      <c r="C92" s="143" t="s">
        <v>257</v>
      </c>
      <c r="D92" s="142" t="s">
        <v>225</v>
      </c>
      <c r="E92" s="231">
        <v>40</v>
      </c>
      <c r="F92" s="231">
        <v>0</v>
      </c>
      <c r="G92" s="231">
        <f t="shared" si="6"/>
        <v>0</v>
      </c>
      <c r="H92" s="236"/>
      <c r="I92" s="236"/>
    </row>
    <row r="93" spans="1:9" s="151" customFormat="1" ht="10.199999999999999">
      <c r="A93" s="149">
        <v>60</v>
      </c>
      <c r="B93" s="164"/>
      <c r="C93" s="143" t="s">
        <v>259</v>
      </c>
      <c r="D93" s="142" t="s">
        <v>225</v>
      </c>
      <c r="E93" s="231">
        <v>240</v>
      </c>
      <c r="F93" s="231">
        <v>0</v>
      </c>
      <c r="G93" s="231">
        <f t="shared" si="6"/>
        <v>0</v>
      </c>
      <c r="H93" s="236"/>
      <c r="I93" s="236"/>
    </row>
    <row r="94" spans="1:9" s="151" customFormat="1" ht="10.199999999999999">
      <c r="A94" s="149">
        <v>61</v>
      </c>
      <c r="B94" s="164"/>
      <c r="C94" s="143" t="s">
        <v>260</v>
      </c>
      <c r="D94" s="142" t="s">
        <v>225</v>
      </c>
      <c r="E94" s="231">
        <v>240</v>
      </c>
      <c r="F94" s="231">
        <v>0</v>
      </c>
      <c r="G94" s="231">
        <f t="shared" si="6"/>
        <v>0</v>
      </c>
      <c r="H94" s="236"/>
      <c r="I94" s="236"/>
    </row>
    <row r="95" spans="1:9" s="151" customFormat="1" ht="10.199999999999999">
      <c r="A95" s="149">
        <v>62</v>
      </c>
      <c r="B95" s="164"/>
      <c r="C95" s="143" t="s">
        <v>262</v>
      </c>
      <c r="D95" s="142" t="s">
        <v>225</v>
      </c>
      <c r="E95" s="231">
        <v>45</v>
      </c>
      <c r="F95" s="231">
        <v>0</v>
      </c>
      <c r="G95" s="231">
        <f t="shared" si="6"/>
        <v>0</v>
      </c>
      <c r="H95" s="236"/>
      <c r="I95" s="236"/>
    </row>
    <row r="96" spans="1:9" s="151" customFormat="1" ht="10.199999999999999">
      <c r="A96" s="149">
        <v>63</v>
      </c>
      <c r="B96" s="164"/>
      <c r="C96" s="143" t="s">
        <v>264</v>
      </c>
      <c r="D96" s="142" t="s">
        <v>89</v>
      </c>
      <c r="E96" s="231">
        <v>350</v>
      </c>
      <c r="F96" s="231">
        <v>0</v>
      </c>
      <c r="G96" s="231">
        <f t="shared" si="6"/>
        <v>0</v>
      </c>
      <c r="H96" s="236"/>
      <c r="I96" s="236"/>
    </row>
    <row r="97" spans="1:9" s="151" customFormat="1" ht="10.199999999999999">
      <c r="A97" s="149">
        <v>64</v>
      </c>
      <c r="B97" s="164"/>
      <c r="C97" s="143" t="s">
        <v>265</v>
      </c>
      <c r="D97" s="142" t="s">
        <v>225</v>
      </c>
      <c r="E97" s="231">
        <v>28</v>
      </c>
      <c r="F97" s="231">
        <v>0</v>
      </c>
      <c r="G97" s="231">
        <f t="shared" si="6"/>
        <v>0</v>
      </c>
      <c r="H97" s="236"/>
      <c r="I97" s="236"/>
    </row>
    <row r="98" spans="1:9" s="151" customFormat="1" ht="10.199999999999999">
      <c r="A98" s="149">
        <v>65</v>
      </c>
      <c r="B98" s="164"/>
      <c r="C98" s="143" t="s">
        <v>266</v>
      </c>
      <c r="D98" s="142" t="s">
        <v>225</v>
      </c>
      <c r="E98" s="231">
        <v>8</v>
      </c>
      <c r="F98" s="231">
        <v>0</v>
      </c>
      <c r="G98" s="231">
        <f t="shared" si="6"/>
        <v>0</v>
      </c>
      <c r="H98" s="236"/>
      <c r="I98" s="236"/>
    </row>
    <row r="99" spans="1:9" s="151" customFormat="1" ht="10.199999999999999">
      <c r="A99" s="149">
        <v>66</v>
      </c>
      <c r="B99" s="164"/>
      <c r="C99" s="143" t="s">
        <v>267</v>
      </c>
      <c r="D99" s="142" t="s">
        <v>268</v>
      </c>
      <c r="E99" s="231">
        <v>1</v>
      </c>
      <c r="F99" s="231">
        <v>0</v>
      </c>
      <c r="G99" s="231">
        <f t="shared" si="6"/>
        <v>0</v>
      </c>
      <c r="H99" s="236"/>
      <c r="I99" s="236"/>
    </row>
    <row r="100" spans="1:9" s="151" customFormat="1" ht="10.199999999999999">
      <c r="A100" s="149"/>
      <c r="B100" s="164"/>
      <c r="C100" s="143"/>
      <c r="D100" s="142"/>
      <c r="E100" s="231"/>
      <c r="F100" s="231"/>
      <c r="G100" s="231"/>
      <c r="H100" s="236"/>
      <c r="I100" s="236"/>
    </row>
    <row r="101" spans="1:9" s="151" customFormat="1" ht="10.199999999999999">
      <c r="B101" s="164"/>
      <c r="C101" s="134" t="s">
        <v>288</v>
      </c>
      <c r="D101" s="129"/>
      <c r="E101" s="229"/>
      <c r="F101" s="186"/>
      <c r="G101" s="230">
        <f>SUM(G103:G121)</f>
        <v>0</v>
      </c>
      <c r="H101" s="236"/>
      <c r="I101" s="236"/>
    </row>
    <row r="102" spans="1:9" s="151" customFormat="1" ht="11.4">
      <c r="B102" s="164"/>
      <c r="C102" s="165"/>
      <c r="D102" s="166"/>
      <c r="E102" s="392"/>
      <c r="F102" s="234"/>
      <c r="G102" s="234"/>
      <c r="H102" s="236"/>
      <c r="I102" s="236"/>
    </row>
    <row r="103" spans="1:9" s="151" customFormat="1" ht="10.199999999999999">
      <c r="A103" s="149">
        <v>67</v>
      </c>
      <c r="B103" s="164"/>
      <c r="C103" s="143" t="s">
        <v>269</v>
      </c>
      <c r="D103" s="142" t="s">
        <v>199</v>
      </c>
      <c r="E103" s="231">
        <v>1</v>
      </c>
      <c r="F103" s="231">
        <v>0</v>
      </c>
      <c r="G103" s="231">
        <f>ROUND(SUM(E103*F103),2)</f>
        <v>0</v>
      </c>
      <c r="H103" s="236"/>
      <c r="I103" s="236"/>
    </row>
    <row r="104" spans="1:9" s="151" customFormat="1" ht="10.199999999999999">
      <c r="B104" s="164"/>
      <c r="C104" s="143" t="s">
        <v>270</v>
      </c>
      <c r="D104" s="142" t="s">
        <v>199</v>
      </c>
      <c r="E104" s="231">
        <v>1</v>
      </c>
      <c r="F104" s="231">
        <v>0</v>
      </c>
      <c r="G104" s="231">
        <f t="shared" ref="G104:G112" si="7">ROUND(SUM(E104*F104),2)</f>
        <v>0</v>
      </c>
      <c r="H104" s="236"/>
      <c r="I104" s="236"/>
    </row>
    <row r="105" spans="1:9" s="151" customFormat="1" ht="10.199999999999999">
      <c r="B105" s="164"/>
      <c r="C105" s="143" t="s">
        <v>271</v>
      </c>
      <c r="D105" s="142" t="s">
        <v>199</v>
      </c>
      <c r="E105" s="231">
        <v>1</v>
      </c>
      <c r="F105" s="231">
        <v>0</v>
      </c>
      <c r="G105" s="231">
        <f t="shared" si="7"/>
        <v>0</v>
      </c>
      <c r="H105" s="236"/>
      <c r="I105" s="236"/>
    </row>
    <row r="106" spans="1:9" s="151" customFormat="1" ht="10.199999999999999">
      <c r="B106" s="164"/>
      <c r="C106" s="143" t="s">
        <v>272</v>
      </c>
      <c r="D106" s="142" t="s">
        <v>199</v>
      </c>
      <c r="E106" s="231">
        <v>1</v>
      </c>
      <c r="F106" s="231">
        <v>0</v>
      </c>
      <c r="G106" s="231">
        <f t="shared" si="7"/>
        <v>0</v>
      </c>
      <c r="H106" s="236"/>
      <c r="I106" s="236"/>
    </row>
    <row r="107" spans="1:9" s="151" customFormat="1" ht="10.199999999999999">
      <c r="B107" s="164"/>
      <c r="C107" s="143" t="s">
        <v>273</v>
      </c>
      <c r="D107" s="142" t="s">
        <v>199</v>
      </c>
      <c r="E107" s="231">
        <v>2</v>
      </c>
      <c r="F107" s="231">
        <v>0</v>
      </c>
      <c r="G107" s="231">
        <f t="shared" si="7"/>
        <v>0</v>
      </c>
      <c r="H107" s="236"/>
      <c r="I107" s="236"/>
    </row>
    <row r="108" spans="1:9" s="151" customFormat="1" ht="10.199999999999999">
      <c r="A108" s="149"/>
      <c r="B108" s="164"/>
      <c r="C108" s="143" t="s">
        <v>274</v>
      </c>
      <c r="D108" s="142" t="s">
        <v>199</v>
      </c>
      <c r="E108" s="231">
        <v>1</v>
      </c>
      <c r="F108" s="231">
        <v>0</v>
      </c>
      <c r="G108" s="231">
        <f t="shared" si="7"/>
        <v>0</v>
      </c>
      <c r="H108" s="236"/>
      <c r="I108" s="236"/>
    </row>
    <row r="109" spans="1:9" s="151" customFormat="1" ht="10.199999999999999">
      <c r="A109" s="149"/>
      <c r="B109" s="164"/>
      <c r="C109" s="143" t="s">
        <v>275</v>
      </c>
      <c r="D109" s="142" t="s">
        <v>199</v>
      </c>
      <c r="E109" s="231">
        <v>2</v>
      </c>
      <c r="F109" s="231">
        <v>0</v>
      </c>
      <c r="G109" s="231">
        <f t="shared" si="7"/>
        <v>0</v>
      </c>
      <c r="H109" s="236"/>
      <c r="I109" s="236"/>
    </row>
    <row r="110" spans="1:9" s="151" customFormat="1" ht="10.199999999999999">
      <c r="A110" s="149"/>
      <c r="B110" s="164"/>
      <c r="C110" s="143" t="s">
        <v>276</v>
      </c>
      <c r="D110" s="142" t="s">
        <v>199</v>
      </c>
      <c r="E110" s="231">
        <v>1</v>
      </c>
      <c r="F110" s="231">
        <v>0</v>
      </c>
      <c r="G110" s="231">
        <f t="shared" si="7"/>
        <v>0</v>
      </c>
      <c r="H110" s="236"/>
      <c r="I110" s="236"/>
    </row>
    <row r="111" spans="1:9" s="151" customFormat="1" ht="10.199999999999999">
      <c r="A111" s="149"/>
      <c r="B111" s="164"/>
      <c r="C111" s="143" t="s">
        <v>277</v>
      </c>
      <c r="D111" s="142" t="s">
        <v>199</v>
      </c>
      <c r="E111" s="231">
        <v>1</v>
      </c>
      <c r="F111" s="231">
        <v>0</v>
      </c>
      <c r="G111" s="231">
        <f t="shared" si="7"/>
        <v>0</v>
      </c>
      <c r="H111" s="236"/>
      <c r="I111" s="236"/>
    </row>
    <row r="112" spans="1:9" s="151" customFormat="1" ht="10.199999999999999">
      <c r="A112" s="149"/>
      <c r="B112" s="164"/>
      <c r="C112" s="143" t="s">
        <v>278</v>
      </c>
      <c r="D112" s="142" t="s">
        <v>199</v>
      </c>
      <c r="E112" s="231">
        <v>1</v>
      </c>
      <c r="F112" s="231">
        <v>0</v>
      </c>
      <c r="G112" s="231">
        <f t="shared" si="7"/>
        <v>0</v>
      </c>
      <c r="H112" s="236"/>
      <c r="I112" s="236"/>
    </row>
    <row r="113" spans="1:9" s="151" customFormat="1" ht="10.199999999999999">
      <c r="A113" s="149">
        <v>68</v>
      </c>
      <c r="B113" s="164"/>
      <c r="C113" s="143" t="s">
        <v>279</v>
      </c>
      <c r="D113" s="142" t="s">
        <v>199</v>
      </c>
      <c r="E113" s="231">
        <v>4</v>
      </c>
      <c r="F113" s="231">
        <v>0</v>
      </c>
      <c r="G113" s="231">
        <f>ROUND(SUM(E113*F113),2)</f>
        <v>0</v>
      </c>
      <c r="H113" s="236"/>
      <c r="I113" s="236"/>
    </row>
    <row r="114" spans="1:9" s="151" customFormat="1" ht="10.199999999999999">
      <c r="A114" s="149">
        <v>69</v>
      </c>
      <c r="B114" s="164"/>
      <c r="C114" s="143" t="s">
        <v>280</v>
      </c>
      <c r="D114" s="142" t="s">
        <v>199</v>
      </c>
      <c r="E114" s="231">
        <v>4</v>
      </c>
      <c r="F114" s="231">
        <v>0</v>
      </c>
      <c r="G114" s="231">
        <f>ROUND(SUM(E114*F114),2)</f>
        <v>0</v>
      </c>
      <c r="H114" s="236"/>
      <c r="I114" s="236"/>
    </row>
    <row r="115" spans="1:9" s="151" customFormat="1" ht="10.199999999999999">
      <c r="A115" s="149">
        <v>70</v>
      </c>
      <c r="B115" s="164"/>
      <c r="C115" s="143" t="s">
        <v>281</v>
      </c>
      <c r="D115" s="142" t="s">
        <v>89</v>
      </c>
      <c r="E115" s="231">
        <v>250</v>
      </c>
      <c r="F115" s="231">
        <v>0</v>
      </c>
      <c r="G115" s="231">
        <f>ROUND(SUM(E115*F115),2)</f>
        <v>0</v>
      </c>
      <c r="H115" s="236"/>
      <c r="I115" s="236"/>
    </row>
    <row r="116" spans="1:9" s="151" customFormat="1" ht="10.199999999999999">
      <c r="A116" s="149">
        <v>71</v>
      </c>
      <c r="B116" s="164"/>
      <c r="C116" s="143" t="s">
        <v>282</v>
      </c>
      <c r="D116" s="142"/>
      <c r="E116" s="231"/>
      <c r="F116" s="231">
        <v>0</v>
      </c>
      <c r="G116" s="231"/>
      <c r="H116" s="236"/>
      <c r="I116" s="236"/>
    </row>
    <row r="117" spans="1:9" s="151" customFormat="1" ht="10.199999999999999">
      <c r="A117" s="149">
        <v>72</v>
      </c>
      <c r="B117" s="164"/>
      <c r="C117" s="143" t="s">
        <v>283</v>
      </c>
      <c r="D117" s="142" t="s">
        <v>199</v>
      </c>
      <c r="E117" s="231">
        <v>8</v>
      </c>
      <c r="F117" s="231">
        <v>0</v>
      </c>
      <c r="G117" s="231">
        <f>ROUND(SUM(E117*F117),2)</f>
        <v>0</v>
      </c>
      <c r="H117" s="236"/>
      <c r="I117" s="236"/>
    </row>
    <row r="118" spans="1:9" s="151" customFormat="1" ht="10.199999999999999">
      <c r="A118" s="149">
        <v>73</v>
      </c>
      <c r="B118" s="164"/>
      <c r="C118" s="143" t="s">
        <v>284</v>
      </c>
      <c r="D118" s="142" t="s">
        <v>199</v>
      </c>
      <c r="E118" s="231">
        <v>4</v>
      </c>
      <c r="F118" s="231">
        <v>0</v>
      </c>
      <c r="G118" s="231">
        <f>ROUND(SUM(E118*F118),2)</f>
        <v>0</v>
      </c>
      <c r="H118" s="236"/>
      <c r="I118" s="236"/>
    </row>
    <row r="119" spans="1:9" s="151" customFormat="1" ht="10.199999999999999">
      <c r="A119" s="149">
        <v>74</v>
      </c>
      <c r="B119" s="164"/>
      <c r="C119" s="143" t="s">
        <v>285</v>
      </c>
      <c r="D119" s="142" t="s">
        <v>199</v>
      </c>
      <c r="E119" s="231">
        <v>1</v>
      </c>
      <c r="F119" s="231">
        <v>0</v>
      </c>
      <c r="G119" s="231">
        <f>ROUND(SUM(E119*F119),2)</f>
        <v>0</v>
      </c>
      <c r="H119" s="236"/>
      <c r="I119" s="236"/>
    </row>
    <row r="120" spans="1:9" s="151" customFormat="1" ht="10.199999999999999">
      <c r="A120" s="149">
        <v>75</v>
      </c>
      <c r="B120" s="164"/>
      <c r="C120" s="143" t="s">
        <v>286</v>
      </c>
      <c r="D120" s="142" t="s">
        <v>230</v>
      </c>
      <c r="E120" s="231">
        <v>1</v>
      </c>
      <c r="F120" s="231">
        <v>0</v>
      </c>
      <c r="G120" s="231">
        <f>ROUND(SUM(E120*F120),2)</f>
        <v>0</v>
      </c>
      <c r="H120" s="236"/>
      <c r="I120" s="236"/>
    </row>
    <row r="121" spans="1:9" s="151" customFormat="1" ht="10.199999999999999">
      <c r="A121" s="149">
        <v>76</v>
      </c>
      <c r="B121" s="164"/>
      <c r="C121" s="143" t="s">
        <v>287</v>
      </c>
      <c r="D121" s="142" t="s">
        <v>230</v>
      </c>
      <c r="E121" s="231">
        <v>1</v>
      </c>
      <c r="F121" s="231">
        <v>0</v>
      </c>
      <c r="G121" s="231">
        <f>ROUND(SUM(E121*F121),2)</f>
        <v>0</v>
      </c>
      <c r="H121" s="236"/>
      <c r="I121" s="236"/>
    </row>
    <row r="122" spans="1:9" s="151" customFormat="1" ht="11.4">
      <c r="A122" s="149"/>
      <c r="B122" s="164"/>
      <c r="C122" s="165"/>
      <c r="D122" s="166"/>
      <c r="E122" s="392"/>
      <c r="F122" s="234"/>
      <c r="G122" s="234"/>
      <c r="H122" s="236"/>
      <c r="I122" s="236"/>
    </row>
    <row r="123" spans="1:9" s="129" customFormat="1" ht="12.75" customHeight="1">
      <c r="A123" s="142"/>
      <c r="C123" s="134" t="s">
        <v>101</v>
      </c>
      <c r="E123" s="229"/>
      <c r="F123" s="229"/>
      <c r="G123" s="230">
        <f>SUM(G124:G126)</f>
        <v>0</v>
      </c>
      <c r="H123" s="229"/>
      <c r="I123" s="229"/>
    </row>
    <row r="124" spans="1:9" s="16" customFormat="1" ht="13.5" customHeight="1">
      <c r="A124" s="142">
        <v>77</v>
      </c>
      <c r="B124" s="142"/>
      <c r="C124" s="143" t="s">
        <v>289</v>
      </c>
      <c r="D124" s="142" t="s">
        <v>230</v>
      </c>
      <c r="E124" s="231">
        <v>1</v>
      </c>
      <c r="F124" s="231">
        <v>0</v>
      </c>
      <c r="G124" s="231">
        <f>ROUND(SUM(E124*F124),2)</f>
        <v>0</v>
      </c>
      <c r="H124" s="231"/>
      <c r="I124" s="391"/>
    </row>
    <row r="125" spans="1:9" s="16" customFormat="1" ht="13.5" customHeight="1">
      <c r="A125" s="142">
        <v>78</v>
      </c>
      <c r="B125" s="142"/>
      <c r="C125" s="143" t="s">
        <v>290</v>
      </c>
      <c r="D125" s="142" t="s">
        <v>230</v>
      </c>
      <c r="E125" s="231">
        <v>1</v>
      </c>
      <c r="F125" s="231">
        <v>0</v>
      </c>
      <c r="G125" s="231">
        <f>ROUND(SUM(E125*F125),2)</f>
        <v>0</v>
      </c>
      <c r="H125" s="231"/>
      <c r="I125" s="391"/>
    </row>
    <row r="126" spans="1:9" s="16" customFormat="1" ht="13.5" customHeight="1">
      <c r="A126" s="142">
        <v>79</v>
      </c>
      <c r="B126" s="142"/>
      <c r="C126" s="143" t="s">
        <v>105</v>
      </c>
      <c r="D126" s="142" t="s">
        <v>102</v>
      </c>
      <c r="E126" s="231">
        <v>1</v>
      </c>
      <c r="F126" s="231">
        <v>0</v>
      </c>
      <c r="G126" s="231">
        <f>ROUND(SUM(E126*F126),2)</f>
        <v>0</v>
      </c>
      <c r="H126" s="231"/>
      <c r="I126" s="391"/>
    </row>
    <row r="127" spans="1:9" s="16" customFormat="1" ht="13.5" customHeight="1">
      <c r="A127" s="142"/>
      <c r="B127" s="142"/>
      <c r="C127" s="143"/>
      <c r="D127" s="142"/>
      <c r="E127" s="231"/>
      <c r="F127" s="231"/>
      <c r="G127" s="231"/>
      <c r="H127" s="391"/>
      <c r="I127" s="391"/>
    </row>
    <row r="128" spans="1:9" s="136" customFormat="1" ht="12.75" customHeight="1">
      <c r="C128" s="137" t="s">
        <v>82</v>
      </c>
      <c r="E128" s="397"/>
      <c r="F128" s="397"/>
      <c r="G128" s="239">
        <f>G14+G24+G34+G37+G46+G64+G82+G101+G123</f>
        <v>0</v>
      </c>
      <c r="H128" s="397"/>
      <c r="I128" s="397"/>
    </row>
    <row r="129" spans="5:9" ht="11.25" customHeight="1">
      <c r="E129" s="395"/>
      <c r="F129" s="395"/>
      <c r="G129" s="395"/>
      <c r="H129" s="395"/>
      <c r="I129" s="395"/>
    </row>
  </sheetData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4"/>
  <sheetViews>
    <sheetView showGridLines="0" topLeftCell="A44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Rekapitulácia!B19</f>
        <v>SO 05 SKOK DO DIAĽKY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05'!G72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3"/>
  <sheetViews>
    <sheetView showGridLines="0" view="pageBreakPreview" zoomScale="90" zoomScaleNormal="100" zoomScaleSheetLayoutView="90" workbookViewId="0">
      <pane ySplit="12" topLeftCell="A55" activePane="bottomLeft" state="frozenSplit"/>
      <selection pane="bottomLeft" activeCell="I69" sqref="I69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5" t="s">
        <v>187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Rekapitulácia!B19</f>
        <v>SO 05 SKOK DO DIAĽKY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SUM(G15:G22)</f>
        <v>0</v>
      </c>
      <c r="H14" s="229"/>
      <c r="I14" s="229"/>
    </row>
    <row r="15" spans="1:9" s="16" customFormat="1" ht="20.399999999999999">
      <c r="A15" s="142">
        <v>1</v>
      </c>
      <c r="B15" s="142"/>
      <c r="C15" s="143" t="s">
        <v>154</v>
      </c>
      <c r="D15" s="142" t="s">
        <v>90</v>
      </c>
      <c r="E15" s="231">
        <v>16.48</v>
      </c>
      <c r="F15" s="231">
        <v>0</v>
      </c>
      <c r="G15" s="231">
        <f t="shared" ref="G15:G22" si="0">ROUND(SUM(E15*F15),2)</f>
        <v>0</v>
      </c>
      <c r="H15" s="391"/>
      <c r="I15" s="391"/>
    </row>
    <row r="16" spans="1:9" s="16" customFormat="1" ht="10.199999999999999">
      <c r="A16" s="142">
        <v>2</v>
      </c>
      <c r="B16" s="142"/>
      <c r="C16" s="143" t="s">
        <v>110</v>
      </c>
      <c r="D16" s="142" t="s">
        <v>90</v>
      </c>
      <c r="E16" s="231">
        <v>7.218</v>
      </c>
      <c r="F16" s="231">
        <v>0</v>
      </c>
      <c r="G16" s="231">
        <f t="shared" si="0"/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91</v>
      </c>
      <c r="D17" s="142" t="s">
        <v>90</v>
      </c>
      <c r="E17" s="231">
        <f>SUM(E15+E16)</f>
        <v>23.698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4</v>
      </c>
      <c r="B18" s="142"/>
      <c r="C18" s="143" t="s">
        <v>92</v>
      </c>
      <c r="D18" s="142" t="s">
        <v>90</v>
      </c>
      <c r="E18" s="231">
        <f>SUM(E17)</f>
        <v>23.698</v>
      </c>
      <c r="F18" s="231">
        <v>0</v>
      </c>
      <c r="G18" s="231">
        <f t="shared" si="0"/>
        <v>0</v>
      </c>
      <c r="H18" s="391"/>
      <c r="I18" s="391"/>
    </row>
    <row r="19" spans="1:9" s="16" customFormat="1" ht="10.199999999999999">
      <c r="A19" s="142">
        <v>5</v>
      </c>
      <c r="B19" s="142"/>
      <c r="C19" s="143" t="s">
        <v>93</v>
      </c>
      <c r="D19" s="142" t="s">
        <v>90</v>
      </c>
      <c r="E19" s="231">
        <f>SUM(E17)</f>
        <v>23.698</v>
      </c>
      <c r="F19" s="231">
        <v>0</v>
      </c>
      <c r="G19" s="231">
        <f t="shared" si="0"/>
        <v>0</v>
      </c>
      <c r="H19" s="391"/>
      <c r="I19" s="391"/>
    </row>
    <row r="20" spans="1:9" s="16" customFormat="1" ht="10.199999999999999">
      <c r="A20" s="142">
        <v>6</v>
      </c>
      <c r="B20" s="142"/>
      <c r="C20" s="143" t="s">
        <v>94</v>
      </c>
      <c r="D20" s="142" t="s">
        <v>90</v>
      </c>
      <c r="E20" s="231">
        <f>SUM(E19)</f>
        <v>23.698</v>
      </c>
      <c r="F20" s="231">
        <v>0</v>
      </c>
      <c r="G20" s="231">
        <f t="shared" si="0"/>
        <v>0</v>
      </c>
      <c r="H20" s="391"/>
      <c r="I20" s="391"/>
    </row>
    <row r="21" spans="1:9" s="16" customFormat="1" ht="10.199999999999999">
      <c r="A21" s="142">
        <v>7</v>
      </c>
      <c r="B21" s="142"/>
      <c r="C21" s="143" t="s">
        <v>95</v>
      </c>
      <c r="D21" s="142" t="s">
        <v>96</v>
      </c>
      <c r="E21" s="231">
        <f>SUM(E20*1.8)</f>
        <v>42.656400000000005</v>
      </c>
      <c r="F21" s="231">
        <v>0</v>
      </c>
      <c r="G21" s="231">
        <f t="shared" si="0"/>
        <v>0</v>
      </c>
      <c r="H21" s="391"/>
      <c r="I21" s="391"/>
    </row>
    <row r="22" spans="1:9" s="16" customFormat="1" ht="20.399999999999999">
      <c r="A22" s="142">
        <v>8</v>
      </c>
      <c r="B22" s="142"/>
      <c r="C22" s="143" t="s">
        <v>109</v>
      </c>
      <c r="D22" s="142" t="s">
        <v>88</v>
      </c>
      <c r="E22" s="232">
        <v>100</v>
      </c>
      <c r="F22" s="231">
        <v>0</v>
      </c>
      <c r="G22" s="231">
        <f t="shared" si="0"/>
        <v>0</v>
      </c>
      <c r="H22" s="391"/>
      <c r="I22" s="391"/>
    </row>
    <row r="23" spans="1:9" s="16" customFormat="1" ht="10.199999999999999">
      <c r="A23" s="142"/>
      <c r="B23" s="142"/>
      <c r="C23" s="143"/>
      <c r="D23" s="142"/>
      <c r="E23" s="232"/>
      <c r="F23" s="231"/>
      <c r="G23" s="231"/>
      <c r="H23" s="391"/>
      <c r="I23" s="391"/>
    </row>
    <row r="24" spans="1:9" s="16" customFormat="1" ht="10.199999999999999">
      <c r="A24" s="142"/>
      <c r="B24" s="142"/>
      <c r="C24" s="134" t="s">
        <v>97</v>
      </c>
      <c r="D24" s="129"/>
      <c r="E24" s="229"/>
      <c r="F24" s="231"/>
      <c r="G24" s="230">
        <f>SUM(G25:G26)</f>
        <v>0</v>
      </c>
      <c r="H24" s="391"/>
      <c r="I24" s="391"/>
    </row>
    <row r="25" spans="1:9" s="129" customFormat="1" ht="20.399999999999999">
      <c r="A25" s="142">
        <v>9</v>
      </c>
      <c r="C25" s="150" t="s">
        <v>120</v>
      </c>
      <c r="D25" s="142" t="s">
        <v>88</v>
      </c>
      <c r="E25" s="231">
        <v>25.2</v>
      </c>
      <c r="F25" s="231">
        <v>0</v>
      </c>
      <c r="G25" s="231">
        <f>ROUND(SUM(E25*F25),2)</f>
        <v>0</v>
      </c>
      <c r="H25" s="229"/>
      <c r="I25" s="229"/>
    </row>
    <row r="26" spans="1:9" s="16" customFormat="1" ht="10.199999999999999">
      <c r="A26" s="142">
        <v>10</v>
      </c>
      <c r="B26" s="129"/>
      <c r="C26" s="150" t="s">
        <v>119</v>
      </c>
      <c r="D26" s="142" t="s">
        <v>88</v>
      </c>
      <c r="E26" s="231">
        <v>25.2</v>
      </c>
      <c r="F26" s="231">
        <v>0</v>
      </c>
      <c r="G26" s="231">
        <f>ROUND(SUM(E26*F26),2)</f>
        <v>0</v>
      </c>
      <c r="H26" s="391"/>
      <c r="I26" s="391"/>
    </row>
    <row r="27" spans="1:9" s="16" customFormat="1" ht="10.199999999999999">
      <c r="A27" s="142"/>
      <c r="B27" s="142"/>
      <c r="C27" s="154"/>
      <c r="D27" s="145"/>
      <c r="E27" s="396"/>
      <c r="F27" s="231"/>
      <c r="G27" s="231"/>
      <c r="H27" s="391"/>
      <c r="I27" s="391"/>
    </row>
    <row r="28" spans="1:9" s="16" customFormat="1" ht="10.199999999999999">
      <c r="A28" s="142"/>
      <c r="B28" s="142"/>
      <c r="C28" s="134" t="s">
        <v>98</v>
      </c>
      <c r="D28" s="129"/>
      <c r="E28" s="229"/>
      <c r="F28" s="231"/>
      <c r="G28" s="230">
        <f>SUM(G29:G31)</f>
        <v>0</v>
      </c>
      <c r="H28" s="391"/>
      <c r="I28" s="391"/>
    </row>
    <row r="29" spans="1:9" s="16" customFormat="1" ht="20.399999999999999">
      <c r="A29" s="142">
        <v>11</v>
      </c>
      <c r="B29" s="142"/>
      <c r="C29" s="143" t="s">
        <v>155</v>
      </c>
      <c r="D29" s="142" t="s">
        <v>88</v>
      </c>
      <c r="E29" s="231">
        <v>48.8</v>
      </c>
      <c r="F29" s="231">
        <v>0</v>
      </c>
      <c r="G29" s="231">
        <f>ROUND(SUM(E29*F29),2)</f>
        <v>0</v>
      </c>
      <c r="H29" s="391"/>
      <c r="I29" s="391"/>
    </row>
    <row r="30" spans="1:9" s="16" customFormat="1" ht="20.399999999999999">
      <c r="A30" s="142">
        <v>12</v>
      </c>
      <c r="B30" s="142"/>
      <c r="C30" s="156" t="s">
        <v>156</v>
      </c>
      <c r="D30" s="142" t="s">
        <v>88</v>
      </c>
      <c r="E30" s="231">
        <v>65.599999999999994</v>
      </c>
      <c r="F30" s="231">
        <v>0</v>
      </c>
      <c r="G30" s="231">
        <f>ROUND(SUM(E30*F30),2)</f>
        <v>0</v>
      </c>
      <c r="H30" s="391"/>
      <c r="I30" s="391"/>
    </row>
    <row r="31" spans="1:9" s="16" customFormat="1" ht="10.199999999999999">
      <c r="A31" s="142">
        <v>13</v>
      </c>
      <c r="B31" s="142"/>
      <c r="C31" s="150" t="s">
        <v>135</v>
      </c>
      <c r="D31" s="149" t="s">
        <v>121</v>
      </c>
      <c r="E31" s="231">
        <v>10</v>
      </c>
      <c r="F31" s="231">
        <v>0</v>
      </c>
      <c r="G31" s="231">
        <f>ROUND(SUM(E31*F31),2)</f>
        <v>0</v>
      </c>
      <c r="H31" s="391"/>
      <c r="I31" s="391"/>
    </row>
    <row r="32" spans="1:9" s="16" customFormat="1" ht="10.199999999999999">
      <c r="A32" s="142"/>
      <c r="B32" s="142"/>
      <c r="C32" s="150"/>
      <c r="D32" s="149"/>
      <c r="E32" s="231"/>
      <c r="F32" s="231"/>
      <c r="G32" s="231"/>
      <c r="H32" s="391"/>
      <c r="I32" s="391"/>
    </row>
    <row r="33" spans="1:9" s="16" customFormat="1" ht="10.199999999999999">
      <c r="B33" s="142"/>
      <c r="C33" s="134" t="s">
        <v>100</v>
      </c>
      <c r="D33" s="129"/>
      <c r="E33" s="229"/>
      <c r="F33" s="229"/>
      <c r="G33" s="230">
        <f>SUM(G34:G39)</f>
        <v>0</v>
      </c>
      <c r="H33" s="391"/>
      <c r="I33" s="391"/>
    </row>
    <row r="34" spans="1:9" s="16" customFormat="1" ht="20.399999999999999">
      <c r="A34" s="142">
        <v>14</v>
      </c>
      <c r="B34" s="142"/>
      <c r="C34" s="150" t="s">
        <v>136</v>
      </c>
      <c r="D34" s="149" t="s">
        <v>89</v>
      </c>
      <c r="E34" s="231">
        <f>SUM(E38:E39)</f>
        <v>120</v>
      </c>
      <c r="F34" s="231">
        <v>0</v>
      </c>
      <c r="G34" s="231">
        <f t="shared" ref="G34:G39" si="1">ROUND(SUM(E34*F34),2)</f>
        <v>0</v>
      </c>
      <c r="H34" s="391"/>
      <c r="I34" s="391"/>
    </row>
    <row r="35" spans="1:9" s="16" customFormat="1" ht="20.399999999999999">
      <c r="A35" s="142">
        <v>15</v>
      </c>
      <c r="B35" s="142"/>
      <c r="C35" s="150" t="s">
        <v>165</v>
      </c>
      <c r="D35" s="149" t="s">
        <v>90</v>
      </c>
      <c r="E35" s="231">
        <f>SUM(E34)*0.06</f>
        <v>7.1999999999999993</v>
      </c>
      <c r="F35" s="231">
        <v>0</v>
      </c>
      <c r="G35" s="231">
        <f t="shared" si="1"/>
        <v>0</v>
      </c>
      <c r="H35" s="391"/>
      <c r="I35" s="391"/>
    </row>
    <row r="36" spans="1:9" s="16" customFormat="1" ht="20.399999999999999">
      <c r="A36" s="142">
        <v>16</v>
      </c>
      <c r="B36" s="142"/>
      <c r="C36" s="150" t="s">
        <v>150</v>
      </c>
      <c r="D36" s="149" t="s">
        <v>89</v>
      </c>
      <c r="E36" s="231">
        <v>20</v>
      </c>
      <c r="F36" s="231">
        <v>0</v>
      </c>
      <c r="G36" s="231">
        <f t="shared" si="1"/>
        <v>0</v>
      </c>
      <c r="H36" s="391"/>
      <c r="I36" s="391"/>
    </row>
    <row r="37" spans="1:9" s="16" customFormat="1" ht="20.399999999999999">
      <c r="A37" s="142">
        <v>17</v>
      </c>
      <c r="B37" s="142"/>
      <c r="C37" s="150" t="s">
        <v>147</v>
      </c>
      <c r="D37" s="149" t="s">
        <v>148</v>
      </c>
      <c r="E37" s="231">
        <v>1</v>
      </c>
      <c r="F37" s="231">
        <v>0</v>
      </c>
      <c r="G37" s="231">
        <f t="shared" si="1"/>
        <v>0</v>
      </c>
      <c r="H37" s="391"/>
      <c r="I37" s="391"/>
    </row>
    <row r="38" spans="1:9" s="16" customFormat="1" ht="10.199999999999999">
      <c r="A38" s="142">
        <v>18</v>
      </c>
      <c r="B38" s="142"/>
      <c r="C38" s="150" t="s">
        <v>157</v>
      </c>
      <c r="D38" s="149" t="s">
        <v>89</v>
      </c>
      <c r="E38" s="231">
        <v>100</v>
      </c>
      <c r="F38" s="231">
        <v>0</v>
      </c>
      <c r="G38" s="231">
        <f t="shared" si="1"/>
        <v>0</v>
      </c>
      <c r="H38" s="391"/>
      <c r="I38" s="391"/>
    </row>
    <row r="39" spans="1:9" s="16" customFormat="1" ht="10.199999999999999">
      <c r="A39" s="142">
        <v>19</v>
      </c>
      <c r="B39" s="142"/>
      <c r="C39" s="150" t="s">
        <v>138</v>
      </c>
      <c r="D39" s="149" t="s">
        <v>89</v>
      </c>
      <c r="E39" s="231">
        <v>20</v>
      </c>
      <c r="F39" s="231">
        <v>0</v>
      </c>
      <c r="G39" s="231">
        <f t="shared" si="1"/>
        <v>0</v>
      </c>
      <c r="H39" s="391"/>
      <c r="I39" s="391"/>
    </row>
    <row r="40" spans="1:9" s="129" customFormat="1" ht="12.75" customHeight="1">
      <c r="A40" s="142"/>
      <c r="B40" s="145"/>
      <c r="C40" s="160"/>
      <c r="D40" s="145"/>
      <c r="E40" s="396"/>
      <c r="F40" s="396"/>
      <c r="G40" s="231"/>
      <c r="H40" s="229"/>
      <c r="I40" s="229"/>
    </row>
    <row r="41" spans="1:9" s="16" customFormat="1" ht="10.199999999999999">
      <c r="A41" s="142"/>
      <c r="B41" s="145"/>
      <c r="C41" s="134" t="s">
        <v>160</v>
      </c>
      <c r="D41" s="129"/>
      <c r="E41" s="229"/>
      <c r="F41" s="186"/>
      <c r="G41" s="230">
        <f>SUM(G43:G46)</f>
        <v>0</v>
      </c>
      <c r="H41" s="391"/>
      <c r="I41" s="391"/>
    </row>
    <row r="42" spans="1:9" s="16" customFormat="1" ht="20.399999999999999">
      <c r="A42" s="142"/>
      <c r="B42" s="145"/>
      <c r="C42" s="155" t="s">
        <v>139</v>
      </c>
      <c r="D42" s="164" t="s">
        <v>88</v>
      </c>
      <c r="E42" s="234">
        <v>48.8</v>
      </c>
      <c r="F42" s="234"/>
      <c r="G42" s="234"/>
      <c r="H42" s="391"/>
      <c r="I42" s="391"/>
    </row>
    <row r="43" spans="1:9" s="129" customFormat="1" ht="10.199999999999999">
      <c r="A43" s="142">
        <v>20</v>
      </c>
      <c r="B43" s="145"/>
      <c r="C43" s="156" t="s">
        <v>140</v>
      </c>
      <c r="D43" s="149" t="s">
        <v>121</v>
      </c>
      <c r="E43" s="186">
        <v>2</v>
      </c>
      <c r="F43" s="231">
        <v>0</v>
      </c>
      <c r="G43" s="231">
        <f>ROUND(SUM(E43*F43),2)</f>
        <v>0</v>
      </c>
      <c r="H43" s="229"/>
      <c r="I43" s="229"/>
    </row>
    <row r="44" spans="1:9" s="129" customFormat="1" ht="10.199999999999999">
      <c r="A44" s="142">
        <v>21</v>
      </c>
      <c r="B44" s="145"/>
      <c r="C44" s="156" t="s">
        <v>141</v>
      </c>
      <c r="D44" s="149" t="s">
        <v>121</v>
      </c>
      <c r="E44" s="186">
        <v>0.153</v>
      </c>
      <c r="F44" s="231">
        <v>0</v>
      </c>
      <c r="G44" s="231">
        <f>ROUND(SUM(E44*F44),2)</f>
        <v>0</v>
      </c>
      <c r="H44" s="229"/>
      <c r="I44" s="229"/>
    </row>
    <row r="45" spans="1:9" s="129" customFormat="1" ht="10.199999999999999">
      <c r="A45" s="142">
        <v>22</v>
      </c>
      <c r="B45" s="145"/>
      <c r="C45" s="156" t="s">
        <v>142</v>
      </c>
      <c r="D45" s="149" t="s">
        <v>124</v>
      </c>
      <c r="E45" s="186">
        <v>110</v>
      </c>
      <c r="F45" s="231">
        <v>0</v>
      </c>
      <c r="G45" s="231">
        <f>ROUND(SUM(E45*F45),2)</f>
        <v>0</v>
      </c>
      <c r="H45" s="229"/>
      <c r="I45" s="229"/>
    </row>
    <row r="46" spans="1:9" s="129" customFormat="1" ht="51">
      <c r="A46" s="142">
        <v>23</v>
      </c>
      <c r="B46" s="145"/>
      <c r="C46" s="156" t="s">
        <v>143</v>
      </c>
      <c r="D46" s="149" t="s">
        <v>88</v>
      </c>
      <c r="E46" s="186">
        <v>48.8</v>
      </c>
      <c r="F46" s="231">
        <v>0</v>
      </c>
      <c r="G46" s="231">
        <f>ROUND(SUM(E46*F46),2)</f>
        <v>0</v>
      </c>
      <c r="H46" s="229"/>
      <c r="I46" s="229"/>
    </row>
    <row r="47" spans="1:9" s="129" customFormat="1" ht="10.199999999999999">
      <c r="A47" s="142"/>
      <c r="B47" s="145"/>
      <c r="C47" s="156"/>
      <c r="D47" s="149"/>
      <c r="E47" s="186"/>
      <c r="F47" s="186"/>
      <c r="G47" s="186"/>
      <c r="H47" s="229"/>
      <c r="I47" s="229"/>
    </row>
    <row r="48" spans="1:9" s="129" customFormat="1" ht="12.75" customHeight="1">
      <c r="A48" s="142"/>
      <c r="B48" s="142"/>
      <c r="C48" s="134" t="s">
        <v>159</v>
      </c>
      <c r="E48" s="229"/>
      <c r="F48" s="186"/>
      <c r="G48" s="230">
        <f>SUM(G50:G52)</f>
        <v>0</v>
      </c>
      <c r="H48" s="229"/>
      <c r="I48" s="229"/>
    </row>
    <row r="49" spans="1:9" s="129" customFormat="1" ht="12.75" customHeight="1">
      <c r="A49" s="149"/>
      <c r="C49" s="155" t="s">
        <v>117</v>
      </c>
      <c r="D49" s="164" t="s">
        <v>88</v>
      </c>
      <c r="E49" s="234">
        <v>48.8</v>
      </c>
      <c r="F49" s="234"/>
      <c r="G49" s="234"/>
      <c r="H49" s="229"/>
      <c r="I49" s="229"/>
    </row>
    <row r="50" spans="1:9" s="151" customFormat="1" ht="10.199999999999999">
      <c r="A50" s="142">
        <v>25</v>
      </c>
      <c r="B50" s="145"/>
      <c r="C50" s="150" t="s">
        <v>127</v>
      </c>
      <c r="D50" s="149" t="s">
        <v>128</v>
      </c>
      <c r="E50" s="186">
        <v>10</v>
      </c>
      <c r="F50" s="231">
        <v>0</v>
      </c>
      <c r="G50" s="231">
        <f>ROUND(SUM(E50*F50),2)</f>
        <v>0</v>
      </c>
      <c r="H50" s="236"/>
      <c r="I50" s="236"/>
    </row>
    <row r="51" spans="1:9" s="151" customFormat="1" ht="10.199999999999999">
      <c r="A51" s="142">
        <v>26</v>
      </c>
      <c r="B51" s="145"/>
      <c r="C51" s="150" t="s">
        <v>125</v>
      </c>
      <c r="D51" s="149" t="s">
        <v>124</v>
      </c>
      <c r="E51" s="186">
        <v>15</v>
      </c>
      <c r="F51" s="231">
        <v>0</v>
      </c>
      <c r="G51" s="231">
        <f>ROUND(SUM(E51*F51),2)</f>
        <v>0</v>
      </c>
      <c r="H51" s="236"/>
      <c r="I51" s="236"/>
    </row>
    <row r="52" spans="1:9" s="151" customFormat="1" ht="10.199999999999999">
      <c r="A52" s="142">
        <v>27</v>
      </c>
      <c r="B52" s="145"/>
      <c r="C52" s="156" t="s">
        <v>144</v>
      </c>
      <c r="D52" s="149" t="s">
        <v>88</v>
      </c>
      <c r="E52" s="186">
        <v>48.8</v>
      </c>
      <c r="F52" s="231">
        <v>0</v>
      </c>
      <c r="G52" s="231">
        <f>ROUND(SUM(E52*F52),2)</f>
        <v>0</v>
      </c>
      <c r="H52" s="236"/>
      <c r="I52" s="236"/>
    </row>
    <row r="53" spans="1:9" s="151" customFormat="1" ht="10.199999999999999">
      <c r="A53" s="142"/>
      <c r="B53" s="145"/>
      <c r="C53" s="156"/>
      <c r="D53" s="149"/>
      <c r="E53" s="186"/>
      <c r="F53" s="186"/>
      <c r="G53" s="186"/>
      <c r="H53" s="236"/>
      <c r="I53" s="236"/>
    </row>
    <row r="54" spans="1:9" s="151" customFormat="1" ht="10.199999999999999">
      <c r="A54" s="142"/>
      <c r="B54" s="145"/>
      <c r="C54" s="134" t="s">
        <v>158</v>
      </c>
      <c r="D54" s="129"/>
      <c r="E54" s="229"/>
      <c r="F54" s="186"/>
      <c r="G54" s="230">
        <f>SUM(G57:G65)</f>
        <v>0</v>
      </c>
      <c r="H54" s="236"/>
      <c r="I54" s="236"/>
    </row>
    <row r="55" spans="1:9" s="151" customFormat="1" ht="20.399999999999999">
      <c r="A55" s="142"/>
      <c r="B55" s="145"/>
      <c r="C55" s="155" t="s">
        <v>129</v>
      </c>
      <c r="D55" s="164" t="s">
        <v>88</v>
      </c>
      <c r="E55" s="234">
        <v>48.8</v>
      </c>
      <c r="F55" s="234"/>
      <c r="G55" s="234"/>
      <c r="H55" s="236"/>
      <c r="I55" s="236"/>
    </row>
    <row r="56" spans="1:9" s="151" customFormat="1" ht="10.199999999999999">
      <c r="A56" s="142"/>
      <c r="B56" s="145"/>
      <c r="C56" s="155" t="s">
        <v>130</v>
      </c>
      <c r="D56" s="164" t="s">
        <v>88</v>
      </c>
      <c r="E56" s="234">
        <v>48.8</v>
      </c>
      <c r="F56" s="186"/>
      <c r="G56" s="186"/>
      <c r="H56" s="236"/>
      <c r="I56" s="236"/>
    </row>
    <row r="57" spans="1:9" s="151" customFormat="1" ht="10.199999999999999">
      <c r="A57" s="142">
        <v>31</v>
      </c>
      <c r="B57" s="145"/>
      <c r="C57" s="150" t="s">
        <v>152</v>
      </c>
      <c r="D57" s="149" t="s">
        <v>121</v>
      </c>
      <c r="E57" s="186">
        <v>0.51200000000000001</v>
      </c>
      <c r="F57" s="231">
        <v>0</v>
      </c>
      <c r="G57" s="231">
        <f>ROUND(SUM(E57*F57),2)</f>
        <v>0</v>
      </c>
      <c r="H57" s="236"/>
      <c r="I57" s="236"/>
    </row>
    <row r="58" spans="1:9" s="151" customFormat="1" ht="10.199999999999999">
      <c r="A58" s="142">
        <v>32</v>
      </c>
      <c r="B58" s="145"/>
      <c r="C58" s="150" t="s">
        <v>153</v>
      </c>
      <c r="D58" s="149" t="s">
        <v>124</v>
      </c>
      <c r="E58" s="186">
        <v>87</v>
      </c>
      <c r="F58" s="231">
        <v>0</v>
      </c>
      <c r="G58" s="231">
        <f>ROUND(SUM(E58*F58),2)</f>
        <v>0</v>
      </c>
      <c r="H58" s="236"/>
      <c r="I58" s="236"/>
    </row>
    <row r="59" spans="1:9" s="151" customFormat="1" ht="10.199999999999999">
      <c r="A59" s="142">
        <v>33</v>
      </c>
      <c r="B59" s="145"/>
      <c r="C59" s="150" t="s">
        <v>126</v>
      </c>
      <c r="D59" s="149" t="s">
        <v>88</v>
      </c>
      <c r="E59" s="186">
        <v>48.8</v>
      </c>
      <c r="F59" s="231">
        <v>0</v>
      </c>
      <c r="G59" s="231">
        <f>ROUND(SUM(E59*F59),2)</f>
        <v>0</v>
      </c>
      <c r="H59" s="236"/>
      <c r="I59" s="236"/>
    </row>
    <row r="60" spans="1:9" s="151" customFormat="1" ht="10.199999999999999">
      <c r="A60" s="142"/>
      <c r="B60" s="145"/>
      <c r="C60" s="150"/>
      <c r="D60" s="149"/>
      <c r="E60" s="186"/>
      <c r="F60" s="231"/>
      <c r="G60" s="231"/>
      <c r="H60" s="236"/>
      <c r="I60" s="236"/>
    </row>
    <row r="61" spans="1:9" s="151" customFormat="1" ht="10.199999999999999">
      <c r="A61" s="142"/>
      <c r="B61" s="145"/>
      <c r="C61" s="155" t="s">
        <v>131</v>
      </c>
      <c r="D61" s="164" t="s">
        <v>88</v>
      </c>
      <c r="E61" s="234">
        <v>48.8</v>
      </c>
      <c r="F61" s="236"/>
      <c r="G61" s="186"/>
      <c r="H61" s="236"/>
      <c r="I61" s="236"/>
    </row>
    <row r="62" spans="1:9" s="151" customFormat="1" ht="10.199999999999999">
      <c r="A62" s="142">
        <v>36</v>
      </c>
      <c r="B62" s="145"/>
      <c r="C62" s="150" t="s">
        <v>132</v>
      </c>
      <c r="D62" s="149" t="s">
        <v>124</v>
      </c>
      <c r="E62" s="186">
        <v>40</v>
      </c>
      <c r="F62" s="231">
        <v>0</v>
      </c>
      <c r="G62" s="231">
        <f>ROUND(SUM(E62*F62),2)</f>
        <v>0</v>
      </c>
      <c r="H62" s="236"/>
      <c r="I62" s="236"/>
    </row>
    <row r="63" spans="1:9" s="151" customFormat="1" ht="10.199999999999999">
      <c r="A63" s="142">
        <v>37</v>
      </c>
      <c r="B63" s="145"/>
      <c r="C63" s="150" t="s">
        <v>145</v>
      </c>
      <c r="D63" s="157" t="s">
        <v>124</v>
      </c>
      <c r="E63" s="235">
        <v>2.5</v>
      </c>
      <c r="F63" s="231">
        <v>0</v>
      </c>
      <c r="G63" s="231">
        <f>ROUND(SUM(E63*F63),2)</f>
        <v>0</v>
      </c>
      <c r="H63" s="236"/>
      <c r="I63" s="236"/>
    </row>
    <row r="64" spans="1:9" s="151" customFormat="1" ht="10.199999999999999">
      <c r="A64" s="142">
        <v>38</v>
      </c>
      <c r="B64" s="149"/>
      <c r="C64" s="143" t="s">
        <v>133</v>
      </c>
      <c r="D64" s="149" t="s">
        <v>124</v>
      </c>
      <c r="E64" s="186">
        <v>60</v>
      </c>
      <c r="F64" s="231">
        <v>0</v>
      </c>
      <c r="G64" s="231">
        <f>ROUND(SUM(E64*F64),2)</f>
        <v>0</v>
      </c>
      <c r="H64" s="236"/>
      <c r="I64" s="236"/>
    </row>
    <row r="65" spans="1:9" s="129" customFormat="1" ht="12.75" customHeight="1">
      <c r="A65" s="142">
        <v>39</v>
      </c>
      <c r="C65" s="156" t="s">
        <v>146</v>
      </c>
      <c r="D65" s="149" t="s">
        <v>88</v>
      </c>
      <c r="E65" s="186">
        <v>48.8</v>
      </c>
      <c r="F65" s="231">
        <v>0</v>
      </c>
      <c r="G65" s="231">
        <f>ROUND(SUM(E65*F65),2)</f>
        <v>0</v>
      </c>
      <c r="H65" s="229"/>
      <c r="I65" s="229"/>
    </row>
    <row r="66" spans="1:9" s="151" customFormat="1" ht="11.4">
      <c r="A66" s="142"/>
      <c r="B66" s="145"/>
      <c r="C66" s="143"/>
      <c r="D66" s="142"/>
      <c r="E66" s="231"/>
      <c r="F66" s="231"/>
      <c r="G66" s="231"/>
      <c r="H66" s="236"/>
      <c r="I66" s="392"/>
    </row>
    <row r="67" spans="1:9" s="151" customFormat="1" ht="11.4">
      <c r="B67" s="145"/>
      <c r="C67" s="134" t="s">
        <v>101</v>
      </c>
      <c r="D67" s="129"/>
      <c r="E67" s="229"/>
      <c r="F67" s="229"/>
      <c r="G67" s="230">
        <f>SUM(G68:G70)</f>
        <v>0</v>
      </c>
      <c r="H67" s="236"/>
      <c r="I67" s="392"/>
    </row>
    <row r="68" spans="1:9" s="151" customFormat="1" ht="11.4">
      <c r="A68" s="142">
        <v>39</v>
      </c>
      <c r="B68" s="145"/>
      <c r="C68" s="143" t="s">
        <v>103</v>
      </c>
      <c r="D68" s="142" t="s">
        <v>102</v>
      </c>
      <c r="E68" s="231">
        <v>1</v>
      </c>
      <c r="F68" s="231">
        <v>0</v>
      </c>
      <c r="G68" s="231">
        <f>ROUND(SUM(E68*F68),2)</f>
        <v>0</v>
      </c>
      <c r="H68" s="236"/>
      <c r="I68" s="392"/>
    </row>
    <row r="69" spans="1:9" s="151" customFormat="1" ht="11.4">
      <c r="A69" s="142">
        <v>40</v>
      </c>
      <c r="B69" s="145"/>
      <c r="C69" s="143" t="s">
        <v>104</v>
      </c>
      <c r="D69" s="142" t="s">
        <v>102</v>
      </c>
      <c r="E69" s="231">
        <v>1</v>
      </c>
      <c r="F69" s="231">
        <v>0</v>
      </c>
      <c r="G69" s="231">
        <f>ROUND(SUM(E69*F69),2)</f>
        <v>0</v>
      </c>
      <c r="H69" s="236"/>
      <c r="I69" s="392"/>
    </row>
    <row r="70" spans="1:9" s="151" customFormat="1" ht="11.4">
      <c r="A70" s="142">
        <v>41</v>
      </c>
      <c r="B70" s="145"/>
      <c r="C70" s="143" t="s">
        <v>105</v>
      </c>
      <c r="D70" s="142" t="s">
        <v>102</v>
      </c>
      <c r="E70" s="231">
        <v>1</v>
      </c>
      <c r="F70" s="231">
        <v>0</v>
      </c>
      <c r="G70" s="231">
        <f>ROUND(SUM(E70*F70),2)</f>
        <v>0</v>
      </c>
      <c r="H70" s="236"/>
      <c r="I70" s="392"/>
    </row>
    <row r="71" spans="1:9" s="151" customFormat="1" ht="11.4">
      <c r="A71" s="142"/>
      <c r="B71" s="145"/>
      <c r="C71" s="143"/>
      <c r="D71" s="142"/>
      <c r="E71" s="231"/>
      <c r="F71" s="231"/>
      <c r="G71" s="231"/>
      <c r="H71" s="236"/>
      <c r="I71" s="392"/>
    </row>
    <row r="72" spans="1:9" s="151" customFormat="1" ht="12">
      <c r="A72" s="142"/>
      <c r="B72" s="145"/>
      <c r="C72" s="137" t="s">
        <v>82</v>
      </c>
      <c r="D72" s="136"/>
      <c r="E72" s="397"/>
      <c r="F72" s="397"/>
      <c r="G72" s="239">
        <f>SUM(G67+G54+G48+G41+G33+G28+G24+G14)</f>
        <v>0</v>
      </c>
      <c r="H72" s="236"/>
      <c r="I72" s="393"/>
    </row>
    <row r="73" spans="1:9" s="16" customFormat="1" ht="13.5" customHeight="1">
      <c r="A73" s="142"/>
      <c r="B73" s="142"/>
      <c r="C73" s="143"/>
      <c r="D73" s="142"/>
      <c r="E73" s="231"/>
      <c r="F73" s="231"/>
      <c r="G73" s="231"/>
      <c r="H73" s="391"/>
      <c r="I73" s="391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4"/>
  <sheetViews>
    <sheetView showGridLines="0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Rekapitulácia!B20</f>
        <v>SO 06 VRH GUĽOU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06'!G37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2"/>
  <sheetViews>
    <sheetView showGridLines="0" view="pageBreakPreview" zoomScale="90" zoomScaleNormal="100" zoomScaleSheetLayoutView="90" workbookViewId="0">
      <pane ySplit="12" topLeftCell="A27" activePane="bottomLeft" state="frozenSplit"/>
      <selection activeCell="W56" sqref="W56"/>
      <selection pane="bottomLeft" activeCell="F22" sqref="F15:F22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8" ht="18" customHeight="1">
      <c r="A1" s="565" t="s">
        <v>187</v>
      </c>
      <c r="B1" s="566"/>
      <c r="C1" s="566"/>
      <c r="D1" s="566"/>
      <c r="E1" s="566"/>
      <c r="F1" s="566"/>
      <c r="G1" s="566"/>
    </row>
    <row r="2" spans="1:8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8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8" ht="11.25" customHeight="1">
      <c r="A4" s="116" t="s">
        <v>74</v>
      </c>
      <c r="B4" s="117"/>
      <c r="C4" s="117" t="str">
        <f>Rekapitulácia!B20</f>
        <v>SO 06 VRH GUĽOU</v>
      </c>
      <c r="D4" s="117"/>
      <c r="E4" s="117"/>
      <c r="F4" s="117"/>
      <c r="G4" s="117"/>
    </row>
    <row r="5" spans="1:8" ht="5.25" customHeight="1">
      <c r="A5" s="117"/>
      <c r="B5" s="117"/>
      <c r="C5" s="117"/>
      <c r="D5" s="117"/>
      <c r="E5" s="117"/>
      <c r="F5" s="117"/>
      <c r="G5" s="117"/>
    </row>
    <row r="6" spans="1:8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8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8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8" ht="13.2">
      <c r="A9" s="139"/>
      <c r="B9" s="139"/>
      <c r="C9" s="139"/>
      <c r="D9" s="139"/>
      <c r="E9" s="139"/>
      <c r="F9" s="139"/>
      <c r="G9" s="139"/>
    </row>
    <row r="10" spans="1:8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8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8" ht="13.2">
      <c r="A12" s="139"/>
      <c r="B12" s="139"/>
      <c r="C12" s="139"/>
      <c r="D12" s="139"/>
      <c r="E12" s="139"/>
      <c r="F12" s="139"/>
      <c r="G12" s="139"/>
    </row>
    <row r="13" spans="1:8" s="129" customFormat="1" ht="12.75" customHeight="1">
      <c r="A13" s="140"/>
      <c r="B13" s="140"/>
      <c r="C13" s="140"/>
      <c r="D13" s="140"/>
      <c r="E13" s="398"/>
      <c r="F13" s="398"/>
      <c r="G13" s="399"/>
      <c r="H13" s="229"/>
    </row>
    <row r="14" spans="1:8" s="129" customFormat="1" ht="12.75" customHeight="1">
      <c r="C14" s="134" t="s">
        <v>87</v>
      </c>
      <c r="E14" s="229"/>
      <c r="F14" s="229"/>
      <c r="G14" s="230">
        <f>SUM(G15:G22)</f>
        <v>0</v>
      </c>
      <c r="H14" s="229"/>
    </row>
    <row r="15" spans="1:8" s="16" customFormat="1" ht="20.399999999999999">
      <c r="A15" s="142">
        <v>1</v>
      </c>
      <c r="B15" s="142"/>
      <c r="C15" s="143" t="s">
        <v>161</v>
      </c>
      <c r="D15" s="142" t="s">
        <v>90</v>
      </c>
      <c r="E15" s="231">
        <v>3.58</v>
      </c>
      <c r="F15" s="231">
        <v>0</v>
      </c>
      <c r="G15" s="231">
        <f t="shared" ref="G15:G22" si="0">ROUND(SUM(E15*F15),2)</f>
        <v>0</v>
      </c>
      <c r="H15" s="391"/>
    </row>
    <row r="16" spans="1:8" s="16" customFormat="1" ht="10.199999999999999">
      <c r="A16" s="142">
        <v>2</v>
      </c>
      <c r="B16" s="142"/>
      <c r="C16" s="143" t="s">
        <v>162</v>
      </c>
      <c r="D16" s="142" t="s">
        <v>90</v>
      </c>
      <c r="E16" s="231">
        <v>3</v>
      </c>
      <c r="F16" s="231">
        <v>0</v>
      </c>
      <c r="G16" s="231">
        <f t="shared" si="0"/>
        <v>0</v>
      </c>
      <c r="H16" s="391"/>
    </row>
    <row r="17" spans="1:8" s="16" customFormat="1" ht="10.199999999999999">
      <c r="A17" s="142">
        <v>3</v>
      </c>
      <c r="B17" s="142"/>
      <c r="C17" s="143" t="s">
        <v>91</v>
      </c>
      <c r="D17" s="142" t="s">
        <v>90</v>
      </c>
      <c r="E17" s="231">
        <f>SUM(E15+E16)</f>
        <v>6.58</v>
      </c>
      <c r="F17" s="231">
        <v>0</v>
      </c>
      <c r="G17" s="231">
        <f t="shared" si="0"/>
        <v>0</v>
      </c>
      <c r="H17" s="391"/>
    </row>
    <row r="18" spans="1:8" s="16" customFormat="1" ht="10.199999999999999">
      <c r="A18" s="142">
        <v>4</v>
      </c>
      <c r="B18" s="142"/>
      <c r="C18" s="143" t="s">
        <v>92</v>
      </c>
      <c r="D18" s="142" t="s">
        <v>90</v>
      </c>
      <c r="E18" s="231">
        <f>SUM(E17)</f>
        <v>6.58</v>
      </c>
      <c r="F18" s="231">
        <v>0</v>
      </c>
      <c r="G18" s="231">
        <f t="shared" si="0"/>
        <v>0</v>
      </c>
      <c r="H18" s="391"/>
    </row>
    <row r="19" spans="1:8" s="16" customFormat="1" ht="10.199999999999999">
      <c r="A19" s="142">
        <v>5</v>
      </c>
      <c r="B19" s="142"/>
      <c r="C19" s="143" t="s">
        <v>93</v>
      </c>
      <c r="D19" s="142" t="s">
        <v>90</v>
      </c>
      <c r="E19" s="231">
        <f>SUM(E17)</f>
        <v>6.58</v>
      </c>
      <c r="F19" s="231">
        <v>0</v>
      </c>
      <c r="G19" s="231">
        <f t="shared" si="0"/>
        <v>0</v>
      </c>
      <c r="H19" s="391"/>
    </row>
    <row r="20" spans="1:8" s="16" customFormat="1" ht="10.199999999999999">
      <c r="A20" s="142">
        <v>6</v>
      </c>
      <c r="B20" s="142"/>
      <c r="C20" s="143" t="s">
        <v>94</v>
      </c>
      <c r="D20" s="142" t="s">
        <v>90</v>
      </c>
      <c r="E20" s="231">
        <f>SUM(E19)</f>
        <v>6.58</v>
      </c>
      <c r="F20" s="231">
        <v>0</v>
      </c>
      <c r="G20" s="231">
        <f t="shared" si="0"/>
        <v>0</v>
      </c>
      <c r="H20" s="391"/>
    </row>
    <row r="21" spans="1:8" s="16" customFormat="1" ht="10.199999999999999">
      <c r="A21" s="142">
        <v>7</v>
      </c>
      <c r="B21" s="142"/>
      <c r="C21" s="143" t="s">
        <v>95</v>
      </c>
      <c r="D21" s="142" t="s">
        <v>96</v>
      </c>
      <c r="E21" s="231">
        <f>SUM(E20*1.8)</f>
        <v>11.844000000000001</v>
      </c>
      <c r="F21" s="231">
        <v>0</v>
      </c>
      <c r="G21" s="231">
        <f t="shared" si="0"/>
        <v>0</v>
      </c>
      <c r="H21" s="391"/>
    </row>
    <row r="22" spans="1:8" s="16" customFormat="1" ht="20.399999999999999">
      <c r="A22" s="142">
        <v>8</v>
      </c>
      <c r="B22" s="142"/>
      <c r="C22" s="143" t="s">
        <v>109</v>
      </c>
      <c r="D22" s="142" t="s">
        <v>88</v>
      </c>
      <c r="E22" s="232">
        <v>60</v>
      </c>
      <c r="F22" s="231">
        <v>0</v>
      </c>
      <c r="G22" s="231">
        <f t="shared" si="0"/>
        <v>0</v>
      </c>
      <c r="H22" s="391"/>
    </row>
    <row r="23" spans="1:8" s="16" customFormat="1" ht="10.199999999999999">
      <c r="A23" s="142"/>
      <c r="B23" s="142"/>
      <c r="C23" s="134" t="s">
        <v>98</v>
      </c>
      <c r="D23" s="129"/>
      <c r="E23" s="229"/>
      <c r="F23" s="231"/>
      <c r="G23" s="230">
        <f>SUM(G24:G24)</f>
        <v>0</v>
      </c>
      <c r="H23" s="391"/>
    </row>
    <row r="24" spans="1:8" s="16" customFormat="1" ht="20.399999999999999">
      <c r="A24" s="142">
        <v>9</v>
      </c>
      <c r="B24" s="142"/>
      <c r="C24" s="143" t="s">
        <v>163</v>
      </c>
      <c r="D24" s="142" t="s">
        <v>88</v>
      </c>
      <c r="E24" s="231">
        <v>1.6</v>
      </c>
      <c r="F24" s="231">
        <v>0</v>
      </c>
      <c r="G24" s="231">
        <f>ROUND(SUM(E24*F24),2)</f>
        <v>0</v>
      </c>
      <c r="H24" s="391"/>
    </row>
    <row r="25" spans="1:8" s="129" customFormat="1" ht="10.199999999999999">
      <c r="A25" s="142"/>
      <c r="C25" s="134" t="s">
        <v>100</v>
      </c>
      <c r="E25" s="229"/>
      <c r="F25" s="229"/>
      <c r="G25" s="230">
        <f>SUM(G26:G30)</f>
        <v>0</v>
      </c>
      <c r="H25" s="229"/>
    </row>
    <row r="26" spans="1:8" s="16" customFormat="1" ht="30.6">
      <c r="A26" s="142">
        <v>10</v>
      </c>
      <c r="B26" s="129"/>
      <c r="C26" s="156" t="s">
        <v>167</v>
      </c>
      <c r="D26" s="142" t="s">
        <v>89</v>
      </c>
      <c r="E26" s="231">
        <f>SUM(E29:E29)</f>
        <v>40</v>
      </c>
      <c r="F26" s="231">
        <v>0</v>
      </c>
      <c r="G26" s="231">
        <f>ROUND(SUM(E26*F26),2)</f>
        <v>0</v>
      </c>
      <c r="H26" s="391"/>
    </row>
    <row r="27" spans="1:8" s="16" customFormat="1" ht="20.399999999999999">
      <c r="A27" s="142">
        <v>11</v>
      </c>
      <c r="B27" s="142"/>
      <c r="C27" s="153" t="s">
        <v>168</v>
      </c>
      <c r="D27" s="152" t="s">
        <v>90</v>
      </c>
      <c r="E27" s="400">
        <f>SUM(E26)*0.06</f>
        <v>2.4</v>
      </c>
      <c r="F27" s="231">
        <v>0</v>
      </c>
      <c r="G27" s="231">
        <f>ROUND(SUM(E27*F27),2)</f>
        <v>0</v>
      </c>
      <c r="H27" s="391"/>
    </row>
    <row r="28" spans="1:8" s="16" customFormat="1" ht="10.199999999999999">
      <c r="A28" s="142">
        <v>12</v>
      </c>
      <c r="B28" s="142"/>
      <c r="C28" s="160" t="s">
        <v>149</v>
      </c>
      <c r="D28" s="159" t="s">
        <v>148</v>
      </c>
      <c r="E28" s="401">
        <v>1</v>
      </c>
      <c r="F28" s="231">
        <v>0</v>
      </c>
      <c r="G28" s="231">
        <f>ROUND(SUM(E28*F28),2)</f>
        <v>0</v>
      </c>
      <c r="H28" s="391"/>
    </row>
    <row r="29" spans="1:8" s="16" customFormat="1" ht="10.199999999999999">
      <c r="A29" s="142">
        <v>13</v>
      </c>
      <c r="B29" s="142"/>
      <c r="C29" s="160" t="s">
        <v>169</v>
      </c>
      <c r="D29" s="145" t="s">
        <v>89</v>
      </c>
      <c r="E29" s="396">
        <v>40</v>
      </c>
      <c r="F29" s="231">
        <v>0</v>
      </c>
      <c r="G29" s="231">
        <f>ROUND(SUM(E29*F29),2)</f>
        <v>0</v>
      </c>
      <c r="H29" s="391"/>
    </row>
    <row r="30" spans="1:8" s="16" customFormat="1" ht="10.199999999999999">
      <c r="A30" s="142"/>
      <c r="B30" s="142"/>
      <c r="C30" s="143" t="s">
        <v>115</v>
      </c>
      <c r="D30" s="142" t="s">
        <v>102</v>
      </c>
      <c r="E30" s="231">
        <v>1</v>
      </c>
      <c r="F30" s="231">
        <v>0</v>
      </c>
      <c r="G30" s="231">
        <f>ROUND(SUM(E30*F30),2)</f>
        <v>0</v>
      </c>
      <c r="H30" s="391"/>
    </row>
    <row r="31" spans="1:8" s="16" customFormat="1" ht="10.199999999999999">
      <c r="A31" s="142"/>
      <c r="B31" s="142"/>
      <c r="C31" s="143"/>
      <c r="D31" s="142"/>
      <c r="E31" s="231"/>
      <c r="F31" s="231"/>
      <c r="G31" s="231"/>
      <c r="H31" s="391"/>
    </row>
    <row r="32" spans="1:8" s="16" customFormat="1" ht="10.199999999999999">
      <c r="A32" s="142"/>
      <c r="B32" s="142"/>
      <c r="C32" s="134" t="s">
        <v>101</v>
      </c>
      <c r="D32" s="129"/>
      <c r="E32" s="229"/>
      <c r="F32" s="229"/>
      <c r="G32" s="230">
        <f>SUM(G33:G35)</f>
        <v>0</v>
      </c>
      <c r="H32" s="391"/>
    </row>
    <row r="33" spans="1:8" s="16" customFormat="1" ht="10.199999999999999">
      <c r="A33" s="142">
        <v>14</v>
      </c>
      <c r="B33" s="142"/>
      <c r="C33" s="143" t="s">
        <v>103</v>
      </c>
      <c r="D33" s="142" t="s">
        <v>102</v>
      </c>
      <c r="E33" s="231">
        <v>1</v>
      </c>
      <c r="F33" s="231">
        <v>0</v>
      </c>
      <c r="G33" s="231">
        <f>ROUND(SUM(E33*F33),2)</f>
        <v>0</v>
      </c>
      <c r="H33" s="391"/>
    </row>
    <row r="34" spans="1:8" s="16" customFormat="1" ht="10.199999999999999">
      <c r="A34" s="142">
        <v>15</v>
      </c>
      <c r="B34" s="142"/>
      <c r="C34" s="143" t="s">
        <v>104</v>
      </c>
      <c r="D34" s="142" t="s">
        <v>102</v>
      </c>
      <c r="E34" s="231">
        <v>1</v>
      </c>
      <c r="F34" s="231">
        <v>0</v>
      </c>
      <c r="G34" s="231">
        <f>ROUND(SUM(E34*F34),2)</f>
        <v>0</v>
      </c>
      <c r="H34" s="391"/>
    </row>
    <row r="35" spans="1:8" s="16" customFormat="1" ht="10.199999999999999">
      <c r="A35" s="142">
        <v>16</v>
      </c>
      <c r="B35" s="142"/>
      <c r="C35" s="143" t="s">
        <v>105</v>
      </c>
      <c r="D35" s="142" t="s">
        <v>102</v>
      </c>
      <c r="E35" s="231">
        <v>1</v>
      </c>
      <c r="F35" s="231">
        <v>0</v>
      </c>
      <c r="G35" s="231">
        <f>ROUND(SUM(E35*F35),2)</f>
        <v>0</v>
      </c>
      <c r="H35" s="391"/>
    </row>
    <row r="36" spans="1:8" s="16" customFormat="1" ht="10.199999999999999">
      <c r="A36" s="142"/>
      <c r="B36" s="142"/>
      <c r="C36" s="143"/>
      <c r="D36" s="142"/>
      <c r="E36" s="231"/>
      <c r="F36" s="231"/>
      <c r="G36" s="231"/>
      <c r="H36" s="391"/>
    </row>
    <row r="37" spans="1:8" s="16" customFormat="1" ht="10.199999999999999">
      <c r="A37" s="142"/>
      <c r="B37" s="142"/>
      <c r="C37" s="137" t="s">
        <v>82</v>
      </c>
      <c r="D37" s="136"/>
      <c r="E37" s="397"/>
      <c r="F37" s="397"/>
      <c r="G37" s="239">
        <f>SUM(G32+G25+G23+G14)</f>
        <v>0</v>
      </c>
      <c r="H37" s="391"/>
    </row>
    <row r="38" spans="1:8" ht="11.25" customHeight="1">
      <c r="E38" s="395"/>
      <c r="F38" s="395"/>
      <c r="G38" s="395"/>
      <c r="H38" s="395"/>
    </row>
    <row r="39" spans="1:8" ht="11.25" customHeight="1">
      <c r="E39" s="395"/>
      <c r="F39" s="395"/>
      <c r="G39" s="395"/>
      <c r="H39" s="395"/>
    </row>
    <row r="40" spans="1:8" ht="11.25" customHeight="1">
      <c r="E40" s="395"/>
      <c r="F40" s="395"/>
      <c r="G40" s="395"/>
      <c r="H40" s="395"/>
    </row>
    <row r="41" spans="1:8" ht="11.25" customHeight="1">
      <c r="E41" s="395"/>
      <c r="F41" s="395"/>
      <c r="G41" s="395"/>
      <c r="H41" s="395"/>
    </row>
    <row r="42" spans="1:8" ht="11.25" customHeight="1">
      <c r="E42" s="395"/>
      <c r="F42" s="395"/>
      <c r="G42" s="395"/>
      <c r="H42" s="395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4"/>
  <sheetViews>
    <sheetView showGridLines="0" topLeftCell="A48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Rekapitulácia!B21</f>
        <v>SO 07  WORKOUT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07'!G73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4"/>
  <sheetViews>
    <sheetView showGridLines="0" view="pageBreakPreview" zoomScale="90" zoomScaleNormal="100" zoomScaleSheetLayoutView="90" workbookViewId="0">
      <pane ySplit="12" topLeftCell="A13" activePane="bottomLeft" state="frozenSplit"/>
      <selection activeCell="A71" sqref="A71"/>
      <selection pane="bottomLeft" activeCell="G14" sqref="G14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7" ht="18" customHeight="1">
      <c r="A1" s="565" t="s">
        <v>187</v>
      </c>
      <c r="B1" s="566"/>
      <c r="C1" s="566"/>
      <c r="D1" s="566"/>
      <c r="E1" s="566"/>
      <c r="F1" s="566"/>
      <c r="G1" s="566"/>
    </row>
    <row r="2" spans="1:7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7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7" ht="11.25" customHeight="1">
      <c r="A4" s="116" t="s">
        <v>74</v>
      </c>
      <c r="B4" s="117"/>
      <c r="C4" s="117" t="str">
        <f>Rekapitulácia!B21</f>
        <v>SO 07  WORKOUT</v>
      </c>
      <c r="D4" s="117"/>
      <c r="E4" s="117"/>
      <c r="F4" s="117"/>
      <c r="G4" s="117"/>
    </row>
    <row r="5" spans="1:7" ht="5.25" customHeight="1">
      <c r="A5" s="117"/>
      <c r="B5" s="117"/>
      <c r="C5" s="117"/>
      <c r="D5" s="117"/>
      <c r="E5" s="117"/>
      <c r="F5" s="117"/>
      <c r="G5" s="117"/>
    </row>
    <row r="6" spans="1:7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7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7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7" ht="13.2">
      <c r="A9" s="139"/>
      <c r="B9" s="139"/>
      <c r="C9" s="139"/>
      <c r="D9" s="139"/>
      <c r="E9" s="139"/>
      <c r="F9" s="139"/>
      <c r="G9" s="139"/>
    </row>
    <row r="10" spans="1:7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7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7" ht="13.2">
      <c r="A12" s="139"/>
      <c r="B12" s="139"/>
      <c r="C12" s="139"/>
      <c r="D12" s="139"/>
      <c r="E12" s="139"/>
      <c r="F12" s="139"/>
      <c r="G12" s="139"/>
    </row>
    <row r="13" spans="1:7" s="129" customFormat="1" ht="12.75" customHeight="1">
      <c r="A13" s="140"/>
      <c r="B13" s="140"/>
      <c r="C13" s="140"/>
      <c r="D13" s="140"/>
      <c r="E13" s="140"/>
      <c r="F13" s="140"/>
      <c r="G13" s="141"/>
    </row>
    <row r="14" spans="1:7" s="129" customFormat="1" ht="12.75" customHeight="1">
      <c r="C14" s="134" t="s">
        <v>87</v>
      </c>
      <c r="E14" s="229"/>
      <c r="F14" s="229"/>
      <c r="G14" s="230">
        <f>SUM(G15:G18)</f>
        <v>0</v>
      </c>
    </row>
    <row r="15" spans="1:7" s="16" customFormat="1" ht="10.199999999999999">
      <c r="A15" s="142">
        <v>1</v>
      </c>
      <c r="B15" s="129"/>
      <c r="C15" s="150" t="s">
        <v>188</v>
      </c>
      <c r="D15" s="142" t="s">
        <v>90</v>
      </c>
      <c r="E15" s="231">
        <v>87</v>
      </c>
      <c r="F15" s="144">
        <v>0</v>
      </c>
      <c r="G15" s="231">
        <f>SUM(E15*F15)</f>
        <v>0</v>
      </c>
    </row>
    <row r="16" spans="1:7" s="16" customFormat="1" ht="10.199999999999999">
      <c r="A16" s="142">
        <v>2</v>
      </c>
      <c r="B16" s="129"/>
      <c r="C16" s="150" t="s">
        <v>189</v>
      </c>
      <c r="D16" s="142" t="s">
        <v>88</v>
      </c>
      <c r="E16" s="231">
        <v>317</v>
      </c>
      <c r="F16" s="144">
        <v>0</v>
      </c>
      <c r="G16" s="231">
        <f>SUM(E16*F16)</f>
        <v>0</v>
      </c>
    </row>
    <row r="17" spans="1:7" s="16" customFormat="1" ht="20.399999999999999">
      <c r="A17" s="142">
        <v>3</v>
      </c>
      <c r="B17" s="129"/>
      <c r="C17" s="150" t="s">
        <v>193</v>
      </c>
      <c r="D17" s="142" t="s">
        <v>90</v>
      </c>
      <c r="E17" s="231">
        <v>3.6749999999999998</v>
      </c>
      <c r="F17" s="144">
        <v>0</v>
      </c>
      <c r="G17" s="231">
        <f>SUM(E17*F17)</f>
        <v>0</v>
      </c>
    </row>
    <row r="18" spans="1:7" s="16" customFormat="1" ht="20.399999999999999">
      <c r="A18" s="142">
        <v>4</v>
      </c>
      <c r="B18" s="129"/>
      <c r="C18" s="150" t="s">
        <v>372</v>
      </c>
      <c r="D18" s="142" t="s">
        <v>90</v>
      </c>
      <c r="E18" s="231">
        <v>10</v>
      </c>
      <c r="F18" s="144">
        <v>0</v>
      </c>
      <c r="G18" s="231">
        <f>SUM(E18*F18)</f>
        <v>0</v>
      </c>
    </row>
    <row r="19" spans="1:7" s="16" customFormat="1" ht="10.199999999999999">
      <c r="A19" s="142"/>
      <c r="B19" s="142"/>
      <c r="C19" s="143"/>
      <c r="D19" s="142"/>
      <c r="E19" s="232"/>
      <c r="F19" s="231"/>
      <c r="G19" s="231"/>
    </row>
    <row r="20" spans="1:7" s="16" customFormat="1" ht="10.199999999999999">
      <c r="A20" s="142"/>
      <c r="B20" s="142"/>
      <c r="C20" s="134" t="s">
        <v>97</v>
      </c>
      <c r="D20" s="129"/>
      <c r="E20" s="229"/>
      <c r="F20" s="231"/>
      <c r="G20" s="230">
        <f>SUM(G21:G25)</f>
        <v>0</v>
      </c>
    </row>
    <row r="21" spans="1:7" s="129" customFormat="1" ht="10.199999999999999">
      <c r="A21" s="142">
        <v>5</v>
      </c>
      <c r="C21" s="150" t="s">
        <v>343</v>
      </c>
      <c r="D21" s="142" t="s">
        <v>90</v>
      </c>
      <c r="E21" s="231">
        <v>17.5</v>
      </c>
      <c r="F21" s="144">
        <v>0</v>
      </c>
      <c r="G21" s="231">
        <f>SUM(E21*F21)</f>
        <v>0</v>
      </c>
    </row>
    <row r="22" spans="1:7" s="16" customFormat="1" ht="10.199999999999999">
      <c r="A22" s="142">
        <v>6</v>
      </c>
      <c r="B22" s="129"/>
      <c r="C22" s="150" t="s">
        <v>344</v>
      </c>
      <c r="D22" s="142" t="s">
        <v>199</v>
      </c>
      <c r="E22" s="231">
        <v>40</v>
      </c>
      <c r="F22" s="144">
        <v>0</v>
      </c>
      <c r="G22" s="231">
        <f>SUM(E22*F22)</f>
        <v>0</v>
      </c>
    </row>
    <row r="23" spans="1:7" s="16" customFormat="1" ht="10.199999999999999">
      <c r="A23" s="142">
        <v>7</v>
      </c>
      <c r="B23" s="129"/>
      <c r="C23" s="150" t="s">
        <v>201</v>
      </c>
      <c r="D23" s="142" t="s">
        <v>90</v>
      </c>
      <c r="E23" s="231">
        <v>2.94</v>
      </c>
      <c r="F23" s="144">
        <v>0</v>
      </c>
      <c r="G23" s="231">
        <f>SUM(E23*F23)</f>
        <v>0</v>
      </c>
    </row>
    <row r="24" spans="1:7" s="16" customFormat="1" ht="10.199999999999999">
      <c r="A24" s="142">
        <v>8</v>
      </c>
      <c r="B24" s="129"/>
      <c r="C24" s="150" t="s">
        <v>202</v>
      </c>
      <c r="D24" s="142" t="s">
        <v>199</v>
      </c>
      <c r="E24" s="231">
        <v>49</v>
      </c>
      <c r="F24" s="144">
        <v>0</v>
      </c>
      <c r="G24" s="231">
        <f>SUM(E24*F24)</f>
        <v>0</v>
      </c>
    </row>
    <row r="25" spans="1:7" s="16" customFormat="1" ht="10.199999999999999">
      <c r="A25" s="142">
        <v>9</v>
      </c>
      <c r="B25" s="129"/>
      <c r="C25" s="150" t="s">
        <v>203</v>
      </c>
      <c r="D25" s="142" t="s">
        <v>199</v>
      </c>
      <c r="E25" s="231">
        <v>49</v>
      </c>
      <c r="F25" s="144">
        <v>0</v>
      </c>
      <c r="G25" s="231">
        <f>SUM(E25*F25)</f>
        <v>0</v>
      </c>
    </row>
    <row r="26" spans="1:7" s="16" customFormat="1" ht="10.199999999999999">
      <c r="A26" s="142"/>
      <c r="B26" s="142"/>
      <c r="C26" s="154"/>
      <c r="D26" s="145"/>
      <c r="E26" s="396"/>
      <c r="F26" s="231"/>
      <c r="G26" s="231"/>
    </row>
    <row r="27" spans="1:7" s="16" customFormat="1" ht="10.199999999999999">
      <c r="A27" s="142"/>
      <c r="B27" s="142"/>
      <c r="C27" s="134" t="s">
        <v>98</v>
      </c>
      <c r="D27" s="129"/>
      <c r="E27" s="229"/>
      <c r="F27" s="231"/>
      <c r="G27" s="230">
        <f>SUM(G28:G50)</f>
        <v>0</v>
      </c>
    </row>
    <row r="28" spans="1:7" s="16" customFormat="1" ht="10.199999999999999">
      <c r="A28" s="142">
        <v>10</v>
      </c>
      <c r="B28" s="142"/>
      <c r="C28" s="150" t="s">
        <v>345</v>
      </c>
      <c r="D28" s="142" t="s">
        <v>121</v>
      </c>
      <c r="E28" s="231">
        <v>100</v>
      </c>
      <c r="F28" s="144">
        <v>0</v>
      </c>
      <c r="G28" s="231">
        <f t="shared" ref="G28:G34" si="0">SUM(E28*F28)</f>
        <v>0</v>
      </c>
    </row>
    <row r="29" spans="1:7" s="16" customFormat="1" ht="10.199999999999999">
      <c r="A29" s="142">
        <v>11</v>
      </c>
      <c r="B29" s="142"/>
      <c r="C29" s="150" t="s">
        <v>209</v>
      </c>
      <c r="D29" s="142" t="s">
        <v>88</v>
      </c>
      <c r="E29" s="231">
        <v>317</v>
      </c>
      <c r="F29" s="144">
        <v>0</v>
      </c>
      <c r="G29" s="231">
        <f t="shared" si="0"/>
        <v>0</v>
      </c>
    </row>
    <row r="30" spans="1:7" s="16" customFormat="1" ht="10.199999999999999">
      <c r="A30" s="142">
        <v>12</v>
      </c>
      <c r="B30" s="142"/>
      <c r="C30" s="150" t="s">
        <v>210</v>
      </c>
      <c r="D30" s="142" t="s">
        <v>88</v>
      </c>
      <c r="E30" s="231">
        <v>317</v>
      </c>
      <c r="F30" s="144">
        <v>0</v>
      </c>
      <c r="G30" s="231">
        <f t="shared" si="0"/>
        <v>0</v>
      </c>
    </row>
    <row r="31" spans="1:7" s="16" customFormat="1" ht="10.199999999999999">
      <c r="A31" s="142">
        <v>13</v>
      </c>
      <c r="B31" s="142"/>
      <c r="C31" s="150" t="s">
        <v>346</v>
      </c>
      <c r="D31" s="142" t="s">
        <v>121</v>
      </c>
      <c r="E31" s="231">
        <v>65</v>
      </c>
      <c r="F31" s="144">
        <v>0</v>
      </c>
      <c r="G31" s="231">
        <f t="shared" si="0"/>
        <v>0</v>
      </c>
    </row>
    <row r="32" spans="1:7" s="16" customFormat="1" ht="10.199999999999999">
      <c r="A32" s="142">
        <v>14</v>
      </c>
      <c r="B32" s="142"/>
      <c r="C32" s="150" t="s">
        <v>209</v>
      </c>
      <c r="D32" s="142" t="s">
        <v>88</v>
      </c>
      <c r="E32" s="231">
        <v>317</v>
      </c>
      <c r="F32" s="144">
        <v>0</v>
      </c>
      <c r="G32" s="231">
        <f t="shared" si="0"/>
        <v>0</v>
      </c>
    </row>
    <row r="33" spans="1:7" s="16" customFormat="1" ht="10.199999999999999">
      <c r="A33" s="142">
        <v>15</v>
      </c>
      <c r="B33" s="142"/>
      <c r="C33" s="150" t="s">
        <v>210</v>
      </c>
      <c r="D33" s="142" t="s">
        <v>88</v>
      </c>
      <c r="E33" s="231">
        <v>317</v>
      </c>
      <c r="F33" s="144">
        <v>0</v>
      </c>
      <c r="G33" s="231">
        <f t="shared" si="0"/>
        <v>0</v>
      </c>
    </row>
    <row r="34" spans="1:7" s="16" customFormat="1" ht="20.399999999999999">
      <c r="A34" s="142"/>
      <c r="B34" s="142"/>
      <c r="C34" s="150" t="s">
        <v>300</v>
      </c>
      <c r="D34" s="142" t="s">
        <v>88</v>
      </c>
      <c r="E34" s="231">
        <v>317</v>
      </c>
      <c r="F34" s="144">
        <v>0</v>
      </c>
      <c r="G34" s="231">
        <f t="shared" si="0"/>
        <v>0</v>
      </c>
    </row>
    <row r="35" spans="1:7" s="129" customFormat="1" ht="12.75" customHeight="1">
      <c r="A35" s="142">
        <v>16</v>
      </c>
      <c r="B35" s="142"/>
      <c r="C35" s="150" t="s">
        <v>301</v>
      </c>
      <c r="D35" s="142" t="s">
        <v>121</v>
      </c>
      <c r="E35" s="231">
        <v>6</v>
      </c>
      <c r="F35" s="144">
        <v>0</v>
      </c>
      <c r="G35" s="231">
        <f>SUM(E35*F35)</f>
        <v>0</v>
      </c>
    </row>
    <row r="36" spans="1:7" s="129" customFormat="1" ht="12.75" customHeight="1">
      <c r="A36" s="142">
        <v>17</v>
      </c>
      <c r="B36" s="142"/>
      <c r="C36" s="150" t="s">
        <v>302</v>
      </c>
      <c r="D36" s="142" t="s">
        <v>121</v>
      </c>
      <c r="E36" s="231">
        <v>5</v>
      </c>
      <c r="F36" s="144">
        <v>0</v>
      </c>
      <c r="G36" s="231">
        <f>SUM(E36*F36)</f>
        <v>0</v>
      </c>
    </row>
    <row r="37" spans="1:7" s="129" customFormat="1" ht="12.75" customHeight="1">
      <c r="A37" s="142">
        <v>18</v>
      </c>
      <c r="B37" s="142"/>
      <c r="C37" s="150" t="s">
        <v>303</v>
      </c>
      <c r="D37" s="142" t="s">
        <v>124</v>
      </c>
      <c r="E37" s="231">
        <v>700</v>
      </c>
      <c r="F37" s="144">
        <v>0</v>
      </c>
      <c r="G37" s="231">
        <f>SUM(E37*F37)</f>
        <v>0</v>
      </c>
    </row>
    <row r="38" spans="1:7" s="129" customFormat="1" ht="51">
      <c r="A38" s="142">
        <v>19</v>
      </c>
      <c r="B38" s="142"/>
      <c r="C38" s="150" t="s">
        <v>143</v>
      </c>
      <c r="D38" s="142" t="s">
        <v>88</v>
      </c>
      <c r="E38" s="231">
        <v>317</v>
      </c>
      <c r="F38" s="144">
        <v>0</v>
      </c>
      <c r="G38" s="231">
        <f>SUM(E38*F38)</f>
        <v>0</v>
      </c>
    </row>
    <row r="39" spans="1:7" s="129" customFormat="1" ht="12.75" customHeight="1">
      <c r="B39" s="142"/>
      <c r="C39" s="150" t="s">
        <v>304</v>
      </c>
      <c r="D39" s="142" t="s">
        <v>88</v>
      </c>
      <c r="E39" s="231">
        <v>317</v>
      </c>
      <c r="F39" s="231"/>
      <c r="G39" s="231">
        <f t="shared" ref="G39:G50" si="1">SUM(E39*F39)</f>
        <v>0</v>
      </c>
    </row>
    <row r="40" spans="1:7" s="129" customFormat="1" ht="12.75" customHeight="1">
      <c r="A40" s="142">
        <v>20</v>
      </c>
      <c r="B40" s="142"/>
      <c r="C40" s="150" t="s">
        <v>127</v>
      </c>
      <c r="D40" s="142" t="s">
        <v>128</v>
      </c>
      <c r="E40" s="231">
        <v>25</v>
      </c>
      <c r="F40" s="144">
        <v>0</v>
      </c>
      <c r="G40" s="231">
        <f t="shared" si="1"/>
        <v>0</v>
      </c>
    </row>
    <row r="41" spans="1:7" s="129" customFormat="1" ht="12.75" customHeight="1">
      <c r="A41" s="142">
        <v>21</v>
      </c>
      <c r="B41" s="142"/>
      <c r="C41" s="150" t="s">
        <v>303</v>
      </c>
      <c r="D41" s="142" t="s">
        <v>124</v>
      </c>
      <c r="E41" s="231">
        <v>80</v>
      </c>
      <c r="F41" s="144">
        <v>0</v>
      </c>
      <c r="G41" s="231">
        <f t="shared" si="1"/>
        <v>0</v>
      </c>
    </row>
    <row r="42" spans="1:7" s="129" customFormat="1" ht="12.75" customHeight="1">
      <c r="A42" s="142">
        <v>22</v>
      </c>
      <c r="B42" s="142"/>
      <c r="C42" s="150" t="s">
        <v>146</v>
      </c>
      <c r="D42" s="142" t="s">
        <v>88</v>
      </c>
      <c r="E42" s="231">
        <v>317</v>
      </c>
      <c r="F42" s="144">
        <v>0</v>
      </c>
      <c r="G42" s="231">
        <f t="shared" si="1"/>
        <v>0</v>
      </c>
    </row>
    <row r="43" spans="1:7" s="129" customFormat="1" ht="12.75" customHeight="1">
      <c r="A43" s="142">
        <v>23</v>
      </c>
      <c r="B43" s="142"/>
      <c r="C43" s="150" t="s">
        <v>347</v>
      </c>
      <c r="D43" s="142" t="s">
        <v>124</v>
      </c>
      <c r="E43" s="231">
        <v>315</v>
      </c>
      <c r="F43" s="144">
        <v>0</v>
      </c>
      <c r="G43" s="231">
        <f t="shared" si="1"/>
        <v>0</v>
      </c>
    </row>
    <row r="44" spans="1:7" s="129" customFormat="1" ht="12.75" customHeight="1">
      <c r="A44" s="142">
        <v>24</v>
      </c>
      <c r="B44" s="142"/>
      <c r="C44" s="150" t="s">
        <v>348</v>
      </c>
      <c r="D44" s="142" t="s">
        <v>124</v>
      </c>
      <c r="E44" s="231">
        <v>300</v>
      </c>
      <c r="F44" s="144">
        <v>0</v>
      </c>
      <c r="G44" s="231">
        <f t="shared" si="1"/>
        <v>0</v>
      </c>
    </row>
    <row r="45" spans="1:7" s="129" customFormat="1" ht="12.75" customHeight="1">
      <c r="A45" s="142">
        <v>25</v>
      </c>
      <c r="B45" s="142"/>
      <c r="C45" s="150" t="s">
        <v>349</v>
      </c>
      <c r="D45" s="142" t="s">
        <v>124</v>
      </c>
      <c r="E45" s="231">
        <v>300</v>
      </c>
      <c r="F45" s="144">
        <v>0</v>
      </c>
      <c r="G45" s="231">
        <f t="shared" si="1"/>
        <v>0</v>
      </c>
    </row>
    <row r="46" spans="1:7" s="129" customFormat="1" ht="12.75" customHeight="1">
      <c r="A46" s="142">
        <v>26</v>
      </c>
      <c r="B46" s="142"/>
      <c r="C46" s="150" t="s">
        <v>350</v>
      </c>
      <c r="D46" s="142" t="s">
        <v>124</v>
      </c>
      <c r="E46" s="231">
        <v>300</v>
      </c>
      <c r="F46" s="144">
        <v>0</v>
      </c>
      <c r="G46" s="231">
        <f t="shared" si="1"/>
        <v>0</v>
      </c>
    </row>
    <row r="47" spans="1:7" s="129" customFormat="1" ht="12.75" customHeight="1">
      <c r="A47" s="142">
        <v>27</v>
      </c>
      <c r="B47" s="142"/>
      <c r="C47" s="150" t="s">
        <v>351</v>
      </c>
      <c r="D47" s="142" t="s">
        <v>124</v>
      </c>
      <c r="E47" s="231">
        <v>680</v>
      </c>
      <c r="F47" s="144">
        <v>0</v>
      </c>
      <c r="G47" s="231">
        <f t="shared" si="1"/>
        <v>0</v>
      </c>
    </row>
    <row r="48" spans="1:7" s="129" customFormat="1" ht="12.75" customHeight="1">
      <c r="A48" s="142">
        <v>28</v>
      </c>
      <c r="B48" s="142"/>
      <c r="C48" s="150" t="s">
        <v>352</v>
      </c>
      <c r="D48" s="142" t="s">
        <v>124</v>
      </c>
      <c r="E48" s="231">
        <v>1800</v>
      </c>
      <c r="F48" s="144">
        <v>0</v>
      </c>
      <c r="G48" s="231">
        <f t="shared" si="1"/>
        <v>0</v>
      </c>
    </row>
    <row r="49" spans="1:7" s="129" customFormat="1" ht="12.75" customHeight="1">
      <c r="A49" s="142">
        <v>29</v>
      </c>
      <c r="B49" s="142"/>
      <c r="C49" s="150" t="s">
        <v>309</v>
      </c>
      <c r="D49" s="142" t="s">
        <v>124</v>
      </c>
      <c r="E49" s="231">
        <v>600</v>
      </c>
      <c r="F49" s="144">
        <v>0</v>
      </c>
      <c r="G49" s="231">
        <f t="shared" si="1"/>
        <v>0</v>
      </c>
    </row>
    <row r="50" spans="1:7" s="129" customFormat="1" ht="51">
      <c r="A50" s="142">
        <v>30</v>
      </c>
      <c r="B50" s="142"/>
      <c r="C50" s="150" t="s">
        <v>310</v>
      </c>
      <c r="D50" s="142" t="s">
        <v>88</v>
      </c>
      <c r="E50" s="231">
        <v>317</v>
      </c>
      <c r="F50" s="144">
        <v>0</v>
      </c>
      <c r="G50" s="231">
        <f t="shared" si="1"/>
        <v>0</v>
      </c>
    </row>
    <row r="51" spans="1:7" s="129" customFormat="1" ht="12.75" customHeight="1">
      <c r="A51" s="142"/>
      <c r="B51" s="145"/>
      <c r="C51" s="160"/>
      <c r="D51" s="145"/>
      <c r="E51" s="396"/>
      <c r="F51" s="396"/>
      <c r="G51" s="231"/>
    </row>
    <row r="52" spans="1:7" s="129" customFormat="1" ht="12.75" customHeight="1">
      <c r="A52" s="142"/>
      <c r="B52" s="145"/>
      <c r="C52" s="134" t="s">
        <v>884</v>
      </c>
      <c r="E52" s="229"/>
      <c r="F52" s="231"/>
      <c r="G52" s="230">
        <f>SUM(G53:G65)</f>
        <v>0</v>
      </c>
    </row>
    <row r="53" spans="1:7" s="129" customFormat="1" ht="12.75" customHeight="1">
      <c r="A53" s="142">
        <v>31</v>
      </c>
      <c r="B53" s="145"/>
      <c r="C53" s="165" t="s">
        <v>353</v>
      </c>
      <c r="D53" s="166" t="s">
        <v>225</v>
      </c>
      <c r="E53" s="392">
        <v>1</v>
      </c>
      <c r="F53" s="144">
        <v>0</v>
      </c>
      <c r="G53" s="231">
        <f t="shared" ref="G53:G65" si="2">SUM(E53*F53)</f>
        <v>0</v>
      </c>
    </row>
    <row r="54" spans="1:7" s="129" customFormat="1" ht="12.75" customHeight="1">
      <c r="A54" s="142">
        <v>32</v>
      </c>
      <c r="B54" s="145"/>
      <c r="C54" s="165" t="s">
        <v>355</v>
      </c>
      <c r="D54" s="166" t="s">
        <v>225</v>
      </c>
      <c r="E54" s="392">
        <v>1</v>
      </c>
      <c r="F54" s="144">
        <v>0</v>
      </c>
      <c r="G54" s="231">
        <f t="shared" si="2"/>
        <v>0</v>
      </c>
    </row>
    <row r="55" spans="1:7" s="129" customFormat="1" ht="12.75" customHeight="1">
      <c r="A55" s="142">
        <v>33</v>
      </c>
      <c r="B55" s="145"/>
      <c r="C55" s="165" t="s">
        <v>356</v>
      </c>
      <c r="D55" s="166" t="s">
        <v>225</v>
      </c>
      <c r="E55" s="392">
        <v>1</v>
      </c>
      <c r="F55" s="144">
        <v>0</v>
      </c>
      <c r="G55" s="231">
        <f t="shared" si="2"/>
        <v>0</v>
      </c>
    </row>
    <row r="56" spans="1:7" s="129" customFormat="1" ht="12.75" customHeight="1">
      <c r="A56" s="142">
        <v>34</v>
      </c>
      <c r="B56" s="145"/>
      <c r="C56" s="165" t="s">
        <v>357</v>
      </c>
      <c r="D56" s="166" t="s">
        <v>225</v>
      </c>
      <c r="E56" s="392">
        <v>1</v>
      </c>
      <c r="F56" s="144">
        <v>0</v>
      </c>
      <c r="G56" s="231">
        <f t="shared" si="2"/>
        <v>0</v>
      </c>
    </row>
    <row r="57" spans="1:7" s="129" customFormat="1" ht="12.75" customHeight="1">
      <c r="A57" s="142">
        <v>35</v>
      </c>
      <c r="B57" s="145"/>
      <c r="C57" s="165" t="s">
        <v>358</v>
      </c>
      <c r="D57" s="166" t="s">
        <v>225</v>
      </c>
      <c r="E57" s="392">
        <v>1</v>
      </c>
      <c r="F57" s="144">
        <v>0</v>
      </c>
      <c r="G57" s="231">
        <f t="shared" si="2"/>
        <v>0</v>
      </c>
    </row>
    <row r="58" spans="1:7" s="129" customFormat="1" ht="12.75" customHeight="1">
      <c r="A58" s="142">
        <v>36</v>
      </c>
      <c r="B58" s="145"/>
      <c r="C58" s="165" t="s">
        <v>359</v>
      </c>
      <c r="D58" s="166" t="s">
        <v>225</v>
      </c>
      <c r="E58" s="392">
        <v>1</v>
      </c>
      <c r="F58" s="144">
        <v>0</v>
      </c>
      <c r="G58" s="231">
        <f t="shared" si="2"/>
        <v>0</v>
      </c>
    </row>
    <row r="59" spans="1:7" s="129" customFormat="1" ht="12.75" customHeight="1">
      <c r="A59" s="142">
        <v>37</v>
      </c>
      <c r="B59" s="145"/>
      <c r="C59" s="165" t="s">
        <v>360</v>
      </c>
      <c r="D59" s="166" t="s">
        <v>225</v>
      </c>
      <c r="E59" s="392">
        <v>1</v>
      </c>
      <c r="F59" s="144">
        <v>0</v>
      </c>
      <c r="G59" s="231">
        <f t="shared" si="2"/>
        <v>0</v>
      </c>
    </row>
    <row r="60" spans="1:7" s="129" customFormat="1" ht="12.75" customHeight="1">
      <c r="A60" s="142">
        <v>38</v>
      </c>
      <c r="B60" s="145"/>
      <c r="C60" s="165" t="s">
        <v>361</v>
      </c>
      <c r="D60" s="166" t="s">
        <v>225</v>
      </c>
      <c r="E60" s="392">
        <v>1</v>
      </c>
      <c r="F60" s="144">
        <v>0</v>
      </c>
      <c r="G60" s="231">
        <f t="shared" si="2"/>
        <v>0</v>
      </c>
    </row>
    <row r="61" spans="1:7" s="129" customFormat="1" ht="12.75" customHeight="1">
      <c r="A61" s="142">
        <v>39</v>
      </c>
      <c r="B61" s="145"/>
      <c r="C61" s="165" t="s">
        <v>362</v>
      </c>
      <c r="D61" s="166" t="s">
        <v>225</v>
      </c>
      <c r="E61" s="392">
        <v>1</v>
      </c>
      <c r="F61" s="144">
        <v>0</v>
      </c>
      <c r="G61" s="231">
        <f t="shared" si="2"/>
        <v>0</v>
      </c>
    </row>
    <row r="62" spans="1:7" s="129" customFormat="1" ht="12.75" customHeight="1">
      <c r="A62" s="142">
        <v>40</v>
      </c>
      <c r="B62" s="145"/>
      <c r="C62" s="165" t="s">
        <v>363</v>
      </c>
      <c r="D62" s="166" t="s">
        <v>225</v>
      </c>
      <c r="E62" s="392">
        <v>1</v>
      </c>
      <c r="F62" s="144">
        <v>0</v>
      </c>
      <c r="G62" s="231">
        <f t="shared" si="2"/>
        <v>0</v>
      </c>
    </row>
    <row r="63" spans="1:7" s="129" customFormat="1" ht="12.75" customHeight="1">
      <c r="A63" s="142">
        <v>41</v>
      </c>
      <c r="B63" s="145"/>
      <c r="C63" s="165" t="s">
        <v>364</v>
      </c>
      <c r="D63" s="166" t="s">
        <v>225</v>
      </c>
      <c r="E63" s="392">
        <v>1</v>
      </c>
      <c r="F63" s="144">
        <v>0</v>
      </c>
      <c r="G63" s="231">
        <f t="shared" si="2"/>
        <v>0</v>
      </c>
    </row>
    <row r="64" spans="1:7" s="129" customFormat="1" ht="12.75" customHeight="1">
      <c r="A64" s="142">
        <v>42</v>
      </c>
      <c r="B64" s="145"/>
      <c r="C64" s="165" t="s">
        <v>365</v>
      </c>
      <c r="D64" s="166" t="s">
        <v>225</v>
      </c>
      <c r="E64" s="392">
        <v>1</v>
      </c>
      <c r="F64" s="144">
        <v>0</v>
      </c>
      <c r="G64" s="231">
        <f t="shared" si="2"/>
        <v>0</v>
      </c>
    </row>
    <row r="65" spans="1:9" s="16" customFormat="1" ht="11.4">
      <c r="A65" s="142">
        <v>43</v>
      </c>
      <c r="B65" s="145"/>
      <c r="C65" s="169" t="s">
        <v>368</v>
      </c>
      <c r="D65" s="166" t="s">
        <v>225</v>
      </c>
      <c r="E65" s="392">
        <v>1</v>
      </c>
      <c r="F65" s="144">
        <v>0</v>
      </c>
      <c r="G65" s="231">
        <f t="shared" si="2"/>
        <v>0</v>
      </c>
    </row>
    <row r="66" spans="1:9" s="151" customFormat="1" ht="11.4">
      <c r="A66" s="142"/>
      <c r="B66" s="145"/>
      <c r="C66" s="143"/>
      <c r="D66" s="142"/>
      <c r="E66" s="231"/>
      <c r="F66" s="231"/>
      <c r="G66" s="231"/>
      <c r="I66" s="168"/>
    </row>
    <row r="67" spans="1:9" s="151" customFormat="1" ht="11.4">
      <c r="B67" s="145"/>
      <c r="C67" s="134" t="s">
        <v>101</v>
      </c>
      <c r="D67" s="129"/>
      <c r="E67" s="229"/>
      <c r="F67" s="229"/>
      <c r="G67" s="230">
        <f>SUM(G68:G71)</f>
        <v>0</v>
      </c>
      <c r="I67" s="168"/>
    </row>
    <row r="68" spans="1:9" s="151" customFormat="1" ht="11.4">
      <c r="A68" s="142">
        <v>44</v>
      </c>
      <c r="B68" s="145"/>
      <c r="C68" s="143" t="s">
        <v>103</v>
      </c>
      <c r="D68" s="142" t="s">
        <v>102</v>
      </c>
      <c r="E68" s="231">
        <v>1</v>
      </c>
      <c r="F68" s="144">
        <v>0</v>
      </c>
      <c r="G68" s="231">
        <f>SUM(E68*F68)</f>
        <v>0</v>
      </c>
      <c r="I68" s="168"/>
    </row>
    <row r="69" spans="1:9" s="151" customFormat="1" ht="11.4">
      <c r="A69" s="142">
        <v>45</v>
      </c>
      <c r="B69" s="145"/>
      <c r="C69" s="143" t="s">
        <v>104</v>
      </c>
      <c r="D69" s="142" t="s">
        <v>102</v>
      </c>
      <c r="E69" s="144">
        <v>1</v>
      </c>
      <c r="F69" s="144">
        <v>0</v>
      </c>
      <c r="G69" s="144">
        <f>SUM(E69*F69)</f>
        <v>0</v>
      </c>
      <c r="I69" s="168"/>
    </row>
    <row r="70" spans="1:9" s="151" customFormat="1" ht="11.4">
      <c r="A70" s="142">
        <v>46</v>
      </c>
      <c r="B70" s="145"/>
      <c r="C70" s="143" t="s">
        <v>105</v>
      </c>
      <c r="D70" s="142" t="s">
        <v>102</v>
      </c>
      <c r="E70" s="144">
        <v>1</v>
      </c>
      <c r="F70" s="144">
        <v>0</v>
      </c>
      <c r="G70" s="144">
        <f>SUM(E70*F70)</f>
        <v>0</v>
      </c>
      <c r="I70" s="168"/>
    </row>
    <row r="71" spans="1:9" s="151" customFormat="1" ht="11.4">
      <c r="A71" s="142">
        <v>47</v>
      </c>
      <c r="B71" s="145"/>
      <c r="C71" s="143" t="s">
        <v>371</v>
      </c>
      <c r="D71" s="142" t="s">
        <v>102</v>
      </c>
      <c r="E71" s="144">
        <v>1</v>
      </c>
      <c r="F71" s="144">
        <v>0</v>
      </c>
      <c r="G71" s="144">
        <f>SUM(E71*F71)</f>
        <v>0</v>
      </c>
      <c r="I71" s="168"/>
    </row>
    <row r="72" spans="1:9" s="151" customFormat="1" ht="11.4">
      <c r="A72" s="142"/>
      <c r="B72" s="145"/>
      <c r="C72" s="143"/>
      <c r="D72" s="142"/>
      <c r="E72" s="144"/>
      <c r="F72" s="144"/>
      <c r="G72" s="144"/>
      <c r="I72" s="168"/>
    </row>
    <row r="73" spans="1:9" s="151" customFormat="1" ht="12">
      <c r="A73" s="142"/>
      <c r="B73" s="145"/>
      <c r="C73" s="137" t="s">
        <v>82</v>
      </c>
      <c r="D73" s="136"/>
      <c r="E73" s="136"/>
      <c r="F73" s="136"/>
      <c r="G73" s="138">
        <f>SUM(G67+G52+G27+G20+G14)</f>
        <v>0</v>
      </c>
      <c r="I73" s="167"/>
    </row>
    <row r="74" spans="1:9" s="16" customFormat="1" ht="13.5" customHeight="1">
      <c r="A74" s="142"/>
      <c r="B74" s="142"/>
      <c r="C74" s="143"/>
      <c r="D74" s="142"/>
      <c r="E74" s="144"/>
      <c r="F74" s="144"/>
      <c r="G74" s="144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54"/>
  <sheetViews>
    <sheetView showGridLines="0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Rekapitulácia!B22</f>
        <v>SO 08  DROBNÁ ARCHITEKTÚRA A MOBILIÁR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08'!G33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showGridLines="0" view="pageBreakPreview" zoomScale="90" zoomScaleNormal="100" zoomScaleSheetLayoutView="90" workbookViewId="0">
      <pane ySplit="12" topLeftCell="A20" activePane="bottomLeft" state="frozenSplit"/>
      <selection activeCell="W51" sqref="W51:X51"/>
      <selection pane="bottomLeft" activeCell="H33" sqref="H33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5" t="s">
        <v>187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Rekapitulácia!B22</f>
        <v>SO 08  DROBNÁ ARCHITEKTÚRA A MOBILIÁR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SUM(G15:G16)</f>
        <v>0</v>
      </c>
      <c r="H14" s="229"/>
      <c r="I14" s="229"/>
    </row>
    <row r="15" spans="1:9" s="16" customFormat="1" ht="10.199999999999999">
      <c r="A15" s="142">
        <v>1</v>
      </c>
      <c r="B15" s="129"/>
      <c r="C15" s="150" t="s">
        <v>188</v>
      </c>
      <c r="D15" s="142" t="s">
        <v>90</v>
      </c>
      <c r="E15" s="231">
        <v>11.5</v>
      </c>
      <c r="F15" s="231">
        <v>0</v>
      </c>
      <c r="G15" s="231">
        <f>ROUND(SUM(E15*F15),2)</f>
        <v>0</v>
      </c>
      <c r="H15" s="391"/>
      <c r="I15" s="391"/>
    </row>
    <row r="16" spans="1:9" s="16" customFormat="1" ht="30.6">
      <c r="A16" s="142">
        <v>2</v>
      </c>
      <c r="B16" s="129"/>
      <c r="C16" s="150" t="s">
        <v>373</v>
      </c>
      <c r="D16" s="142" t="s">
        <v>90</v>
      </c>
      <c r="E16" s="231">
        <v>11.5</v>
      </c>
      <c r="F16" s="231">
        <v>0</v>
      </c>
      <c r="G16" s="231">
        <f>ROUND(SUM(E16*F16),2)</f>
        <v>0</v>
      </c>
      <c r="H16" s="391"/>
      <c r="I16" s="391"/>
    </row>
    <row r="17" spans="1:9" s="16" customFormat="1" ht="10.199999999999999">
      <c r="A17" s="142"/>
      <c r="B17" s="142"/>
      <c r="C17" s="143"/>
      <c r="D17" s="142"/>
      <c r="E17" s="232"/>
      <c r="F17" s="231"/>
      <c r="G17" s="231"/>
      <c r="H17" s="391"/>
      <c r="I17" s="391"/>
    </row>
    <row r="18" spans="1:9" s="16" customFormat="1" ht="10.199999999999999">
      <c r="A18" s="142"/>
      <c r="B18" s="142"/>
      <c r="C18" s="134" t="s">
        <v>97</v>
      </c>
      <c r="D18" s="129"/>
      <c r="E18" s="229"/>
      <c r="F18" s="231"/>
      <c r="G18" s="230">
        <f>SUM(G19:G20)</f>
        <v>0</v>
      </c>
      <c r="H18" s="391"/>
      <c r="I18" s="391"/>
    </row>
    <row r="19" spans="1:9" s="129" customFormat="1" ht="10.199999999999999">
      <c r="A19" s="142">
        <v>3</v>
      </c>
      <c r="C19" s="150" t="s">
        <v>343</v>
      </c>
      <c r="D19" s="142" t="s">
        <v>90</v>
      </c>
      <c r="E19" s="231">
        <v>11.5</v>
      </c>
      <c r="F19" s="231">
        <v>0</v>
      </c>
      <c r="G19" s="231">
        <f>ROUND(SUM(E19*F19),2)</f>
        <v>0</v>
      </c>
      <c r="H19" s="229"/>
      <c r="I19" s="229"/>
    </row>
    <row r="20" spans="1:9" s="16" customFormat="1" ht="10.199999999999999">
      <c r="A20" s="142">
        <v>4</v>
      </c>
      <c r="B20" s="129"/>
      <c r="C20" s="150" t="s">
        <v>344</v>
      </c>
      <c r="D20" s="142" t="s">
        <v>199</v>
      </c>
      <c r="E20" s="231">
        <v>46</v>
      </c>
      <c r="F20" s="231">
        <v>0</v>
      </c>
      <c r="G20" s="231">
        <f>ROUND(SUM(E20*F20),2)</f>
        <v>0</v>
      </c>
      <c r="H20" s="391"/>
      <c r="I20" s="391"/>
    </row>
    <row r="21" spans="1:9" s="129" customFormat="1" ht="12.75" customHeight="1">
      <c r="A21" s="142"/>
      <c r="B21" s="145"/>
      <c r="C21" s="160"/>
      <c r="D21" s="145"/>
      <c r="E21" s="396"/>
      <c r="F21" s="396"/>
      <c r="G21" s="231"/>
      <c r="H21" s="229"/>
      <c r="I21" s="229"/>
    </row>
    <row r="22" spans="1:9" s="129" customFormat="1" ht="12.75" customHeight="1">
      <c r="A22" s="142"/>
      <c r="B22" s="145"/>
      <c r="C22" s="134" t="s">
        <v>885</v>
      </c>
      <c r="E22" s="231"/>
      <c r="F22" s="231"/>
      <c r="G22" s="230">
        <f>SUM(G23:G27)</f>
        <v>0</v>
      </c>
      <c r="H22" s="229"/>
      <c r="I22" s="229"/>
    </row>
    <row r="23" spans="1:9" s="129" customFormat="1" ht="12.75" customHeight="1">
      <c r="A23" s="142">
        <v>5</v>
      </c>
      <c r="B23" s="145"/>
      <c r="C23" s="165" t="s">
        <v>365</v>
      </c>
      <c r="D23" s="166" t="s">
        <v>225</v>
      </c>
      <c r="E23" s="231">
        <v>1</v>
      </c>
      <c r="F23" s="231">
        <v>0</v>
      </c>
      <c r="G23" s="231">
        <f>ROUND(SUM(E23*F23),2)</f>
        <v>0</v>
      </c>
      <c r="H23" s="229"/>
      <c r="I23" s="229"/>
    </row>
    <row r="24" spans="1:9" s="129" customFormat="1" ht="12.75" customHeight="1">
      <c r="A24" s="142">
        <v>6</v>
      </c>
      <c r="B24" s="145"/>
      <c r="C24" s="165" t="s">
        <v>366</v>
      </c>
      <c r="D24" s="166" t="s">
        <v>225</v>
      </c>
      <c r="E24" s="231">
        <v>8</v>
      </c>
      <c r="F24" s="231">
        <v>0</v>
      </c>
      <c r="G24" s="231">
        <f>ROUND(SUM(E24*F24),2)</f>
        <v>0</v>
      </c>
      <c r="H24" s="229"/>
      <c r="I24" s="229"/>
    </row>
    <row r="25" spans="1:9" s="129" customFormat="1" ht="12.75" customHeight="1">
      <c r="A25" s="142">
        <v>7</v>
      </c>
      <c r="B25" s="145"/>
      <c r="C25" s="165" t="s">
        <v>367</v>
      </c>
      <c r="D25" s="166" t="s">
        <v>225</v>
      </c>
      <c r="E25" s="231">
        <v>6</v>
      </c>
      <c r="F25" s="231">
        <v>0</v>
      </c>
      <c r="G25" s="231">
        <f>ROUND(SUM(E25*F25),2)</f>
        <v>0</v>
      </c>
      <c r="H25" s="229"/>
      <c r="I25" s="229"/>
    </row>
    <row r="26" spans="1:9" s="129" customFormat="1" ht="11.4">
      <c r="A26" s="142">
        <v>8</v>
      </c>
      <c r="B26" s="145"/>
      <c r="C26" s="165" t="s">
        <v>369</v>
      </c>
      <c r="D26" s="166" t="s">
        <v>354</v>
      </c>
      <c r="E26" s="231">
        <v>1</v>
      </c>
      <c r="F26" s="231">
        <v>0</v>
      </c>
      <c r="G26" s="231">
        <f>ROUND(SUM(E26*F26),2)</f>
        <v>0</v>
      </c>
      <c r="H26" s="229"/>
      <c r="I26" s="229"/>
    </row>
    <row r="27" spans="1:9" s="129" customFormat="1" ht="11.4">
      <c r="A27" s="142">
        <v>9</v>
      </c>
      <c r="B27" s="145"/>
      <c r="C27" s="165" t="s">
        <v>370</v>
      </c>
      <c r="D27" s="166" t="s">
        <v>354</v>
      </c>
      <c r="E27" s="231">
        <v>2</v>
      </c>
      <c r="F27" s="231">
        <v>0</v>
      </c>
      <c r="G27" s="231">
        <f>ROUND(SUM(E27*F27),2)</f>
        <v>0</v>
      </c>
      <c r="H27" s="229"/>
      <c r="I27" s="229"/>
    </row>
    <row r="28" spans="1:9" s="151" customFormat="1" ht="11.4">
      <c r="A28" s="142"/>
      <c r="B28" s="145"/>
      <c r="C28" s="143"/>
      <c r="D28" s="142"/>
      <c r="E28" s="231"/>
      <c r="F28" s="231"/>
      <c r="G28" s="231"/>
      <c r="H28" s="236"/>
      <c r="I28" s="392"/>
    </row>
    <row r="29" spans="1:9" s="151" customFormat="1" ht="11.4">
      <c r="B29" s="145"/>
      <c r="C29" s="134" t="s">
        <v>101</v>
      </c>
      <c r="D29" s="129"/>
      <c r="E29" s="229"/>
      <c r="F29" s="229"/>
      <c r="G29" s="230">
        <f>SUM(G30:G31)</f>
        <v>0</v>
      </c>
      <c r="H29" s="236"/>
      <c r="I29" s="392"/>
    </row>
    <row r="30" spans="1:9" s="151" customFormat="1" ht="11.4">
      <c r="A30" s="142">
        <v>10</v>
      </c>
      <c r="B30" s="145"/>
      <c r="C30" s="143" t="s">
        <v>103</v>
      </c>
      <c r="D30" s="142" t="s">
        <v>102</v>
      </c>
      <c r="E30" s="231">
        <v>1</v>
      </c>
      <c r="F30" s="231">
        <v>0</v>
      </c>
      <c r="G30" s="231">
        <f>ROUND(SUM(E30*F30),2)</f>
        <v>0</v>
      </c>
      <c r="H30" s="236"/>
      <c r="I30" s="392"/>
    </row>
    <row r="31" spans="1:9" s="151" customFormat="1" ht="11.4">
      <c r="A31" s="142">
        <v>11</v>
      </c>
      <c r="B31" s="145"/>
      <c r="C31" s="143" t="s">
        <v>371</v>
      </c>
      <c r="D31" s="142" t="s">
        <v>102</v>
      </c>
      <c r="E31" s="231">
        <v>1</v>
      </c>
      <c r="F31" s="231">
        <v>0</v>
      </c>
      <c r="G31" s="231">
        <f>ROUND(SUM(E31*F31),2)</f>
        <v>0</v>
      </c>
      <c r="H31" s="236"/>
      <c r="I31" s="392"/>
    </row>
    <row r="32" spans="1:9" s="151" customFormat="1" ht="11.4">
      <c r="A32" s="142"/>
      <c r="B32" s="145"/>
      <c r="C32" s="143"/>
      <c r="D32" s="142"/>
      <c r="E32" s="231"/>
      <c r="F32" s="231"/>
      <c r="G32" s="231"/>
      <c r="H32" s="236"/>
      <c r="I32" s="392"/>
    </row>
    <row r="33" spans="1:9" s="151" customFormat="1" ht="12">
      <c r="A33" s="142"/>
      <c r="B33" s="145"/>
      <c r="C33" s="137" t="s">
        <v>82</v>
      </c>
      <c r="D33" s="136"/>
      <c r="E33" s="397"/>
      <c r="F33" s="397"/>
      <c r="G33" s="239">
        <f>SUM(G29+G22+G18+G14)</f>
        <v>0</v>
      </c>
      <c r="H33" s="236"/>
      <c r="I33" s="393"/>
    </row>
    <row r="34" spans="1:9" s="16" customFormat="1" ht="13.5" customHeight="1">
      <c r="A34" s="142"/>
      <c r="B34" s="142"/>
      <c r="C34" s="143"/>
      <c r="D34" s="142"/>
      <c r="E34" s="231"/>
      <c r="F34" s="231"/>
      <c r="G34" s="231"/>
      <c r="H34" s="391"/>
      <c r="I34" s="391"/>
    </row>
    <row r="35" spans="1:9" ht="11.25" customHeight="1">
      <c r="E35" s="395"/>
      <c r="F35" s="395"/>
      <c r="G35" s="395"/>
      <c r="H35" s="395"/>
      <c r="I35" s="395"/>
    </row>
    <row r="36" spans="1:9" ht="11.25" customHeight="1">
      <c r="E36" s="395"/>
      <c r="F36" s="395"/>
      <c r="G36" s="395"/>
      <c r="H36" s="395"/>
      <c r="I36" s="395"/>
    </row>
  </sheetData>
  <mergeCells count="1">
    <mergeCell ref="A1:G1"/>
  </mergeCells>
  <pageMargins left="0.78740155696868896" right="0.78740155696868896" top="0.59055119752883911" bottom="0.59055119752883911" header="0" footer="0"/>
  <pageSetup scale="78" fitToHeight="99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4"/>
  <sheetViews>
    <sheetView showGridLines="0" topLeftCell="A37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Rekapitulácia!B23</f>
        <v>SO 09  HYGIENICKÉ A TECHNICKÉ ZÁZEMIE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09'!G35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pane ySplit="12" topLeftCell="A13" activePane="bottomLeft" state="frozenSplit"/>
      <selection pane="bottomLeft" activeCell="C27" sqref="C27"/>
    </sheetView>
  </sheetViews>
  <sheetFormatPr defaultColWidth="9.109375" defaultRowHeight="12.75" customHeight="1"/>
  <cols>
    <col min="1" max="1" width="12.5546875" style="1" customWidth="1"/>
    <col min="2" max="2" width="55.5546875" style="1" customWidth="1"/>
    <col min="3" max="3" width="13.5546875" style="1" customWidth="1"/>
    <col min="4" max="4" width="13.88671875" style="1" hidden="1" customWidth="1"/>
    <col min="5" max="16384" width="9.109375" style="1"/>
  </cols>
  <sheetData>
    <row r="1" spans="1:4" ht="18" customHeight="1">
      <c r="A1" s="114" t="s">
        <v>71</v>
      </c>
      <c r="B1" s="115"/>
      <c r="C1" s="115"/>
      <c r="D1" s="115"/>
    </row>
    <row r="2" spans="1:4" ht="12" customHeight="1">
      <c r="A2" s="116" t="s">
        <v>72</v>
      </c>
      <c r="B2" s="117" t="s">
        <v>174</v>
      </c>
      <c r="C2" s="118"/>
      <c r="D2" s="118"/>
    </row>
    <row r="3" spans="1:4" ht="12" customHeight="1">
      <c r="A3" s="116" t="s">
        <v>73</v>
      </c>
      <c r="B3" s="117" t="str">
        <f>'Krycí list'!E7</f>
        <v>Šporotvý areál</v>
      </c>
      <c r="C3" s="119"/>
      <c r="D3" s="117"/>
    </row>
    <row r="4" spans="1:4" ht="12" customHeight="1">
      <c r="A4" s="116" t="s">
        <v>74</v>
      </c>
      <c r="B4" s="117" t="s">
        <v>3</v>
      </c>
      <c r="C4" s="119"/>
      <c r="D4" s="117"/>
    </row>
    <row r="5" spans="1:4" ht="6" customHeight="1">
      <c r="A5" s="117"/>
      <c r="B5" s="117"/>
      <c r="C5" s="119"/>
      <c r="D5" s="117"/>
    </row>
    <row r="6" spans="1:4" ht="12" customHeight="1">
      <c r="A6" s="117" t="s">
        <v>75</v>
      </c>
      <c r="B6" s="117" t="str">
        <f>'Krycí list'!E26</f>
        <v>Gymnázium Ľudovíta Štúra,Hronská 1467/3, 960 49 Zvolen</v>
      </c>
      <c r="C6" s="119"/>
      <c r="D6" s="117"/>
    </row>
    <row r="7" spans="1:4" ht="12" customHeight="1">
      <c r="A7" s="117" t="s">
        <v>76</v>
      </c>
      <c r="B7" s="117" t="str">
        <f>'Krycí list'!E27</f>
        <v>ving s.r.o.</v>
      </c>
      <c r="C7" s="119"/>
      <c r="D7" s="117"/>
    </row>
    <row r="8" spans="1:4" ht="12" customHeight="1">
      <c r="A8" s="117" t="s">
        <v>77</v>
      </c>
      <c r="B8" s="161" t="str">
        <f>'Krycí list'!O31</f>
        <v>_12/2023</v>
      </c>
      <c r="C8" s="119"/>
      <c r="D8" s="117"/>
    </row>
    <row r="9" spans="1:4" ht="6" customHeight="1">
      <c r="A9" s="115"/>
      <c r="B9" s="115"/>
      <c r="C9" s="115"/>
      <c r="D9" s="115"/>
    </row>
    <row r="10" spans="1:4" ht="12" customHeight="1">
      <c r="A10" s="120" t="s">
        <v>78</v>
      </c>
      <c r="B10" s="121" t="s">
        <v>79</v>
      </c>
      <c r="C10" s="122" t="s">
        <v>80</v>
      </c>
      <c r="D10" s="123" t="s">
        <v>81</v>
      </c>
    </row>
    <row r="11" spans="1:4" ht="12" customHeight="1">
      <c r="A11" s="124">
        <v>1</v>
      </c>
      <c r="B11" s="125">
        <v>2</v>
      </c>
      <c r="C11" s="126">
        <v>3</v>
      </c>
      <c r="D11" s="127">
        <v>4</v>
      </c>
    </row>
    <row r="12" spans="1:4" ht="3.75" customHeight="1">
      <c r="A12" s="128"/>
      <c r="B12" s="128"/>
      <c r="C12" s="128"/>
      <c r="D12" s="128"/>
    </row>
    <row r="13" spans="1:4" s="129" customFormat="1" ht="12.75" customHeight="1">
      <c r="A13" s="130"/>
      <c r="B13" s="131"/>
      <c r="C13" s="132">
        <f>C30</f>
        <v>0</v>
      </c>
      <c r="D13" s="132">
        <v>0</v>
      </c>
    </row>
    <row r="14" spans="1:4" s="129" customFormat="1" ht="12.75" customHeight="1">
      <c r="A14" s="130"/>
      <c r="B14" s="131"/>
      <c r="C14" s="132"/>
      <c r="D14" s="132"/>
    </row>
    <row r="15" spans="1:4" s="129" customFormat="1" ht="12.75" customHeight="1">
      <c r="A15" s="133">
        <v>1</v>
      </c>
      <c r="B15" s="163" t="s">
        <v>175</v>
      </c>
      <c r="C15" s="135">
        <f>'Krycí list 01'!R47</f>
        <v>0</v>
      </c>
      <c r="D15" s="135">
        <v>0</v>
      </c>
    </row>
    <row r="16" spans="1:4" s="129" customFormat="1" ht="12.75" customHeight="1">
      <c r="A16" s="133">
        <v>2</v>
      </c>
      <c r="B16" s="163" t="s">
        <v>176</v>
      </c>
      <c r="C16" s="135">
        <f>'Krycí list 02'!R47</f>
        <v>0</v>
      </c>
      <c r="D16" s="135">
        <v>55.660783499999994</v>
      </c>
    </row>
    <row r="17" spans="1:4" s="129" customFormat="1" ht="12.75" customHeight="1">
      <c r="A17" s="133">
        <v>3</v>
      </c>
      <c r="B17" s="163" t="s">
        <v>177</v>
      </c>
      <c r="C17" s="135">
        <f>'Krycí list 03'!R47</f>
        <v>0</v>
      </c>
      <c r="D17" s="135">
        <v>412.88535000000007</v>
      </c>
    </row>
    <row r="18" spans="1:4" s="129" customFormat="1" ht="12.75" customHeight="1">
      <c r="A18" s="133">
        <v>4</v>
      </c>
      <c r="B18" s="163" t="s">
        <v>178</v>
      </c>
      <c r="C18" s="135">
        <f>'Krycí list 04'!R47</f>
        <v>0</v>
      </c>
      <c r="D18" s="135" t="e">
        <v>#REF!</v>
      </c>
    </row>
    <row r="19" spans="1:4" s="129" customFormat="1" ht="12.75" customHeight="1">
      <c r="A19" s="133">
        <v>5</v>
      </c>
      <c r="B19" s="163" t="s">
        <v>179</v>
      </c>
      <c r="C19" s="135">
        <f>'Krycí list 05'!R47</f>
        <v>0</v>
      </c>
      <c r="D19" s="135">
        <v>6827.8805399999992</v>
      </c>
    </row>
    <row r="20" spans="1:4" s="129" customFormat="1" ht="12.75" customHeight="1">
      <c r="A20" s="133">
        <v>6</v>
      </c>
      <c r="B20" s="163" t="s">
        <v>180</v>
      </c>
      <c r="C20" s="135">
        <f>'Krycí list 06'!R47</f>
        <v>0</v>
      </c>
      <c r="D20" s="135" t="e">
        <v>#REF!</v>
      </c>
    </row>
    <row r="21" spans="1:4" s="129" customFormat="1" ht="12.75" customHeight="1">
      <c r="A21" s="133">
        <v>7</v>
      </c>
      <c r="B21" s="163" t="s">
        <v>181</v>
      </c>
      <c r="C21" s="135">
        <f>'Krycí list 07'!R47</f>
        <v>0</v>
      </c>
      <c r="D21" s="135">
        <v>0</v>
      </c>
    </row>
    <row r="22" spans="1:4" s="129" customFormat="1" ht="12.75" customHeight="1">
      <c r="A22" s="133">
        <v>8</v>
      </c>
      <c r="B22" s="163" t="s">
        <v>182</v>
      </c>
      <c r="C22" s="135">
        <f>'Krycí list 08'!R47</f>
        <v>0</v>
      </c>
      <c r="D22" s="135" t="e">
        <v>#REF!</v>
      </c>
    </row>
    <row r="23" spans="1:4" s="129" customFormat="1" ht="12.75" customHeight="1">
      <c r="A23" s="133">
        <v>9</v>
      </c>
      <c r="B23" s="163" t="s">
        <v>183</v>
      </c>
      <c r="C23" s="135">
        <f>'Krycí list 09'!R47</f>
        <v>0</v>
      </c>
      <c r="D23" s="135"/>
    </row>
    <row r="24" spans="1:4" s="129" customFormat="1" ht="12.75" customHeight="1">
      <c r="A24" s="133">
        <v>10</v>
      </c>
      <c r="B24" s="163" t="s">
        <v>435</v>
      </c>
      <c r="C24" s="135">
        <f>'Krycí list 10'!R47</f>
        <v>0</v>
      </c>
      <c r="D24" s="135"/>
    </row>
    <row r="25" spans="1:4" s="129" customFormat="1" ht="12.75" customHeight="1">
      <c r="A25" s="133">
        <v>11</v>
      </c>
      <c r="B25" s="163" t="s">
        <v>185</v>
      </c>
      <c r="C25" s="135">
        <f>'Krycí list 11'!R47</f>
        <v>0</v>
      </c>
      <c r="D25" s="135"/>
    </row>
    <row r="26" spans="1:4" s="129" customFormat="1" ht="12.75" customHeight="1">
      <c r="A26" s="133">
        <v>12</v>
      </c>
      <c r="B26" s="163" t="str">
        <f>'Krycí list 12'!E9</f>
        <v>SO 12 SPEVNENÉ PLOCHY</v>
      </c>
      <c r="C26" s="135">
        <f>'Krycí list 12'!R47</f>
        <v>0</v>
      </c>
      <c r="D26" s="135"/>
    </row>
    <row r="27" spans="1:4" s="129" customFormat="1" ht="12.75" customHeight="1">
      <c r="A27" s="133">
        <v>13</v>
      </c>
      <c r="B27" s="163" t="s">
        <v>827</v>
      </c>
      <c r="C27" s="135">
        <f>'Kryci list 13'!M23</f>
        <v>0</v>
      </c>
      <c r="D27" s="135"/>
    </row>
    <row r="28" spans="1:4" s="129" customFormat="1" ht="12.75" customHeight="1">
      <c r="A28" s="133">
        <v>14</v>
      </c>
      <c r="B28" s="163" t="s">
        <v>828</v>
      </c>
      <c r="C28" s="135">
        <f>'Kryci list 14'!M23</f>
        <v>0</v>
      </c>
      <c r="D28" s="135"/>
    </row>
    <row r="29" spans="1:4" s="129" customFormat="1" ht="12.75" customHeight="1">
      <c r="A29" s="133"/>
      <c r="B29" s="134"/>
      <c r="C29" s="135"/>
      <c r="D29" s="135"/>
    </row>
    <row r="30" spans="1:4" s="136" customFormat="1" ht="12.75" customHeight="1">
      <c r="B30" s="137" t="s">
        <v>82</v>
      </c>
      <c r="C30" s="138">
        <f>SUM(C15:C28)</f>
        <v>0</v>
      </c>
      <c r="D30" s="138">
        <v>0</v>
      </c>
    </row>
  </sheetData>
  <phoneticPr fontId="2" type="noConversion"/>
  <pageMargins left="1.1023621559143066" right="1.1023621559143066" top="0.78740155696868896" bottom="0.78740155696868896" header="0" footer="0"/>
  <pageSetup scale="96" fitToHeight="9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6"/>
  <sheetViews>
    <sheetView showGridLines="0" view="pageBreakPreview" zoomScale="90" zoomScaleNormal="100" zoomScaleSheetLayoutView="90" workbookViewId="0">
      <pane ySplit="12" topLeftCell="A30" activePane="bottomLeft" state="frozenSplit"/>
      <selection activeCell="V53" sqref="V53:W53"/>
      <selection pane="bottomLeft" activeCell="G14" sqref="G14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8.1093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7" ht="18" customHeight="1">
      <c r="A1" s="565" t="s">
        <v>187</v>
      </c>
      <c r="B1" s="566"/>
      <c r="C1" s="566"/>
      <c r="D1" s="566"/>
      <c r="E1" s="566"/>
      <c r="F1" s="566"/>
      <c r="G1" s="566"/>
    </row>
    <row r="2" spans="1:7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7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7" ht="11.25" customHeight="1">
      <c r="A4" s="116" t="s">
        <v>74</v>
      </c>
      <c r="B4" s="117"/>
      <c r="C4" s="117" t="str">
        <f>Rekapitulácia!B23</f>
        <v>SO 09  HYGIENICKÉ A TECHNICKÉ ZÁZEMIE</v>
      </c>
      <c r="D4" s="117"/>
      <c r="E4" s="117"/>
      <c r="F4" s="117"/>
      <c r="G4" s="117"/>
    </row>
    <row r="5" spans="1:7" ht="5.25" customHeight="1">
      <c r="A5" s="117"/>
      <c r="B5" s="117"/>
      <c r="C5" s="117"/>
      <c r="D5" s="117"/>
      <c r="E5" s="117"/>
      <c r="F5" s="117"/>
      <c r="G5" s="117"/>
    </row>
    <row r="6" spans="1:7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7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7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7" ht="13.2">
      <c r="A9" s="139"/>
      <c r="B9" s="139"/>
      <c r="C9" s="139"/>
      <c r="D9" s="139"/>
      <c r="E9" s="139"/>
      <c r="F9" s="139"/>
      <c r="G9" s="139"/>
    </row>
    <row r="10" spans="1:7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7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7" ht="13.2">
      <c r="A12" s="139"/>
      <c r="B12" s="139"/>
      <c r="C12" s="139"/>
      <c r="D12" s="139"/>
      <c r="E12" s="139"/>
      <c r="F12" s="139"/>
      <c r="G12" s="139"/>
    </row>
    <row r="13" spans="1:7" s="129" customFormat="1" ht="12.75" customHeight="1">
      <c r="A13" s="140"/>
      <c r="B13" s="140"/>
      <c r="C13" s="140"/>
      <c r="D13" s="140"/>
      <c r="E13" s="140"/>
      <c r="F13" s="140"/>
      <c r="G13" s="141"/>
    </row>
    <row r="14" spans="1:7" s="129" customFormat="1" ht="12.75" customHeight="1">
      <c r="C14" s="134" t="s">
        <v>87</v>
      </c>
      <c r="F14" s="229"/>
      <c r="G14" s="230">
        <f>SUM(G15:G16)</f>
        <v>0</v>
      </c>
    </row>
    <row r="15" spans="1:7" s="16" customFormat="1" ht="10.199999999999999">
      <c r="A15" s="142">
        <v>1</v>
      </c>
      <c r="B15" s="129"/>
      <c r="C15" s="143" t="s">
        <v>188</v>
      </c>
      <c r="D15" s="142" t="s">
        <v>90</v>
      </c>
      <c r="E15" s="144">
        <v>31</v>
      </c>
      <c r="F15" s="231">
        <v>0</v>
      </c>
      <c r="G15" s="231">
        <f>ROUND(SUM(E15*F15),2)</f>
        <v>0</v>
      </c>
    </row>
    <row r="16" spans="1:7" s="16" customFormat="1" ht="10.199999999999999">
      <c r="A16" s="142">
        <v>2</v>
      </c>
      <c r="B16" s="129"/>
      <c r="C16" s="150" t="s">
        <v>189</v>
      </c>
      <c r="D16" s="142" t="s">
        <v>88</v>
      </c>
      <c r="E16" s="144">
        <v>101</v>
      </c>
      <c r="F16" s="231">
        <v>0</v>
      </c>
      <c r="G16" s="231">
        <f>ROUND(SUM(E16*F16),2)</f>
        <v>0</v>
      </c>
    </row>
    <row r="17" spans="1:9" s="16" customFormat="1" ht="10.199999999999999">
      <c r="A17" s="142"/>
      <c r="B17" s="142"/>
      <c r="C17" s="143"/>
      <c r="D17" s="142"/>
      <c r="E17" s="148"/>
      <c r="F17" s="231"/>
      <c r="G17" s="231"/>
    </row>
    <row r="18" spans="1:9" s="16" customFormat="1" ht="10.199999999999999">
      <c r="A18" s="142"/>
      <c r="B18" s="142"/>
      <c r="C18" s="154"/>
      <c r="D18" s="145"/>
      <c r="E18" s="146"/>
      <c r="F18" s="231"/>
      <c r="G18" s="231"/>
    </row>
    <row r="19" spans="1:9" s="16" customFormat="1" ht="10.199999999999999">
      <c r="A19" s="142"/>
      <c r="B19" s="142"/>
      <c r="C19" s="134" t="s">
        <v>98</v>
      </c>
      <c r="D19" s="129"/>
      <c r="E19" s="129"/>
      <c r="F19" s="231"/>
      <c r="G19" s="230">
        <f>SUM(G20:G22)</f>
        <v>0</v>
      </c>
    </row>
    <row r="20" spans="1:9" s="16" customFormat="1" ht="10.199999999999999">
      <c r="A20" s="142">
        <v>10</v>
      </c>
      <c r="B20" s="142"/>
      <c r="C20" s="150" t="s">
        <v>345</v>
      </c>
      <c r="D20" s="142" t="s">
        <v>121</v>
      </c>
      <c r="E20" s="144">
        <v>63</v>
      </c>
      <c r="F20" s="231">
        <v>0</v>
      </c>
      <c r="G20" s="231">
        <f>ROUND(SUM(E20*F20),2)</f>
        <v>0</v>
      </c>
    </row>
    <row r="21" spans="1:9" s="16" customFormat="1" ht="10.199999999999999">
      <c r="A21" s="142">
        <v>11</v>
      </c>
      <c r="B21" s="142"/>
      <c r="C21" s="150" t="s">
        <v>209</v>
      </c>
      <c r="D21" s="142" t="s">
        <v>88</v>
      </c>
      <c r="E21" s="144">
        <v>101</v>
      </c>
      <c r="F21" s="231">
        <v>0</v>
      </c>
      <c r="G21" s="231">
        <f>ROUND(SUM(E21*F21),2)</f>
        <v>0</v>
      </c>
    </row>
    <row r="22" spans="1:9" s="16" customFormat="1" ht="10.199999999999999">
      <c r="A22" s="142">
        <v>12</v>
      </c>
      <c r="B22" s="142"/>
      <c r="C22" s="150" t="s">
        <v>374</v>
      </c>
      <c r="D22" s="142" t="s">
        <v>88</v>
      </c>
      <c r="E22" s="144">
        <v>101</v>
      </c>
      <c r="F22" s="231">
        <v>0</v>
      </c>
      <c r="G22" s="231">
        <f>ROUND(SUM(E22*F22),2)</f>
        <v>0</v>
      </c>
    </row>
    <row r="23" spans="1:9" s="129" customFormat="1" ht="12.75" customHeight="1">
      <c r="A23" s="142"/>
      <c r="B23" s="145"/>
      <c r="C23" s="160"/>
      <c r="D23" s="145"/>
      <c r="E23" s="146"/>
      <c r="F23" s="396"/>
      <c r="G23" s="231"/>
    </row>
    <row r="24" spans="1:9" s="129" customFormat="1" ht="12.75" customHeight="1">
      <c r="A24" s="142"/>
      <c r="B24" s="145"/>
      <c r="C24" s="134" t="s">
        <v>886</v>
      </c>
      <c r="F24" s="231"/>
      <c r="G24" s="230">
        <f>SUM(G25:G27)</f>
        <v>0</v>
      </c>
    </row>
    <row r="25" spans="1:9" s="129" customFormat="1" ht="12.75" customHeight="1">
      <c r="A25" s="142">
        <v>31</v>
      </c>
      <c r="B25" s="145"/>
      <c r="C25" s="165" t="s">
        <v>375</v>
      </c>
      <c r="D25" s="166" t="s">
        <v>354</v>
      </c>
      <c r="E25" s="166">
        <v>2</v>
      </c>
      <c r="F25" s="231">
        <v>0</v>
      </c>
      <c r="G25" s="231">
        <f>ROUND(SUM(E25*F25),2)</f>
        <v>0</v>
      </c>
    </row>
    <row r="26" spans="1:9" s="129" customFormat="1" ht="12.75" customHeight="1">
      <c r="A26" s="142">
        <v>32</v>
      </c>
      <c r="B26" s="145"/>
      <c r="C26" s="165" t="s">
        <v>376</v>
      </c>
      <c r="D26" s="166" t="s">
        <v>354</v>
      </c>
      <c r="E26" s="166">
        <v>1</v>
      </c>
      <c r="F26" s="231">
        <v>0</v>
      </c>
      <c r="G26" s="231">
        <f>ROUND(SUM(E26*F26),2)</f>
        <v>0</v>
      </c>
    </row>
    <row r="27" spans="1:9" s="129" customFormat="1" ht="12.75" customHeight="1">
      <c r="A27" s="142">
        <v>33</v>
      </c>
      <c r="B27" s="145"/>
      <c r="C27" s="165" t="s">
        <v>377</v>
      </c>
      <c r="D27" s="166" t="s">
        <v>354</v>
      </c>
      <c r="E27" s="166">
        <v>1</v>
      </c>
      <c r="F27" s="231">
        <v>0</v>
      </c>
      <c r="G27" s="231">
        <f>ROUND(SUM(E27*F27),2)</f>
        <v>0</v>
      </c>
    </row>
    <row r="28" spans="1:9" s="151" customFormat="1" ht="11.4">
      <c r="A28" s="142"/>
      <c r="B28" s="145"/>
      <c r="C28" s="143"/>
      <c r="D28" s="142"/>
      <c r="E28" s="144"/>
      <c r="F28" s="231"/>
      <c r="G28" s="231"/>
      <c r="I28" s="168"/>
    </row>
    <row r="29" spans="1:9" s="151" customFormat="1" ht="11.4">
      <c r="B29" s="145"/>
      <c r="C29" s="134" t="s">
        <v>101</v>
      </c>
      <c r="D29" s="129"/>
      <c r="E29" s="129"/>
      <c r="F29" s="229"/>
      <c r="G29" s="230">
        <f>SUM(G30:G33)</f>
        <v>0</v>
      </c>
      <c r="I29" s="168"/>
    </row>
    <row r="30" spans="1:9" s="151" customFormat="1" ht="11.4">
      <c r="A30" s="142">
        <v>44</v>
      </c>
      <c r="B30" s="145"/>
      <c r="C30" s="143" t="s">
        <v>103</v>
      </c>
      <c r="D30" s="142" t="s">
        <v>102</v>
      </c>
      <c r="E30" s="144">
        <v>1</v>
      </c>
      <c r="F30" s="231">
        <v>0</v>
      </c>
      <c r="G30" s="231">
        <f>ROUND(SUM(E30*F30),2)</f>
        <v>0</v>
      </c>
      <c r="I30" s="168"/>
    </row>
    <row r="31" spans="1:9" s="151" customFormat="1" ht="11.4">
      <c r="A31" s="142">
        <v>45</v>
      </c>
      <c r="B31" s="145"/>
      <c r="C31" s="143" t="s">
        <v>104</v>
      </c>
      <c r="D31" s="142" t="s">
        <v>102</v>
      </c>
      <c r="E31" s="144">
        <v>1</v>
      </c>
      <c r="F31" s="231">
        <v>0</v>
      </c>
      <c r="G31" s="231">
        <f>ROUND(SUM(E31*F31),2)</f>
        <v>0</v>
      </c>
      <c r="I31" s="168"/>
    </row>
    <row r="32" spans="1:9" s="151" customFormat="1" ht="11.4">
      <c r="A32" s="142">
        <v>46</v>
      </c>
      <c r="B32" s="145"/>
      <c r="C32" s="143" t="s">
        <v>378</v>
      </c>
      <c r="D32" s="142" t="s">
        <v>102</v>
      </c>
      <c r="E32" s="144">
        <v>1</v>
      </c>
      <c r="F32" s="231">
        <v>0</v>
      </c>
      <c r="G32" s="231">
        <f>ROUND(SUM(E32*F32),2)</f>
        <v>0</v>
      </c>
      <c r="I32" s="168"/>
    </row>
    <row r="33" spans="1:9" s="151" customFormat="1" ht="11.4">
      <c r="A33" s="142"/>
      <c r="B33" s="145"/>
      <c r="C33" s="143" t="s">
        <v>371</v>
      </c>
      <c r="D33" s="142" t="s">
        <v>102</v>
      </c>
      <c r="E33" s="144">
        <v>1</v>
      </c>
      <c r="F33" s="231">
        <v>0</v>
      </c>
      <c r="G33" s="231">
        <f>ROUND(SUM(E33*F33),2)</f>
        <v>0</v>
      </c>
      <c r="I33" s="168"/>
    </row>
    <row r="34" spans="1:9" s="151" customFormat="1" ht="11.4">
      <c r="A34" s="142"/>
      <c r="B34" s="145"/>
      <c r="C34" s="143"/>
      <c r="D34" s="142"/>
      <c r="E34" s="144"/>
      <c r="F34" s="231"/>
      <c r="G34" s="231"/>
      <c r="I34" s="168"/>
    </row>
    <row r="35" spans="1:9" s="151" customFormat="1" ht="12">
      <c r="A35" s="142"/>
      <c r="B35" s="145"/>
      <c r="C35" s="137" t="s">
        <v>82</v>
      </c>
      <c r="D35" s="136"/>
      <c r="E35" s="136"/>
      <c r="F35" s="397"/>
      <c r="G35" s="239">
        <f>SUM(G29+G24+G19+G14)</f>
        <v>0</v>
      </c>
      <c r="I35" s="167"/>
    </row>
    <row r="36" spans="1:9" s="16" customFormat="1" ht="13.5" customHeight="1">
      <c r="A36" s="142"/>
      <c r="B36" s="142"/>
      <c r="C36" s="143"/>
      <c r="D36" s="142"/>
      <c r="E36" s="144"/>
      <c r="F36" s="144"/>
      <c r="G36" s="144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54"/>
  <sheetViews>
    <sheetView showGridLines="0" topLeftCell="A3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">
        <v>435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10'!G118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32"/>
  <sheetViews>
    <sheetView showGridLines="0" view="pageBreakPreview" zoomScale="85" zoomScaleNormal="100" zoomScaleSheetLayoutView="85" workbookViewId="0">
      <pane ySplit="12" topLeftCell="A97" activePane="bottomLeft" state="frozenSplit"/>
      <selection activeCell="V53" sqref="V53:W53"/>
      <selection pane="bottomLeft" activeCell="G110" sqref="G110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8.44140625" style="1" customWidth="1"/>
    <col min="4" max="4" width="3.44140625" style="174" bestFit="1" customWidth="1"/>
    <col min="5" max="5" width="10.109375" style="174" customWidth="1"/>
    <col min="6" max="6" width="9.6640625" style="174" customWidth="1"/>
    <col min="7" max="7" width="9.6640625" style="1" bestFit="1" customWidth="1"/>
    <col min="8" max="16384" width="9.109375" style="1"/>
  </cols>
  <sheetData>
    <row r="1" spans="1:9" ht="18" customHeight="1">
      <c r="A1" s="565" t="s">
        <v>187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9"/>
      <c r="E2" s="119"/>
      <c r="F2" s="119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9"/>
      <c r="E3" s="119"/>
      <c r="F3" s="119"/>
      <c r="G3" s="117"/>
    </row>
    <row r="4" spans="1:9" ht="11.25" customHeight="1">
      <c r="A4" s="116" t="s">
        <v>74</v>
      </c>
      <c r="B4" s="117"/>
      <c r="C4" s="117" t="s">
        <v>435</v>
      </c>
      <c r="D4" s="119"/>
      <c r="E4" s="119"/>
      <c r="F4" s="119"/>
      <c r="G4" s="117"/>
    </row>
    <row r="5" spans="1:9" ht="5.25" customHeight="1">
      <c r="A5" s="117"/>
      <c r="B5" s="117"/>
      <c r="C5" s="117"/>
      <c r="D5" s="119"/>
      <c r="E5" s="119"/>
      <c r="F5" s="119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9"/>
      <c r="E6" s="119"/>
      <c r="F6" s="119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9"/>
      <c r="E7" s="119"/>
      <c r="F7" s="119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9"/>
      <c r="E8" s="119"/>
      <c r="F8" s="119"/>
      <c r="G8" s="117"/>
    </row>
    <row r="9" spans="1:9" ht="13.2">
      <c r="A9" s="139"/>
      <c r="B9" s="139"/>
      <c r="C9" s="139"/>
      <c r="D9" s="170"/>
      <c r="E9" s="170"/>
      <c r="F9" s="170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70"/>
      <c r="E12" s="170"/>
      <c r="F12" s="170"/>
      <c r="G12" s="139"/>
    </row>
    <row r="13" spans="1:9" s="129" customFormat="1" ht="12.75" customHeight="1">
      <c r="A13" s="140"/>
      <c r="B13" s="140"/>
      <c r="C13" s="140" t="s">
        <v>184</v>
      </c>
      <c r="D13" s="171"/>
      <c r="E13" s="171"/>
      <c r="F13" s="171"/>
      <c r="G13" s="141"/>
    </row>
    <row r="14" spans="1:9" s="129" customFormat="1" ht="10.199999999999999">
      <c r="C14" s="134" t="s">
        <v>379</v>
      </c>
      <c r="D14" s="164"/>
      <c r="E14" s="172"/>
      <c r="F14" s="237"/>
      <c r="G14" s="230">
        <f>SUM(G15:G27)</f>
        <v>0</v>
      </c>
      <c r="H14" s="229"/>
      <c r="I14" s="229"/>
    </row>
    <row r="15" spans="1:9" s="16" customFormat="1" ht="10.199999999999999">
      <c r="A15" s="142"/>
      <c r="B15" s="129"/>
      <c r="C15" s="134" t="s">
        <v>380</v>
      </c>
      <c r="D15" s="164"/>
      <c r="E15" s="172"/>
      <c r="F15" s="237"/>
      <c r="G15" s="231"/>
      <c r="H15" s="391"/>
      <c r="I15" s="391"/>
    </row>
    <row r="16" spans="1:9" s="16" customFormat="1" ht="10.199999999999999">
      <c r="A16" s="142">
        <v>1</v>
      </c>
      <c r="B16" s="129"/>
      <c r="C16" s="16" t="s">
        <v>381</v>
      </c>
      <c r="D16" s="164" t="s">
        <v>90</v>
      </c>
      <c r="E16" s="175">
        <v>1.68</v>
      </c>
      <c r="F16" s="231">
        <v>0</v>
      </c>
      <c r="G16" s="231">
        <f t="shared" ref="G16:G27" si="0">ROUND(E16*F16,2)</f>
        <v>0</v>
      </c>
      <c r="H16" s="391"/>
      <c r="I16" s="391"/>
    </row>
    <row r="17" spans="1:9" s="16" customFormat="1" ht="10.199999999999999">
      <c r="A17" s="142">
        <v>2</v>
      </c>
      <c r="B17" s="142"/>
      <c r="C17" s="16" t="s">
        <v>382</v>
      </c>
      <c r="D17" s="164" t="s">
        <v>89</v>
      </c>
      <c r="E17" s="175">
        <v>373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3</v>
      </c>
      <c r="B18" s="142"/>
      <c r="C18" s="16" t="s">
        <v>383</v>
      </c>
      <c r="D18" s="164" t="s">
        <v>90</v>
      </c>
      <c r="E18" s="175">
        <v>26.11</v>
      </c>
      <c r="F18" s="231">
        <v>0</v>
      </c>
      <c r="G18" s="231">
        <f t="shared" si="0"/>
        <v>0</v>
      </c>
      <c r="H18" s="391"/>
      <c r="I18" s="391"/>
    </row>
    <row r="19" spans="1:9" s="16" customFormat="1" ht="10.199999999999999">
      <c r="A19" s="142">
        <v>4</v>
      </c>
      <c r="B19" s="142"/>
      <c r="C19" s="16" t="s">
        <v>384</v>
      </c>
      <c r="D19" s="164" t="s">
        <v>89</v>
      </c>
      <c r="E19" s="175">
        <v>373</v>
      </c>
      <c r="F19" s="231">
        <v>0</v>
      </c>
      <c r="G19" s="231">
        <f t="shared" si="0"/>
        <v>0</v>
      </c>
      <c r="H19" s="391"/>
      <c r="I19" s="391"/>
    </row>
    <row r="20" spans="1:9" s="16" customFormat="1" ht="10.199999999999999">
      <c r="A20" s="142">
        <v>5</v>
      </c>
      <c r="B20" s="142"/>
      <c r="C20" s="16" t="s">
        <v>385</v>
      </c>
      <c r="D20" s="164" t="s">
        <v>89</v>
      </c>
      <c r="E20" s="175">
        <v>373</v>
      </c>
      <c r="F20" s="231">
        <v>0</v>
      </c>
      <c r="G20" s="231">
        <f t="shared" si="0"/>
        <v>0</v>
      </c>
      <c r="H20" s="391"/>
      <c r="I20" s="391"/>
    </row>
    <row r="21" spans="1:9" s="16" customFormat="1" ht="10.199999999999999">
      <c r="A21" s="142">
        <v>6</v>
      </c>
      <c r="B21" s="142"/>
      <c r="C21" s="16" t="s">
        <v>386</v>
      </c>
      <c r="D21" s="164" t="s">
        <v>89</v>
      </c>
      <c r="E21" s="175">
        <v>373</v>
      </c>
      <c r="F21" s="231">
        <v>0</v>
      </c>
      <c r="G21" s="231">
        <f t="shared" si="0"/>
        <v>0</v>
      </c>
      <c r="H21" s="391"/>
      <c r="I21" s="391"/>
    </row>
    <row r="22" spans="1:9" s="16" customFormat="1" ht="10.199999999999999">
      <c r="A22" s="142">
        <v>7</v>
      </c>
      <c r="B22" s="142"/>
      <c r="C22" s="16" t="s">
        <v>387</v>
      </c>
      <c r="D22" s="164" t="s">
        <v>89</v>
      </c>
      <c r="E22" s="175">
        <v>373</v>
      </c>
      <c r="F22" s="231">
        <v>0</v>
      </c>
      <c r="G22" s="231">
        <f t="shared" si="0"/>
        <v>0</v>
      </c>
      <c r="H22" s="391"/>
      <c r="I22" s="391"/>
    </row>
    <row r="23" spans="1:9" s="129" customFormat="1" ht="10.199999999999999">
      <c r="A23" s="142">
        <v>8</v>
      </c>
      <c r="B23" s="145"/>
      <c r="C23" s="16" t="s">
        <v>388</v>
      </c>
      <c r="D23" s="164" t="s">
        <v>89</v>
      </c>
      <c r="E23" s="175">
        <v>8</v>
      </c>
      <c r="F23" s="231">
        <v>0</v>
      </c>
      <c r="G23" s="231">
        <f t="shared" si="0"/>
        <v>0</v>
      </c>
      <c r="H23" s="229"/>
      <c r="I23" s="229"/>
    </row>
    <row r="24" spans="1:9" s="129" customFormat="1" ht="10.199999999999999">
      <c r="A24" s="142">
        <v>9</v>
      </c>
      <c r="B24" s="145"/>
      <c r="C24" s="16" t="s">
        <v>389</v>
      </c>
      <c r="D24" s="164" t="s">
        <v>89</v>
      </c>
      <c r="E24" s="175">
        <v>8</v>
      </c>
      <c r="F24" s="231">
        <v>0</v>
      </c>
      <c r="G24" s="231">
        <f t="shared" si="0"/>
        <v>0</v>
      </c>
      <c r="H24" s="229"/>
      <c r="I24" s="229"/>
    </row>
    <row r="25" spans="1:9" s="129" customFormat="1" ht="10.199999999999999">
      <c r="A25" s="142">
        <v>10</v>
      </c>
      <c r="B25" s="145"/>
      <c r="C25" s="16" t="s">
        <v>390</v>
      </c>
      <c r="D25" s="164" t="s">
        <v>89</v>
      </c>
      <c r="E25" s="175">
        <v>373</v>
      </c>
      <c r="F25" s="231">
        <v>0</v>
      </c>
      <c r="G25" s="231">
        <f t="shared" si="0"/>
        <v>0</v>
      </c>
      <c r="H25" s="229"/>
      <c r="I25" s="229"/>
    </row>
    <row r="26" spans="1:9" s="129" customFormat="1" ht="10.199999999999999">
      <c r="A26" s="142">
        <v>11</v>
      </c>
      <c r="B26" s="145"/>
      <c r="C26" s="16" t="s">
        <v>391</v>
      </c>
      <c r="D26" s="164" t="s">
        <v>90</v>
      </c>
      <c r="E26" s="175">
        <v>1.2</v>
      </c>
      <c r="F26" s="231">
        <v>0</v>
      </c>
      <c r="G26" s="231">
        <f t="shared" si="0"/>
        <v>0</v>
      </c>
      <c r="H26" s="229"/>
      <c r="I26" s="229"/>
    </row>
    <row r="27" spans="1:9" s="129" customFormat="1" ht="10.199999999999999">
      <c r="A27" s="142">
        <v>12</v>
      </c>
      <c r="B27" s="145"/>
      <c r="C27" s="16" t="s">
        <v>392</v>
      </c>
      <c r="D27" s="164" t="s">
        <v>88</v>
      </c>
      <c r="E27" s="175">
        <v>130.55000000000001</v>
      </c>
      <c r="F27" s="231">
        <v>0</v>
      </c>
      <c r="G27" s="231">
        <f t="shared" si="0"/>
        <v>0</v>
      </c>
      <c r="H27" s="229"/>
      <c r="I27" s="229"/>
    </row>
    <row r="28" spans="1:9" s="129" customFormat="1" ht="10.199999999999999">
      <c r="A28" s="142"/>
      <c r="B28" s="145"/>
      <c r="C28" s="16"/>
      <c r="D28" s="164"/>
      <c r="E28" s="175"/>
      <c r="F28" s="231"/>
      <c r="G28" s="231"/>
      <c r="H28" s="229"/>
      <c r="I28" s="229"/>
    </row>
    <row r="29" spans="1:9" s="151" customFormat="1" ht="11.4">
      <c r="A29" s="142"/>
      <c r="B29" s="145"/>
      <c r="C29" s="134" t="s">
        <v>393</v>
      </c>
      <c r="D29" s="164"/>
      <c r="E29" s="175"/>
      <c r="F29" s="231"/>
      <c r="G29" s="230">
        <f>SUM(G30:G64)</f>
        <v>0</v>
      </c>
      <c r="H29" s="236"/>
      <c r="I29" s="392"/>
    </row>
    <row r="30" spans="1:9" s="151" customFormat="1" ht="11.4">
      <c r="A30" s="142">
        <v>13</v>
      </c>
      <c r="B30" s="145"/>
      <c r="C30" s="16" t="s">
        <v>394</v>
      </c>
      <c r="D30" s="164" t="s">
        <v>89</v>
      </c>
      <c r="E30" s="175">
        <v>373</v>
      </c>
      <c r="F30" s="231">
        <v>0</v>
      </c>
      <c r="G30" s="231">
        <f t="shared" ref="G30:G64" si="1">ROUND(E30*F30,2)</f>
        <v>0</v>
      </c>
      <c r="H30" s="236"/>
      <c r="I30" s="392"/>
    </row>
    <row r="31" spans="1:9" s="151" customFormat="1" ht="11.4">
      <c r="A31" s="142">
        <v>14</v>
      </c>
      <c r="B31" s="145"/>
      <c r="C31" s="16" t="s">
        <v>395</v>
      </c>
      <c r="D31" s="164" t="s">
        <v>89</v>
      </c>
      <c r="E31" s="175">
        <v>373</v>
      </c>
      <c r="F31" s="231">
        <v>0</v>
      </c>
      <c r="G31" s="231">
        <f t="shared" si="1"/>
        <v>0</v>
      </c>
      <c r="H31" s="236"/>
      <c r="I31" s="392"/>
    </row>
    <row r="32" spans="1:9" s="151" customFormat="1" ht="11.4">
      <c r="A32" s="142">
        <v>15</v>
      </c>
      <c r="B32" s="145"/>
      <c r="C32" s="16" t="s">
        <v>396</v>
      </c>
      <c r="D32" s="164" t="s">
        <v>199</v>
      </c>
      <c r="E32" s="175">
        <v>12</v>
      </c>
      <c r="F32" s="231">
        <v>0</v>
      </c>
      <c r="G32" s="231">
        <f t="shared" si="1"/>
        <v>0</v>
      </c>
      <c r="H32" s="236"/>
      <c r="I32" s="392"/>
    </row>
    <row r="33" spans="1:9" s="151" customFormat="1" ht="11.4">
      <c r="A33" s="142">
        <v>16</v>
      </c>
      <c r="B33" s="145"/>
      <c r="C33" s="16" t="s">
        <v>397</v>
      </c>
      <c r="D33" s="164" t="s">
        <v>199</v>
      </c>
      <c r="E33" s="175">
        <v>18</v>
      </c>
      <c r="F33" s="231">
        <v>0</v>
      </c>
      <c r="G33" s="231">
        <f t="shared" si="1"/>
        <v>0</v>
      </c>
      <c r="H33" s="236"/>
      <c r="I33" s="392"/>
    </row>
    <row r="34" spans="1:9" s="151" customFormat="1" ht="11.4">
      <c r="A34" s="142">
        <v>17</v>
      </c>
      <c r="B34" s="145"/>
      <c r="C34" s="16" t="s">
        <v>398</v>
      </c>
      <c r="D34" s="164" t="s">
        <v>199</v>
      </c>
      <c r="E34" s="175">
        <v>1</v>
      </c>
      <c r="F34" s="231">
        <v>0</v>
      </c>
      <c r="G34" s="231">
        <f t="shared" si="1"/>
        <v>0</v>
      </c>
      <c r="H34" s="236"/>
      <c r="I34" s="392"/>
    </row>
    <row r="35" spans="1:9" s="151" customFormat="1" ht="11.4">
      <c r="A35" s="142">
        <v>18</v>
      </c>
      <c r="B35" s="145"/>
      <c r="C35" s="16" t="s">
        <v>399</v>
      </c>
      <c r="D35" s="164" t="s">
        <v>199</v>
      </c>
      <c r="E35" s="175">
        <v>1</v>
      </c>
      <c r="F35" s="231">
        <v>0</v>
      </c>
      <c r="G35" s="231">
        <f t="shared" si="1"/>
        <v>0</v>
      </c>
      <c r="H35" s="236"/>
      <c r="I35" s="392"/>
    </row>
    <row r="36" spans="1:9" s="151" customFormat="1" ht="11.4">
      <c r="A36" s="142">
        <v>19</v>
      </c>
      <c r="B36" s="145"/>
      <c r="C36" s="16" t="s">
        <v>400</v>
      </c>
      <c r="D36" s="164" t="s">
        <v>199</v>
      </c>
      <c r="E36" s="175">
        <v>32</v>
      </c>
      <c r="F36" s="231">
        <v>0</v>
      </c>
      <c r="G36" s="231">
        <f t="shared" si="1"/>
        <v>0</v>
      </c>
      <c r="H36" s="236"/>
      <c r="I36" s="392"/>
    </row>
    <row r="37" spans="1:9" s="151" customFormat="1" ht="11.4">
      <c r="A37" s="142">
        <v>20</v>
      </c>
      <c r="B37" s="145"/>
      <c r="C37" s="16" t="s">
        <v>401</v>
      </c>
      <c r="D37" s="164" t="s">
        <v>199</v>
      </c>
      <c r="E37" s="175">
        <v>32</v>
      </c>
      <c r="F37" s="231">
        <v>0</v>
      </c>
      <c r="G37" s="231">
        <f t="shared" si="1"/>
        <v>0</v>
      </c>
      <c r="H37" s="236"/>
      <c r="I37" s="392"/>
    </row>
    <row r="38" spans="1:9" s="151" customFormat="1" ht="11.4">
      <c r="A38" s="142">
        <v>21</v>
      </c>
      <c r="B38" s="145"/>
      <c r="C38" s="16" t="s">
        <v>402</v>
      </c>
      <c r="D38" s="164" t="s">
        <v>199</v>
      </c>
      <c r="E38" s="175">
        <v>17</v>
      </c>
      <c r="F38" s="231">
        <v>0</v>
      </c>
      <c r="G38" s="231">
        <f t="shared" si="1"/>
        <v>0</v>
      </c>
      <c r="H38" s="236"/>
      <c r="I38" s="392"/>
    </row>
    <row r="39" spans="1:9" s="151" customFormat="1" ht="11.4">
      <c r="A39" s="142">
        <v>22</v>
      </c>
      <c r="B39" s="145"/>
      <c r="C39" s="16" t="s">
        <v>403</v>
      </c>
      <c r="D39" s="164" t="s">
        <v>199</v>
      </c>
      <c r="E39" s="175">
        <v>33</v>
      </c>
      <c r="F39" s="231">
        <v>0</v>
      </c>
      <c r="G39" s="231">
        <f t="shared" si="1"/>
        <v>0</v>
      </c>
      <c r="H39" s="236"/>
      <c r="I39" s="392"/>
    </row>
    <row r="40" spans="1:9" s="151" customFormat="1" ht="11.4">
      <c r="A40" s="142">
        <v>23</v>
      </c>
      <c r="B40" s="145"/>
      <c r="C40" s="16" t="s">
        <v>404</v>
      </c>
      <c r="D40" s="164" t="s">
        <v>199</v>
      </c>
      <c r="E40" s="175">
        <v>16</v>
      </c>
      <c r="F40" s="231">
        <v>0</v>
      </c>
      <c r="G40" s="231">
        <f t="shared" si="1"/>
        <v>0</v>
      </c>
      <c r="H40" s="236"/>
      <c r="I40" s="392"/>
    </row>
    <row r="41" spans="1:9" s="151" customFormat="1" ht="11.4">
      <c r="A41" s="142">
        <v>24</v>
      </c>
      <c r="B41" s="145"/>
      <c r="C41" s="16" t="s">
        <v>405</v>
      </c>
      <c r="D41" s="164" t="s">
        <v>199</v>
      </c>
      <c r="E41" s="175">
        <v>17</v>
      </c>
      <c r="F41" s="231">
        <v>0</v>
      </c>
      <c r="G41" s="231">
        <f t="shared" si="1"/>
        <v>0</v>
      </c>
      <c r="H41" s="236"/>
      <c r="I41" s="392"/>
    </row>
    <row r="42" spans="1:9" s="151" customFormat="1" ht="11.4">
      <c r="A42" s="142">
        <v>25</v>
      </c>
      <c r="B42" s="145"/>
      <c r="C42" s="16" t="s">
        <v>406</v>
      </c>
      <c r="D42" s="164" t="s">
        <v>199</v>
      </c>
      <c r="E42" s="175">
        <v>33</v>
      </c>
      <c r="F42" s="231">
        <v>0</v>
      </c>
      <c r="G42" s="231">
        <f t="shared" si="1"/>
        <v>0</v>
      </c>
      <c r="H42" s="236"/>
      <c r="I42" s="392"/>
    </row>
    <row r="43" spans="1:9" s="151" customFormat="1" ht="11.4">
      <c r="A43" s="142">
        <v>26</v>
      </c>
      <c r="B43" s="145"/>
      <c r="C43" s="16" t="s">
        <v>407</v>
      </c>
      <c r="D43" s="164" t="s">
        <v>199</v>
      </c>
      <c r="E43" s="175">
        <v>16</v>
      </c>
      <c r="F43" s="231">
        <v>0</v>
      </c>
      <c r="G43" s="231">
        <f t="shared" si="1"/>
        <v>0</v>
      </c>
      <c r="H43" s="236"/>
      <c r="I43" s="392"/>
    </row>
    <row r="44" spans="1:9" s="151" customFormat="1" ht="11.4">
      <c r="A44" s="142">
        <v>27</v>
      </c>
      <c r="B44" s="145"/>
      <c r="C44" s="16" t="s">
        <v>408</v>
      </c>
      <c r="D44" s="164" t="s">
        <v>199</v>
      </c>
      <c r="E44" s="175">
        <v>16</v>
      </c>
      <c r="F44" s="231">
        <v>0</v>
      </c>
      <c r="G44" s="231">
        <f t="shared" si="1"/>
        <v>0</v>
      </c>
      <c r="H44" s="236"/>
      <c r="I44" s="392"/>
    </row>
    <row r="45" spans="1:9" s="151" customFormat="1" ht="11.4">
      <c r="A45" s="142">
        <v>28</v>
      </c>
      <c r="B45" s="145"/>
      <c r="C45" s="16" t="s">
        <v>409</v>
      </c>
      <c r="D45" s="164" t="s">
        <v>89</v>
      </c>
      <c r="E45" s="175">
        <v>4.5</v>
      </c>
      <c r="F45" s="231">
        <v>0</v>
      </c>
      <c r="G45" s="231">
        <f t="shared" si="1"/>
        <v>0</v>
      </c>
      <c r="H45" s="236"/>
      <c r="I45" s="392"/>
    </row>
    <row r="46" spans="1:9" s="151" customFormat="1" ht="11.4">
      <c r="A46" s="142">
        <v>29</v>
      </c>
      <c r="B46" s="145"/>
      <c r="C46" s="16" t="s">
        <v>410</v>
      </c>
      <c r="D46" s="164" t="s">
        <v>124</v>
      </c>
      <c r="E46" s="175">
        <v>0.95</v>
      </c>
      <c r="F46" s="231">
        <v>0</v>
      </c>
      <c r="G46" s="231">
        <f t="shared" si="1"/>
        <v>0</v>
      </c>
      <c r="H46" s="236"/>
      <c r="I46" s="392"/>
    </row>
    <row r="47" spans="1:9" s="151" customFormat="1" ht="11.4">
      <c r="A47" s="142">
        <v>30</v>
      </c>
      <c r="B47" s="145"/>
      <c r="C47" s="16" t="s">
        <v>411</v>
      </c>
      <c r="D47" s="164" t="s">
        <v>124</v>
      </c>
      <c r="E47" s="175">
        <v>0.95</v>
      </c>
      <c r="F47" s="231">
        <v>0</v>
      </c>
      <c r="G47" s="231">
        <f t="shared" si="1"/>
        <v>0</v>
      </c>
      <c r="H47" s="236"/>
      <c r="I47" s="392"/>
    </row>
    <row r="48" spans="1:9" s="151" customFormat="1" ht="11.4">
      <c r="A48" s="142">
        <v>31</v>
      </c>
      <c r="B48" s="145"/>
      <c r="C48" s="16" t="s">
        <v>412</v>
      </c>
      <c r="D48" s="164" t="s">
        <v>124</v>
      </c>
      <c r="E48" s="175">
        <v>0.6</v>
      </c>
      <c r="F48" s="231">
        <v>0</v>
      </c>
      <c r="G48" s="231">
        <f t="shared" si="1"/>
        <v>0</v>
      </c>
      <c r="H48" s="236"/>
      <c r="I48" s="392"/>
    </row>
    <row r="49" spans="1:9" s="151" customFormat="1" ht="11.4">
      <c r="A49" s="142">
        <v>32</v>
      </c>
      <c r="B49" s="145"/>
      <c r="C49" s="16" t="s">
        <v>413</v>
      </c>
      <c r="D49" s="164" t="s">
        <v>89</v>
      </c>
      <c r="E49" s="175">
        <v>380</v>
      </c>
      <c r="F49" s="231">
        <v>0</v>
      </c>
      <c r="G49" s="231">
        <f t="shared" si="1"/>
        <v>0</v>
      </c>
      <c r="H49" s="236"/>
      <c r="I49" s="392"/>
    </row>
    <row r="50" spans="1:9" s="151" customFormat="1" ht="11.4">
      <c r="A50" s="142">
        <v>33</v>
      </c>
      <c r="B50" s="145"/>
      <c r="C50" s="16" t="s">
        <v>414</v>
      </c>
      <c r="D50" s="164" t="s">
        <v>124</v>
      </c>
      <c r="E50" s="175">
        <v>361</v>
      </c>
      <c r="F50" s="231">
        <v>0</v>
      </c>
      <c r="G50" s="231">
        <f t="shared" si="1"/>
        <v>0</v>
      </c>
      <c r="H50" s="236"/>
      <c r="I50" s="392"/>
    </row>
    <row r="51" spans="1:9" s="151" customFormat="1" ht="11.4">
      <c r="A51" s="142">
        <v>34</v>
      </c>
      <c r="B51" s="145"/>
      <c r="C51" s="16" t="s">
        <v>415</v>
      </c>
      <c r="D51" s="164" t="s">
        <v>199</v>
      </c>
      <c r="E51" s="175">
        <v>16</v>
      </c>
      <c r="F51" s="231">
        <v>0</v>
      </c>
      <c r="G51" s="231">
        <f t="shared" si="1"/>
        <v>0</v>
      </c>
      <c r="H51" s="236"/>
      <c r="I51" s="392"/>
    </row>
    <row r="52" spans="1:9" s="151" customFormat="1" ht="11.4">
      <c r="A52" s="142">
        <v>35</v>
      </c>
      <c r="B52" s="145"/>
      <c r="C52" s="16" t="s">
        <v>416</v>
      </c>
      <c r="D52" s="164" t="s">
        <v>124</v>
      </c>
      <c r="E52" s="175">
        <v>11</v>
      </c>
      <c r="F52" s="231">
        <v>0</v>
      </c>
      <c r="G52" s="231">
        <f t="shared" si="1"/>
        <v>0</v>
      </c>
      <c r="H52" s="236"/>
      <c r="I52" s="392"/>
    </row>
    <row r="53" spans="1:9" s="151" customFormat="1" ht="11.4">
      <c r="A53" s="142">
        <v>36</v>
      </c>
      <c r="B53" s="145"/>
      <c r="C53" s="16" t="s">
        <v>417</v>
      </c>
      <c r="D53" s="164" t="s">
        <v>199</v>
      </c>
      <c r="E53" s="175">
        <v>16</v>
      </c>
      <c r="F53" s="231">
        <v>0</v>
      </c>
      <c r="G53" s="231">
        <f t="shared" si="1"/>
        <v>0</v>
      </c>
      <c r="H53" s="236"/>
      <c r="I53" s="392"/>
    </row>
    <row r="54" spans="1:9" s="151" customFormat="1" ht="11.4">
      <c r="A54" s="142">
        <v>37</v>
      </c>
      <c r="B54" s="145"/>
      <c r="C54" s="16" t="s">
        <v>418</v>
      </c>
      <c r="D54" s="164" t="s">
        <v>419</v>
      </c>
      <c r="E54" s="175">
        <v>16</v>
      </c>
      <c r="F54" s="231">
        <v>0</v>
      </c>
      <c r="G54" s="231">
        <f t="shared" si="1"/>
        <v>0</v>
      </c>
      <c r="H54" s="236"/>
      <c r="I54" s="392"/>
    </row>
    <row r="55" spans="1:9" s="151" customFormat="1" ht="11.4">
      <c r="A55" s="142">
        <v>38</v>
      </c>
      <c r="B55" s="145"/>
      <c r="C55" s="16" t="s">
        <v>420</v>
      </c>
      <c r="D55" s="164" t="s">
        <v>199</v>
      </c>
      <c r="E55" s="175">
        <v>16</v>
      </c>
      <c r="F55" s="231">
        <v>0</v>
      </c>
      <c r="G55" s="231">
        <f t="shared" si="1"/>
        <v>0</v>
      </c>
      <c r="H55" s="236"/>
      <c r="I55" s="392"/>
    </row>
    <row r="56" spans="1:9" s="151" customFormat="1" ht="11.4">
      <c r="A56" s="142">
        <v>39</v>
      </c>
      <c r="B56" s="145"/>
      <c r="C56" s="16" t="s">
        <v>421</v>
      </c>
      <c r="D56" s="164" t="s">
        <v>199</v>
      </c>
      <c r="E56" s="175">
        <v>16</v>
      </c>
      <c r="F56" s="231">
        <v>0</v>
      </c>
      <c r="G56" s="231">
        <f t="shared" si="1"/>
        <v>0</v>
      </c>
      <c r="H56" s="236"/>
      <c r="I56" s="392"/>
    </row>
    <row r="57" spans="1:9" s="151" customFormat="1" ht="11.4">
      <c r="A57" s="142">
        <v>40</v>
      </c>
      <c r="B57" s="145"/>
      <c r="C57" s="16" t="s">
        <v>422</v>
      </c>
      <c r="D57" s="164"/>
      <c r="E57" s="175"/>
      <c r="F57" s="231">
        <v>0</v>
      </c>
      <c r="G57" s="231">
        <f t="shared" si="1"/>
        <v>0</v>
      </c>
      <c r="H57" s="236"/>
      <c r="I57" s="392"/>
    </row>
    <row r="58" spans="1:9" s="151" customFormat="1" ht="11.4">
      <c r="A58" s="142">
        <v>41</v>
      </c>
      <c r="B58" s="145"/>
      <c r="C58" s="16" t="s">
        <v>423</v>
      </c>
      <c r="D58" s="164" t="s">
        <v>89</v>
      </c>
      <c r="E58" s="175">
        <v>1100</v>
      </c>
      <c r="F58" s="231">
        <v>0</v>
      </c>
      <c r="G58" s="231">
        <f t="shared" si="1"/>
        <v>0</v>
      </c>
      <c r="H58" s="236"/>
      <c r="I58" s="392"/>
    </row>
    <row r="59" spans="1:9" s="151" customFormat="1" ht="11.4">
      <c r="A59" s="142">
        <v>42</v>
      </c>
      <c r="B59" s="145"/>
      <c r="C59" s="16" t="s">
        <v>424</v>
      </c>
      <c r="D59" s="164" t="s">
        <v>89</v>
      </c>
      <c r="E59" s="175">
        <v>1130</v>
      </c>
      <c r="F59" s="231">
        <v>0</v>
      </c>
      <c r="G59" s="231">
        <f t="shared" si="1"/>
        <v>0</v>
      </c>
      <c r="H59" s="236"/>
      <c r="I59" s="392"/>
    </row>
    <row r="60" spans="1:9" s="151" customFormat="1" ht="11.4">
      <c r="A60" s="142">
        <v>43</v>
      </c>
      <c r="B60" s="145"/>
      <c r="C60" s="16" t="s">
        <v>422</v>
      </c>
      <c r="D60" s="164"/>
      <c r="E60" s="175"/>
      <c r="F60" s="231">
        <v>0</v>
      </c>
      <c r="G60" s="231">
        <f t="shared" si="1"/>
        <v>0</v>
      </c>
      <c r="H60" s="236"/>
      <c r="I60" s="392"/>
    </row>
    <row r="61" spans="1:9" s="151" customFormat="1" ht="11.4">
      <c r="A61" s="142">
        <v>44</v>
      </c>
      <c r="B61" s="145"/>
      <c r="C61" s="16" t="s">
        <v>425</v>
      </c>
      <c r="D61" s="164" t="s">
        <v>199</v>
      </c>
      <c r="E61" s="175">
        <v>3</v>
      </c>
      <c r="F61" s="231">
        <v>0</v>
      </c>
      <c r="G61" s="231">
        <f t="shared" si="1"/>
        <v>0</v>
      </c>
      <c r="H61" s="236"/>
      <c r="I61" s="392"/>
    </row>
    <row r="62" spans="1:9" s="151" customFormat="1" ht="11.4">
      <c r="A62" s="142">
        <v>45</v>
      </c>
      <c r="B62" s="145"/>
      <c r="C62" s="16" t="s">
        <v>426</v>
      </c>
      <c r="D62" s="164" t="s">
        <v>199</v>
      </c>
      <c r="E62" s="175">
        <v>3</v>
      </c>
      <c r="F62" s="231">
        <v>0</v>
      </c>
      <c r="G62" s="231">
        <f t="shared" si="1"/>
        <v>0</v>
      </c>
      <c r="H62" s="236"/>
      <c r="I62" s="392"/>
    </row>
    <row r="63" spans="1:9" s="151" customFormat="1" ht="11.4">
      <c r="A63" s="142">
        <v>46</v>
      </c>
      <c r="B63" s="145"/>
      <c r="C63" s="16" t="s">
        <v>427</v>
      </c>
      <c r="D63" s="164" t="s">
        <v>199</v>
      </c>
      <c r="E63" s="175">
        <v>12</v>
      </c>
      <c r="F63" s="231">
        <v>0</v>
      </c>
      <c r="G63" s="231">
        <f t="shared" si="1"/>
        <v>0</v>
      </c>
      <c r="H63" s="236"/>
      <c r="I63" s="392"/>
    </row>
    <row r="64" spans="1:9" s="151" customFormat="1" ht="11.4">
      <c r="A64" s="142">
        <v>47</v>
      </c>
      <c r="B64" s="145"/>
      <c r="C64" s="16" t="s">
        <v>428</v>
      </c>
      <c r="D64" s="164" t="s">
        <v>89</v>
      </c>
      <c r="E64" s="175">
        <v>373</v>
      </c>
      <c r="F64" s="231">
        <v>0</v>
      </c>
      <c r="G64" s="231">
        <f t="shared" si="1"/>
        <v>0</v>
      </c>
      <c r="H64" s="236"/>
      <c r="I64" s="392"/>
    </row>
    <row r="65" spans="1:9" s="151" customFormat="1" ht="11.4">
      <c r="A65" s="142"/>
      <c r="B65" s="145"/>
      <c r="C65" s="16"/>
      <c r="D65" s="164"/>
      <c r="E65" s="175"/>
      <c r="F65" s="231"/>
      <c r="G65" s="231"/>
      <c r="H65" s="236"/>
      <c r="I65" s="392"/>
    </row>
    <row r="66" spans="1:9" s="151" customFormat="1" ht="11.4">
      <c r="A66" s="142"/>
      <c r="B66" s="145"/>
      <c r="C66" s="131" t="s">
        <v>436</v>
      </c>
      <c r="D66" s="164"/>
      <c r="E66" s="175"/>
      <c r="F66" s="231"/>
      <c r="G66" s="186"/>
      <c r="H66" s="236"/>
      <c r="I66" s="392"/>
    </row>
    <row r="67" spans="1:9" s="151" customFormat="1" ht="11.4">
      <c r="A67" s="142"/>
      <c r="B67" s="145"/>
      <c r="C67" s="163" t="s">
        <v>470</v>
      </c>
      <c r="D67" s="164"/>
      <c r="E67" s="175"/>
      <c r="F67" s="231"/>
      <c r="G67" s="230">
        <f>SUM(G68:G77)</f>
        <v>0</v>
      </c>
      <c r="H67" s="236"/>
      <c r="I67" s="392"/>
    </row>
    <row r="68" spans="1:9" s="151" customFormat="1" ht="11.4">
      <c r="A68" s="142">
        <v>48</v>
      </c>
      <c r="B68" s="145"/>
      <c r="C68" s="16" t="s">
        <v>382</v>
      </c>
      <c r="D68" s="164" t="s">
        <v>89</v>
      </c>
      <c r="E68" s="175">
        <v>130</v>
      </c>
      <c r="F68" s="231">
        <v>0</v>
      </c>
      <c r="G68" s="231">
        <f t="shared" ref="G68:G77" si="2">ROUND(E68*F68,2)</f>
        <v>0</v>
      </c>
      <c r="H68" s="236"/>
      <c r="I68" s="392"/>
    </row>
    <row r="69" spans="1:9" s="151" customFormat="1" ht="11.4">
      <c r="A69" s="142">
        <v>49</v>
      </c>
      <c r="B69" s="145"/>
      <c r="C69" s="16" t="s">
        <v>383</v>
      </c>
      <c r="D69" s="164" t="s">
        <v>90</v>
      </c>
      <c r="E69" s="175">
        <v>9.1</v>
      </c>
      <c r="F69" s="231">
        <v>0</v>
      </c>
      <c r="G69" s="231">
        <f t="shared" si="2"/>
        <v>0</v>
      </c>
      <c r="H69" s="236"/>
      <c r="I69" s="392"/>
    </row>
    <row r="70" spans="1:9" s="151" customFormat="1" ht="11.4">
      <c r="A70" s="142">
        <v>50</v>
      </c>
      <c r="B70" s="145"/>
      <c r="C70" s="16" t="s">
        <v>464</v>
      </c>
      <c r="D70" s="164" t="s">
        <v>89</v>
      </c>
      <c r="E70" s="175">
        <v>130</v>
      </c>
      <c r="F70" s="231">
        <v>0</v>
      </c>
      <c r="G70" s="231">
        <f t="shared" si="2"/>
        <v>0</v>
      </c>
      <c r="H70" s="236"/>
      <c r="I70" s="392"/>
    </row>
    <row r="71" spans="1:9" s="151" customFormat="1" ht="11.4">
      <c r="A71" s="142">
        <v>51</v>
      </c>
      <c r="B71" s="145"/>
      <c r="C71" s="16" t="s">
        <v>387</v>
      </c>
      <c r="D71" s="164" t="s">
        <v>89</v>
      </c>
      <c r="E71" s="175">
        <v>130</v>
      </c>
      <c r="F71" s="231">
        <v>0</v>
      </c>
      <c r="G71" s="231">
        <f t="shared" si="2"/>
        <v>0</v>
      </c>
      <c r="H71" s="236"/>
      <c r="I71" s="392"/>
    </row>
    <row r="72" spans="1:9" s="151" customFormat="1" ht="11.4">
      <c r="A72" s="142">
        <v>52</v>
      </c>
      <c r="B72" s="145"/>
      <c r="C72" s="16" t="s">
        <v>388</v>
      </c>
      <c r="D72" s="164" t="s">
        <v>89</v>
      </c>
      <c r="E72" s="175">
        <v>5</v>
      </c>
      <c r="F72" s="231">
        <v>0</v>
      </c>
      <c r="G72" s="231">
        <f t="shared" si="2"/>
        <v>0</v>
      </c>
      <c r="H72" s="236"/>
      <c r="I72" s="392"/>
    </row>
    <row r="73" spans="1:9" s="151" customFormat="1" ht="11.4">
      <c r="A73" s="142">
        <v>53</v>
      </c>
      <c r="B73" s="145"/>
      <c r="C73" s="16" t="s">
        <v>465</v>
      </c>
      <c r="D73" s="164" t="s">
        <v>89</v>
      </c>
      <c r="E73" s="175">
        <v>5</v>
      </c>
      <c r="F73" s="231">
        <v>0</v>
      </c>
      <c r="G73" s="231">
        <f t="shared" si="2"/>
        <v>0</v>
      </c>
      <c r="H73" s="236"/>
      <c r="I73" s="392"/>
    </row>
    <row r="74" spans="1:9" s="151" customFormat="1" ht="11.4">
      <c r="A74" s="142">
        <v>54</v>
      </c>
      <c r="B74" s="145"/>
      <c r="C74" s="16" t="s">
        <v>466</v>
      </c>
      <c r="D74" s="164" t="s">
        <v>89</v>
      </c>
      <c r="E74" s="175">
        <v>130</v>
      </c>
      <c r="F74" s="231">
        <v>0</v>
      </c>
      <c r="G74" s="231">
        <f t="shared" si="2"/>
        <v>0</v>
      </c>
      <c r="H74" s="236"/>
      <c r="I74" s="392"/>
    </row>
    <row r="75" spans="1:9" s="151" customFormat="1" ht="11.4">
      <c r="A75" s="142">
        <v>55</v>
      </c>
      <c r="B75" s="145"/>
      <c r="C75" s="16" t="s">
        <v>467</v>
      </c>
      <c r="D75" s="164" t="s">
        <v>88</v>
      </c>
      <c r="E75" s="175">
        <v>9.1</v>
      </c>
      <c r="F75" s="231">
        <v>0</v>
      </c>
      <c r="G75" s="231">
        <f t="shared" si="2"/>
        <v>0</v>
      </c>
      <c r="H75" s="236"/>
      <c r="I75" s="392"/>
    </row>
    <row r="76" spans="1:9" s="151" customFormat="1" ht="11.4">
      <c r="A76" s="142">
        <v>56</v>
      </c>
      <c r="B76" s="145"/>
      <c r="C76" s="16" t="s">
        <v>468</v>
      </c>
      <c r="D76" s="164" t="s">
        <v>124</v>
      </c>
      <c r="E76" s="175">
        <v>4</v>
      </c>
      <c r="F76" s="231">
        <v>0</v>
      </c>
      <c r="G76" s="231">
        <f t="shared" si="2"/>
        <v>0</v>
      </c>
      <c r="H76" s="236"/>
      <c r="I76" s="392"/>
    </row>
    <row r="77" spans="1:9" s="151" customFormat="1" ht="11.4">
      <c r="A77" s="142">
        <v>57</v>
      </c>
      <c r="B77" s="145"/>
      <c r="C77" s="16" t="s">
        <v>392</v>
      </c>
      <c r="D77" s="164" t="s">
        <v>88</v>
      </c>
      <c r="E77" s="175">
        <v>9</v>
      </c>
      <c r="F77" s="231">
        <v>0</v>
      </c>
      <c r="G77" s="231">
        <f t="shared" si="2"/>
        <v>0</v>
      </c>
      <c r="H77" s="236"/>
      <c r="I77" s="392"/>
    </row>
    <row r="78" spans="1:9" s="151" customFormat="1" ht="11.4">
      <c r="A78" s="142"/>
      <c r="B78" s="145"/>
      <c r="C78" s="163" t="s">
        <v>471</v>
      </c>
      <c r="D78" s="164"/>
      <c r="E78" s="175"/>
      <c r="F78" s="231"/>
      <c r="G78" s="230">
        <f>SUM(G79:G108)</f>
        <v>0</v>
      </c>
      <c r="H78" s="236"/>
      <c r="I78" s="392"/>
    </row>
    <row r="79" spans="1:9" s="151" customFormat="1" ht="11.4">
      <c r="A79" s="142">
        <v>57</v>
      </c>
      <c r="B79" s="145"/>
      <c r="C79" s="16" t="s">
        <v>437</v>
      </c>
      <c r="D79" s="164" t="s">
        <v>89</v>
      </c>
      <c r="E79" s="175">
        <v>3</v>
      </c>
      <c r="F79" s="231">
        <v>0</v>
      </c>
      <c r="G79" s="231">
        <f t="shared" ref="G79:G108" si="3">ROUND(E79*F79,2)</f>
        <v>0</v>
      </c>
      <c r="H79" s="236"/>
      <c r="I79" s="392"/>
    </row>
    <row r="80" spans="1:9" s="151" customFormat="1" ht="11.4">
      <c r="A80" s="142">
        <v>58</v>
      </c>
      <c r="B80" s="145"/>
      <c r="C80" s="16" t="s">
        <v>438</v>
      </c>
      <c r="D80" s="164" t="s">
        <v>89</v>
      </c>
      <c r="E80" s="175">
        <v>3</v>
      </c>
      <c r="F80" s="231">
        <v>0</v>
      </c>
      <c r="G80" s="231">
        <f t="shared" si="3"/>
        <v>0</v>
      </c>
      <c r="H80" s="236"/>
      <c r="I80" s="392"/>
    </row>
    <row r="81" spans="1:9" s="151" customFormat="1" ht="11.4">
      <c r="A81" s="142">
        <v>59</v>
      </c>
      <c r="B81" s="145"/>
      <c r="C81" s="16" t="s">
        <v>439</v>
      </c>
      <c r="D81" s="164" t="s">
        <v>199</v>
      </c>
      <c r="E81" s="175">
        <v>2</v>
      </c>
      <c r="F81" s="231">
        <v>0</v>
      </c>
      <c r="G81" s="231">
        <f t="shared" si="3"/>
        <v>0</v>
      </c>
      <c r="H81" s="236"/>
      <c r="I81" s="392"/>
    </row>
    <row r="82" spans="1:9" s="151" customFormat="1" ht="11.4">
      <c r="A82" s="142">
        <v>60</v>
      </c>
      <c r="B82" s="145"/>
      <c r="C82" s="16" t="s">
        <v>440</v>
      </c>
      <c r="D82" s="164" t="s">
        <v>199</v>
      </c>
      <c r="E82" s="175">
        <v>4</v>
      </c>
      <c r="F82" s="231">
        <v>0</v>
      </c>
      <c r="G82" s="231">
        <f t="shared" si="3"/>
        <v>0</v>
      </c>
      <c r="H82" s="236"/>
      <c r="I82" s="392"/>
    </row>
    <row r="83" spans="1:9" s="151" customFormat="1" ht="11.4">
      <c r="A83" s="142">
        <v>61</v>
      </c>
      <c r="B83" s="145"/>
      <c r="C83" s="16" t="s">
        <v>441</v>
      </c>
      <c r="D83" s="164" t="s">
        <v>199</v>
      </c>
      <c r="E83" s="175">
        <v>8</v>
      </c>
      <c r="F83" s="231">
        <v>0</v>
      </c>
      <c r="G83" s="231">
        <f t="shared" si="3"/>
        <v>0</v>
      </c>
      <c r="H83" s="236"/>
      <c r="I83" s="392"/>
    </row>
    <row r="84" spans="1:9" s="151" customFormat="1" ht="11.4">
      <c r="A84" s="142">
        <v>62</v>
      </c>
      <c r="B84" s="145"/>
      <c r="C84" s="16" t="s">
        <v>442</v>
      </c>
      <c r="D84" s="164" t="s">
        <v>199</v>
      </c>
      <c r="E84" s="175">
        <v>1</v>
      </c>
      <c r="F84" s="231">
        <v>0</v>
      </c>
      <c r="G84" s="231">
        <f t="shared" si="3"/>
        <v>0</v>
      </c>
      <c r="H84" s="236"/>
      <c r="I84" s="392"/>
    </row>
    <row r="85" spans="1:9" s="151" customFormat="1" ht="11.4">
      <c r="A85" s="142">
        <v>63</v>
      </c>
      <c r="B85" s="145"/>
      <c r="C85" s="16" t="s">
        <v>443</v>
      </c>
      <c r="D85" s="164" t="s">
        <v>199</v>
      </c>
      <c r="E85" s="175">
        <v>1</v>
      </c>
      <c r="F85" s="231">
        <v>0</v>
      </c>
      <c r="G85" s="231">
        <f t="shared" si="3"/>
        <v>0</v>
      </c>
      <c r="H85" s="236"/>
      <c r="I85" s="392"/>
    </row>
    <row r="86" spans="1:9" s="151" customFormat="1" ht="11.4">
      <c r="A86" s="142">
        <v>64</v>
      </c>
      <c r="B86" s="145"/>
      <c r="C86" s="16" t="s">
        <v>444</v>
      </c>
      <c r="D86" s="164" t="s">
        <v>199</v>
      </c>
      <c r="E86" s="175">
        <v>1</v>
      </c>
      <c r="F86" s="231">
        <v>0</v>
      </c>
      <c r="G86" s="231">
        <f t="shared" si="3"/>
        <v>0</v>
      </c>
      <c r="H86" s="236"/>
      <c r="I86" s="392"/>
    </row>
    <row r="87" spans="1:9" s="151" customFormat="1" ht="11.4">
      <c r="A87" s="142">
        <v>65</v>
      </c>
      <c r="B87" s="145"/>
      <c r="C87" s="16" t="s">
        <v>445</v>
      </c>
      <c r="D87" s="164" t="s">
        <v>199</v>
      </c>
      <c r="E87" s="175">
        <v>1</v>
      </c>
      <c r="F87" s="231">
        <v>0</v>
      </c>
      <c r="G87" s="231">
        <f t="shared" si="3"/>
        <v>0</v>
      </c>
      <c r="H87" s="236"/>
      <c r="I87" s="392"/>
    </row>
    <row r="88" spans="1:9" s="151" customFormat="1" ht="11.4">
      <c r="A88" s="142">
        <v>66</v>
      </c>
      <c r="B88" s="145"/>
      <c r="C88" s="16" t="s">
        <v>446</v>
      </c>
      <c r="D88" s="164" t="s">
        <v>199</v>
      </c>
      <c r="E88" s="175">
        <v>1</v>
      </c>
      <c r="F88" s="231">
        <v>0</v>
      </c>
      <c r="G88" s="231">
        <f t="shared" si="3"/>
        <v>0</v>
      </c>
      <c r="H88" s="236"/>
      <c r="I88" s="392"/>
    </row>
    <row r="89" spans="1:9" s="151" customFormat="1" ht="11.4">
      <c r="A89" s="142">
        <v>67</v>
      </c>
      <c r="B89" s="145"/>
      <c r="C89" s="16" t="s">
        <v>447</v>
      </c>
      <c r="D89" s="164" t="s">
        <v>199</v>
      </c>
      <c r="E89" s="175">
        <v>3</v>
      </c>
      <c r="F89" s="231">
        <v>0</v>
      </c>
      <c r="G89" s="231">
        <f t="shared" si="3"/>
        <v>0</v>
      </c>
      <c r="H89" s="236"/>
      <c r="I89" s="392"/>
    </row>
    <row r="90" spans="1:9" s="151" customFormat="1" ht="11.4">
      <c r="A90" s="142">
        <v>68</v>
      </c>
      <c r="B90" s="145"/>
      <c r="C90" s="16" t="s">
        <v>448</v>
      </c>
      <c r="D90" s="164" t="s">
        <v>199</v>
      </c>
      <c r="E90" s="175">
        <v>6</v>
      </c>
      <c r="F90" s="231">
        <v>0</v>
      </c>
      <c r="G90" s="231">
        <f t="shared" si="3"/>
        <v>0</v>
      </c>
      <c r="H90" s="236"/>
      <c r="I90" s="392"/>
    </row>
    <row r="91" spans="1:9" s="151" customFormat="1" ht="11.4">
      <c r="A91" s="142">
        <v>69</v>
      </c>
      <c r="B91" s="145"/>
      <c r="C91" s="16" t="s">
        <v>449</v>
      </c>
      <c r="D91" s="164" t="s">
        <v>199</v>
      </c>
      <c r="E91" s="175">
        <v>1</v>
      </c>
      <c r="F91" s="231">
        <v>0</v>
      </c>
      <c r="G91" s="231">
        <f t="shared" si="3"/>
        <v>0</v>
      </c>
      <c r="H91" s="236"/>
      <c r="I91" s="392"/>
    </row>
    <row r="92" spans="1:9" s="151" customFormat="1" ht="11.4">
      <c r="A92" s="142">
        <v>70</v>
      </c>
      <c r="B92" s="145"/>
      <c r="C92" s="16" t="s">
        <v>450</v>
      </c>
      <c r="D92" s="164" t="s">
        <v>199</v>
      </c>
      <c r="E92" s="175">
        <v>1</v>
      </c>
      <c r="F92" s="231">
        <v>0</v>
      </c>
      <c r="G92" s="231">
        <f t="shared" si="3"/>
        <v>0</v>
      </c>
      <c r="H92" s="236"/>
      <c r="I92" s="392"/>
    </row>
    <row r="93" spans="1:9" s="151" customFormat="1" ht="11.4">
      <c r="A93" s="142">
        <v>71</v>
      </c>
      <c r="B93" s="145"/>
      <c r="C93" s="16" t="s">
        <v>451</v>
      </c>
      <c r="D93" s="164" t="s">
        <v>89</v>
      </c>
      <c r="E93" s="175">
        <v>1</v>
      </c>
      <c r="F93" s="231">
        <v>0</v>
      </c>
      <c r="G93" s="231">
        <f t="shared" si="3"/>
        <v>0</v>
      </c>
      <c r="H93" s="236"/>
      <c r="I93" s="392"/>
    </row>
    <row r="94" spans="1:9" s="151" customFormat="1" ht="11.4">
      <c r="A94" s="142">
        <v>72</v>
      </c>
      <c r="B94" s="145"/>
      <c r="C94" s="16" t="s">
        <v>452</v>
      </c>
      <c r="D94" s="164" t="s">
        <v>89</v>
      </c>
      <c r="E94" s="175">
        <v>1</v>
      </c>
      <c r="F94" s="231">
        <v>0</v>
      </c>
      <c r="G94" s="231">
        <f t="shared" si="3"/>
        <v>0</v>
      </c>
      <c r="H94" s="236"/>
      <c r="I94" s="392"/>
    </row>
    <row r="95" spans="1:9" s="151" customFormat="1" ht="11.4">
      <c r="A95" s="142">
        <v>73</v>
      </c>
      <c r="B95" s="145"/>
      <c r="C95" s="16" t="s">
        <v>453</v>
      </c>
      <c r="D95" s="164" t="s">
        <v>89</v>
      </c>
      <c r="E95" s="175">
        <v>5</v>
      </c>
      <c r="F95" s="231">
        <v>0</v>
      </c>
      <c r="G95" s="231">
        <f t="shared" si="3"/>
        <v>0</v>
      </c>
      <c r="H95" s="236"/>
      <c r="I95" s="392"/>
    </row>
    <row r="96" spans="1:9" s="151" customFormat="1" ht="11.4">
      <c r="A96" s="142">
        <v>74</v>
      </c>
      <c r="B96" s="145"/>
      <c r="C96" s="16" t="s">
        <v>454</v>
      </c>
      <c r="D96" s="164" t="s">
        <v>124</v>
      </c>
      <c r="E96" s="175">
        <v>2.5</v>
      </c>
      <c r="F96" s="231">
        <v>0</v>
      </c>
      <c r="G96" s="231">
        <f t="shared" si="3"/>
        <v>0</v>
      </c>
      <c r="H96" s="236"/>
      <c r="I96" s="392"/>
    </row>
    <row r="97" spans="1:9" s="151" customFormat="1" ht="11.4">
      <c r="A97" s="142">
        <v>75</v>
      </c>
      <c r="B97" s="145"/>
      <c r="C97" s="16" t="s">
        <v>413</v>
      </c>
      <c r="D97" s="164" t="s">
        <v>89</v>
      </c>
      <c r="E97" s="175">
        <v>130</v>
      </c>
      <c r="F97" s="231">
        <v>0</v>
      </c>
      <c r="G97" s="231">
        <f t="shared" si="3"/>
        <v>0</v>
      </c>
      <c r="H97" s="236"/>
      <c r="I97" s="392"/>
    </row>
    <row r="98" spans="1:9" s="151" customFormat="1" ht="11.4">
      <c r="A98" s="142">
        <v>76</v>
      </c>
      <c r="B98" s="145"/>
      <c r="C98" s="16" t="s">
        <v>455</v>
      </c>
      <c r="D98" s="164" t="s">
        <v>124</v>
      </c>
      <c r="E98" s="175">
        <v>123.5</v>
      </c>
      <c r="F98" s="231">
        <v>0</v>
      </c>
      <c r="G98" s="231">
        <f t="shared" si="3"/>
        <v>0</v>
      </c>
      <c r="H98" s="236"/>
      <c r="I98" s="392"/>
    </row>
    <row r="99" spans="1:9" s="151" customFormat="1" ht="11.4">
      <c r="A99" s="142">
        <v>77</v>
      </c>
      <c r="B99" s="145"/>
      <c r="C99" s="16" t="s">
        <v>417</v>
      </c>
      <c r="D99" s="164" t="s">
        <v>199</v>
      </c>
      <c r="E99" s="175">
        <v>5</v>
      </c>
      <c r="F99" s="231">
        <v>0</v>
      </c>
      <c r="G99" s="231">
        <f t="shared" si="3"/>
        <v>0</v>
      </c>
      <c r="H99" s="236"/>
      <c r="I99" s="392"/>
    </row>
    <row r="100" spans="1:9" s="151" customFormat="1" ht="11.4">
      <c r="A100" s="142">
        <v>78</v>
      </c>
      <c r="B100" s="145"/>
      <c r="C100" s="16" t="s">
        <v>456</v>
      </c>
      <c r="D100" s="164" t="s">
        <v>199</v>
      </c>
      <c r="E100" s="175">
        <v>5</v>
      </c>
      <c r="F100" s="231">
        <v>0</v>
      </c>
      <c r="G100" s="231">
        <f t="shared" si="3"/>
        <v>0</v>
      </c>
      <c r="H100" s="236"/>
      <c r="I100" s="392"/>
    </row>
    <row r="101" spans="1:9" s="151" customFormat="1" ht="11.4">
      <c r="A101" s="142">
        <v>79</v>
      </c>
      <c r="B101" s="145"/>
      <c r="C101" s="16" t="s">
        <v>457</v>
      </c>
      <c r="D101" s="164" t="s">
        <v>199</v>
      </c>
      <c r="E101" s="175">
        <v>4</v>
      </c>
      <c r="F101" s="231">
        <v>0</v>
      </c>
      <c r="G101" s="231">
        <f t="shared" si="3"/>
        <v>0</v>
      </c>
      <c r="H101" s="236"/>
      <c r="I101" s="392"/>
    </row>
    <row r="102" spans="1:9" s="151" customFormat="1" ht="11.4">
      <c r="A102" s="142">
        <v>80</v>
      </c>
      <c r="B102" s="145"/>
      <c r="C102" s="16" t="s">
        <v>458</v>
      </c>
      <c r="D102" s="164" t="s">
        <v>199</v>
      </c>
      <c r="E102" s="175">
        <v>4</v>
      </c>
      <c r="F102" s="231">
        <v>0</v>
      </c>
      <c r="G102" s="231">
        <f t="shared" si="3"/>
        <v>0</v>
      </c>
      <c r="H102" s="236"/>
      <c r="I102" s="392"/>
    </row>
    <row r="103" spans="1:9" s="151" customFormat="1" ht="11.4">
      <c r="A103" s="142">
        <v>81</v>
      </c>
      <c r="B103" s="145"/>
      <c r="C103" s="16" t="s">
        <v>459</v>
      </c>
      <c r="D103" s="164" t="s">
        <v>89</v>
      </c>
      <c r="E103" s="175">
        <v>250</v>
      </c>
      <c r="F103" s="231">
        <v>0</v>
      </c>
      <c r="G103" s="231">
        <f t="shared" si="3"/>
        <v>0</v>
      </c>
      <c r="H103" s="236"/>
      <c r="I103" s="392"/>
    </row>
    <row r="104" spans="1:9" s="151" customFormat="1" ht="11.4">
      <c r="A104" s="142">
        <v>82</v>
      </c>
      <c r="B104" s="145"/>
      <c r="C104" s="16" t="s">
        <v>460</v>
      </c>
      <c r="D104" s="164" t="s">
        <v>89</v>
      </c>
      <c r="E104" s="175">
        <v>250</v>
      </c>
      <c r="F104" s="231">
        <v>0</v>
      </c>
      <c r="G104" s="231">
        <f t="shared" si="3"/>
        <v>0</v>
      </c>
      <c r="H104" s="236"/>
      <c r="I104" s="392"/>
    </row>
    <row r="105" spans="1:9" s="151" customFormat="1" ht="11.4">
      <c r="A105" s="142">
        <v>83</v>
      </c>
      <c r="B105" s="145"/>
      <c r="C105" s="16" t="s">
        <v>461</v>
      </c>
      <c r="D105" s="164" t="s">
        <v>89</v>
      </c>
      <c r="E105" s="175">
        <v>6</v>
      </c>
      <c r="F105" s="231">
        <v>0</v>
      </c>
      <c r="G105" s="231">
        <f t="shared" si="3"/>
        <v>0</v>
      </c>
      <c r="H105" s="236"/>
      <c r="I105" s="392"/>
    </row>
    <row r="106" spans="1:9" s="151" customFormat="1" ht="11.4">
      <c r="A106" s="142">
        <v>84</v>
      </c>
      <c r="B106" s="145"/>
      <c r="C106" s="16" t="s">
        <v>462</v>
      </c>
      <c r="D106" s="164" t="s">
        <v>89</v>
      </c>
      <c r="E106" s="175">
        <v>6</v>
      </c>
      <c r="F106" s="231">
        <v>0</v>
      </c>
      <c r="G106" s="231">
        <f t="shared" si="3"/>
        <v>0</v>
      </c>
      <c r="H106" s="236"/>
      <c r="I106" s="392"/>
    </row>
    <row r="107" spans="1:9" s="151" customFormat="1" ht="11.4">
      <c r="A107" s="142">
        <v>85</v>
      </c>
      <c r="B107" s="145"/>
      <c r="C107" s="16" t="s">
        <v>428</v>
      </c>
      <c r="D107" s="164" t="s">
        <v>89</v>
      </c>
      <c r="E107" s="175">
        <v>250</v>
      </c>
      <c r="F107" s="231">
        <v>0</v>
      </c>
      <c r="G107" s="231">
        <f t="shared" si="3"/>
        <v>0</v>
      </c>
      <c r="H107" s="236"/>
      <c r="I107" s="392"/>
    </row>
    <row r="108" spans="1:9" s="151" customFormat="1" ht="11.4">
      <c r="A108" s="142">
        <v>86</v>
      </c>
      <c r="B108" s="145"/>
      <c r="C108" s="16" t="s">
        <v>463</v>
      </c>
      <c r="D108" s="164" t="s">
        <v>89</v>
      </c>
      <c r="E108" s="175">
        <v>6</v>
      </c>
      <c r="F108" s="231">
        <v>0</v>
      </c>
      <c r="G108" s="231">
        <f t="shared" si="3"/>
        <v>0</v>
      </c>
      <c r="H108" s="236"/>
      <c r="I108" s="392"/>
    </row>
    <row r="109" spans="1:9" s="151" customFormat="1" ht="11.4">
      <c r="A109" s="142"/>
      <c r="B109" s="145"/>
      <c r="C109" s="131"/>
      <c r="D109" s="164"/>
      <c r="E109" s="175"/>
      <c r="F109" s="231"/>
      <c r="G109" s="231"/>
      <c r="H109" s="236"/>
      <c r="I109" s="392"/>
    </row>
    <row r="110" spans="1:9" s="151" customFormat="1" ht="11.4">
      <c r="A110" s="142"/>
      <c r="B110" s="145"/>
      <c r="C110" s="134" t="s">
        <v>429</v>
      </c>
      <c r="D110" s="164"/>
      <c r="E110" s="175"/>
      <c r="F110" s="231"/>
      <c r="G110" s="230">
        <f>SUM(G111:G114)</f>
        <v>0</v>
      </c>
      <c r="H110" s="236"/>
      <c r="I110" s="392"/>
    </row>
    <row r="111" spans="1:9" s="151" customFormat="1" ht="11.4">
      <c r="A111" s="142">
        <v>87</v>
      </c>
      <c r="B111" s="145"/>
      <c r="C111" s="16" t="s">
        <v>430</v>
      </c>
      <c r="D111" s="164" t="s">
        <v>102</v>
      </c>
      <c r="E111" s="175">
        <v>1</v>
      </c>
      <c r="F111" s="231">
        <v>0</v>
      </c>
      <c r="G111" s="231">
        <f>ROUND(E111*F111,2)</f>
        <v>0</v>
      </c>
      <c r="H111" s="236"/>
      <c r="I111" s="392"/>
    </row>
    <row r="112" spans="1:9" s="151" customFormat="1" ht="11.4">
      <c r="A112" s="142">
        <v>88</v>
      </c>
      <c r="B112" s="145"/>
      <c r="C112" s="16" t="s">
        <v>431</v>
      </c>
      <c r="D112" s="164" t="s">
        <v>102</v>
      </c>
      <c r="E112" s="175">
        <v>1</v>
      </c>
      <c r="F112" s="231">
        <v>0</v>
      </c>
      <c r="G112" s="231">
        <f>ROUND(E112*F112,2)</f>
        <v>0</v>
      </c>
      <c r="H112" s="236"/>
      <c r="I112" s="392"/>
    </row>
    <row r="113" spans="1:9" s="151" customFormat="1" ht="11.4">
      <c r="A113" s="142">
        <v>89</v>
      </c>
      <c r="B113" s="145"/>
      <c r="C113" s="16" t="s">
        <v>432</v>
      </c>
      <c r="D113" s="164" t="s">
        <v>102</v>
      </c>
      <c r="E113" s="175">
        <v>1</v>
      </c>
      <c r="F113" s="231">
        <v>0</v>
      </c>
      <c r="G113" s="231">
        <f>ROUND(E113*F113,2)</f>
        <v>0</v>
      </c>
      <c r="H113" s="236"/>
      <c r="I113" s="392"/>
    </row>
    <row r="114" spans="1:9" s="151" customFormat="1" ht="11.4">
      <c r="A114" s="142">
        <v>90</v>
      </c>
      <c r="B114" s="145"/>
      <c r="C114" s="151" t="s">
        <v>469</v>
      </c>
      <c r="D114" s="164" t="s">
        <v>102</v>
      </c>
      <c r="E114" s="175">
        <v>1</v>
      </c>
      <c r="F114" s="231">
        <v>0</v>
      </c>
      <c r="G114" s="231">
        <f>ROUND(E114*F114,2)</f>
        <v>0</v>
      </c>
      <c r="H114" s="236"/>
      <c r="I114" s="392"/>
    </row>
    <row r="115" spans="1:9" s="151" customFormat="1" ht="11.4">
      <c r="A115" s="142"/>
      <c r="B115" s="145"/>
      <c r="C115" s="134" t="s">
        <v>433</v>
      </c>
      <c r="D115" s="164"/>
      <c r="E115" s="175"/>
      <c r="F115" s="231"/>
      <c r="G115" s="230">
        <f>SUM(G116)</f>
        <v>0</v>
      </c>
      <c r="H115" s="236"/>
      <c r="I115" s="392"/>
    </row>
    <row r="116" spans="1:9" s="151" customFormat="1" ht="11.4">
      <c r="A116" s="142">
        <v>91</v>
      </c>
      <c r="B116" s="145"/>
      <c r="C116" s="16" t="s">
        <v>434</v>
      </c>
      <c r="D116" s="164" t="s">
        <v>102</v>
      </c>
      <c r="E116" s="175">
        <v>1</v>
      </c>
      <c r="F116" s="231">
        <v>0</v>
      </c>
      <c r="G116" s="231">
        <f>ROUND(E116*F116,2)</f>
        <v>0</v>
      </c>
      <c r="H116" s="236"/>
      <c r="I116" s="392"/>
    </row>
    <row r="117" spans="1:9" s="151" customFormat="1" ht="11.4">
      <c r="A117" s="142"/>
      <c r="B117" s="145"/>
      <c r="C117" s="143"/>
      <c r="D117" s="142"/>
      <c r="E117" s="144"/>
      <c r="F117" s="231"/>
      <c r="G117" s="231"/>
      <c r="H117" s="236"/>
      <c r="I117" s="392"/>
    </row>
    <row r="118" spans="1:9" s="151" customFormat="1" ht="12">
      <c r="A118" s="142"/>
      <c r="B118" s="145"/>
      <c r="C118" s="137" t="s">
        <v>82</v>
      </c>
      <c r="D118" s="173"/>
      <c r="E118" s="176"/>
      <c r="F118" s="238"/>
      <c r="G118" s="239">
        <f>G115+G110+G78+G67+G29+G14</f>
        <v>0</v>
      </c>
      <c r="H118" s="236"/>
      <c r="I118" s="393"/>
    </row>
    <row r="119" spans="1:9" s="16" customFormat="1" ht="13.5" customHeight="1">
      <c r="A119" s="142"/>
      <c r="B119" s="142"/>
      <c r="C119" s="143"/>
      <c r="D119" s="142"/>
      <c r="E119" s="144"/>
      <c r="F119" s="231"/>
      <c r="G119" s="231"/>
      <c r="H119" s="391"/>
      <c r="I119" s="391"/>
    </row>
    <row r="120" spans="1:9" ht="11.25" customHeight="1">
      <c r="E120" s="177"/>
      <c r="F120" s="394"/>
      <c r="G120" s="394"/>
      <c r="H120" s="395"/>
      <c r="I120" s="395"/>
    </row>
    <row r="121" spans="1:9" ht="11.25" customHeight="1">
      <c r="E121" s="177"/>
      <c r="F121" s="394"/>
      <c r="G121" s="394"/>
      <c r="H121" s="395"/>
      <c r="I121" s="395"/>
    </row>
    <row r="122" spans="1:9" ht="11.25" customHeight="1">
      <c r="E122" s="177"/>
      <c r="F122" s="394"/>
      <c r="G122" s="394"/>
      <c r="H122" s="395"/>
      <c r="I122" s="395"/>
    </row>
    <row r="123" spans="1:9" ht="11.25" customHeight="1">
      <c r="E123" s="177"/>
      <c r="F123" s="394"/>
      <c r="G123" s="394"/>
      <c r="H123" s="395"/>
      <c r="I123" s="395"/>
    </row>
    <row r="124" spans="1:9" ht="11.25" customHeight="1">
      <c r="E124" s="177"/>
      <c r="F124" s="394"/>
      <c r="G124" s="394"/>
      <c r="H124" s="395"/>
      <c r="I124" s="395"/>
    </row>
    <row r="125" spans="1:9" ht="11.25" customHeight="1">
      <c r="E125" s="177"/>
      <c r="F125" s="394"/>
      <c r="G125" s="394"/>
      <c r="H125" s="395"/>
      <c r="I125" s="395"/>
    </row>
    <row r="126" spans="1:9" ht="11.25" customHeight="1">
      <c r="E126" s="177"/>
      <c r="F126" s="394"/>
      <c r="G126" s="394"/>
      <c r="H126" s="395"/>
      <c r="I126" s="395"/>
    </row>
    <row r="127" spans="1:9" ht="11.25" customHeight="1">
      <c r="E127" s="177"/>
      <c r="F127" s="394"/>
      <c r="G127" s="394"/>
      <c r="H127" s="395"/>
      <c r="I127" s="395"/>
    </row>
    <row r="128" spans="1:9" ht="11.25" customHeight="1">
      <c r="E128" s="177"/>
      <c r="F128" s="394"/>
      <c r="G128" s="394"/>
      <c r="H128" s="395"/>
      <c r="I128" s="395"/>
    </row>
    <row r="129" spans="5:9" ht="11.25" customHeight="1">
      <c r="E129" s="177"/>
      <c r="F129" s="394"/>
      <c r="G129" s="394"/>
      <c r="H129" s="395"/>
      <c r="I129" s="395"/>
    </row>
    <row r="130" spans="5:9" ht="11.25" customHeight="1">
      <c r="E130" s="177"/>
      <c r="F130" s="394"/>
      <c r="G130" s="394"/>
      <c r="H130" s="395"/>
      <c r="I130" s="395"/>
    </row>
    <row r="131" spans="5:9" ht="11.25" customHeight="1">
      <c r="E131" s="177"/>
      <c r="F131" s="394"/>
      <c r="G131" s="394"/>
      <c r="H131" s="395"/>
      <c r="I131" s="395"/>
    </row>
    <row r="132" spans="5:9" ht="11.25" customHeight="1">
      <c r="E132" s="177"/>
      <c r="F132" s="394"/>
      <c r="G132" s="394"/>
      <c r="H132" s="395"/>
      <c r="I132" s="395"/>
    </row>
    <row r="133" spans="5:9" ht="11.25" customHeight="1">
      <c r="E133" s="177"/>
      <c r="F133" s="394"/>
      <c r="G133" s="394"/>
      <c r="H133" s="395"/>
      <c r="I133" s="395"/>
    </row>
    <row r="134" spans="5:9" ht="11.25" customHeight="1">
      <c r="E134" s="177"/>
      <c r="F134" s="394"/>
      <c r="G134" s="394"/>
      <c r="H134" s="395"/>
      <c r="I134" s="395"/>
    </row>
    <row r="135" spans="5:9" ht="11.25" customHeight="1">
      <c r="E135" s="177"/>
      <c r="F135" s="394"/>
      <c r="G135" s="394"/>
      <c r="H135" s="395"/>
      <c r="I135" s="395"/>
    </row>
    <row r="136" spans="5:9" ht="11.25" customHeight="1">
      <c r="E136" s="177"/>
      <c r="F136" s="394"/>
      <c r="G136" s="394"/>
      <c r="H136" s="395"/>
      <c r="I136" s="395"/>
    </row>
    <row r="137" spans="5:9" ht="11.25" customHeight="1">
      <c r="E137" s="177"/>
      <c r="F137" s="394"/>
      <c r="G137" s="394"/>
      <c r="H137" s="395"/>
      <c r="I137" s="395"/>
    </row>
    <row r="138" spans="5:9" ht="11.25" customHeight="1">
      <c r="E138" s="177"/>
      <c r="F138" s="394"/>
      <c r="G138" s="394"/>
      <c r="H138" s="395"/>
      <c r="I138" s="395"/>
    </row>
    <row r="139" spans="5:9" ht="11.25" customHeight="1">
      <c r="E139" s="177"/>
      <c r="F139" s="394"/>
      <c r="G139" s="394"/>
      <c r="H139" s="395"/>
      <c r="I139" s="395"/>
    </row>
    <row r="140" spans="5:9" ht="11.25" customHeight="1">
      <c r="E140" s="177"/>
      <c r="F140" s="394"/>
      <c r="G140" s="394"/>
      <c r="H140" s="395"/>
      <c r="I140" s="395"/>
    </row>
    <row r="141" spans="5:9" ht="11.25" customHeight="1">
      <c r="E141" s="177"/>
      <c r="F141" s="394"/>
      <c r="G141" s="394"/>
      <c r="H141" s="395"/>
      <c r="I141" s="395"/>
    </row>
    <row r="142" spans="5:9" ht="11.25" customHeight="1">
      <c r="E142" s="177"/>
      <c r="F142" s="394"/>
      <c r="G142" s="394"/>
      <c r="H142" s="395"/>
      <c r="I142" s="395"/>
    </row>
    <row r="143" spans="5:9" ht="11.25" customHeight="1">
      <c r="E143" s="177"/>
      <c r="F143" s="394"/>
      <c r="G143" s="394"/>
      <c r="H143" s="395"/>
      <c r="I143" s="395"/>
    </row>
    <row r="144" spans="5:9" ht="11.25" customHeight="1">
      <c r="E144" s="177"/>
      <c r="F144" s="394"/>
      <c r="G144" s="394"/>
      <c r="H144" s="395"/>
      <c r="I144" s="395"/>
    </row>
    <row r="145" spans="5:9" ht="11.25" customHeight="1">
      <c r="E145" s="177"/>
      <c r="F145" s="394"/>
      <c r="G145" s="394"/>
      <c r="H145" s="395"/>
      <c r="I145" s="395"/>
    </row>
    <row r="146" spans="5:9" ht="11.25" customHeight="1">
      <c r="E146" s="177"/>
      <c r="F146" s="394"/>
      <c r="G146" s="394"/>
      <c r="H146" s="395"/>
      <c r="I146" s="395"/>
    </row>
    <row r="147" spans="5:9" ht="11.25" customHeight="1">
      <c r="E147" s="177"/>
      <c r="F147" s="394"/>
      <c r="G147" s="394"/>
      <c r="H147" s="395"/>
      <c r="I147" s="395"/>
    </row>
    <row r="148" spans="5:9" ht="11.25" customHeight="1">
      <c r="E148" s="177"/>
      <c r="F148" s="394"/>
      <c r="G148" s="394"/>
      <c r="H148" s="395"/>
      <c r="I148" s="395"/>
    </row>
    <row r="149" spans="5:9" ht="11.25" customHeight="1">
      <c r="E149" s="177"/>
      <c r="F149" s="394"/>
      <c r="G149" s="394"/>
      <c r="H149" s="395"/>
      <c r="I149" s="395"/>
    </row>
    <row r="150" spans="5:9" ht="11.25" customHeight="1">
      <c r="E150" s="177"/>
      <c r="F150" s="394"/>
      <c r="G150" s="394"/>
      <c r="H150" s="395"/>
      <c r="I150" s="395"/>
    </row>
    <row r="151" spans="5:9" ht="11.25" customHeight="1">
      <c r="E151" s="177"/>
      <c r="F151" s="394"/>
      <c r="G151" s="394"/>
      <c r="H151" s="395"/>
      <c r="I151" s="395"/>
    </row>
    <row r="152" spans="5:9" ht="11.25" customHeight="1">
      <c r="E152" s="177"/>
      <c r="F152" s="394"/>
      <c r="G152" s="394"/>
      <c r="H152" s="395"/>
      <c r="I152" s="395"/>
    </row>
    <row r="153" spans="5:9" ht="11.25" customHeight="1">
      <c r="E153" s="177"/>
      <c r="F153" s="394"/>
      <c r="G153" s="394"/>
      <c r="H153" s="395"/>
      <c r="I153" s="395"/>
    </row>
    <row r="154" spans="5:9" ht="11.25" customHeight="1">
      <c r="E154" s="177"/>
      <c r="F154" s="394"/>
      <c r="G154" s="394"/>
      <c r="H154" s="395"/>
      <c r="I154" s="395"/>
    </row>
    <row r="155" spans="5:9" ht="11.25" customHeight="1">
      <c r="E155" s="177"/>
      <c r="F155" s="394"/>
      <c r="G155" s="394"/>
      <c r="H155" s="395"/>
      <c r="I155" s="395"/>
    </row>
    <row r="156" spans="5:9" ht="11.25" customHeight="1">
      <c r="E156" s="177"/>
      <c r="F156" s="394"/>
      <c r="G156" s="394"/>
      <c r="H156" s="395"/>
      <c r="I156" s="395"/>
    </row>
    <row r="157" spans="5:9" ht="11.25" customHeight="1">
      <c r="E157" s="177"/>
      <c r="F157" s="394"/>
      <c r="G157" s="394"/>
      <c r="H157" s="395"/>
      <c r="I157" s="395"/>
    </row>
    <row r="158" spans="5:9" ht="11.25" customHeight="1">
      <c r="E158" s="177"/>
      <c r="F158" s="394"/>
      <c r="G158" s="394"/>
      <c r="H158" s="395"/>
      <c r="I158" s="395"/>
    </row>
    <row r="159" spans="5:9" ht="11.25" customHeight="1">
      <c r="E159" s="177"/>
      <c r="F159" s="394"/>
      <c r="G159" s="394"/>
      <c r="H159" s="395"/>
      <c r="I159" s="395"/>
    </row>
    <row r="160" spans="5:9" ht="11.25" customHeight="1">
      <c r="E160" s="177"/>
      <c r="F160" s="394"/>
      <c r="G160" s="394"/>
      <c r="H160" s="395"/>
      <c r="I160" s="395"/>
    </row>
    <row r="161" spans="5:9" ht="11.25" customHeight="1">
      <c r="E161" s="177"/>
      <c r="F161" s="394"/>
      <c r="G161" s="394"/>
      <c r="H161" s="395"/>
      <c r="I161" s="395"/>
    </row>
    <row r="162" spans="5:9" ht="11.25" customHeight="1">
      <c r="E162" s="177"/>
      <c r="F162" s="394"/>
      <c r="G162" s="394"/>
      <c r="H162" s="395"/>
      <c r="I162" s="395"/>
    </row>
    <row r="163" spans="5:9" ht="11.25" customHeight="1">
      <c r="E163" s="177"/>
      <c r="F163" s="394"/>
      <c r="G163" s="394"/>
      <c r="H163" s="395"/>
      <c r="I163" s="395"/>
    </row>
    <row r="164" spans="5:9" ht="11.25" customHeight="1">
      <c r="E164" s="177"/>
      <c r="F164" s="394"/>
      <c r="G164" s="394"/>
      <c r="H164" s="395"/>
      <c r="I164" s="395"/>
    </row>
    <row r="165" spans="5:9" ht="11.25" customHeight="1">
      <c r="E165" s="177"/>
      <c r="F165" s="394"/>
      <c r="G165" s="394"/>
      <c r="H165" s="395"/>
      <c r="I165" s="395"/>
    </row>
    <row r="166" spans="5:9" ht="11.25" customHeight="1">
      <c r="E166" s="177"/>
      <c r="F166" s="394"/>
      <c r="G166" s="394"/>
      <c r="H166" s="395"/>
      <c r="I166" s="395"/>
    </row>
    <row r="167" spans="5:9" ht="11.25" customHeight="1">
      <c r="E167" s="177"/>
      <c r="F167" s="394"/>
      <c r="G167" s="394"/>
      <c r="H167" s="395"/>
      <c r="I167" s="395"/>
    </row>
    <row r="168" spans="5:9" ht="11.25" customHeight="1">
      <c r="E168" s="177"/>
      <c r="F168" s="177"/>
      <c r="G168" s="177"/>
    </row>
    <row r="169" spans="5:9" ht="11.25" customHeight="1">
      <c r="E169" s="177"/>
      <c r="F169" s="177"/>
      <c r="G169" s="177"/>
    </row>
    <row r="170" spans="5:9" ht="11.25" customHeight="1">
      <c r="E170" s="177"/>
      <c r="F170" s="177"/>
      <c r="G170" s="177"/>
    </row>
    <row r="171" spans="5:9" ht="11.25" customHeight="1">
      <c r="E171" s="177"/>
      <c r="F171" s="177"/>
      <c r="G171" s="177"/>
    </row>
    <row r="172" spans="5:9" ht="11.25" customHeight="1">
      <c r="E172" s="177"/>
      <c r="F172" s="177"/>
      <c r="G172" s="177"/>
    </row>
    <row r="173" spans="5:9" ht="11.25" customHeight="1">
      <c r="E173" s="177"/>
      <c r="F173" s="177"/>
      <c r="G173" s="177"/>
    </row>
    <row r="174" spans="5:9" ht="11.25" customHeight="1">
      <c r="E174" s="177"/>
      <c r="F174" s="177"/>
      <c r="G174" s="177"/>
    </row>
    <row r="175" spans="5:9" ht="11.25" customHeight="1">
      <c r="E175" s="177"/>
      <c r="F175" s="177"/>
      <c r="G175" s="177"/>
    </row>
    <row r="176" spans="5:9" ht="11.25" customHeight="1">
      <c r="E176" s="177"/>
      <c r="F176" s="177"/>
      <c r="G176" s="177"/>
    </row>
    <row r="177" spans="5:7" ht="11.25" customHeight="1">
      <c r="E177" s="177"/>
      <c r="F177" s="177"/>
      <c r="G177" s="177"/>
    </row>
    <row r="178" spans="5:7" ht="11.25" customHeight="1">
      <c r="E178" s="177"/>
      <c r="F178" s="177"/>
      <c r="G178" s="177"/>
    </row>
    <row r="179" spans="5:7" ht="11.25" customHeight="1">
      <c r="E179" s="177"/>
      <c r="F179" s="177"/>
      <c r="G179" s="177"/>
    </row>
    <row r="180" spans="5:7" ht="11.25" customHeight="1">
      <c r="E180" s="177"/>
      <c r="F180" s="177"/>
      <c r="G180" s="177"/>
    </row>
    <row r="181" spans="5:7" ht="11.25" customHeight="1">
      <c r="E181" s="177"/>
      <c r="F181" s="177"/>
      <c r="G181" s="177"/>
    </row>
    <row r="182" spans="5:7" ht="11.25" customHeight="1">
      <c r="E182" s="177"/>
      <c r="F182" s="177"/>
      <c r="G182" s="177"/>
    </row>
    <row r="183" spans="5:7" ht="11.25" customHeight="1">
      <c r="E183" s="177"/>
      <c r="F183" s="177"/>
      <c r="G183" s="177"/>
    </row>
    <row r="184" spans="5:7" ht="11.25" customHeight="1">
      <c r="E184" s="177"/>
      <c r="F184" s="177"/>
      <c r="G184" s="177"/>
    </row>
    <row r="185" spans="5:7" ht="11.25" customHeight="1">
      <c r="E185" s="177"/>
      <c r="F185" s="177"/>
      <c r="G185" s="177"/>
    </row>
    <row r="186" spans="5:7" ht="11.25" customHeight="1">
      <c r="E186" s="177"/>
      <c r="F186" s="177"/>
      <c r="G186" s="177"/>
    </row>
    <row r="187" spans="5:7" ht="11.25" customHeight="1">
      <c r="E187" s="177"/>
      <c r="F187" s="177"/>
      <c r="G187" s="177"/>
    </row>
    <row r="188" spans="5:7" ht="11.25" customHeight="1">
      <c r="E188" s="177"/>
      <c r="F188" s="177"/>
      <c r="G188" s="177"/>
    </row>
    <row r="189" spans="5:7" ht="11.25" customHeight="1">
      <c r="E189" s="177"/>
      <c r="F189" s="177"/>
      <c r="G189" s="177"/>
    </row>
    <row r="190" spans="5:7" ht="11.25" customHeight="1">
      <c r="E190" s="177"/>
      <c r="F190" s="177"/>
      <c r="G190" s="177"/>
    </row>
    <row r="191" spans="5:7" ht="11.25" customHeight="1">
      <c r="E191" s="177"/>
      <c r="F191" s="177"/>
      <c r="G191" s="177"/>
    </row>
    <row r="192" spans="5:7" ht="11.25" customHeight="1">
      <c r="E192" s="177"/>
      <c r="F192" s="177"/>
      <c r="G192" s="177"/>
    </row>
    <row r="193" spans="5:7" ht="11.25" customHeight="1">
      <c r="E193" s="177"/>
      <c r="F193" s="177"/>
      <c r="G193" s="177"/>
    </row>
    <row r="194" spans="5:7" ht="11.25" customHeight="1">
      <c r="E194" s="177"/>
      <c r="F194" s="177"/>
      <c r="G194" s="177"/>
    </row>
    <row r="195" spans="5:7" ht="11.25" customHeight="1">
      <c r="E195" s="177"/>
      <c r="F195" s="177"/>
      <c r="G195" s="177"/>
    </row>
    <row r="196" spans="5:7" ht="11.25" customHeight="1">
      <c r="E196" s="177"/>
      <c r="F196" s="177"/>
      <c r="G196" s="177"/>
    </row>
    <row r="197" spans="5:7" ht="11.25" customHeight="1">
      <c r="E197" s="177"/>
      <c r="F197" s="177"/>
      <c r="G197" s="177"/>
    </row>
    <row r="198" spans="5:7" ht="11.25" customHeight="1">
      <c r="E198" s="177"/>
      <c r="F198" s="177"/>
      <c r="G198" s="177"/>
    </row>
    <row r="199" spans="5:7" ht="11.25" customHeight="1">
      <c r="E199" s="177"/>
      <c r="F199" s="177"/>
      <c r="G199" s="177"/>
    </row>
    <row r="200" spans="5:7" ht="11.25" customHeight="1">
      <c r="E200" s="177"/>
      <c r="F200" s="177"/>
      <c r="G200" s="177"/>
    </row>
    <row r="201" spans="5:7" ht="11.25" customHeight="1">
      <c r="E201" s="177"/>
      <c r="F201" s="177"/>
      <c r="G201" s="177"/>
    </row>
    <row r="202" spans="5:7" ht="11.25" customHeight="1">
      <c r="E202" s="177"/>
      <c r="F202" s="177"/>
      <c r="G202" s="177"/>
    </row>
    <row r="203" spans="5:7" ht="11.25" customHeight="1">
      <c r="E203" s="177"/>
      <c r="F203" s="177"/>
      <c r="G203" s="177"/>
    </row>
    <row r="204" spans="5:7" ht="11.25" customHeight="1">
      <c r="E204" s="177"/>
      <c r="F204" s="177"/>
      <c r="G204" s="177"/>
    </row>
    <row r="205" spans="5:7" ht="11.25" customHeight="1">
      <c r="E205" s="177"/>
      <c r="F205" s="177"/>
      <c r="G205" s="177"/>
    </row>
    <row r="206" spans="5:7" ht="11.25" customHeight="1">
      <c r="E206" s="177"/>
      <c r="F206" s="177"/>
      <c r="G206" s="177"/>
    </row>
    <row r="207" spans="5:7" ht="11.25" customHeight="1">
      <c r="E207" s="177"/>
      <c r="F207" s="177"/>
      <c r="G207" s="177"/>
    </row>
    <row r="208" spans="5:7" ht="11.25" customHeight="1">
      <c r="E208" s="177"/>
      <c r="F208" s="177"/>
      <c r="G208" s="177"/>
    </row>
    <row r="209" spans="5:7" ht="11.25" customHeight="1">
      <c r="E209" s="177"/>
      <c r="F209" s="177"/>
      <c r="G209" s="177"/>
    </row>
    <row r="210" spans="5:7" ht="11.25" customHeight="1">
      <c r="E210" s="177"/>
      <c r="F210" s="177"/>
      <c r="G210" s="177"/>
    </row>
    <row r="211" spans="5:7" ht="11.25" customHeight="1">
      <c r="E211" s="177"/>
      <c r="F211" s="177"/>
      <c r="G211" s="177"/>
    </row>
    <row r="212" spans="5:7" ht="11.25" customHeight="1">
      <c r="E212" s="177"/>
      <c r="F212" s="177"/>
      <c r="G212" s="177"/>
    </row>
    <row r="213" spans="5:7" ht="11.25" customHeight="1">
      <c r="E213" s="177"/>
      <c r="F213" s="177"/>
      <c r="G213" s="177"/>
    </row>
    <row r="214" spans="5:7" ht="11.25" customHeight="1">
      <c r="E214" s="177"/>
      <c r="F214" s="177"/>
      <c r="G214" s="177"/>
    </row>
    <row r="215" spans="5:7" ht="11.25" customHeight="1">
      <c r="E215" s="177"/>
      <c r="F215" s="177"/>
      <c r="G215" s="177"/>
    </row>
    <row r="216" spans="5:7" ht="11.25" customHeight="1">
      <c r="E216" s="177"/>
      <c r="F216" s="177"/>
      <c r="G216" s="177"/>
    </row>
    <row r="217" spans="5:7" ht="11.25" customHeight="1">
      <c r="E217" s="177"/>
      <c r="F217" s="177"/>
      <c r="G217" s="177"/>
    </row>
    <row r="218" spans="5:7" ht="11.25" customHeight="1">
      <c r="E218" s="177"/>
      <c r="F218" s="177"/>
      <c r="G218" s="177"/>
    </row>
    <row r="219" spans="5:7" ht="11.25" customHeight="1">
      <c r="E219" s="177"/>
      <c r="F219" s="177"/>
      <c r="G219" s="177"/>
    </row>
    <row r="220" spans="5:7" ht="11.25" customHeight="1">
      <c r="E220" s="177"/>
      <c r="F220" s="177"/>
      <c r="G220" s="177"/>
    </row>
    <row r="221" spans="5:7" ht="11.25" customHeight="1">
      <c r="E221" s="177"/>
      <c r="F221" s="177"/>
      <c r="G221" s="177"/>
    </row>
    <row r="222" spans="5:7" ht="11.25" customHeight="1">
      <c r="E222" s="177"/>
      <c r="F222" s="177"/>
      <c r="G222" s="177"/>
    </row>
    <row r="223" spans="5:7" ht="11.25" customHeight="1">
      <c r="E223" s="177"/>
      <c r="F223" s="177"/>
      <c r="G223" s="177"/>
    </row>
    <row r="224" spans="5:7" ht="11.25" customHeight="1">
      <c r="E224" s="177"/>
      <c r="F224" s="177"/>
      <c r="G224" s="177"/>
    </row>
    <row r="225" spans="5:7" ht="11.25" customHeight="1">
      <c r="E225" s="177"/>
      <c r="F225" s="177"/>
      <c r="G225" s="177"/>
    </row>
    <row r="226" spans="5:7" ht="11.25" customHeight="1">
      <c r="E226" s="177"/>
      <c r="F226" s="177"/>
      <c r="G226" s="177"/>
    </row>
    <row r="227" spans="5:7" ht="11.25" customHeight="1">
      <c r="E227" s="177"/>
      <c r="F227" s="177"/>
      <c r="G227" s="177"/>
    </row>
    <row r="228" spans="5:7" ht="11.25" customHeight="1">
      <c r="E228" s="177"/>
      <c r="F228" s="177"/>
      <c r="G228" s="177"/>
    </row>
    <row r="229" spans="5:7" ht="11.25" customHeight="1">
      <c r="E229" s="177"/>
      <c r="F229" s="177"/>
      <c r="G229" s="177"/>
    </row>
    <row r="230" spans="5:7" ht="11.25" customHeight="1">
      <c r="E230" s="177"/>
      <c r="F230" s="177"/>
      <c r="G230" s="177"/>
    </row>
    <row r="231" spans="5:7" ht="11.25" customHeight="1">
      <c r="E231" s="177"/>
      <c r="F231" s="177"/>
      <c r="G231" s="177"/>
    </row>
    <row r="232" spans="5:7" ht="11.25" customHeight="1">
      <c r="E232" s="177"/>
      <c r="F232" s="177"/>
      <c r="G232" s="177"/>
    </row>
  </sheetData>
  <mergeCells count="1">
    <mergeCell ref="A1:G1"/>
  </mergeCells>
  <pageMargins left="0.78740155696868896" right="0.78740155696868896" top="0.59055119752883911" bottom="0.59055119752883911" header="0" footer="0"/>
  <pageSetup scale="75" fitToHeight="9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54"/>
  <sheetViews>
    <sheetView showGridLines="0" topLeftCell="A31" workbookViewId="0">
      <selection activeCell="E43" sqref="E43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Rekapitulácia!B25</f>
        <v>SO 11 KAMEROVÝ SYSTÉM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11'!G76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f>'Rozpocet 11'!J76</f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91"/>
  <sheetViews>
    <sheetView showGridLines="0" view="pageBreakPreview" zoomScale="90" zoomScaleNormal="100" zoomScaleSheetLayoutView="90" workbookViewId="0">
      <pane ySplit="9" topLeftCell="A68" activePane="bottomLeft" state="frozenSplit"/>
      <selection activeCell="V53" sqref="V53:W53"/>
      <selection pane="bottomLeft" activeCell="J76" sqref="J76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45.33203125" style="1" customWidth="1"/>
    <col min="4" max="4" width="3.44140625" style="174" bestFit="1" customWidth="1"/>
    <col min="5" max="5" width="7.6640625" style="174" bestFit="1" customWidth="1"/>
    <col min="6" max="6" width="8.88671875" style="174" bestFit="1" customWidth="1"/>
    <col min="7" max="7" width="8.6640625" style="1" bestFit="1" customWidth="1"/>
    <col min="8" max="8" width="7.6640625" style="1" bestFit="1" customWidth="1"/>
    <col min="9" max="9" width="8.88671875" style="1" bestFit="1" customWidth="1"/>
    <col min="10" max="10" width="8.6640625" style="1" bestFit="1" customWidth="1"/>
    <col min="11" max="16384" width="9.109375" style="1"/>
  </cols>
  <sheetData>
    <row r="1" spans="1:10" ht="18" customHeight="1">
      <c r="A1" s="565" t="s">
        <v>187</v>
      </c>
      <c r="B1" s="566"/>
      <c r="C1" s="566"/>
      <c r="D1" s="566"/>
      <c r="E1" s="566"/>
      <c r="F1" s="566"/>
      <c r="G1" s="566"/>
      <c r="H1" s="119"/>
      <c r="I1" s="119"/>
      <c r="J1" s="119"/>
    </row>
    <row r="2" spans="1:10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9"/>
      <c r="E2" s="119"/>
      <c r="F2" s="119"/>
      <c r="G2" s="117"/>
      <c r="H2" s="119"/>
      <c r="I2" s="119"/>
      <c r="J2" s="119"/>
    </row>
    <row r="3" spans="1:10" ht="11.25" customHeight="1">
      <c r="A3" s="116" t="s">
        <v>73</v>
      </c>
      <c r="B3" s="117"/>
      <c r="C3" s="117" t="str">
        <f>Rekapitulácia!B3</f>
        <v>Šporotvý areál</v>
      </c>
      <c r="D3" s="119"/>
      <c r="E3" s="119"/>
      <c r="F3" s="119"/>
      <c r="G3" s="117"/>
      <c r="H3" s="119"/>
      <c r="I3" s="119"/>
      <c r="J3" s="119"/>
    </row>
    <row r="4" spans="1:10" ht="11.25" customHeight="1">
      <c r="A4" s="116" t="s">
        <v>74</v>
      </c>
      <c r="B4" s="117"/>
      <c r="C4" s="117" t="str">
        <f>Rekapitulácia!B25</f>
        <v>SO 11 KAMEROVÝ SYSTÉM</v>
      </c>
      <c r="D4" s="119"/>
      <c r="E4" s="119"/>
      <c r="F4" s="119"/>
      <c r="G4" s="117"/>
      <c r="H4" s="119"/>
      <c r="I4" s="119"/>
      <c r="J4" s="119"/>
    </row>
    <row r="5" spans="1:10" ht="5.25" customHeight="1">
      <c r="A5" s="117"/>
      <c r="B5" s="117"/>
      <c r="C5" s="117"/>
      <c r="D5" s="119"/>
      <c r="E5" s="119"/>
      <c r="F5" s="119"/>
      <c r="G5" s="117"/>
      <c r="H5" s="119"/>
      <c r="I5" s="119"/>
      <c r="J5" s="119"/>
    </row>
    <row r="6" spans="1:10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9"/>
      <c r="E6" s="119"/>
      <c r="F6" s="119"/>
      <c r="G6" s="117"/>
      <c r="H6" s="119"/>
      <c r="I6" s="119"/>
      <c r="J6" s="119"/>
    </row>
    <row r="7" spans="1:10" ht="11.25" customHeight="1">
      <c r="A7" s="117" t="s">
        <v>108</v>
      </c>
      <c r="B7" s="117"/>
      <c r="C7" s="117" t="str">
        <f>Rekapitulácia!B7</f>
        <v>ving s.r.o.</v>
      </c>
      <c r="D7" s="119"/>
      <c r="E7" s="119"/>
      <c r="F7" s="119"/>
      <c r="G7" s="117"/>
      <c r="H7" s="119"/>
      <c r="I7" s="119"/>
      <c r="J7" s="119"/>
    </row>
    <row r="8" spans="1:10" ht="11.25" customHeight="1">
      <c r="A8" s="117" t="s">
        <v>77</v>
      </c>
      <c r="B8" s="147"/>
      <c r="C8" s="161" t="str">
        <f>Rekapitulácia!B8</f>
        <v>_12/2023</v>
      </c>
      <c r="D8" s="119"/>
      <c r="E8" s="119"/>
      <c r="F8" s="119"/>
      <c r="G8" s="117"/>
      <c r="H8" s="119"/>
      <c r="I8" s="119"/>
      <c r="J8" s="119"/>
    </row>
    <row r="9" spans="1:10" ht="13.8" thickBot="1">
      <c r="A9" s="139"/>
      <c r="B9" s="139"/>
      <c r="C9" s="139"/>
      <c r="D9" s="170"/>
      <c r="E9" s="170"/>
      <c r="F9" s="170"/>
      <c r="G9" s="139"/>
      <c r="H9" s="119"/>
      <c r="I9" s="119"/>
      <c r="J9" s="119"/>
    </row>
    <row r="10" spans="1:10" s="129" customFormat="1" ht="12.75" customHeight="1" thickBot="1">
      <c r="B10" s="569" t="s">
        <v>472</v>
      </c>
      <c r="C10" s="570" t="s">
        <v>473</v>
      </c>
      <c r="D10" s="571" t="s">
        <v>84</v>
      </c>
      <c r="E10" s="576" t="s">
        <v>474</v>
      </c>
      <c r="F10" s="567" t="s">
        <v>475</v>
      </c>
      <c r="G10" s="567"/>
      <c r="H10" s="576" t="s">
        <v>474</v>
      </c>
      <c r="I10" s="567" t="s">
        <v>476</v>
      </c>
      <c r="J10" s="567"/>
    </row>
    <row r="11" spans="1:10" s="16" customFormat="1" ht="12" customHeight="1" thickBot="1">
      <c r="A11" s="142"/>
      <c r="B11" s="569"/>
      <c r="C11" s="570"/>
      <c r="D11" s="571"/>
      <c r="E11" s="576"/>
      <c r="F11" s="568" t="s">
        <v>477</v>
      </c>
      <c r="G11" s="568"/>
      <c r="H11" s="576"/>
      <c r="I11" s="568" t="s">
        <v>477</v>
      </c>
      <c r="J11" s="568"/>
    </row>
    <row r="12" spans="1:10" s="16" customFormat="1" ht="11.25" customHeight="1">
      <c r="A12" s="142"/>
      <c r="B12" s="569"/>
      <c r="C12" s="570"/>
      <c r="D12" s="571"/>
      <c r="E12" s="576"/>
      <c r="F12" s="322" t="s">
        <v>478</v>
      </c>
      <c r="G12" s="321" t="s">
        <v>479</v>
      </c>
      <c r="H12" s="576"/>
      <c r="I12" s="322" t="s">
        <v>478</v>
      </c>
      <c r="J12" s="321" t="s">
        <v>479</v>
      </c>
    </row>
    <row r="13" spans="1:10" s="16" customFormat="1" ht="24">
      <c r="A13" s="142"/>
      <c r="B13" s="323">
        <v>1</v>
      </c>
      <c r="C13" s="324" t="s">
        <v>480</v>
      </c>
      <c r="D13" s="325" t="s">
        <v>89</v>
      </c>
      <c r="E13" s="326">
        <v>300</v>
      </c>
      <c r="F13" s="327">
        <v>0</v>
      </c>
      <c r="G13" s="328">
        <f t="shared" ref="G13:G18" si="0">F13*E13</f>
        <v>0</v>
      </c>
      <c r="H13" s="329"/>
      <c r="I13" s="330"/>
      <c r="J13" s="331"/>
    </row>
    <row r="14" spans="1:10" s="16" customFormat="1" ht="24">
      <c r="A14" s="142"/>
      <c r="B14" s="323">
        <v>2</v>
      </c>
      <c r="C14" s="324" t="s">
        <v>481</v>
      </c>
      <c r="D14" s="332" t="s">
        <v>199</v>
      </c>
      <c r="E14" s="326">
        <v>1</v>
      </c>
      <c r="F14" s="327">
        <v>0</v>
      </c>
      <c r="G14" s="328">
        <f t="shared" si="0"/>
        <v>0</v>
      </c>
      <c r="H14" s="326">
        <v>1</v>
      </c>
      <c r="I14" s="327">
        <v>0</v>
      </c>
      <c r="J14" s="328">
        <f>I14*H14</f>
        <v>0</v>
      </c>
    </row>
    <row r="15" spans="1:10" s="16" customFormat="1" ht="24">
      <c r="A15" s="142"/>
      <c r="B15" s="323">
        <v>3</v>
      </c>
      <c r="C15" s="324" t="s">
        <v>482</v>
      </c>
      <c r="D15" s="332" t="s">
        <v>199</v>
      </c>
      <c r="E15" s="326">
        <v>2</v>
      </c>
      <c r="F15" s="327">
        <v>0</v>
      </c>
      <c r="G15" s="328">
        <f t="shared" si="0"/>
        <v>0</v>
      </c>
      <c r="H15" s="326">
        <v>2</v>
      </c>
      <c r="I15" s="327">
        <v>0</v>
      </c>
      <c r="J15" s="328">
        <f>I15*H15</f>
        <v>0</v>
      </c>
    </row>
    <row r="16" spans="1:10" s="16" customFormat="1" ht="12">
      <c r="A16" s="142"/>
      <c r="B16" s="323">
        <v>4</v>
      </c>
      <c r="C16" s="324" t="s">
        <v>483</v>
      </c>
      <c r="D16" s="332" t="s">
        <v>199</v>
      </c>
      <c r="E16" s="326">
        <v>6</v>
      </c>
      <c r="F16" s="327">
        <v>0</v>
      </c>
      <c r="G16" s="328">
        <f t="shared" si="0"/>
        <v>0</v>
      </c>
      <c r="H16" s="326">
        <v>6</v>
      </c>
      <c r="I16" s="327">
        <v>0</v>
      </c>
      <c r="J16" s="328">
        <f>I16*H16</f>
        <v>0</v>
      </c>
    </row>
    <row r="17" spans="1:10" s="16" customFormat="1" ht="48">
      <c r="A17" s="142"/>
      <c r="B17" s="323">
        <v>5</v>
      </c>
      <c r="C17" s="324" t="s">
        <v>484</v>
      </c>
      <c r="D17" s="332" t="s">
        <v>199</v>
      </c>
      <c r="E17" s="326">
        <v>1</v>
      </c>
      <c r="F17" s="327">
        <v>0</v>
      </c>
      <c r="G17" s="328">
        <f t="shared" si="0"/>
        <v>0</v>
      </c>
      <c r="H17" s="329"/>
      <c r="I17" s="330"/>
      <c r="J17" s="331"/>
    </row>
    <row r="18" spans="1:10" s="16" customFormat="1" ht="12">
      <c r="A18" s="142"/>
      <c r="B18" s="323">
        <v>6</v>
      </c>
      <c r="C18" s="324" t="s">
        <v>485</v>
      </c>
      <c r="D18" s="332" t="s">
        <v>199</v>
      </c>
      <c r="E18" s="326">
        <v>1</v>
      </c>
      <c r="F18" s="327">
        <v>0</v>
      </c>
      <c r="G18" s="328">
        <f t="shared" si="0"/>
        <v>0</v>
      </c>
      <c r="H18" s="329"/>
      <c r="I18" s="330"/>
      <c r="J18" s="331"/>
    </row>
    <row r="19" spans="1:10" s="129" customFormat="1" ht="12.75" customHeight="1">
      <c r="A19" s="142"/>
      <c r="B19" s="333">
        <v>7</v>
      </c>
      <c r="C19" s="334" t="s">
        <v>486</v>
      </c>
      <c r="D19" s="335" t="s">
        <v>199</v>
      </c>
      <c r="E19" s="336"/>
      <c r="F19" s="337"/>
      <c r="G19" s="338"/>
      <c r="H19" s="339">
        <v>1</v>
      </c>
      <c r="I19" s="340">
        <v>0</v>
      </c>
      <c r="J19" s="341">
        <f>I19*H19</f>
        <v>0</v>
      </c>
    </row>
    <row r="20" spans="1:10" s="129" customFormat="1" ht="12.75" customHeight="1">
      <c r="A20" s="142"/>
      <c r="B20" s="323">
        <v>8</v>
      </c>
      <c r="C20" s="324" t="s">
        <v>487</v>
      </c>
      <c r="D20" s="325" t="s">
        <v>199</v>
      </c>
      <c r="E20" s="329">
        <v>1</v>
      </c>
      <c r="F20" s="327">
        <v>0</v>
      </c>
      <c r="G20" s="328">
        <f>F20*E20</f>
        <v>0</v>
      </c>
      <c r="H20" s="329"/>
      <c r="I20" s="330"/>
      <c r="J20" s="331"/>
    </row>
    <row r="21" spans="1:10" s="129" customFormat="1" ht="12.75" customHeight="1">
      <c r="A21" s="142"/>
      <c r="B21" s="333">
        <v>9</v>
      </c>
      <c r="C21" s="334" t="s">
        <v>488</v>
      </c>
      <c r="D21" s="335" t="s">
        <v>199</v>
      </c>
      <c r="E21" s="336"/>
      <c r="F21" s="342"/>
      <c r="G21" s="338"/>
      <c r="H21" s="339">
        <v>1</v>
      </c>
      <c r="I21" s="340">
        <v>0</v>
      </c>
      <c r="J21" s="341">
        <f>I21*H21</f>
        <v>0</v>
      </c>
    </row>
    <row r="22" spans="1:10" s="129" customFormat="1" ht="12.75" customHeight="1">
      <c r="A22" s="142"/>
      <c r="B22" s="323">
        <v>10</v>
      </c>
      <c r="C22" s="324" t="s">
        <v>489</v>
      </c>
      <c r="D22" s="325" t="s">
        <v>89</v>
      </c>
      <c r="E22" s="343"/>
      <c r="F22" s="327"/>
      <c r="G22" s="328"/>
      <c r="H22" s="329">
        <v>300</v>
      </c>
      <c r="I22" s="330">
        <v>0</v>
      </c>
      <c r="J22" s="331">
        <f t="shared" ref="J22:J27" si="1">I22*H22</f>
        <v>0</v>
      </c>
    </row>
    <row r="23" spans="1:10" s="129" customFormat="1" ht="12.75" customHeight="1">
      <c r="A23" s="142"/>
      <c r="B23" s="323">
        <v>11</v>
      </c>
      <c r="C23" s="324" t="s">
        <v>490</v>
      </c>
      <c r="D23" s="332" t="s">
        <v>199</v>
      </c>
      <c r="E23" s="326"/>
      <c r="F23" s="344"/>
      <c r="G23" s="328"/>
      <c r="H23" s="326">
        <v>1</v>
      </c>
      <c r="I23" s="345">
        <v>0</v>
      </c>
      <c r="J23" s="331">
        <f t="shared" si="1"/>
        <v>0</v>
      </c>
    </row>
    <row r="24" spans="1:10" s="129" customFormat="1" ht="12.75" customHeight="1">
      <c r="A24" s="142"/>
      <c r="B24" s="323">
        <v>12</v>
      </c>
      <c r="C24" s="324" t="s">
        <v>491</v>
      </c>
      <c r="D24" s="332" t="s">
        <v>199</v>
      </c>
      <c r="E24" s="326"/>
      <c r="F24" s="344"/>
      <c r="G24" s="328"/>
      <c r="H24" s="326">
        <v>1</v>
      </c>
      <c r="I24" s="345">
        <v>0</v>
      </c>
      <c r="J24" s="331">
        <f t="shared" si="1"/>
        <v>0</v>
      </c>
    </row>
    <row r="25" spans="1:10" s="151" customFormat="1" ht="12">
      <c r="A25" s="142"/>
      <c r="B25" s="323">
        <v>13</v>
      </c>
      <c r="C25" s="324" t="s">
        <v>492</v>
      </c>
      <c r="D25" s="332" t="s">
        <v>199</v>
      </c>
      <c r="E25" s="326"/>
      <c r="F25" s="344"/>
      <c r="G25" s="328"/>
      <c r="H25" s="326">
        <v>1</v>
      </c>
      <c r="I25" s="345">
        <v>0</v>
      </c>
      <c r="J25" s="331">
        <f t="shared" si="1"/>
        <v>0</v>
      </c>
    </row>
    <row r="26" spans="1:10" s="151" customFormat="1" ht="12">
      <c r="A26" s="142"/>
      <c r="B26" s="323">
        <v>14</v>
      </c>
      <c r="C26" s="324" t="s">
        <v>493</v>
      </c>
      <c r="D26" s="332" t="s">
        <v>199</v>
      </c>
      <c r="E26" s="346"/>
      <c r="F26" s="327"/>
      <c r="G26" s="328"/>
      <c r="H26" s="326">
        <v>12</v>
      </c>
      <c r="I26" s="330">
        <v>0</v>
      </c>
      <c r="J26" s="331">
        <f t="shared" si="1"/>
        <v>0</v>
      </c>
    </row>
    <row r="27" spans="1:10" s="151" customFormat="1" ht="12">
      <c r="A27" s="142"/>
      <c r="B27" s="323">
        <v>15</v>
      </c>
      <c r="C27" s="324" t="s">
        <v>494</v>
      </c>
      <c r="D27" s="332" t="s">
        <v>199</v>
      </c>
      <c r="E27" s="326"/>
      <c r="F27" s="327"/>
      <c r="G27" s="328"/>
      <c r="H27" s="326">
        <v>8</v>
      </c>
      <c r="I27" s="330">
        <v>0</v>
      </c>
      <c r="J27" s="331">
        <f t="shared" si="1"/>
        <v>0</v>
      </c>
    </row>
    <row r="28" spans="1:10" s="151" customFormat="1" ht="12">
      <c r="A28" s="142"/>
      <c r="B28" s="323">
        <v>16</v>
      </c>
      <c r="C28" s="324" t="s">
        <v>495</v>
      </c>
      <c r="D28" s="332" t="s">
        <v>199</v>
      </c>
      <c r="E28" s="326">
        <v>8</v>
      </c>
      <c r="F28" s="327">
        <v>0</v>
      </c>
      <c r="G28" s="328">
        <f t="shared" ref="G28:G46" si="2">F28*E28</f>
        <v>0</v>
      </c>
      <c r="H28" s="329"/>
      <c r="I28" s="330"/>
      <c r="J28" s="331"/>
    </row>
    <row r="29" spans="1:10" s="151" customFormat="1" ht="12">
      <c r="A29" s="142"/>
      <c r="B29" s="323">
        <v>17</v>
      </c>
      <c r="C29" s="324" t="s">
        <v>496</v>
      </c>
      <c r="D29" s="332" t="s">
        <v>199</v>
      </c>
      <c r="E29" s="326">
        <v>8</v>
      </c>
      <c r="F29" s="327">
        <v>0</v>
      </c>
      <c r="G29" s="328">
        <f t="shared" si="2"/>
        <v>0</v>
      </c>
      <c r="H29" s="329"/>
      <c r="I29" s="330"/>
      <c r="J29" s="331"/>
    </row>
    <row r="30" spans="1:10" s="151" customFormat="1" ht="12">
      <c r="A30" s="142"/>
      <c r="B30" s="323">
        <v>18</v>
      </c>
      <c r="C30" s="347"/>
      <c r="D30" s="348"/>
      <c r="E30" s="349"/>
      <c r="F30" s="350"/>
      <c r="G30" s="351"/>
      <c r="H30" s="349"/>
      <c r="I30" s="350"/>
      <c r="J30" s="351"/>
    </row>
    <row r="31" spans="1:10" s="151" customFormat="1" ht="12">
      <c r="A31" s="142"/>
      <c r="B31" s="323">
        <v>19</v>
      </c>
      <c r="C31" s="324" t="s">
        <v>497</v>
      </c>
      <c r="D31" s="348" t="s">
        <v>199</v>
      </c>
      <c r="E31" s="349">
        <v>1</v>
      </c>
      <c r="F31" s="350">
        <v>0</v>
      </c>
      <c r="G31" s="351">
        <f t="shared" si="2"/>
        <v>0</v>
      </c>
      <c r="H31" s="349">
        <v>1</v>
      </c>
      <c r="I31" s="350">
        <v>0</v>
      </c>
      <c r="J31" s="351">
        <f t="shared" ref="J31:J52" si="3">I31*H31</f>
        <v>0</v>
      </c>
    </row>
    <row r="32" spans="1:10" s="151" customFormat="1" ht="12">
      <c r="A32" s="142"/>
      <c r="B32" s="323">
        <v>20</v>
      </c>
      <c r="C32" s="324" t="s">
        <v>498</v>
      </c>
      <c r="D32" s="348" t="s">
        <v>199</v>
      </c>
      <c r="E32" s="349">
        <v>1</v>
      </c>
      <c r="F32" s="350">
        <v>0</v>
      </c>
      <c r="G32" s="351">
        <f t="shared" si="2"/>
        <v>0</v>
      </c>
      <c r="H32" s="349">
        <v>1</v>
      </c>
      <c r="I32" s="350">
        <v>0</v>
      </c>
      <c r="J32" s="351">
        <f t="shared" si="3"/>
        <v>0</v>
      </c>
    </row>
    <row r="33" spans="1:10" s="151" customFormat="1" ht="12">
      <c r="A33" s="142"/>
      <c r="B33" s="323">
        <v>21</v>
      </c>
      <c r="C33" s="352" t="s">
        <v>499</v>
      </c>
      <c r="D33" s="348" t="s">
        <v>199</v>
      </c>
      <c r="E33" s="349">
        <v>1</v>
      </c>
      <c r="F33" s="350">
        <v>0</v>
      </c>
      <c r="G33" s="351">
        <f t="shared" si="2"/>
        <v>0</v>
      </c>
      <c r="H33" s="349">
        <v>1</v>
      </c>
      <c r="I33" s="350">
        <v>0</v>
      </c>
      <c r="J33" s="351">
        <f t="shared" si="3"/>
        <v>0</v>
      </c>
    </row>
    <row r="34" spans="1:10" s="151" customFormat="1" ht="12">
      <c r="A34" s="142"/>
      <c r="B34" s="323">
        <v>22</v>
      </c>
      <c r="C34" s="347" t="s">
        <v>500</v>
      </c>
      <c r="D34" s="348" t="s">
        <v>199</v>
      </c>
      <c r="E34" s="349">
        <v>1</v>
      </c>
      <c r="F34" s="350">
        <v>0</v>
      </c>
      <c r="G34" s="351">
        <f t="shared" si="2"/>
        <v>0</v>
      </c>
      <c r="H34" s="349">
        <v>1</v>
      </c>
      <c r="I34" s="350">
        <v>0</v>
      </c>
      <c r="J34" s="351">
        <f t="shared" si="3"/>
        <v>0</v>
      </c>
    </row>
    <row r="35" spans="1:10" s="151" customFormat="1" ht="12">
      <c r="A35" s="142"/>
      <c r="B35" s="323">
        <v>23</v>
      </c>
      <c r="C35" s="352" t="s">
        <v>501</v>
      </c>
      <c r="D35" s="348" t="s">
        <v>199</v>
      </c>
      <c r="E35" s="349">
        <v>2</v>
      </c>
      <c r="F35" s="350">
        <v>0</v>
      </c>
      <c r="G35" s="351">
        <f t="shared" si="2"/>
        <v>0</v>
      </c>
      <c r="H35" s="349">
        <v>2</v>
      </c>
      <c r="I35" s="350">
        <v>0</v>
      </c>
      <c r="J35" s="351">
        <f t="shared" si="3"/>
        <v>0</v>
      </c>
    </row>
    <row r="36" spans="1:10" s="151" customFormat="1" ht="12">
      <c r="A36" s="142"/>
      <c r="B36" s="323">
        <v>24</v>
      </c>
      <c r="C36" s="352" t="s">
        <v>502</v>
      </c>
      <c r="D36" s="353" t="s">
        <v>199</v>
      </c>
      <c r="E36" s="349">
        <v>5</v>
      </c>
      <c r="F36" s="350">
        <v>0</v>
      </c>
      <c r="G36" s="351">
        <f t="shared" si="2"/>
        <v>0</v>
      </c>
      <c r="H36" s="349">
        <v>1525</v>
      </c>
      <c r="I36" s="350">
        <v>0</v>
      </c>
      <c r="J36" s="351">
        <f t="shared" si="3"/>
        <v>0</v>
      </c>
    </row>
    <row r="37" spans="1:10" s="151" customFormat="1" ht="12">
      <c r="A37" s="142"/>
      <c r="B37" s="323">
        <f>B36+1</f>
        <v>25</v>
      </c>
      <c r="C37" s="352" t="s">
        <v>503</v>
      </c>
      <c r="D37" s="353" t="s">
        <v>89</v>
      </c>
      <c r="E37" s="349">
        <v>70</v>
      </c>
      <c r="F37" s="350">
        <v>0</v>
      </c>
      <c r="G37" s="351">
        <f t="shared" si="2"/>
        <v>0</v>
      </c>
      <c r="H37" s="349">
        <v>70</v>
      </c>
      <c r="I37" s="350">
        <v>0</v>
      </c>
      <c r="J37" s="351">
        <f t="shared" si="3"/>
        <v>0</v>
      </c>
    </row>
    <row r="38" spans="1:10" s="151" customFormat="1" ht="12">
      <c r="A38" s="142"/>
      <c r="B38" s="323">
        <f t="shared" ref="B38:B52" si="4">B37+1</f>
        <v>26</v>
      </c>
      <c r="C38" s="354" t="s">
        <v>504</v>
      </c>
      <c r="D38" s="353" t="s">
        <v>887</v>
      </c>
      <c r="E38" s="349">
        <v>1</v>
      </c>
      <c r="F38" s="350">
        <v>0</v>
      </c>
      <c r="G38" s="351">
        <f t="shared" si="2"/>
        <v>0</v>
      </c>
      <c r="H38" s="349"/>
      <c r="I38" s="350"/>
      <c r="J38" s="351"/>
    </row>
    <row r="39" spans="1:10" s="151" customFormat="1" ht="12">
      <c r="A39" s="142"/>
      <c r="B39" s="323">
        <f t="shared" si="4"/>
        <v>27</v>
      </c>
      <c r="C39" s="354" t="s">
        <v>505</v>
      </c>
      <c r="D39" s="353" t="s">
        <v>887</v>
      </c>
      <c r="E39" s="349">
        <v>1</v>
      </c>
      <c r="F39" s="350">
        <v>0</v>
      </c>
      <c r="G39" s="351">
        <f t="shared" si="2"/>
        <v>0</v>
      </c>
      <c r="H39" s="349">
        <v>1</v>
      </c>
      <c r="I39" s="350">
        <v>0</v>
      </c>
      <c r="J39" s="351">
        <f t="shared" ref="J39" si="5">I39*H39</f>
        <v>0</v>
      </c>
    </row>
    <row r="40" spans="1:10" s="151" customFormat="1" ht="12">
      <c r="A40" s="142"/>
      <c r="B40" s="323">
        <f t="shared" si="4"/>
        <v>28</v>
      </c>
      <c r="C40" s="352" t="s">
        <v>506</v>
      </c>
      <c r="D40" s="355" t="s">
        <v>199</v>
      </c>
      <c r="E40" s="349">
        <v>26</v>
      </c>
      <c r="F40" s="350">
        <v>0</v>
      </c>
      <c r="G40" s="351">
        <f t="shared" si="2"/>
        <v>0</v>
      </c>
      <c r="H40" s="349">
        <v>26</v>
      </c>
      <c r="I40" s="350">
        <v>0</v>
      </c>
      <c r="J40" s="351">
        <f t="shared" si="3"/>
        <v>0</v>
      </c>
    </row>
    <row r="41" spans="1:10" s="151" customFormat="1" ht="12">
      <c r="A41" s="142"/>
      <c r="B41" s="323">
        <f t="shared" si="4"/>
        <v>29</v>
      </c>
      <c r="C41" s="347" t="s">
        <v>507</v>
      </c>
      <c r="D41" s="355" t="s">
        <v>199</v>
      </c>
      <c r="E41" s="349"/>
      <c r="F41" s="350"/>
      <c r="G41" s="351"/>
      <c r="H41" s="349">
        <v>1</v>
      </c>
      <c r="I41" s="350">
        <v>0</v>
      </c>
      <c r="J41" s="351">
        <f t="shared" si="3"/>
        <v>0</v>
      </c>
    </row>
    <row r="42" spans="1:10" s="151" customFormat="1" ht="12">
      <c r="A42" s="142"/>
      <c r="B42" s="323">
        <f t="shared" si="4"/>
        <v>30</v>
      </c>
      <c r="C42" s="354" t="s">
        <v>508</v>
      </c>
      <c r="D42" s="353" t="s">
        <v>89</v>
      </c>
      <c r="E42" s="349">
        <v>1010</v>
      </c>
      <c r="F42" s="350">
        <v>0</v>
      </c>
      <c r="G42" s="351">
        <f t="shared" ref="G42:G43" si="6">F42*E42</f>
        <v>0</v>
      </c>
      <c r="H42" s="349">
        <v>1010</v>
      </c>
      <c r="I42" s="350">
        <v>0</v>
      </c>
      <c r="J42" s="351">
        <f t="shared" si="3"/>
        <v>0</v>
      </c>
    </row>
    <row r="43" spans="1:10" s="151" customFormat="1" ht="12">
      <c r="A43" s="142"/>
      <c r="B43" s="323">
        <f t="shared" si="4"/>
        <v>31</v>
      </c>
      <c r="C43" s="354" t="s">
        <v>509</v>
      </c>
      <c r="D43" s="353" t="s">
        <v>89</v>
      </c>
      <c r="E43" s="349">
        <v>470</v>
      </c>
      <c r="F43" s="350">
        <v>0</v>
      </c>
      <c r="G43" s="351">
        <f t="shared" si="6"/>
        <v>0</v>
      </c>
      <c r="H43" s="349">
        <v>470</v>
      </c>
      <c r="I43" s="350">
        <v>0</v>
      </c>
      <c r="J43" s="351">
        <f t="shared" si="3"/>
        <v>0</v>
      </c>
    </row>
    <row r="44" spans="1:10" s="151" customFormat="1" ht="12">
      <c r="A44" s="142"/>
      <c r="B44" s="323">
        <f t="shared" si="4"/>
        <v>32</v>
      </c>
      <c r="C44" s="354" t="s">
        <v>510</v>
      </c>
      <c r="D44" s="353" t="s">
        <v>89</v>
      </c>
      <c r="E44" s="349">
        <v>10</v>
      </c>
      <c r="F44" s="350">
        <v>0</v>
      </c>
      <c r="G44" s="351">
        <f t="shared" si="2"/>
        <v>0</v>
      </c>
      <c r="H44" s="349">
        <v>10</v>
      </c>
      <c r="I44" s="350">
        <v>0</v>
      </c>
      <c r="J44" s="351">
        <f t="shared" si="3"/>
        <v>0</v>
      </c>
    </row>
    <row r="45" spans="1:10" s="151" customFormat="1" ht="12">
      <c r="A45" s="142"/>
      <c r="B45" s="323">
        <f t="shared" si="4"/>
        <v>33</v>
      </c>
      <c r="C45" s="354" t="s">
        <v>511</v>
      </c>
      <c r="D45" s="355" t="s">
        <v>199</v>
      </c>
      <c r="E45" s="349">
        <v>30</v>
      </c>
      <c r="F45" s="350">
        <v>0</v>
      </c>
      <c r="G45" s="351">
        <f t="shared" si="2"/>
        <v>0</v>
      </c>
      <c r="H45" s="349">
        <v>30</v>
      </c>
      <c r="I45" s="350">
        <v>0</v>
      </c>
      <c r="J45" s="351">
        <f t="shared" si="3"/>
        <v>0</v>
      </c>
    </row>
    <row r="46" spans="1:10" s="151" customFormat="1" ht="12">
      <c r="A46" s="142"/>
      <c r="B46" s="323">
        <f t="shared" si="4"/>
        <v>34</v>
      </c>
      <c r="C46" s="354" t="s">
        <v>512</v>
      </c>
      <c r="D46" s="353" t="s">
        <v>89</v>
      </c>
      <c r="E46" s="349">
        <v>60</v>
      </c>
      <c r="F46" s="350">
        <v>0</v>
      </c>
      <c r="G46" s="351">
        <f t="shared" si="2"/>
        <v>0</v>
      </c>
      <c r="H46" s="349">
        <v>60</v>
      </c>
      <c r="I46" s="350">
        <v>0</v>
      </c>
      <c r="J46" s="351">
        <f t="shared" si="3"/>
        <v>0</v>
      </c>
    </row>
    <row r="47" spans="1:10" s="151" customFormat="1" ht="12">
      <c r="A47" s="142"/>
      <c r="B47" s="323">
        <f t="shared" si="4"/>
        <v>35</v>
      </c>
      <c r="C47" s="324" t="s">
        <v>513</v>
      </c>
      <c r="D47" s="356" t="s">
        <v>199</v>
      </c>
      <c r="E47" s="357"/>
      <c r="F47" s="344"/>
      <c r="G47" s="328"/>
      <c r="H47" s="357">
        <v>8</v>
      </c>
      <c r="I47" s="345">
        <v>0</v>
      </c>
      <c r="J47" s="331">
        <f t="shared" si="3"/>
        <v>0</v>
      </c>
    </row>
    <row r="48" spans="1:10" s="151" customFormat="1" ht="12">
      <c r="A48" s="142"/>
      <c r="B48" s="323">
        <f t="shared" si="4"/>
        <v>36</v>
      </c>
      <c r="C48" s="354" t="s">
        <v>514</v>
      </c>
      <c r="D48" s="356" t="s">
        <v>199</v>
      </c>
      <c r="E48" s="357"/>
      <c r="F48" s="344"/>
      <c r="G48" s="328"/>
      <c r="H48" s="357">
        <v>4</v>
      </c>
      <c r="I48" s="345">
        <v>0</v>
      </c>
      <c r="J48" s="331">
        <f t="shared" si="3"/>
        <v>0</v>
      </c>
    </row>
    <row r="49" spans="1:10" s="151" customFormat="1" ht="10.199999999999999">
      <c r="A49" s="142"/>
      <c r="B49" s="323">
        <f t="shared" si="4"/>
        <v>37</v>
      </c>
      <c r="C49" s="358" t="s">
        <v>515</v>
      </c>
      <c r="D49" s="325" t="s">
        <v>199</v>
      </c>
      <c r="E49" s="326"/>
      <c r="F49" s="327"/>
      <c r="G49" s="328"/>
      <c r="H49" s="326">
        <v>4</v>
      </c>
      <c r="I49" s="330">
        <v>0</v>
      </c>
      <c r="J49" s="331">
        <f t="shared" si="3"/>
        <v>0</v>
      </c>
    </row>
    <row r="50" spans="1:10" s="151" customFormat="1" ht="10.199999999999999">
      <c r="A50" s="142"/>
      <c r="B50" s="323">
        <f t="shared" si="4"/>
        <v>38</v>
      </c>
      <c r="C50" s="358" t="s">
        <v>516</v>
      </c>
      <c r="D50" s="325" t="s">
        <v>199</v>
      </c>
      <c r="E50" s="326"/>
      <c r="F50" s="327"/>
      <c r="G50" s="328"/>
      <c r="H50" s="326">
        <v>1</v>
      </c>
      <c r="I50" s="330">
        <v>0</v>
      </c>
      <c r="J50" s="331">
        <f t="shared" si="3"/>
        <v>0</v>
      </c>
    </row>
    <row r="51" spans="1:10" s="151" customFormat="1" ht="24">
      <c r="A51" s="142"/>
      <c r="B51" s="323">
        <f t="shared" si="4"/>
        <v>39</v>
      </c>
      <c r="C51" s="324" t="s">
        <v>517</v>
      </c>
      <c r="D51" s="356" t="s">
        <v>199</v>
      </c>
      <c r="E51" s="357"/>
      <c r="F51" s="344"/>
      <c r="G51" s="328"/>
      <c r="H51" s="357">
        <v>1</v>
      </c>
      <c r="I51" s="345">
        <v>0</v>
      </c>
      <c r="J51" s="331">
        <f t="shared" si="3"/>
        <v>0</v>
      </c>
    </row>
    <row r="52" spans="1:10" s="151" customFormat="1" ht="12.6" thickBot="1">
      <c r="A52" s="142"/>
      <c r="B52" s="323">
        <f t="shared" si="4"/>
        <v>40</v>
      </c>
      <c r="C52" s="324" t="s">
        <v>518</v>
      </c>
      <c r="D52" s="356" t="s">
        <v>519</v>
      </c>
      <c r="E52" s="357"/>
      <c r="F52" s="344"/>
      <c r="G52" s="359"/>
      <c r="H52" s="360">
        <v>6</v>
      </c>
      <c r="I52" s="330">
        <v>0</v>
      </c>
      <c r="J52" s="331">
        <f t="shared" si="3"/>
        <v>0</v>
      </c>
    </row>
    <row r="53" spans="1:10" s="151" customFormat="1" ht="10.8" thickBot="1">
      <c r="A53" s="142"/>
      <c r="B53" s="361"/>
      <c r="C53" s="362" t="s">
        <v>479</v>
      </c>
      <c r="D53" s="363"/>
      <c r="E53" s="364"/>
      <c r="F53" s="365"/>
      <c r="G53" s="366">
        <f>SUM(G13:G52)</f>
        <v>0</v>
      </c>
      <c r="H53" s="367"/>
      <c r="I53" s="368"/>
      <c r="J53" s="369">
        <f>SUM(J13:J52)</f>
        <v>0</v>
      </c>
    </row>
    <row r="54" spans="1:10" s="151" customFormat="1" ht="18">
      <c r="A54" s="142"/>
      <c r="B54" s="181"/>
      <c r="C54" s="179"/>
      <c r="D54" s="178"/>
      <c r="E54" s="182"/>
      <c r="F54" s="183"/>
      <c r="G54" s="183"/>
      <c r="H54" s="182"/>
      <c r="I54" s="184"/>
      <c r="J54" s="184"/>
    </row>
    <row r="55" spans="1:10" s="151" customFormat="1" ht="18.600000000000001" thickBot="1">
      <c r="A55" s="142"/>
      <c r="B55" s="185"/>
      <c r="C55" s="179" t="s">
        <v>520</v>
      </c>
      <c r="D55" s="178"/>
      <c r="E55" s="178"/>
      <c r="F55" s="178"/>
      <c r="G55" s="178"/>
      <c r="H55" s="178"/>
      <c r="I55" s="180"/>
      <c r="J55" s="180"/>
    </row>
    <row r="56" spans="1:10" s="151" customFormat="1" ht="11.25" customHeight="1">
      <c r="A56" s="142"/>
      <c r="B56" s="569" t="s">
        <v>472</v>
      </c>
      <c r="C56" s="570" t="s">
        <v>473</v>
      </c>
      <c r="D56" s="567" t="s">
        <v>84</v>
      </c>
      <c r="E56" s="576" t="s">
        <v>474</v>
      </c>
      <c r="F56" s="572" t="s">
        <v>475</v>
      </c>
      <c r="G56" s="567"/>
      <c r="H56" s="576" t="s">
        <v>474</v>
      </c>
      <c r="I56" s="572" t="s">
        <v>476</v>
      </c>
      <c r="J56" s="567"/>
    </row>
    <row r="57" spans="1:10" s="151" customFormat="1" ht="11.25" customHeight="1">
      <c r="A57" s="142"/>
      <c r="B57" s="574"/>
      <c r="C57" s="575"/>
      <c r="D57" s="568"/>
      <c r="E57" s="577"/>
      <c r="F57" s="573" t="s">
        <v>477</v>
      </c>
      <c r="G57" s="568"/>
      <c r="H57" s="577"/>
      <c r="I57" s="573" t="s">
        <v>477</v>
      </c>
      <c r="J57" s="568"/>
    </row>
    <row r="58" spans="1:10" s="151" customFormat="1" ht="11.25" customHeight="1">
      <c r="A58" s="142"/>
      <c r="B58" s="574"/>
      <c r="C58" s="575"/>
      <c r="D58" s="568"/>
      <c r="E58" s="577"/>
      <c r="F58" s="322" t="s">
        <v>478</v>
      </c>
      <c r="G58" s="321" t="s">
        <v>479</v>
      </c>
      <c r="H58" s="577"/>
      <c r="I58" s="322" t="s">
        <v>478</v>
      </c>
      <c r="J58" s="321" t="s">
        <v>479</v>
      </c>
    </row>
    <row r="59" spans="1:10" s="151" customFormat="1" ht="132.6">
      <c r="A59" s="142"/>
      <c r="B59" s="370">
        <v>1</v>
      </c>
      <c r="C59" s="371" t="s">
        <v>888</v>
      </c>
      <c r="D59" s="372" t="s">
        <v>199</v>
      </c>
      <c r="E59" s="373">
        <v>4</v>
      </c>
      <c r="F59" s="374">
        <v>0</v>
      </c>
      <c r="G59" s="375">
        <f t="shared" ref="G59:G70" si="7">+E59*F59</f>
        <v>0</v>
      </c>
      <c r="H59" s="376">
        <v>4</v>
      </c>
      <c r="I59" s="374">
        <v>0</v>
      </c>
      <c r="J59" s="375">
        <f t="shared" ref="J59:J70" si="8">+H59*I59</f>
        <v>0</v>
      </c>
    </row>
    <row r="60" spans="1:10" s="151" customFormat="1" ht="10.199999999999999">
      <c r="A60" s="142"/>
      <c r="B60" s="370">
        <v>2</v>
      </c>
      <c r="C60" s="371" t="s">
        <v>521</v>
      </c>
      <c r="D60" s="372" t="s">
        <v>199</v>
      </c>
      <c r="E60" s="373">
        <v>4</v>
      </c>
      <c r="F60" s="374">
        <v>0</v>
      </c>
      <c r="G60" s="375">
        <f t="shared" si="7"/>
        <v>0</v>
      </c>
      <c r="H60" s="376">
        <v>4</v>
      </c>
      <c r="I60" s="374">
        <v>0</v>
      </c>
      <c r="J60" s="375">
        <f t="shared" si="8"/>
        <v>0</v>
      </c>
    </row>
    <row r="61" spans="1:10" s="151" customFormat="1" ht="40.799999999999997">
      <c r="A61" s="142"/>
      <c r="B61" s="370">
        <v>3</v>
      </c>
      <c r="C61" s="371" t="s">
        <v>889</v>
      </c>
      <c r="D61" s="372" t="s">
        <v>199</v>
      </c>
      <c r="E61" s="373">
        <v>4</v>
      </c>
      <c r="F61" s="374">
        <v>0</v>
      </c>
      <c r="G61" s="375">
        <f t="shared" si="7"/>
        <v>0</v>
      </c>
      <c r="H61" s="376">
        <v>4</v>
      </c>
      <c r="I61" s="374">
        <v>0</v>
      </c>
      <c r="J61" s="375">
        <f t="shared" si="8"/>
        <v>0</v>
      </c>
    </row>
    <row r="62" spans="1:10" s="151" customFormat="1" ht="51">
      <c r="A62" s="142"/>
      <c r="B62" s="370"/>
      <c r="C62" s="377" t="s">
        <v>890</v>
      </c>
      <c r="D62" s="372" t="s">
        <v>199</v>
      </c>
      <c r="E62" s="373">
        <v>1</v>
      </c>
      <c r="F62" s="374">
        <v>0</v>
      </c>
      <c r="G62" s="375">
        <f t="shared" si="7"/>
        <v>0</v>
      </c>
      <c r="H62" s="376">
        <v>1</v>
      </c>
      <c r="I62" s="374">
        <v>0</v>
      </c>
      <c r="J62" s="375">
        <f t="shared" si="8"/>
        <v>0</v>
      </c>
    </row>
    <row r="63" spans="1:10" s="151" customFormat="1" ht="40.799999999999997">
      <c r="A63" s="142"/>
      <c r="B63" s="370"/>
      <c r="C63" s="378" t="s">
        <v>891</v>
      </c>
      <c r="D63" s="372" t="s">
        <v>199</v>
      </c>
      <c r="E63" s="373">
        <v>1</v>
      </c>
      <c r="F63" s="374">
        <v>0</v>
      </c>
      <c r="G63" s="375">
        <f t="shared" si="7"/>
        <v>0</v>
      </c>
      <c r="H63" s="376">
        <v>1</v>
      </c>
      <c r="I63" s="374">
        <v>0</v>
      </c>
      <c r="J63" s="375">
        <f t="shared" si="8"/>
        <v>0</v>
      </c>
    </row>
    <row r="64" spans="1:10" s="151" customFormat="1" ht="40.799999999999997">
      <c r="A64" s="142"/>
      <c r="B64" s="370">
        <v>4</v>
      </c>
      <c r="C64" s="379" t="s">
        <v>892</v>
      </c>
      <c r="D64" s="372" t="s">
        <v>199</v>
      </c>
      <c r="E64" s="373">
        <v>5</v>
      </c>
      <c r="F64" s="374">
        <v>0</v>
      </c>
      <c r="G64" s="375">
        <f t="shared" si="7"/>
        <v>0</v>
      </c>
      <c r="H64" s="376">
        <v>5</v>
      </c>
      <c r="I64" s="374">
        <v>0</v>
      </c>
      <c r="J64" s="375">
        <f t="shared" si="8"/>
        <v>0</v>
      </c>
    </row>
    <row r="65" spans="1:10" s="151" customFormat="1" ht="40.799999999999997">
      <c r="A65" s="142"/>
      <c r="B65" s="370">
        <v>5</v>
      </c>
      <c r="C65" s="380" t="s">
        <v>893</v>
      </c>
      <c r="D65" s="372" t="s">
        <v>199</v>
      </c>
      <c r="E65" s="373">
        <v>1</v>
      </c>
      <c r="F65" s="374">
        <v>0</v>
      </c>
      <c r="G65" s="375">
        <f t="shared" si="7"/>
        <v>0</v>
      </c>
      <c r="H65" s="376">
        <v>1</v>
      </c>
      <c r="I65" s="374">
        <v>0</v>
      </c>
      <c r="J65" s="375">
        <f t="shared" si="8"/>
        <v>0</v>
      </c>
    </row>
    <row r="66" spans="1:10" s="151" customFormat="1" ht="40.799999999999997">
      <c r="A66" s="142"/>
      <c r="B66" s="370">
        <v>6</v>
      </c>
      <c r="C66" s="379" t="s">
        <v>522</v>
      </c>
      <c r="D66" s="372" t="s">
        <v>199</v>
      </c>
      <c r="E66" s="373">
        <v>1</v>
      </c>
      <c r="F66" s="374">
        <v>0</v>
      </c>
      <c r="G66" s="375">
        <f t="shared" si="7"/>
        <v>0</v>
      </c>
      <c r="H66" s="376">
        <v>1</v>
      </c>
      <c r="I66" s="374">
        <v>0</v>
      </c>
      <c r="J66" s="375">
        <f t="shared" si="8"/>
        <v>0</v>
      </c>
    </row>
    <row r="67" spans="1:10" s="151" customFormat="1" ht="204">
      <c r="A67" s="142"/>
      <c r="B67" s="370">
        <v>7</v>
      </c>
      <c r="C67" s="379" t="s">
        <v>894</v>
      </c>
      <c r="D67" s="372" t="s">
        <v>199</v>
      </c>
      <c r="E67" s="373">
        <v>1</v>
      </c>
      <c r="F67" s="374">
        <v>0</v>
      </c>
      <c r="G67" s="375">
        <f t="shared" si="7"/>
        <v>0</v>
      </c>
      <c r="H67" s="376">
        <v>1</v>
      </c>
      <c r="I67" s="374">
        <v>0</v>
      </c>
      <c r="J67" s="375">
        <f t="shared" si="8"/>
        <v>0</v>
      </c>
    </row>
    <row r="68" spans="1:10" s="151" customFormat="1" ht="102">
      <c r="A68" s="142"/>
      <c r="B68" s="370">
        <v>8</v>
      </c>
      <c r="C68" s="381" t="s">
        <v>895</v>
      </c>
      <c r="D68" s="372" t="s">
        <v>199</v>
      </c>
      <c r="E68" s="373">
        <v>1</v>
      </c>
      <c r="F68" s="374">
        <v>0</v>
      </c>
      <c r="G68" s="375">
        <f t="shared" si="7"/>
        <v>0</v>
      </c>
      <c r="H68" s="376">
        <v>1</v>
      </c>
      <c r="I68" s="374">
        <v>0</v>
      </c>
      <c r="J68" s="375">
        <f t="shared" si="8"/>
        <v>0</v>
      </c>
    </row>
    <row r="69" spans="1:10" s="151" customFormat="1" ht="10.199999999999999">
      <c r="A69" s="142"/>
      <c r="B69" s="370">
        <v>9</v>
      </c>
      <c r="C69" s="381" t="s">
        <v>523</v>
      </c>
      <c r="D69" s="372" t="s">
        <v>199</v>
      </c>
      <c r="E69" s="373">
        <v>2</v>
      </c>
      <c r="F69" s="374">
        <v>0</v>
      </c>
      <c r="G69" s="375">
        <f t="shared" si="7"/>
        <v>0</v>
      </c>
      <c r="H69" s="376">
        <v>1</v>
      </c>
      <c r="I69" s="374">
        <v>0</v>
      </c>
      <c r="J69" s="375">
        <f t="shared" si="8"/>
        <v>0</v>
      </c>
    </row>
    <row r="70" spans="1:10" s="151" customFormat="1" ht="30.6">
      <c r="A70" s="142"/>
      <c r="B70" s="370">
        <f>B69+1</f>
        <v>10</v>
      </c>
      <c r="C70" s="381" t="s">
        <v>896</v>
      </c>
      <c r="D70" s="372" t="s">
        <v>199</v>
      </c>
      <c r="E70" s="373">
        <v>1</v>
      </c>
      <c r="F70" s="374">
        <v>0</v>
      </c>
      <c r="G70" s="375">
        <f t="shared" si="7"/>
        <v>0</v>
      </c>
      <c r="H70" s="376">
        <v>1</v>
      </c>
      <c r="I70" s="374">
        <v>0</v>
      </c>
      <c r="J70" s="375">
        <f t="shared" si="8"/>
        <v>0</v>
      </c>
    </row>
    <row r="71" spans="1:10" s="151" customFormat="1" ht="10.199999999999999">
      <c r="A71" s="142"/>
      <c r="B71" s="370">
        <f t="shared" ref="B71:B73" si="9">B70+1</f>
        <v>11</v>
      </c>
      <c r="C71" s="381" t="s">
        <v>524</v>
      </c>
      <c r="D71" s="382" t="s">
        <v>525</v>
      </c>
      <c r="E71" s="373"/>
      <c r="F71" s="374"/>
      <c r="G71" s="383"/>
      <c r="H71" s="376">
        <v>16</v>
      </c>
      <c r="I71" s="374">
        <v>0</v>
      </c>
      <c r="J71" s="375">
        <f t="shared" ref="J71" si="10">I71*H71</f>
        <v>0</v>
      </c>
    </row>
    <row r="72" spans="1:10" s="151" customFormat="1" ht="10.199999999999999">
      <c r="A72" s="142"/>
      <c r="B72" s="370">
        <f t="shared" si="9"/>
        <v>12</v>
      </c>
      <c r="C72" s="381" t="s">
        <v>526</v>
      </c>
      <c r="D72" s="321" t="s">
        <v>199</v>
      </c>
      <c r="E72" s="373">
        <v>1</v>
      </c>
      <c r="F72" s="374">
        <v>0</v>
      </c>
      <c r="G72" s="375">
        <f t="shared" ref="G72" si="11">+E72*F72</f>
        <v>0</v>
      </c>
      <c r="H72" s="376">
        <v>1</v>
      </c>
      <c r="I72" s="374">
        <v>0</v>
      </c>
      <c r="J72" s="375">
        <f t="shared" ref="J72:J73" si="12">+H72*I72</f>
        <v>0</v>
      </c>
    </row>
    <row r="73" spans="1:10" s="151" customFormat="1" ht="10.8" thickBot="1">
      <c r="A73" s="142"/>
      <c r="B73" s="370">
        <f t="shared" si="9"/>
        <v>13</v>
      </c>
      <c r="C73" s="379" t="s">
        <v>527</v>
      </c>
      <c r="D73" s="321" t="s">
        <v>199</v>
      </c>
      <c r="E73" s="373"/>
      <c r="F73" s="374"/>
      <c r="G73" s="375"/>
      <c r="H73" s="376">
        <v>5</v>
      </c>
      <c r="I73" s="374">
        <v>0</v>
      </c>
      <c r="J73" s="375">
        <f t="shared" si="12"/>
        <v>0</v>
      </c>
    </row>
    <row r="74" spans="1:10" s="151" customFormat="1" ht="10.8" thickBot="1">
      <c r="A74" s="142"/>
      <c r="B74" s="384"/>
      <c r="C74" s="385" t="s">
        <v>479</v>
      </c>
      <c r="D74" s="386"/>
      <c r="E74" s="384"/>
      <c r="F74" s="387"/>
      <c r="G74" s="388">
        <f>+SUM(G59:G73)</f>
        <v>0</v>
      </c>
      <c r="H74" s="389"/>
      <c r="I74" s="390"/>
      <c r="J74" s="388">
        <f>SUM(J59:J73)</f>
        <v>0</v>
      </c>
    </row>
    <row r="75" spans="1:10" s="151" customFormat="1" ht="11.4">
      <c r="A75" s="142"/>
      <c r="B75" s="145"/>
      <c r="C75" s="143"/>
      <c r="D75" s="142"/>
      <c r="E75" s="144"/>
      <c r="F75" s="144"/>
      <c r="G75" s="144"/>
      <c r="I75" s="168"/>
    </row>
    <row r="76" spans="1:10" s="151" customFormat="1" ht="12">
      <c r="A76" s="142"/>
      <c r="B76" s="145"/>
      <c r="D76" s="173"/>
      <c r="E76" s="176"/>
      <c r="F76" s="176" t="s">
        <v>528</v>
      </c>
      <c r="G76" s="138">
        <f>G74+G53</f>
        <v>0</v>
      </c>
      <c r="I76" s="167" t="s">
        <v>42</v>
      </c>
      <c r="J76" s="138">
        <f>J74+J53</f>
        <v>0</v>
      </c>
    </row>
    <row r="77" spans="1:10" s="151" customFormat="1" ht="12">
      <c r="A77" s="142"/>
      <c r="B77" s="145"/>
      <c r="D77" s="173"/>
      <c r="E77" s="176"/>
      <c r="F77" s="176"/>
      <c r="G77" s="138"/>
      <c r="I77" s="167"/>
      <c r="J77" s="138"/>
    </row>
    <row r="78" spans="1:10" s="16" customFormat="1" ht="13.5" customHeight="1">
      <c r="A78" s="142"/>
      <c r="B78" s="142"/>
      <c r="C78" s="137" t="s">
        <v>82</v>
      </c>
      <c r="D78" s="142"/>
      <c r="E78" s="144"/>
      <c r="F78" s="144"/>
      <c r="G78" s="144"/>
      <c r="J78" s="138">
        <f>J76+G76</f>
        <v>0</v>
      </c>
    </row>
    <row r="79" spans="1:10" ht="11.25" customHeight="1">
      <c r="E79" s="177"/>
      <c r="F79" s="177"/>
      <c r="G79" s="177"/>
    </row>
    <row r="80" spans="1:10" ht="11.25" customHeight="1">
      <c r="E80" s="177"/>
      <c r="F80" s="177"/>
      <c r="G80" s="177"/>
    </row>
    <row r="81" spans="5:7" ht="11.25" customHeight="1">
      <c r="E81" s="177"/>
      <c r="F81" s="177"/>
      <c r="G81" s="177"/>
    </row>
    <row r="82" spans="5:7" ht="11.25" customHeight="1">
      <c r="E82" s="177"/>
      <c r="F82" s="177"/>
      <c r="G82" s="177"/>
    </row>
    <row r="83" spans="5:7" ht="11.25" customHeight="1">
      <c r="E83" s="177"/>
      <c r="F83" s="177"/>
      <c r="G83" s="177"/>
    </row>
    <row r="84" spans="5:7" ht="11.25" customHeight="1">
      <c r="E84" s="177"/>
      <c r="F84" s="177"/>
      <c r="G84" s="177"/>
    </row>
    <row r="85" spans="5:7" ht="11.25" customHeight="1">
      <c r="E85" s="177"/>
      <c r="F85" s="177"/>
      <c r="G85" s="177"/>
    </row>
    <row r="86" spans="5:7" ht="11.25" customHeight="1">
      <c r="E86" s="177"/>
      <c r="F86" s="177"/>
      <c r="G86" s="177"/>
    </row>
    <row r="87" spans="5:7" ht="11.25" customHeight="1">
      <c r="E87" s="177"/>
      <c r="F87" s="177"/>
      <c r="G87" s="177"/>
    </row>
    <row r="88" spans="5:7" ht="11.25" customHeight="1">
      <c r="E88" s="177"/>
      <c r="F88" s="177"/>
      <c r="G88" s="177"/>
    </row>
    <row r="89" spans="5:7" ht="11.25" customHeight="1">
      <c r="E89" s="177"/>
      <c r="F89" s="177"/>
      <c r="G89" s="177"/>
    </row>
    <row r="90" spans="5:7" ht="11.25" customHeight="1">
      <c r="E90" s="177"/>
      <c r="F90" s="177"/>
      <c r="G90" s="177"/>
    </row>
    <row r="91" spans="5:7" ht="11.25" customHeight="1">
      <c r="E91" s="177"/>
      <c r="F91" s="177"/>
      <c r="G91" s="177"/>
    </row>
    <row r="92" spans="5:7" ht="11.25" customHeight="1">
      <c r="E92" s="177"/>
      <c r="F92" s="177"/>
      <c r="G92" s="177"/>
    </row>
    <row r="93" spans="5:7" ht="11.25" customHeight="1">
      <c r="E93" s="177"/>
      <c r="F93" s="177"/>
      <c r="G93" s="177"/>
    </row>
    <row r="94" spans="5:7" ht="11.25" customHeight="1">
      <c r="E94" s="177"/>
      <c r="F94" s="177"/>
      <c r="G94" s="177"/>
    </row>
    <row r="95" spans="5:7" ht="11.25" customHeight="1">
      <c r="E95" s="177"/>
      <c r="F95" s="177"/>
      <c r="G95" s="177"/>
    </row>
    <row r="96" spans="5:7" ht="11.25" customHeight="1">
      <c r="E96" s="177"/>
      <c r="F96" s="177"/>
      <c r="G96" s="177"/>
    </row>
    <row r="97" spans="5:7" ht="11.25" customHeight="1">
      <c r="E97" s="177"/>
      <c r="F97" s="177"/>
      <c r="G97" s="177"/>
    </row>
    <row r="98" spans="5:7" ht="11.25" customHeight="1">
      <c r="E98" s="177"/>
      <c r="F98" s="177"/>
      <c r="G98" s="177"/>
    </row>
    <row r="99" spans="5:7" ht="11.25" customHeight="1">
      <c r="E99" s="177"/>
      <c r="F99" s="177"/>
      <c r="G99" s="177"/>
    </row>
    <row r="100" spans="5:7" ht="11.25" customHeight="1">
      <c r="E100" s="177"/>
      <c r="F100" s="177"/>
      <c r="G100" s="177"/>
    </row>
    <row r="101" spans="5:7" ht="11.25" customHeight="1">
      <c r="E101" s="177"/>
      <c r="F101" s="177"/>
      <c r="G101" s="177"/>
    </row>
    <row r="102" spans="5:7" ht="11.25" customHeight="1">
      <c r="E102" s="177"/>
      <c r="F102" s="177"/>
      <c r="G102" s="177"/>
    </row>
    <row r="103" spans="5:7" ht="11.25" customHeight="1">
      <c r="E103" s="177"/>
      <c r="F103" s="177"/>
      <c r="G103" s="177"/>
    </row>
    <row r="104" spans="5:7" ht="11.25" customHeight="1">
      <c r="E104" s="177"/>
      <c r="F104" s="177"/>
      <c r="G104" s="177"/>
    </row>
    <row r="105" spans="5:7" ht="11.25" customHeight="1">
      <c r="E105" s="177"/>
      <c r="F105" s="177"/>
      <c r="G105" s="177"/>
    </row>
    <row r="106" spans="5:7" ht="11.25" customHeight="1">
      <c r="E106" s="177"/>
      <c r="F106" s="177"/>
      <c r="G106" s="177"/>
    </row>
    <row r="107" spans="5:7" ht="11.25" customHeight="1">
      <c r="E107" s="177"/>
      <c r="F107" s="177"/>
      <c r="G107" s="177"/>
    </row>
    <row r="108" spans="5:7" ht="11.25" customHeight="1">
      <c r="E108" s="177"/>
      <c r="F108" s="177"/>
      <c r="G108" s="177"/>
    </row>
    <row r="109" spans="5:7" ht="11.25" customHeight="1">
      <c r="E109" s="177"/>
      <c r="F109" s="177"/>
      <c r="G109" s="177"/>
    </row>
    <row r="110" spans="5:7" ht="11.25" customHeight="1">
      <c r="E110" s="177"/>
      <c r="F110" s="177"/>
      <c r="G110" s="177"/>
    </row>
    <row r="111" spans="5:7" ht="11.25" customHeight="1">
      <c r="E111" s="177"/>
      <c r="F111" s="177"/>
      <c r="G111" s="177"/>
    </row>
    <row r="112" spans="5:7" ht="11.25" customHeight="1">
      <c r="E112" s="177"/>
      <c r="F112" s="177"/>
      <c r="G112" s="177"/>
    </row>
    <row r="113" spans="5:7" ht="11.25" customHeight="1">
      <c r="E113" s="177"/>
      <c r="F113" s="177"/>
      <c r="G113" s="177"/>
    </row>
    <row r="114" spans="5:7" ht="11.25" customHeight="1">
      <c r="E114" s="177"/>
      <c r="F114" s="177"/>
      <c r="G114" s="177"/>
    </row>
    <row r="115" spans="5:7" ht="11.25" customHeight="1">
      <c r="E115" s="177"/>
      <c r="F115" s="177"/>
      <c r="G115" s="177"/>
    </row>
    <row r="116" spans="5:7" ht="11.25" customHeight="1">
      <c r="E116" s="177"/>
      <c r="F116" s="177"/>
      <c r="G116" s="177"/>
    </row>
    <row r="117" spans="5:7" ht="11.25" customHeight="1">
      <c r="E117" s="177"/>
      <c r="F117" s="177"/>
      <c r="G117" s="177"/>
    </row>
    <row r="118" spans="5:7" ht="11.25" customHeight="1">
      <c r="E118" s="177"/>
      <c r="F118" s="177"/>
      <c r="G118" s="177"/>
    </row>
    <row r="119" spans="5:7" ht="11.25" customHeight="1">
      <c r="E119" s="177"/>
      <c r="F119" s="177"/>
      <c r="G119" s="177"/>
    </row>
    <row r="120" spans="5:7" ht="11.25" customHeight="1">
      <c r="E120" s="177"/>
      <c r="F120" s="177"/>
      <c r="G120" s="177"/>
    </row>
    <row r="121" spans="5:7" ht="11.25" customHeight="1">
      <c r="E121" s="177"/>
      <c r="F121" s="177"/>
      <c r="G121" s="177"/>
    </row>
    <row r="122" spans="5:7" ht="11.25" customHeight="1">
      <c r="E122" s="177"/>
      <c r="F122" s="177"/>
      <c r="G122" s="177"/>
    </row>
    <row r="123" spans="5:7" ht="11.25" customHeight="1">
      <c r="E123" s="177"/>
      <c r="F123" s="177"/>
      <c r="G123" s="177"/>
    </row>
    <row r="124" spans="5:7" ht="11.25" customHeight="1">
      <c r="E124" s="177"/>
      <c r="F124" s="177"/>
      <c r="G124" s="177"/>
    </row>
    <row r="125" spans="5:7" ht="11.25" customHeight="1">
      <c r="E125" s="177"/>
      <c r="F125" s="177"/>
      <c r="G125" s="177"/>
    </row>
    <row r="126" spans="5:7" ht="11.25" customHeight="1">
      <c r="E126" s="177"/>
      <c r="F126" s="177"/>
      <c r="G126" s="177"/>
    </row>
    <row r="127" spans="5:7" ht="11.25" customHeight="1">
      <c r="E127" s="177"/>
      <c r="F127" s="177"/>
      <c r="G127" s="177"/>
    </row>
    <row r="128" spans="5:7" ht="11.25" customHeight="1">
      <c r="E128" s="177"/>
      <c r="F128" s="177"/>
      <c r="G128" s="177"/>
    </row>
    <row r="129" spans="5:7" ht="11.25" customHeight="1">
      <c r="E129" s="177"/>
      <c r="F129" s="177"/>
      <c r="G129" s="177"/>
    </row>
    <row r="130" spans="5:7" ht="11.25" customHeight="1">
      <c r="E130" s="177"/>
      <c r="F130" s="177"/>
      <c r="G130" s="177"/>
    </row>
    <row r="131" spans="5:7" ht="11.25" customHeight="1">
      <c r="E131" s="177"/>
      <c r="F131" s="177"/>
      <c r="G131" s="177"/>
    </row>
    <row r="132" spans="5:7" ht="11.25" customHeight="1">
      <c r="E132" s="177"/>
      <c r="F132" s="177"/>
      <c r="G132" s="177"/>
    </row>
    <row r="133" spans="5:7" ht="11.25" customHeight="1">
      <c r="E133" s="177"/>
      <c r="F133" s="177"/>
      <c r="G133" s="177"/>
    </row>
    <row r="134" spans="5:7" ht="11.25" customHeight="1">
      <c r="E134" s="177"/>
      <c r="F134" s="177"/>
      <c r="G134" s="177"/>
    </row>
    <row r="135" spans="5:7" ht="11.25" customHeight="1">
      <c r="E135" s="177"/>
      <c r="F135" s="177"/>
      <c r="G135" s="177"/>
    </row>
    <row r="136" spans="5:7" ht="11.25" customHeight="1">
      <c r="E136" s="177"/>
      <c r="F136" s="177"/>
      <c r="G136" s="177"/>
    </row>
    <row r="137" spans="5:7" ht="11.25" customHeight="1">
      <c r="E137" s="177"/>
      <c r="F137" s="177"/>
      <c r="G137" s="177"/>
    </row>
    <row r="138" spans="5:7" ht="11.25" customHeight="1">
      <c r="E138" s="177"/>
      <c r="F138" s="177"/>
      <c r="G138" s="177"/>
    </row>
    <row r="139" spans="5:7" ht="11.25" customHeight="1">
      <c r="E139" s="177"/>
      <c r="F139" s="177"/>
      <c r="G139" s="177"/>
    </row>
    <row r="140" spans="5:7" ht="11.25" customHeight="1">
      <c r="E140" s="177"/>
      <c r="F140" s="177"/>
      <c r="G140" s="177"/>
    </row>
    <row r="141" spans="5:7" ht="11.25" customHeight="1">
      <c r="E141" s="177"/>
      <c r="F141" s="177"/>
      <c r="G141" s="177"/>
    </row>
    <row r="142" spans="5:7" ht="11.25" customHeight="1">
      <c r="E142" s="177"/>
      <c r="F142" s="177"/>
      <c r="G142" s="177"/>
    </row>
    <row r="143" spans="5:7" ht="11.25" customHeight="1">
      <c r="E143" s="177"/>
      <c r="F143" s="177"/>
      <c r="G143" s="177"/>
    </row>
    <row r="144" spans="5:7" ht="11.25" customHeight="1">
      <c r="E144" s="177"/>
      <c r="F144" s="177"/>
      <c r="G144" s="177"/>
    </row>
    <row r="145" spans="5:7" ht="11.25" customHeight="1">
      <c r="E145" s="177"/>
      <c r="F145" s="177"/>
      <c r="G145" s="177"/>
    </row>
    <row r="146" spans="5:7" ht="11.25" customHeight="1">
      <c r="E146" s="177"/>
      <c r="F146" s="177"/>
      <c r="G146" s="177"/>
    </row>
    <row r="147" spans="5:7" ht="11.25" customHeight="1">
      <c r="E147" s="177"/>
      <c r="F147" s="177"/>
      <c r="G147" s="177"/>
    </row>
    <row r="148" spans="5:7" ht="11.25" customHeight="1">
      <c r="E148" s="177"/>
      <c r="F148" s="177"/>
      <c r="G148" s="177"/>
    </row>
    <row r="149" spans="5:7" ht="11.25" customHeight="1">
      <c r="E149" s="177"/>
      <c r="F149" s="177"/>
      <c r="G149" s="177"/>
    </row>
    <row r="150" spans="5:7" ht="11.25" customHeight="1">
      <c r="E150" s="177"/>
      <c r="F150" s="177"/>
      <c r="G150" s="177"/>
    </row>
    <row r="151" spans="5:7" ht="11.25" customHeight="1">
      <c r="E151" s="177"/>
      <c r="F151" s="177"/>
      <c r="G151" s="177"/>
    </row>
    <row r="152" spans="5:7" ht="11.25" customHeight="1">
      <c r="E152" s="177"/>
      <c r="F152" s="177"/>
      <c r="G152" s="177"/>
    </row>
    <row r="153" spans="5:7" ht="11.25" customHeight="1">
      <c r="E153" s="177"/>
      <c r="F153" s="177"/>
      <c r="G153" s="177"/>
    </row>
    <row r="154" spans="5:7" ht="11.25" customHeight="1">
      <c r="E154" s="177"/>
      <c r="F154" s="177"/>
      <c r="G154" s="177"/>
    </row>
    <row r="155" spans="5:7" ht="11.25" customHeight="1">
      <c r="E155" s="177"/>
      <c r="F155" s="177"/>
      <c r="G155" s="177"/>
    </row>
    <row r="156" spans="5:7" ht="11.25" customHeight="1">
      <c r="E156" s="177"/>
      <c r="F156" s="177"/>
      <c r="G156" s="177"/>
    </row>
    <row r="157" spans="5:7" ht="11.25" customHeight="1">
      <c r="E157" s="177"/>
      <c r="F157" s="177"/>
      <c r="G157" s="177"/>
    </row>
    <row r="158" spans="5:7" ht="11.25" customHeight="1">
      <c r="E158" s="177"/>
      <c r="F158" s="177"/>
      <c r="G158" s="177"/>
    </row>
    <row r="159" spans="5:7" ht="11.25" customHeight="1">
      <c r="E159" s="177"/>
      <c r="F159" s="177"/>
      <c r="G159" s="177"/>
    </row>
    <row r="160" spans="5:7" ht="11.25" customHeight="1">
      <c r="E160" s="177"/>
      <c r="F160" s="177"/>
      <c r="G160" s="177"/>
    </row>
    <row r="161" spans="5:7" ht="11.25" customHeight="1">
      <c r="E161" s="177"/>
      <c r="F161" s="177"/>
      <c r="G161" s="177"/>
    </row>
    <row r="162" spans="5:7" ht="11.25" customHeight="1">
      <c r="E162" s="177"/>
      <c r="F162" s="177"/>
      <c r="G162" s="177"/>
    </row>
    <row r="163" spans="5:7" ht="11.25" customHeight="1">
      <c r="E163" s="177"/>
      <c r="F163" s="177"/>
      <c r="G163" s="177"/>
    </row>
    <row r="164" spans="5:7" ht="11.25" customHeight="1">
      <c r="E164" s="177"/>
      <c r="F164" s="177"/>
      <c r="G164" s="177"/>
    </row>
    <row r="165" spans="5:7" ht="11.25" customHeight="1">
      <c r="E165" s="177"/>
      <c r="F165" s="177"/>
      <c r="G165" s="177"/>
    </row>
    <row r="166" spans="5:7" ht="11.25" customHeight="1">
      <c r="E166" s="177"/>
      <c r="F166" s="177"/>
      <c r="G166" s="177"/>
    </row>
    <row r="167" spans="5:7" ht="11.25" customHeight="1">
      <c r="E167" s="177"/>
      <c r="F167" s="177"/>
      <c r="G167" s="177"/>
    </row>
    <row r="168" spans="5:7" ht="11.25" customHeight="1">
      <c r="E168" s="177"/>
      <c r="F168" s="177"/>
      <c r="G168" s="177"/>
    </row>
    <row r="169" spans="5:7" ht="11.25" customHeight="1">
      <c r="E169" s="177"/>
      <c r="F169" s="177"/>
      <c r="G169" s="177"/>
    </row>
    <row r="170" spans="5:7" ht="11.25" customHeight="1">
      <c r="E170" s="177"/>
      <c r="F170" s="177"/>
      <c r="G170" s="177"/>
    </row>
    <row r="171" spans="5:7" ht="11.25" customHeight="1">
      <c r="E171" s="177"/>
      <c r="F171" s="177"/>
      <c r="G171" s="177"/>
    </row>
    <row r="172" spans="5:7" ht="11.25" customHeight="1">
      <c r="E172" s="177"/>
      <c r="F172" s="177"/>
      <c r="G172" s="177"/>
    </row>
    <row r="173" spans="5:7" ht="11.25" customHeight="1">
      <c r="E173" s="177"/>
      <c r="F173" s="177"/>
      <c r="G173" s="177"/>
    </row>
    <row r="174" spans="5:7" ht="11.25" customHeight="1">
      <c r="E174" s="177"/>
      <c r="F174" s="177"/>
      <c r="G174" s="177"/>
    </row>
    <row r="175" spans="5:7" ht="11.25" customHeight="1">
      <c r="E175" s="177"/>
      <c r="F175" s="177"/>
      <c r="G175" s="177"/>
    </row>
    <row r="176" spans="5:7" ht="11.25" customHeight="1">
      <c r="E176" s="177"/>
      <c r="F176" s="177"/>
      <c r="G176" s="177"/>
    </row>
    <row r="177" spans="5:7" ht="11.25" customHeight="1">
      <c r="E177" s="177"/>
      <c r="F177" s="177"/>
      <c r="G177" s="177"/>
    </row>
    <row r="178" spans="5:7" ht="11.25" customHeight="1">
      <c r="E178" s="177"/>
      <c r="F178" s="177"/>
      <c r="G178" s="177"/>
    </row>
    <row r="179" spans="5:7" ht="11.25" customHeight="1">
      <c r="E179" s="177"/>
      <c r="F179" s="177"/>
      <c r="G179" s="177"/>
    </row>
    <row r="180" spans="5:7" ht="11.25" customHeight="1">
      <c r="E180" s="177"/>
      <c r="F180" s="177"/>
      <c r="G180" s="177"/>
    </row>
    <row r="181" spans="5:7" ht="11.25" customHeight="1">
      <c r="E181" s="177"/>
      <c r="F181" s="177"/>
      <c r="G181" s="177"/>
    </row>
    <row r="182" spans="5:7" ht="11.25" customHeight="1">
      <c r="E182" s="177"/>
      <c r="F182" s="177"/>
      <c r="G182" s="177"/>
    </row>
    <row r="183" spans="5:7" ht="11.25" customHeight="1">
      <c r="E183" s="177"/>
      <c r="F183" s="177"/>
      <c r="G183" s="177"/>
    </row>
    <row r="184" spans="5:7" ht="11.25" customHeight="1">
      <c r="E184" s="177"/>
      <c r="F184" s="177"/>
      <c r="G184" s="177"/>
    </row>
    <row r="185" spans="5:7" ht="11.25" customHeight="1">
      <c r="E185" s="177"/>
      <c r="F185" s="177"/>
      <c r="G185" s="177"/>
    </row>
    <row r="186" spans="5:7" ht="11.25" customHeight="1">
      <c r="E186" s="177"/>
      <c r="F186" s="177"/>
      <c r="G186" s="177"/>
    </row>
    <row r="187" spans="5:7" ht="11.25" customHeight="1">
      <c r="E187" s="177"/>
      <c r="F187" s="177"/>
      <c r="G187" s="177"/>
    </row>
    <row r="188" spans="5:7" ht="11.25" customHeight="1">
      <c r="E188" s="177"/>
      <c r="F188" s="177"/>
      <c r="G188" s="177"/>
    </row>
    <row r="189" spans="5:7" ht="11.25" customHeight="1">
      <c r="E189" s="177"/>
      <c r="F189" s="177"/>
      <c r="G189" s="177"/>
    </row>
    <row r="190" spans="5:7" ht="11.25" customHeight="1">
      <c r="E190" s="177"/>
      <c r="F190" s="177"/>
      <c r="G190" s="177"/>
    </row>
    <row r="191" spans="5:7" ht="11.25" customHeight="1">
      <c r="E191" s="177"/>
      <c r="F191" s="177"/>
      <c r="G191" s="177"/>
    </row>
  </sheetData>
  <mergeCells count="19">
    <mergeCell ref="A1:G1"/>
    <mergeCell ref="H56:H58"/>
    <mergeCell ref="I56:J56"/>
    <mergeCell ref="I57:J57"/>
    <mergeCell ref="B56:B58"/>
    <mergeCell ref="C56:C58"/>
    <mergeCell ref="D56:D58"/>
    <mergeCell ref="E56:E58"/>
    <mergeCell ref="F56:G56"/>
    <mergeCell ref="F57:G57"/>
    <mergeCell ref="I10:J10"/>
    <mergeCell ref="F11:G11"/>
    <mergeCell ref="I11:J11"/>
    <mergeCell ref="B10:B12"/>
    <mergeCell ref="C10:C12"/>
    <mergeCell ref="D10:D12"/>
    <mergeCell ref="E10:E12"/>
    <mergeCell ref="F10:G10"/>
    <mergeCell ref="H10:H12"/>
  </mergeCells>
  <pageMargins left="0.78740155696868896" right="0.78740155696868896" top="0.59055119752883911" bottom="0.59055119752883911" header="0" footer="0"/>
  <pageSetup scale="80" fitToHeight="999" orientation="portrait" r:id="rId1"/>
  <headerFooter alignWithMargins="0"/>
  <rowBreaks count="1" manualBreakCount="1">
    <brk id="6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1B00-CECB-4CCA-A6FB-C0DD3F336AAC}">
  <dimension ref="A1:S54"/>
  <sheetViews>
    <sheetView showGridLines="0" topLeftCell="A33" workbookViewId="0">
      <selection activeCell="E38" sqref="E38"/>
    </sheetView>
  </sheetViews>
  <sheetFormatPr defaultColWidth="9.109375" defaultRowHeight="12.75" customHeight="1"/>
  <cols>
    <col min="1" max="1" width="2.44140625" style="407" customWidth="1"/>
    <col min="2" max="2" width="1.88671875" style="407" customWidth="1"/>
    <col min="3" max="3" width="2.88671875" style="407" customWidth="1"/>
    <col min="4" max="4" width="6.5546875" style="407" customWidth="1"/>
    <col min="5" max="5" width="13.5546875" style="407" customWidth="1"/>
    <col min="6" max="6" width="0.5546875" style="407" customWidth="1"/>
    <col min="7" max="8" width="2.5546875" style="407" customWidth="1"/>
    <col min="9" max="9" width="10.44140625" style="407" customWidth="1"/>
    <col min="10" max="10" width="13.44140625" style="407" customWidth="1"/>
    <col min="11" max="11" width="0.5546875" style="407" customWidth="1"/>
    <col min="12" max="12" width="2.44140625" style="407" customWidth="1"/>
    <col min="13" max="13" width="2.88671875" style="407" customWidth="1"/>
    <col min="14" max="14" width="2" style="407" customWidth="1"/>
    <col min="15" max="15" width="12.44140625" style="407" customWidth="1"/>
    <col min="16" max="16" width="3" style="407" customWidth="1"/>
    <col min="17" max="17" width="2" style="407" customWidth="1"/>
    <col min="18" max="18" width="13.5546875" style="407" customWidth="1"/>
    <col min="19" max="19" width="0.5546875" style="407" customWidth="1"/>
    <col min="20" max="16384" width="9.109375" style="407"/>
  </cols>
  <sheetData>
    <row r="1" spans="1:19" ht="12" customHeight="1">
      <c r="A1" s="404"/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6"/>
    </row>
    <row r="2" spans="1:19" ht="23.25" customHeight="1">
      <c r="A2" s="408"/>
      <c r="B2" s="409"/>
      <c r="C2" s="409"/>
      <c r="D2" s="409"/>
      <c r="E2" s="409"/>
      <c r="F2" s="409"/>
      <c r="G2" s="410" t="s">
        <v>0</v>
      </c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11"/>
    </row>
    <row r="3" spans="1:19" ht="12" customHeight="1">
      <c r="A3" s="412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4"/>
    </row>
    <row r="4" spans="1:19" ht="8.25" customHeight="1">
      <c r="A4" s="415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7"/>
    </row>
    <row r="5" spans="1:19" ht="36" customHeight="1">
      <c r="A5" s="418"/>
      <c r="B5" s="419" t="s">
        <v>1</v>
      </c>
      <c r="C5" s="419"/>
      <c r="D5" s="419"/>
      <c r="E5" s="578" t="s">
        <v>170</v>
      </c>
      <c r="F5" s="579"/>
      <c r="G5" s="579"/>
      <c r="H5" s="579"/>
      <c r="I5" s="579"/>
      <c r="J5" s="580"/>
      <c r="K5" s="419"/>
      <c r="L5" s="419"/>
      <c r="M5" s="419"/>
      <c r="N5" s="419"/>
      <c r="O5" s="419" t="s">
        <v>2</v>
      </c>
      <c r="P5" s="420" t="s">
        <v>3</v>
      </c>
      <c r="Q5" s="421"/>
      <c r="R5" s="422"/>
      <c r="S5" s="423"/>
    </row>
    <row r="6" spans="1:19" ht="11.25" hidden="1" customHeight="1">
      <c r="A6" s="418"/>
      <c r="B6" s="419" t="s">
        <v>4</v>
      </c>
      <c r="C6" s="419"/>
      <c r="D6" s="419"/>
      <c r="E6" s="424" t="s">
        <v>5</v>
      </c>
      <c r="F6" s="419"/>
      <c r="G6" s="419"/>
      <c r="H6" s="419"/>
      <c r="I6" s="419"/>
      <c r="J6" s="425"/>
      <c r="K6" s="419"/>
      <c r="L6" s="419"/>
      <c r="M6" s="419"/>
      <c r="N6" s="419"/>
      <c r="O6" s="419"/>
      <c r="P6" s="426"/>
      <c r="Q6" s="427"/>
      <c r="R6" s="425"/>
      <c r="S6" s="423"/>
    </row>
    <row r="7" spans="1:19" ht="15.75" customHeight="1">
      <c r="A7" s="418"/>
      <c r="B7" s="419" t="s">
        <v>6</v>
      </c>
      <c r="C7" s="419"/>
      <c r="D7" s="419"/>
      <c r="E7" s="428" t="s">
        <v>186</v>
      </c>
      <c r="F7" s="419"/>
      <c r="G7" s="419"/>
      <c r="H7" s="419"/>
      <c r="I7" s="419"/>
      <c r="J7" s="425"/>
      <c r="K7" s="419"/>
      <c r="L7" s="419"/>
      <c r="M7" s="419"/>
      <c r="N7" s="419"/>
      <c r="O7" s="419" t="s">
        <v>7</v>
      </c>
      <c r="P7" s="424"/>
      <c r="Q7" s="427"/>
      <c r="R7" s="425"/>
      <c r="S7" s="423"/>
    </row>
    <row r="8" spans="1:19" ht="17.25" hidden="1" customHeight="1">
      <c r="A8" s="418"/>
      <c r="B8" s="419" t="s">
        <v>8</v>
      </c>
      <c r="C8" s="419"/>
      <c r="D8" s="419"/>
      <c r="E8" s="428" t="s">
        <v>3</v>
      </c>
      <c r="F8" s="419"/>
      <c r="G8" s="419"/>
      <c r="H8" s="419"/>
      <c r="I8" s="419"/>
      <c r="J8" s="425"/>
      <c r="K8" s="419"/>
      <c r="L8" s="419"/>
      <c r="M8" s="419"/>
      <c r="N8" s="419"/>
      <c r="O8" s="419"/>
      <c r="P8" s="426"/>
      <c r="Q8" s="427"/>
      <c r="R8" s="425"/>
      <c r="S8" s="423"/>
    </row>
    <row r="9" spans="1:19" ht="15.75" customHeight="1">
      <c r="A9" s="418"/>
      <c r="B9" s="419" t="s">
        <v>9</v>
      </c>
      <c r="C9" s="419"/>
      <c r="D9" s="419"/>
      <c r="E9" s="429" t="s">
        <v>916</v>
      </c>
      <c r="F9" s="430"/>
      <c r="G9" s="430"/>
      <c r="H9" s="430"/>
      <c r="I9" s="430"/>
      <c r="J9" s="431"/>
      <c r="K9" s="419"/>
      <c r="L9" s="419"/>
      <c r="M9" s="419"/>
      <c r="N9" s="419"/>
      <c r="O9" s="419" t="s">
        <v>10</v>
      </c>
      <c r="P9" s="432"/>
      <c r="Q9" s="433"/>
      <c r="R9" s="431"/>
      <c r="S9" s="423"/>
    </row>
    <row r="10" spans="1:19" ht="17.25" hidden="1" customHeight="1">
      <c r="A10" s="418"/>
      <c r="B10" s="419" t="s">
        <v>11</v>
      </c>
      <c r="C10" s="419"/>
      <c r="D10" s="419"/>
      <c r="E10" s="434" t="s">
        <v>3</v>
      </c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27"/>
      <c r="Q10" s="427"/>
      <c r="R10" s="419"/>
      <c r="S10" s="423"/>
    </row>
    <row r="11" spans="1:19" ht="17.25" hidden="1" customHeight="1">
      <c r="A11" s="418"/>
      <c r="B11" s="419" t="s">
        <v>12</v>
      </c>
      <c r="C11" s="419"/>
      <c r="D11" s="419"/>
      <c r="E11" s="434" t="s">
        <v>3</v>
      </c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27"/>
      <c r="Q11" s="427"/>
      <c r="R11" s="419"/>
      <c r="S11" s="423"/>
    </row>
    <row r="12" spans="1:19" ht="17.25" hidden="1" customHeight="1">
      <c r="A12" s="418"/>
      <c r="B12" s="419" t="s">
        <v>13</v>
      </c>
      <c r="C12" s="419"/>
      <c r="D12" s="419"/>
      <c r="E12" s="434" t="s">
        <v>3</v>
      </c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27"/>
      <c r="Q12" s="427"/>
      <c r="R12" s="419"/>
      <c r="S12" s="423"/>
    </row>
    <row r="13" spans="1:19" ht="17.25" hidden="1" customHeight="1">
      <c r="A13" s="418"/>
      <c r="B13" s="419"/>
      <c r="C13" s="419"/>
      <c r="D13" s="419"/>
      <c r="E13" s="434" t="s">
        <v>3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7"/>
      <c r="Q13" s="427"/>
      <c r="R13" s="419"/>
      <c r="S13" s="423"/>
    </row>
    <row r="14" spans="1:19" ht="17.25" hidden="1" customHeight="1">
      <c r="A14" s="418"/>
      <c r="B14" s="419"/>
      <c r="C14" s="419"/>
      <c r="D14" s="419"/>
      <c r="E14" s="434" t="s">
        <v>3</v>
      </c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27"/>
      <c r="Q14" s="427"/>
      <c r="R14" s="419"/>
      <c r="S14" s="423"/>
    </row>
    <row r="15" spans="1:19" ht="17.25" hidden="1" customHeight="1">
      <c r="A15" s="418"/>
      <c r="B15" s="419"/>
      <c r="C15" s="419"/>
      <c r="D15" s="419"/>
      <c r="E15" s="434" t="s">
        <v>3</v>
      </c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27"/>
      <c r="Q15" s="427"/>
      <c r="R15" s="419"/>
      <c r="S15" s="423"/>
    </row>
    <row r="16" spans="1:19" ht="17.25" hidden="1" customHeight="1">
      <c r="A16" s="418"/>
      <c r="B16" s="419"/>
      <c r="C16" s="419"/>
      <c r="D16" s="419"/>
      <c r="E16" s="434" t="s">
        <v>3</v>
      </c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27"/>
      <c r="Q16" s="427"/>
      <c r="R16" s="419"/>
      <c r="S16" s="423"/>
    </row>
    <row r="17" spans="1:19" ht="17.25" hidden="1" customHeight="1">
      <c r="A17" s="418"/>
      <c r="B17" s="419"/>
      <c r="C17" s="419"/>
      <c r="D17" s="419"/>
      <c r="E17" s="434" t="s">
        <v>3</v>
      </c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27"/>
      <c r="Q17" s="427"/>
      <c r="R17" s="419"/>
      <c r="S17" s="423"/>
    </row>
    <row r="18" spans="1:19" ht="17.25" hidden="1" customHeight="1">
      <c r="A18" s="418"/>
      <c r="B18" s="419"/>
      <c r="C18" s="419"/>
      <c r="D18" s="419"/>
      <c r="E18" s="434" t="s">
        <v>3</v>
      </c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27"/>
      <c r="Q18" s="427"/>
      <c r="R18" s="419"/>
      <c r="S18" s="423"/>
    </row>
    <row r="19" spans="1:19" ht="17.25" hidden="1" customHeight="1">
      <c r="A19" s="418"/>
      <c r="B19" s="419"/>
      <c r="C19" s="419"/>
      <c r="D19" s="419"/>
      <c r="E19" s="434" t="s">
        <v>3</v>
      </c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27"/>
      <c r="Q19" s="427"/>
      <c r="R19" s="419"/>
      <c r="S19" s="423"/>
    </row>
    <row r="20" spans="1:19" ht="17.25" hidden="1" customHeight="1">
      <c r="A20" s="418"/>
      <c r="B20" s="419"/>
      <c r="C20" s="419"/>
      <c r="D20" s="419"/>
      <c r="E20" s="434" t="s">
        <v>3</v>
      </c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27"/>
      <c r="Q20" s="427"/>
      <c r="R20" s="419"/>
      <c r="S20" s="423"/>
    </row>
    <row r="21" spans="1:19" ht="17.25" hidden="1" customHeight="1">
      <c r="A21" s="418"/>
      <c r="B21" s="419"/>
      <c r="C21" s="419"/>
      <c r="D21" s="419"/>
      <c r="E21" s="434" t="s">
        <v>3</v>
      </c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27"/>
      <c r="Q21" s="427"/>
      <c r="R21" s="419"/>
      <c r="S21" s="423"/>
    </row>
    <row r="22" spans="1:19" ht="17.25" hidden="1" customHeight="1">
      <c r="A22" s="418"/>
      <c r="B22" s="419"/>
      <c r="C22" s="419"/>
      <c r="D22" s="419"/>
      <c r="E22" s="434" t="s">
        <v>3</v>
      </c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27"/>
      <c r="Q22" s="427"/>
      <c r="R22" s="419"/>
      <c r="S22" s="423"/>
    </row>
    <row r="23" spans="1:19" ht="17.25" hidden="1" customHeight="1">
      <c r="A23" s="418"/>
      <c r="B23" s="419"/>
      <c r="C23" s="419"/>
      <c r="D23" s="419"/>
      <c r="E23" s="434" t="s">
        <v>3</v>
      </c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27"/>
      <c r="Q23" s="427"/>
      <c r="R23" s="419"/>
      <c r="S23" s="423"/>
    </row>
    <row r="24" spans="1:19" ht="17.25" hidden="1" customHeight="1">
      <c r="A24" s="418"/>
      <c r="B24" s="419"/>
      <c r="C24" s="419"/>
      <c r="D24" s="419"/>
      <c r="E24" s="434" t="s">
        <v>3</v>
      </c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27"/>
      <c r="Q24" s="427"/>
      <c r="R24" s="419"/>
      <c r="S24" s="423"/>
    </row>
    <row r="25" spans="1:19" ht="17.25" customHeight="1">
      <c r="A25" s="418"/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 t="s">
        <v>14</v>
      </c>
      <c r="P25" s="419" t="s">
        <v>15</v>
      </c>
      <c r="Q25" s="419"/>
      <c r="R25" s="419"/>
      <c r="S25" s="423"/>
    </row>
    <row r="26" spans="1:19" ht="17.25" customHeight="1">
      <c r="A26" s="418"/>
      <c r="B26" s="419" t="s">
        <v>16</v>
      </c>
      <c r="C26" s="419"/>
      <c r="D26" s="419"/>
      <c r="E26" s="420" t="s">
        <v>171</v>
      </c>
      <c r="F26" s="435"/>
      <c r="G26" s="435"/>
      <c r="H26" s="435"/>
      <c r="I26" s="435"/>
      <c r="J26" s="422"/>
      <c r="K26" s="419"/>
      <c r="L26" s="419"/>
      <c r="M26" s="419"/>
      <c r="N26" s="419"/>
      <c r="O26" s="436"/>
      <c r="P26" s="437"/>
      <c r="Q26" s="438"/>
      <c r="R26" s="439"/>
      <c r="S26" s="423"/>
    </row>
    <row r="27" spans="1:19" ht="17.25" customHeight="1">
      <c r="A27" s="418"/>
      <c r="B27" s="419" t="s">
        <v>17</v>
      </c>
      <c r="C27" s="419"/>
      <c r="D27" s="419"/>
      <c r="E27" s="424" t="s">
        <v>172</v>
      </c>
      <c r="F27" s="419"/>
      <c r="G27" s="419"/>
      <c r="H27" s="419"/>
      <c r="I27" s="419"/>
      <c r="J27" s="425"/>
      <c r="K27" s="419"/>
      <c r="L27" s="419"/>
      <c r="M27" s="419"/>
      <c r="N27" s="419"/>
      <c r="O27" s="440"/>
      <c r="P27" s="437"/>
      <c r="Q27" s="438"/>
      <c r="R27" s="439"/>
      <c r="S27" s="423"/>
    </row>
    <row r="28" spans="1:19" ht="17.25" customHeight="1">
      <c r="A28" s="418"/>
      <c r="B28" s="419" t="s">
        <v>18</v>
      </c>
      <c r="C28" s="419"/>
      <c r="D28" s="419"/>
      <c r="E28" s="424"/>
      <c r="F28" s="419"/>
      <c r="G28" s="419"/>
      <c r="H28" s="419"/>
      <c r="I28" s="419"/>
      <c r="J28" s="425"/>
      <c r="K28" s="419"/>
      <c r="L28" s="419"/>
      <c r="M28" s="419"/>
      <c r="N28" s="419"/>
      <c r="O28" s="440"/>
      <c r="P28" s="437"/>
      <c r="Q28" s="438"/>
      <c r="R28" s="439"/>
      <c r="S28" s="423"/>
    </row>
    <row r="29" spans="1:19" ht="17.25" customHeight="1">
      <c r="A29" s="418"/>
      <c r="B29" s="419"/>
      <c r="C29" s="419"/>
      <c r="D29" s="419"/>
      <c r="E29" s="432"/>
      <c r="F29" s="430"/>
      <c r="G29" s="430"/>
      <c r="H29" s="430"/>
      <c r="I29" s="430"/>
      <c r="J29" s="431"/>
      <c r="K29" s="419"/>
      <c r="L29" s="419"/>
      <c r="M29" s="419"/>
      <c r="N29" s="419"/>
      <c r="O29" s="427"/>
      <c r="P29" s="427"/>
      <c r="Q29" s="427"/>
      <c r="R29" s="419"/>
      <c r="S29" s="423"/>
    </row>
    <row r="30" spans="1:19" ht="17.25" customHeight="1">
      <c r="A30" s="418"/>
      <c r="B30" s="419"/>
      <c r="C30" s="419"/>
      <c r="D30" s="419"/>
      <c r="E30" s="441" t="s">
        <v>19</v>
      </c>
      <c r="F30" s="419"/>
      <c r="G30" s="419" t="s">
        <v>20</v>
      </c>
      <c r="H30" s="419"/>
      <c r="I30" s="419"/>
      <c r="J30" s="419"/>
      <c r="K30" s="419"/>
      <c r="L30" s="419"/>
      <c r="M30" s="419"/>
      <c r="N30" s="419"/>
      <c r="O30" s="441" t="s">
        <v>21</v>
      </c>
      <c r="P30" s="427"/>
      <c r="Q30" s="427"/>
      <c r="R30" s="442"/>
      <c r="S30" s="423"/>
    </row>
    <row r="31" spans="1:19" ht="17.25" customHeight="1">
      <c r="A31" s="418"/>
      <c r="B31" s="419"/>
      <c r="C31" s="419"/>
      <c r="D31" s="419"/>
      <c r="E31" s="440"/>
      <c r="F31" s="419"/>
      <c r="G31" s="437"/>
      <c r="H31" s="443" t="s">
        <v>122</v>
      </c>
      <c r="I31" s="444" t="s">
        <v>173</v>
      </c>
      <c r="J31" s="419"/>
      <c r="K31" s="419"/>
      <c r="L31" s="419"/>
      <c r="M31" s="419"/>
      <c r="N31" s="419"/>
      <c r="O31" s="436" t="s">
        <v>928</v>
      </c>
      <c r="P31" s="427"/>
      <c r="Q31" s="427"/>
      <c r="R31" s="445"/>
      <c r="S31" s="423"/>
    </row>
    <row r="32" spans="1:19" ht="8.25" customHeight="1">
      <c r="A32" s="446"/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8"/>
    </row>
    <row r="33" spans="1:19" ht="20.25" customHeight="1">
      <c r="A33" s="449"/>
      <c r="B33" s="450"/>
      <c r="C33" s="450"/>
      <c r="D33" s="450"/>
      <c r="E33" s="451" t="s">
        <v>22</v>
      </c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2"/>
    </row>
    <row r="34" spans="1:19" ht="20.25" customHeight="1">
      <c r="A34" s="453" t="s">
        <v>23</v>
      </c>
      <c r="B34" s="454"/>
      <c r="C34" s="454"/>
      <c r="D34" s="455"/>
      <c r="E34" s="456" t="s">
        <v>24</v>
      </c>
      <c r="F34" s="455"/>
      <c r="G34" s="456" t="s">
        <v>25</v>
      </c>
      <c r="H34" s="454"/>
      <c r="I34" s="455"/>
      <c r="J34" s="456" t="s">
        <v>26</v>
      </c>
      <c r="K34" s="454"/>
      <c r="L34" s="456" t="s">
        <v>27</v>
      </c>
      <c r="M34" s="454"/>
      <c r="N34" s="454"/>
      <c r="O34" s="455"/>
      <c r="P34" s="456" t="s">
        <v>28</v>
      </c>
      <c r="Q34" s="454"/>
      <c r="R34" s="454"/>
      <c r="S34" s="457"/>
    </row>
    <row r="35" spans="1:19" ht="20.25" customHeight="1">
      <c r="A35" s="458"/>
      <c r="B35" s="459"/>
      <c r="C35" s="459"/>
      <c r="D35" s="460">
        <v>0</v>
      </c>
      <c r="E35" s="461">
        <f>IF(D35=0,0,R47/D35)</f>
        <v>0</v>
      </c>
      <c r="F35" s="462"/>
      <c r="G35" s="463"/>
      <c r="H35" s="459"/>
      <c r="I35" s="460">
        <v>0</v>
      </c>
      <c r="J35" s="461">
        <f>IF(I35=0,0,R47/I35)</f>
        <v>0</v>
      </c>
      <c r="K35" s="464"/>
      <c r="L35" s="463"/>
      <c r="M35" s="459"/>
      <c r="N35" s="459"/>
      <c r="O35" s="460">
        <v>0</v>
      </c>
      <c r="P35" s="463"/>
      <c r="Q35" s="459"/>
      <c r="R35" s="465">
        <f>IF(O35=0,0,R47/O35)</f>
        <v>0</v>
      </c>
      <c r="S35" s="466"/>
    </row>
    <row r="36" spans="1:19" ht="20.25" customHeight="1">
      <c r="A36" s="449"/>
      <c r="B36" s="450"/>
      <c r="C36" s="450"/>
      <c r="D36" s="450"/>
      <c r="E36" s="451" t="s">
        <v>29</v>
      </c>
      <c r="F36" s="450"/>
      <c r="G36" s="450"/>
      <c r="H36" s="450"/>
      <c r="I36" s="450"/>
      <c r="J36" s="467" t="s">
        <v>30</v>
      </c>
      <c r="K36" s="450"/>
      <c r="L36" s="450"/>
      <c r="M36" s="450"/>
      <c r="N36" s="450"/>
      <c r="O36" s="450"/>
      <c r="P36" s="450"/>
      <c r="Q36" s="450"/>
      <c r="R36" s="450"/>
      <c r="S36" s="452"/>
    </row>
    <row r="37" spans="1:19" ht="20.25" customHeight="1">
      <c r="A37" s="468" t="s">
        <v>31</v>
      </c>
      <c r="B37" s="469"/>
      <c r="C37" s="470" t="s">
        <v>32</v>
      </c>
      <c r="D37" s="471"/>
      <c r="E37" s="471"/>
      <c r="F37" s="472"/>
      <c r="G37" s="468" t="s">
        <v>33</v>
      </c>
      <c r="H37" s="473"/>
      <c r="I37" s="470" t="s">
        <v>34</v>
      </c>
      <c r="J37" s="471"/>
      <c r="K37" s="471"/>
      <c r="L37" s="468" t="s">
        <v>35</v>
      </c>
      <c r="M37" s="473"/>
      <c r="N37" s="470" t="s">
        <v>36</v>
      </c>
      <c r="O37" s="471"/>
      <c r="P37" s="471"/>
      <c r="Q37" s="471"/>
      <c r="R37" s="471"/>
      <c r="S37" s="472"/>
    </row>
    <row r="38" spans="1:19" ht="20.25" customHeight="1">
      <c r="A38" s="474">
        <v>1</v>
      </c>
      <c r="B38" s="475" t="s">
        <v>37</v>
      </c>
      <c r="C38" s="422"/>
      <c r="D38" s="476" t="s">
        <v>38</v>
      </c>
      <c r="E38" s="477">
        <f>'Rozpocet 12'!G39</f>
        <v>0</v>
      </c>
      <c r="F38" s="478"/>
      <c r="G38" s="474">
        <v>8</v>
      </c>
      <c r="H38" s="479" t="s">
        <v>39</v>
      </c>
      <c r="I38" s="439"/>
      <c r="J38" s="480">
        <v>0</v>
      </c>
      <c r="K38" s="481"/>
      <c r="L38" s="474">
        <v>13</v>
      </c>
      <c r="M38" s="437" t="s">
        <v>40</v>
      </c>
      <c r="N38" s="443"/>
      <c r="O38" s="443"/>
      <c r="P38" s="482">
        <f>M48</f>
        <v>20</v>
      </c>
      <c r="Q38" s="483" t="s">
        <v>41</v>
      </c>
      <c r="R38" s="477">
        <v>0</v>
      </c>
      <c r="S38" s="478"/>
    </row>
    <row r="39" spans="1:19" ht="20.25" customHeight="1">
      <c r="A39" s="474">
        <v>2</v>
      </c>
      <c r="B39" s="484"/>
      <c r="C39" s="431"/>
      <c r="D39" s="476" t="s">
        <v>42</v>
      </c>
      <c r="E39" s="477">
        <v>0</v>
      </c>
      <c r="F39" s="478"/>
      <c r="G39" s="474">
        <v>9</v>
      </c>
      <c r="H39" s="419" t="s">
        <v>43</v>
      </c>
      <c r="I39" s="476"/>
      <c r="J39" s="480">
        <v>0</v>
      </c>
      <c r="K39" s="481"/>
      <c r="L39" s="474">
        <v>14</v>
      </c>
      <c r="M39" s="437" t="s">
        <v>44</v>
      </c>
      <c r="N39" s="443"/>
      <c r="O39" s="443"/>
      <c r="P39" s="482">
        <f>M48</f>
        <v>20</v>
      </c>
      <c r="Q39" s="483" t="s">
        <v>41</v>
      </c>
      <c r="R39" s="477">
        <v>0</v>
      </c>
      <c r="S39" s="478"/>
    </row>
    <row r="40" spans="1:19" ht="20.25" customHeight="1">
      <c r="A40" s="474">
        <v>3</v>
      </c>
      <c r="B40" s="475" t="s">
        <v>45</v>
      </c>
      <c r="C40" s="422"/>
      <c r="D40" s="476" t="s">
        <v>38</v>
      </c>
      <c r="E40" s="477">
        <v>0</v>
      </c>
      <c r="F40" s="478"/>
      <c r="G40" s="474">
        <v>10</v>
      </c>
      <c r="H40" s="479" t="s">
        <v>46</v>
      </c>
      <c r="I40" s="439"/>
      <c r="J40" s="480">
        <v>0</v>
      </c>
      <c r="K40" s="481"/>
      <c r="L40" s="474">
        <v>15</v>
      </c>
      <c r="M40" s="437" t="s">
        <v>47</v>
      </c>
      <c r="N40" s="443"/>
      <c r="O40" s="443"/>
      <c r="P40" s="482">
        <f>M48</f>
        <v>20</v>
      </c>
      <c r="Q40" s="483" t="s">
        <v>41</v>
      </c>
      <c r="R40" s="477">
        <v>0</v>
      </c>
      <c r="S40" s="478"/>
    </row>
    <row r="41" spans="1:19" ht="20.25" customHeight="1">
      <c r="A41" s="474">
        <v>4</v>
      </c>
      <c r="B41" s="484"/>
      <c r="C41" s="431"/>
      <c r="D41" s="476" t="s">
        <v>42</v>
      </c>
      <c r="E41" s="477">
        <v>0</v>
      </c>
      <c r="F41" s="478"/>
      <c r="G41" s="474">
        <v>11</v>
      </c>
      <c r="H41" s="479"/>
      <c r="I41" s="439"/>
      <c r="J41" s="480">
        <v>0</v>
      </c>
      <c r="K41" s="481"/>
      <c r="L41" s="474">
        <v>16</v>
      </c>
      <c r="M41" s="437" t="s">
        <v>48</v>
      </c>
      <c r="N41" s="443"/>
      <c r="O41" s="443"/>
      <c r="P41" s="482">
        <f>M48</f>
        <v>20</v>
      </c>
      <c r="Q41" s="483" t="s">
        <v>41</v>
      </c>
      <c r="R41" s="477">
        <v>0</v>
      </c>
      <c r="S41" s="478"/>
    </row>
    <row r="42" spans="1:19" ht="20.25" customHeight="1">
      <c r="A42" s="474">
        <v>5</v>
      </c>
      <c r="B42" s="475" t="s">
        <v>49</v>
      </c>
      <c r="C42" s="422"/>
      <c r="D42" s="476" t="s">
        <v>38</v>
      </c>
      <c r="E42" s="477">
        <v>0</v>
      </c>
      <c r="F42" s="478"/>
      <c r="G42" s="485"/>
      <c r="H42" s="443"/>
      <c r="I42" s="439"/>
      <c r="J42" s="486"/>
      <c r="K42" s="481"/>
      <c r="L42" s="474">
        <v>17</v>
      </c>
      <c r="M42" s="437" t="s">
        <v>50</v>
      </c>
      <c r="N42" s="443"/>
      <c r="O42" s="443"/>
      <c r="P42" s="482">
        <f>M48</f>
        <v>20</v>
      </c>
      <c r="Q42" s="483" t="s">
        <v>41</v>
      </c>
      <c r="R42" s="477">
        <v>0</v>
      </c>
      <c r="S42" s="478"/>
    </row>
    <row r="43" spans="1:19" ht="20.25" customHeight="1">
      <c r="A43" s="474">
        <v>6</v>
      </c>
      <c r="B43" s="484"/>
      <c r="C43" s="431"/>
      <c r="D43" s="476" t="s">
        <v>42</v>
      </c>
      <c r="E43" s="477">
        <v>0</v>
      </c>
      <c r="F43" s="478"/>
      <c r="G43" s="485"/>
      <c r="H43" s="443"/>
      <c r="I43" s="439"/>
      <c r="J43" s="486"/>
      <c r="K43" s="481"/>
      <c r="L43" s="474">
        <v>18</v>
      </c>
      <c r="M43" s="479" t="s">
        <v>51</v>
      </c>
      <c r="N43" s="443"/>
      <c r="O43" s="443"/>
      <c r="P43" s="443"/>
      <c r="Q43" s="443"/>
      <c r="R43" s="477">
        <v>0</v>
      </c>
      <c r="S43" s="478"/>
    </row>
    <row r="44" spans="1:19" ht="20.25" customHeight="1">
      <c r="A44" s="474">
        <v>7</v>
      </c>
      <c r="B44" s="487" t="s">
        <v>52</v>
      </c>
      <c r="C44" s="443"/>
      <c r="D44" s="439"/>
      <c r="E44" s="488">
        <f>SUM(E38:E43)</f>
        <v>0</v>
      </c>
      <c r="F44" s="452"/>
      <c r="G44" s="474">
        <v>12</v>
      </c>
      <c r="H44" s="487" t="s">
        <v>53</v>
      </c>
      <c r="I44" s="439"/>
      <c r="J44" s="489">
        <f>SUM(J38:J41)</f>
        <v>0</v>
      </c>
      <c r="K44" s="490"/>
      <c r="L44" s="474">
        <v>19</v>
      </c>
      <c r="M44" s="487" t="s">
        <v>54</v>
      </c>
      <c r="N44" s="443"/>
      <c r="O44" s="443"/>
      <c r="P44" s="443"/>
      <c r="Q44" s="478"/>
      <c r="R44" s="488">
        <f>SUM(R38:R43)</f>
        <v>0</v>
      </c>
      <c r="S44" s="452"/>
    </row>
    <row r="45" spans="1:19" ht="20.25" customHeight="1">
      <c r="A45" s="491">
        <v>20</v>
      </c>
      <c r="B45" s="492" t="s">
        <v>55</v>
      </c>
      <c r="C45" s="493"/>
      <c r="D45" s="494"/>
      <c r="E45" s="495">
        <v>0</v>
      </c>
      <c r="F45" s="448"/>
      <c r="G45" s="491">
        <v>21</v>
      </c>
      <c r="H45" s="492" t="s">
        <v>56</v>
      </c>
      <c r="I45" s="494"/>
      <c r="J45" s="496">
        <v>0</v>
      </c>
      <c r="K45" s="497">
        <f>M48</f>
        <v>20</v>
      </c>
      <c r="L45" s="491">
        <v>22</v>
      </c>
      <c r="M45" s="492" t="s">
        <v>57</v>
      </c>
      <c r="N45" s="493"/>
      <c r="O45" s="447"/>
      <c r="P45" s="447"/>
      <c r="Q45" s="447"/>
      <c r="R45" s="495">
        <v>0</v>
      </c>
      <c r="S45" s="448"/>
    </row>
    <row r="46" spans="1:19" ht="20.25" customHeight="1">
      <c r="A46" s="498" t="s">
        <v>17</v>
      </c>
      <c r="B46" s="416"/>
      <c r="C46" s="416"/>
      <c r="D46" s="416"/>
      <c r="E46" s="416"/>
      <c r="F46" s="499"/>
      <c r="G46" s="500"/>
      <c r="H46" s="416"/>
      <c r="I46" s="416"/>
      <c r="J46" s="416"/>
      <c r="K46" s="416"/>
      <c r="L46" s="468" t="s">
        <v>58</v>
      </c>
      <c r="M46" s="455"/>
      <c r="N46" s="470" t="s">
        <v>59</v>
      </c>
      <c r="O46" s="454"/>
      <c r="P46" s="454"/>
      <c r="Q46" s="454"/>
      <c r="R46" s="454"/>
      <c r="S46" s="457"/>
    </row>
    <row r="47" spans="1:19" ht="20.25" customHeight="1">
      <c r="A47" s="418"/>
      <c r="B47" s="419"/>
      <c r="C47" s="419"/>
      <c r="D47" s="419"/>
      <c r="E47" s="419"/>
      <c r="F47" s="425"/>
      <c r="G47" s="501"/>
      <c r="H47" s="419"/>
      <c r="I47" s="419"/>
      <c r="J47" s="419"/>
      <c r="K47" s="419"/>
      <c r="L47" s="474">
        <v>23</v>
      </c>
      <c r="M47" s="479" t="s">
        <v>60</v>
      </c>
      <c r="N47" s="443"/>
      <c r="O47" s="443"/>
      <c r="P47" s="443"/>
      <c r="Q47" s="478"/>
      <c r="R47" s="488">
        <f>ROUND(E44+J44+R44+E45+J45+R45,2)</f>
        <v>0</v>
      </c>
      <c r="S47" s="452"/>
    </row>
    <row r="48" spans="1:19" ht="20.25" customHeight="1">
      <c r="A48" s="502" t="s">
        <v>61</v>
      </c>
      <c r="B48" s="430"/>
      <c r="C48" s="430"/>
      <c r="D48" s="430"/>
      <c r="E48" s="430"/>
      <c r="F48" s="431"/>
      <c r="G48" s="503" t="s">
        <v>62</v>
      </c>
      <c r="H48" s="430"/>
      <c r="I48" s="430"/>
      <c r="J48" s="430"/>
      <c r="K48" s="430"/>
      <c r="L48" s="474">
        <v>24</v>
      </c>
      <c r="M48" s="504">
        <v>20</v>
      </c>
      <c r="N48" s="439" t="s">
        <v>41</v>
      </c>
      <c r="O48" s="505">
        <f>R47-O49</f>
        <v>0</v>
      </c>
      <c r="P48" s="430" t="s">
        <v>63</v>
      </c>
      <c r="Q48" s="430"/>
      <c r="R48" s="506">
        <f>ROUND(O48*M48/100,2)</f>
        <v>0</v>
      </c>
      <c r="S48" s="507"/>
    </row>
    <row r="49" spans="1:19" ht="20.25" customHeight="1" thickBot="1">
      <c r="A49" s="508" t="s">
        <v>16</v>
      </c>
      <c r="B49" s="435"/>
      <c r="C49" s="435"/>
      <c r="D49" s="435"/>
      <c r="E49" s="435"/>
      <c r="F49" s="422"/>
      <c r="G49" s="509"/>
      <c r="H49" s="435"/>
      <c r="I49" s="435"/>
      <c r="J49" s="435"/>
      <c r="K49" s="435"/>
      <c r="L49" s="474">
        <v>25</v>
      </c>
      <c r="M49" s="504">
        <v>20</v>
      </c>
      <c r="N49" s="439" t="s">
        <v>41</v>
      </c>
      <c r="O49" s="505">
        <v>0</v>
      </c>
      <c r="P49" s="443" t="s">
        <v>63</v>
      </c>
      <c r="Q49" s="443"/>
      <c r="R49" s="477">
        <f>ROUND(O49*M49/100,2)</f>
        <v>0</v>
      </c>
      <c r="S49" s="478"/>
    </row>
    <row r="50" spans="1:19" ht="20.25" customHeight="1" thickBot="1">
      <c r="A50" s="418"/>
      <c r="B50" s="419"/>
      <c r="C50" s="419"/>
      <c r="D50" s="419"/>
      <c r="E50" s="419"/>
      <c r="F50" s="425"/>
      <c r="G50" s="501"/>
      <c r="H50" s="419"/>
      <c r="I50" s="419"/>
      <c r="J50" s="419"/>
      <c r="K50" s="419"/>
      <c r="L50" s="491">
        <v>26</v>
      </c>
      <c r="M50" s="510" t="s">
        <v>64</v>
      </c>
      <c r="N50" s="493"/>
      <c r="O50" s="493"/>
      <c r="P50" s="493"/>
      <c r="Q50" s="447"/>
      <c r="R50" s="511">
        <f>R47+R48+R49</f>
        <v>0</v>
      </c>
      <c r="S50" s="512"/>
    </row>
    <row r="51" spans="1:19" ht="20.25" customHeight="1">
      <c r="A51" s="502" t="s">
        <v>65</v>
      </c>
      <c r="B51" s="430"/>
      <c r="C51" s="430"/>
      <c r="D51" s="430"/>
      <c r="E51" s="430"/>
      <c r="F51" s="431"/>
      <c r="G51" s="503" t="s">
        <v>62</v>
      </c>
      <c r="H51" s="430"/>
      <c r="I51" s="430"/>
      <c r="J51" s="430"/>
      <c r="K51" s="430"/>
      <c r="L51" s="468" t="s">
        <v>66</v>
      </c>
      <c r="M51" s="455"/>
      <c r="N51" s="470" t="s">
        <v>67</v>
      </c>
      <c r="O51" s="454"/>
      <c r="P51" s="454"/>
      <c r="Q51" s="454"/>
      <c r="R51" s="513"/>
      <c r="S51" s="457"/>
    </row>
    <row r="52" spans="1:19" ht="20.25" customHeight="1">
      <c r="A52" s="508" t="s">
        <v>18</v>
      </c>
      <c r="B52" s="435"/>
      <c r="C52" s="435"/>
      <c r="D52" s="435"/>
      <c r="E52" s="435"/>
      <c r="F52" s="422"/>
      <c r="G52" s="509"/>
      <c r="H52" s="435"/>
      <c r="I52" s="435"/>
      <c r="J52" s="435"/>
      <c r="K52" s="435"/>
      <c r="L52" s="474">
        <v>27</v>
      </c>
      <c r="M52" s="479" t="s">
        <v>68</v>
      </c>
      <c r="N52" s="443"/>
      <c r="O52" s="443"/>
      <c r="P52" s="443"/>
      <c r="Q52" s="439"/>
      <c r="R52" s="477">
        <v>0</v>
      </c>
      <c r="S52" s="478"/>
    </row>
    <row r="53" spans="1:19" ht="20.25" customHeight="1">
      <c r="A53" s="418"/>
      <c r="B53" s="419"/>
      <c r="C53" s="419"/>
      <c r="D53" s="419"/>
      <c r="E53" s="419"/>
      <c r="F53" s="425"/>
      <c r="G53" s="501"/>
      <c r="H53" s="419"/>
      <c r="I53" s="419"/>
      <c r="J53" s="419"/>
      <c r="K53" s="419"/>
      <c r="L53" s="474">
        <v>28</v>
      </c>
      <c r="M53" s="479" t="s">
        <v>69</v>
      </c>
      <c r="N53" s="443"/>
      <c r="O53" s="443"/>
      <c r="P53" s="443"/>
      <c r="Q53" s="439"/>
      <c r="R53" s="477">
        <v>0</v>
      </c>
      <c r="S53" s="478"/>
    </row>
    <row r="54" spans="1:19" ht="20.25" customHeight="1">
      <c r="A54" s="514" t="s">
        <v>61</v>
      </c>
      <c r="B54" s="447"/>
      <c r="C54" s="447"/>
      <c r="D54" s="447"/>
      <c r="E54" s="447"/>
      <c r="F54" s="515"/>
      <c r="G54" s="516" t="s">
        <v>62</v>
      </c>
      <c r="H54" s="447"/>
      <c r="I54" s="447"/>
      <c r="J54" s="447"/>
      <c r="K54" s="447"/>
      <c r="L54" s="491">
        <v>29</v>
      </c>
      <c r="M54" s="492" t="s">
        <v>70</v>
      </c>
      <c r="N54" s="493"/>
      <c r="O54" s="493"/>
      <c r="P54" s="493"/>
      <c r="Q54" s="494"/>
      <c r="R54" s="461">
        <v>0</v>
      </c>
      <c r="S54" s="517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CE34-0C2B-47B8-80AE-2AECC72CA54D}">
  <dimension ref="A1:I153"/>
  <sheetViews>
    <sheetView showGridLines="0" view="pageBreakPreview" zoomScale="90" zoomScaleNormal="100" zoomScaleSheetLayoutView="90" workbookViewId="0">
      <pane ySplit="12" topLeftCell="A25" activePane="bottomLeft" state="frozenSplit"/>
      <selection activeCell="Z56" sqref="Z56"/>
      <selection pane="bottomLeft" activeCell="G14" sqref="G14"/>
    </sheetView>
  </sheetViews>
  <sheetFormatPr defaultColWidth="9.109375" defaultRowHeight="11.25" customHeight="1"/>
  <cols>
    <col min="1" max="1" width="5.5546875" style="407" customWidth="1"/>
    <col min="2" max="2" width="4.5546875" style="407" customWidth="1"/>
    <col min="3" max="3" width="54.6640625" style="407" customWidth="1"/>
    <col min="4" max="4" width="3.44140625" style="552" bestFit="1" customWidth="1"/>
    <col min="5" max="5" width="10.109375" style="552" customWidth="1"/>
    <col min="6" max="6" width="9.6640625" style="552" customWidth="1"/>
    <col min="7" max="7" width="9.6640625" style="407" bestFit="1" customWidth="1"/>
    <col min="8" max="16384" width="9.109375" style="407"/>
  </cols>
  <sheetData>
    <row r="1" spans="1:7" ht="18" customHeight="1">
      <c r="A1" s="581" t="s">
        <v>187</v>
      </c>
      <c r="B1" s="582"/>
      <c r="C1" s="582"/>
      <c r="D1" s="582"/>
      <c r="E1" s="582"/>
      <c r="F1" s="582"/>
      <c r="G1" s="582"/>
    </row>
    <row r="2" spans="1:7" ht="11.25" customHeight="1">
      <c r="A2" s="518" t="s">
        <v>72</v>
      </c>
      <c r="B2" s="519"/>
      <c r="C2" s="519" t="str">
        <f>Rekapitulácia!B2</f>
        <v>Obnova športového areálu pri Gymnáziu Ľudovíta Štúra Zvolen</v>
      </c>
      <c r="D2" s="520"/>
      <c r="E2" s="520"/>
      <c r="F2" s="520"/>
      <c r="G2" s="519"/>
    </row>
    <row r="3" spans="1:7" ht="11.25" customHeight="1">
      <c r="A3" s="518" t="s">
        <v>73</v>
      </c>
      <c r="B3" s="519"/>
      <c r="C3" s="519" t="str">
        <f>Rekapitulácia!B3</f>
        <v>Šporotvý areál</v>
      </c>
      <c r="D3" s="520"/>
      <c r="E3" s="520"/>
      <c r="F3" s="520"/>
      <c r="G3" s="519"/>
    </row>
    <row r="4" spans="1:7" ht="11.25" customHeight="1">
      <c r="A4" s="518" t="s">
        <v>74</v>
      </c>
      <c r="B4" s="519"/>
      <c r="C4" s="519" t="str">
        <f>Rekapitulácia!B26</f>
        <v>SO 12 SPEVNENÉ PLOCHY</v>
      </c>
      <c r="D4" s="520"/>
      <c r="E4" s="520"/>
      <c r="F4" s="520"/>
      <c r="G4" s="519"/>
    </row>
    <row r="5" spans="1:7" ht="5.25" customHeight="1">
      <c r="A5" s="519"/>
      <c r="B5" s="519"/>
      <c r="C5" s="519"/>
      <c r="D5" s="520"/>
      <c r="E5" s="520"/>
      <c r="F5" s="520"/>
      <c r="G5" s="519"/>
    </row>
    <row r="6" spans="1:7" ht="11.25" customHeight="1">
      <c r="A6" s="519" t="s">
        <v>75</v>
      </c>
      <c r="B6" s="519"/>
      <c r="C6" s="519" t="str">
        <f>Rekapitulácia!B6</f>
        <v>Gymnázium Ľudovíta Štúra,Hronská 1467/3, 960 49 Zvolen</v>
      </c>
      <c r="D6" s="520"/>
      <c r="E6" s="520"/>
      <c r="F6" s="520"/>
      <c r="G6" s="519"/>
    </row>
    <row r="7" spans="1:7" ht="11.25" customHeight="1">
      <c r="A7" s="519" t="s">
        <v>108</v>
      </c>
      <c r="B7" s="519"/>
      <c r="C7" s="519" t="str">
        <f>Rekapitulácia!B7</f>
        <v>ving s.r.o.</v>
      </c>
      <c r="D7" s="520"/>
      <c r="E7" s="520"/>
      <c r="F7" s="520"/>
      <c r="G7" s="519"/>
    </row>
    <row r="8" spans="1:7" ht="11.25" customHeight="1">
      <c r="A8" s="519" t="s">
        <v>77</v>
      </c>
      <c r="B8" s="521"/>
      <c r="C8" s="519" t="str">
        <f>Rekapitulácia!B8</f>
        <v>_12/2023</v>
      </c>
      <c r="D8" s="520"/>
      <c r="E8" s="520"/>
      <c r="F8" s="520"/>
      <c r="G8" s="519"/>
    </row>
    <row r="9" spans="1:7" ht="13.2">
      <c r="A9" s="522"/>
      <c r="B9" s="522"/>
      <c r="C9" s="522"/>
      <c r="D9" s="523"/>
      <c r="E9" s="523"/>
      <c r="F9" s="523"/>
      <c r="G9" s="522"/>
    </row>
    <row r="10" spans="1:7" ht="21.75" customHeight="1">
      <c r="A10" s="524" t="s">
        <v>83</v>
      </c>
      <c r="B10" s="525"/>
      <c r="C10" s="525" t="s">
        <v>79</v>
      </c>
      <c r="D10" s="525" t="s">
        <v>84</v>
      </c>
      <c r="E10" s="525" t="s">
        <v>85</v>
      </c>
      <c r="F10" s="525" t="s">
        <v>86</v>
      </c>
      <c r="G10" s="525" t="s">
        <v>80</v>
      </c>
    </row>
    <row r="11" spans="1:7" ht="11.25" customHeight="1">
      <c r="A11" s="526">
        <v>1</v>
      </c>
      <c r="B11" s="527"/>
      <c r="C11" s="527">
        <v>2</v>
      </c>
      <c r="D11" s="527">
        <v>3</v>
      </c>
      <c r="E11" s="527">
        <v>4</v>
      </c>
      <c r="F11" s="527">
        <v>5</v>
      </c>
      <c r="G11" s="527">
        <v>6</v>
      </c>
    </row>
    <row r="12" spans="1:7" ht="13.2">
      <c r="A12" s="522"/>
      <c r="B12" s="522"/>
      <c r="C12" s="522"/>
      <c r="D12" s="523"/>
      <c r="E12" s="523"/>
      <c r="F12" s="523"/>
      <c r="G12" s="522"/>
    </row>
    <row r="13" spans="1:7" s="531" customFormat="1" ht="12.75" customHeight="1">
      <c r="A13" s="528"/>
      <c r="B13" s="528"/>
      <c r="C13" s="528"/>
      <c r="D13" s="529"/>
      <c r="E13" s="529"/>
      <c r="F13" s="529"/>
      <c r="G13" s="530"/>
    </row>
    <row r="14" spans="1:7" s="531" customFormat="1" ht="12.75" customHeight="1">
      <c r="C14" s="532" t="s">
        <v>98</v>
      </c>
      <c r="D14" s="533"/>
      <c r="E14" s="534"/>
      <c r="F14" s="535"/>
      <c r="G14" s="536">
        <f>SUM(G15:G34)</f>
        <v>0</v>
      </c>
    </row>
    <row r="15" spans="1:7" s="419" customFormat="1" ht="10.199999999999999">
      <c r="A15" s="535"/>
      <c r="B15" s="531"/>
      <c r="D15" s="533"/>
      <c r="E15" s="534"/>
      <c r="F15" s="535"/>
      <c r="G15" s="537"/>
    </row>
    <row r="16" spans="1:7" s="419" customFormat="1" ht="20.399999999999999">
      <c r="A16" s="535">
        <v>1</v>
      </c>
      <c r="B16" s="538"/>
      <c r="C16" s="546" t="s">
        <v>897</v>
      </c>
      <c r="D16" s="535" t="s">
        <v>88</v>
      </c>
      <c r="E16" s="539">
        <v>195.9</v>
      </c>
      <c r="F16" s="540">
        <v>0</v>
      </c>
      <c r="G16" s="540">
        <f t="shared" ref="G16:G34" si="0">ROUND(E16*F16,2)</f>
        <v>0</v>
      </c>
    </row>
    <row r="17" spans="1:9" s="419" customFormat="1" ht="20.399999999999999">
      <c r="A17" s="535">
        <v>2</v>
      </c>
      <c r="B17" s="538"/>
      <c r="C17" s="546" t="s">
        <v>898</v>
      </c>
      <c r="D17" s="535" t="s">
        <v>89</v>
      </c>
      <c r="E17" s="539">
        <v>69.599999999999994</v>
      </c>
      <c r="F17" s="540">
        <v>0</v>
      </c>
      <c r="G17" s="540">
        <f t="shared" si="0"/>
        <v>0</v>
      </c>
    </row>
    <row r="18" spans="1:9" s="419" customFormat="1" ht="10.199999999999999">
      <c r="A18" s="535">
        <v>3</v>
      </c>
      <c r="B18" s="538"/>
      <c r="C18" s="546" t="s">
        <v>899</v>
      </c>
      <c r="D18" s="535" t="s">
        <v>90</v>
      </c>
      <c r="E18" s="539">
        <v>22.6</v>
      </c>
      <c r="F18" s="540">
        <v>0</v>
      </c>
      <c r="G18" s="540">
        <f t="shared" si="0"/>
        <v>0</v>
      </c>
    </row>
    <row r="19" spans="1:9" s="419" customFormat="1" ht="20.399999999999999">
      <c r="A19" s="535">
        <v>4</v>
      </c>
      <c r="B19" s="538"/>
      <c r="C19" s="546" t="s">
        <v>900</v>
      </c>
      <c r="D19" s="535" t="s">
        <v>90</v>
      </c>
      <c r="E19" s="539">
        <v>22.6</v>
      </c>
      <c r="F19" s="540">
        <v>0</v>
      </c>
      <c r="G19" s="540">
        <f t="shared" si="0"/>
        <v>0</v>
      </c>
    </row>
    <row r="20" spans="1:9" s="419" customFormat="1" ht="10.199999999999999">
      <c r="A20" s="535">
        <v>5</v>
      </c>
      <c r="B20" s="538"/>
      <c r="C20" s="546" t="s">
        <v>901</v>
      </c>
      <c r="D20" s="535" t="s">
        <v>90</v>
      </c>
      <c r="E20" s="539">
        <v>96.52</v>
      </c>
      <c r="F20" s="540">
        <v>0</v>
      </c>
      <c r="G20" s="540">
        <f t="shared" si="0"/>
        <v>0</v>
      </c>
    </row>
    <row r="21" spans="1:9" s="419" customFormat="1" ht="20.399999999999999">
      <c r="A21" s="535">
        <v>6</v>
      </c>
      <c r="B21" s="538"/>
      <c r="C21" s="546" t="s">
        <v>902</v>
      </c>
      <c r="D21" s="535" t="s">
        <v>90</v>
      </c>
      <c r="E21" s="539">
        <v>96.52</v>
      </c>
      <c r="F21" s="540">
        <v>0</v>
      </c>
      <c r="G21" s="540">
        <f t="shared" si="0"/>
        <v>0</v>
      </c>
    </row>
    <row r="22" spans="1:9" s="419" customFormat="1" ht="20.399999999999999">
      <c r="A22" s="535">
        <v>7</v>
      </c>
      <c r="B22" s="538"/>
      <c r="C22" s="546" t="s">
        <v>903</v>
      </c>
      <c r="D22" s="535" t="s">
        <v>90</v>
      </c>
      <c r="E22" s="539">
        <v>96.52</v>
      </c>
      <c r="F22" s="540">
        <v>0</v>
      </c>
      <c r="G22" s="540">
        <f t="shared" si="0"/>
        <v>0</v>
      </c>
    </row>
    <row r="23" spans="1:9" s="531" customFormat="1" ht="20.399999999999999">
      <c r="A23" s="535">
        <v>8</v>
      </c>
      <c r="B23" s="538"/>
      <c r="C23" s="546" t="s">
        <v>904</v>
      </c>
      <c r="D23" s="535" t="s">
        <v>90</v>
      </c>
      <c r="E23" s="539">
        <f>96.52*7</f>
        <v>675.64</v>
      </c>
      <c r="F23" s="540">
        <v>0</v>
      </c>
      <c r="G23" s="540">
        <f t="shared" si="0"/>
        <v>0</v>
      </c>
    </row>
    <row r="24" spans="1:9" s="531" customFormat="1" ht="10.199999999999999">
      <c r="A24" s="535">
        <v>9</v>
      </c>
      <c r="B24" s="538"/>
      <c r="C24" s="546" t="s">
        <v>905</v>
      </c>
      <c r="D24" s="535" t="s">
        <v>90</v>
      </c>
      <c r="E24" s="539">
        <f>E22</f>
        <v>96.52</v>
      </c>
      <c r="F24" s="540">
        <v>0</v>
      </c>
      <c r="G24" s="540">
        <f t="shared" si="0"/>
        <v>0</v>
      </c>
    </row>
    <row r="25" spans="1:9" s="419" customFormat="1" ht="11.4">
      <c r="A25" s="535">
        <v>10</v>
      </c>
      <c r="B25" s="538"/>
      <c r="C25" s="546" t="s">
        <v>906</v>
      </c>
      <c r="D25" s="535" t="s">
        <v>90</v>
      </c>
      <c r="E25" s="539">
        <f>E24*1.7</f>
        <v>164.08399999999997</v>
      </c>
      <c r="F25" s="540">
        <v>0</v>
      </c>
      <c r="G25" s="540">
        <f t="shared" si="0"/>
        <v>0</v>
      </c>
      <c r="I25" s="541"/>
    </row>
    <row r="26" spans="1:9" s="419" customFormat="1" ht="11.4">
      <c r="A26" s="535">
        <v>11</v>
      </c>
      <c r="B26" s="538"/>
      <c r="C26" s="546" t="s">
        <v>907</v>
      </c>
      <c r="D26" s="535" t="s">
        <v>96</v>
      </c>
      <c r="E26" s="539">
        <f>E25*1.4</f>
        <v>229.71759999999995</v>
      </c>
      <c r="F26" s="540">
        <v>0</v>
      </c>
      <c r="G26" s="540">
        <f t="shared" si="0"/>
        <v>0</v>
      </c>
      <c r="I26" s="541"/>
    </row>
    <row r="27" spans="1:9" s="419" customFormat="1" ht="20.399999999999999">
      <c r="A27" s="535">
        <v>12</v>
      </c>
      <c r="B27" s="538"/>
      <c r="C27" s="546" t="s">
        <v>908</v>
      </c>
      <c r="D27" s="535" t="s">
        <v>88</v>
      </c>
      <c r="E27" s="539">
        <v>482.6</v>
      </c>
      <c r="F27" s="540">
        <v>0</v>
      </c>
      <c r="G27" s="540">
        <f t="shared" si="0"/>
        <v>0</v>
      </c>
      <c r="I27" s="541"/>
    </row>
    <row r="28" spans="1:9" s="419" customFormat="1" ht="20.399999999999999">
      <c r="A28" s="535">
        <v>13</v>
      </c>
      <c r="B28" s="538"/>
      <c r="C28" s="546" t="s">
        <v>909</v>
      </c>
      <c r="D28" s="535" t="s">
        <v>88</v>
      </c>
      <c r="E28" s="539">
        <f>E29</f>
        <v>482.6</v>
      </c>
      <c r="F28" s="540">
        <v>0</v>
      </c>
      <c r="G28" s="540">
        <f t="shared" si="0"/>
        <v>0</v>
      </c>
      <c r="I28" s="541"/>
    </row>
    <row r="29" spans="1:9" s="419" customFormat="1" ht="11.4">
      <c r="A29" s="535">
        <v>14</v>
      </c>
      <c r="B29" s="538"/>
      <c r="C29" s="546" t="s">
        <v>910</v>
      </c>
      <c r="D29" s="535" t="s">
        <v>88</v>
      </c>
      <c r="E29" s="539">
        <v>482.6</v>
      </c>
      <c r="F29" s="540">
        <v>0</v>
      </c>
      <c r="G29" s="540">
        <f t="shared" si="0"/>
        <v>0</v>
      </c>
      <c r="I29" s="541"/>
    </row>
    <row r="30" spans="1:9" s="419" customFormat="1" ht="20.399999999999999">
      <c r="A30" s="535">
        <v>15</v>
      </c>
      <c r="B30" s="538"/>
      <c r="C30" s="546" t="s">
        <v>911</v>
      </c>
      <c r="D30" s="535" t="s">
        <v>89</v>
      </c>
      <c r="E30" s="539">
        <v>332</v>
      </c>
      <c r="F30" s="540">
        <v>0</v>
      </c>
      <c r="G30" s="540">
        <f t="shared" si="0"/>
        <v>0</v>
      </c>
      <c r="I30" s="541"/>
    </row>
    <row r="31" spans="1:9" s="419" customFormat="1" ht="11.4">
      <c r="A31" s="535">
        <v>16</v>
      </c>
      <c r="B31" s="538"/>
      <c r="C31" s="546" t="s">
        <v>912</v>
      </c>
      <c r="D31" s="535" t="s">
        <v>199</v>
      </c>
      <c r="E31" s="539">
        <v>336</v>
      </c>
      <c r="F31" s="540">
        <v>0</v>
      </c>
      <c r="G31" s="540">
        <f t="shared" si="0"/>
        <v>0</v>
      </c>
      <c r="I31" s="541"/>
    </row>
    <row r="32" spans="1:9" s="419" customFormat="1" ht="11.4">
      <c r="A32" s="535">
        <v>17</v>
      </c>
      <c r="B32" s="538"/>
      <c r="C32" s="546" t="s">
        <v>913</v>
      </c>
      <c r="D32" s="535" t="s">
        <v>96</v>
      </c>
      <c r="E32" s="539">
        <f>E21*2.2</f>
        <v>212.34400000000002</v>
      </c>
      <c r="F32" s="540">
        <v>0</v>
      </c>
      <c r="G32" s="540">
        <f t="shared" si="0"/>
        <v>0</v>
      </c>
      <c r="I32" s="541"/>
    </row>
    <row r="33" spans="1:9" s="419" customFormat="1" ht="11.4">
      <c r="A33" s="535">
        <v>18</v>
      </c>
      <c r="B33" s="538"/>
      <c r="C33" s="546" t="s">
        <v>914</v>
      </c>
      <c r="D33" s="535" t="s">
        <v>96</v>
      </c>
      <c r="E33" s="539">
        <f>E32*9</f>
        <v>1911.0960000000002</v>
      </c>
      <c r="F33" s="540">
        <v>0</v>
      </c>
      <c r="G33" s="540">
        <f t="shared" si="0"/>
        <v>0</v>
      </c>
      <c r="I33" s="541"/>
    </row>
    <row r="34" spans="1:9" s="419" customFormat="1" ht="20.399999999999999">
      <c r="A34" s="535">
        <v>20</v>
      </c>
      <c r="B34" s="538"/>
      <c r="C34" s="546" t="s">
        <v>915</v>
      </c>
      <c r="D34" s="535" t="s">
        <v>96</v>
      </c>
      <c r="E34" s="539">
        <v>250</v>
      </c>
      <c r="F34" s="540">
        <v>0</v>
      </c>
      <c r="G34" s="540">
        <f t="shared" si="0"/>
        <v>0</v>
      </c>
      <c r="I34" s="541"/>
    </row>
    <row r="35" spans="1:9" s="419" customFormat="1" ht="11.4">
      <c r="A35" s="535"/>
      <c r="B35" s="538"/>
      <c r="C35" s="542"/>
      <c r="D35" s="542"/>
      <c r="E35" s="543"/>
      <c r="F35" s="543"/>
      <c r="G35" s="544"/>
      <c r="I35" s="541"/>
    </row>
    <row r="36" spans="1:9" s="419" customFormat="1" ht="11.4">
      <c r="A36" s="535"/>
      <c r="B36" s="538"/>
      <c r="C36" s="532" t="s">
        <v>433</v>
      </c>
      <c r="D36" s="533"/>
      <c r="E36" s="539"/>
      <c r="F36" s="540"/>
      <c r="G36" s="545">
        <f>SUM(G37)</f>
        <v>0</v>
      </c>
      <c r="I36" s="541"/>
    </row>
    <row r="37" spans="1:9" s="419" customFormat="1" ht="11.4">
      <c r="A37" s="535">
        <v>21</v>
      </c>
      <c r="B37" s="538"/>
      <c r="C37" s="419" t="s">
        <v>434</v>
      </c>
      <c r="D37" s="535" t="s">
        <v>102</v>
      </c>
      <c r="E37" s="539">
        <v>1</v>
      </c>
      <c r="F37" s="540">
        <v>0</v>
      </c>
      <c r="G37" s="540">
        <f>ROUND(E37*F37,2)</f>
        <v>0</v>
      </c>
      <c r="I37" s="541"/>
    </row>
    <row r="38" spans="1:9" s="419" customFormat="1" ht="11.4">
      <c r="A38" s="535"/>
      <c r="B38" s="538"/>
      <c r="C38" s="546"/>
      <c r="D38" s="535"/>
      <c r="E38" s="540"/>
      <c r="F38" s="540"/>
      <c r="G38" s="540"/>
      <c r="I38" s="541"/>
    </row>
    <row r="39" spans="1:9" s="419" customFormat="1" ht="12">
      <c r="A39" s="535"/>
      <c r="B39" s="538"/>
      <c r="C39" s="547" t="s">
        <v>82</v>
      </c>
      <c r="D39" s="548"/>
      <c r="E39" s="549"/>
      <c r="F39" s="549"/>
      <c r="G39" s="550">
        <f>G14+G36</f>
        <v>0</v>
      </c>
      <c r="I39" s="551"/>
    </row>
    <row r="40" spans="1:9" s="419" customFormat="1" ht="13.5" customHeight="1">
      <c r="A40" s="535"/>
      <c r="B40" s="535"/>
      <c r="C40" s="546"/>
      <c r="D40" s="535"/>
      <c r="E40" s="537"/>
      <c r="F40" s="537"/>
      <c r="G40" s="537"/>
    </row>
    <row r="41" spans="1:9" ht="11.25" customHeight="1">
      <c r="E41" s="553"/>
      <c r="F41" s="553"/>
      <c r="G41" s="553"/>
    </row>
    <row r="42" spans="1:9" ht="11.25" customHeight="1">
      <c r="E42" s="553"/>
      <c r="F42" s="553"/>
      <c r="G42" s="553"/>
    </row>
    <row r="43" spans="1:9" ht="11.25" customHeight="1">
      <c r="E43" s="553"/>
      <c r="F43" s="553"/>
      <c r="G43" s="553"/>
    </row>
    <row r="44" spans="1:9" ht="11.25" customHeight="1">
      <c r="E44" s="553"/>
      <c r="F44" s="553"/>
      <c r="G44" s="553"/>
    </row>
    <row r="45" spans="1:9" ht="11.25" customHeight="1">
      <c r="E45" s="553"/>
      <c r="F45" s="553"/>
      <c r="G45" s="553"/>
    </row>
    <row r="46" spans="1:9" ht="11.25" customHeight="1">
      <c r="E46" s="553"/>
      <c r="F46" s="553"/>
      <c r="G46" s="553"/>
    </row>
    <row r="47" spans="1:9" ht="11.25" customHeight="1">
      <c r="E47" s="553"/>
      <c r="F47" s="553"/>
      <c r="G47" s="553"/>
    </row>
    <row r="48" spans="1:9" ht="11.25" customHeight="1">
      <c r="E48" s="553"/>
      <c r="F48" s="553"/>
      <c r="G48" s="553"/>
    </row>
    <row r="49" spans="5:7" ht="11.25" customHeight="1">
      <c r="E49" s="553"/>
      <c r="F49" s="553"/>
      <c r="G49" s="553"/>
    </row>
    <row r="50" spans="5:7" ht="11.25" customHeight="1">
      <c r="E50" s="553"/>
      <c r="F50" s="553"/>
      <c r="G50" s="553"/>
    </row>
    <row r="51" spans="5:7" ht="11.25" customHeight="1">
      <c r="E51" s="553"/>
      <c r="F51" s="553"/>
      <c r="G51" s="553"/>
    </row>
    <row r="52" spans="5:7" ht="11.25" customHeight="1">
      <c r="E52" s="553"/>
      <c r="F52" s="553"/>
      <c r="G52" s="553"/>
    </row>
    <row r="53" spans="5:7" ht="11.25" customHeight="1">
      <c r="E53" s="553"/>
      <c r="F53" s="553"/>
      <c r="G53" s="553"/>
    </row>
    <row r="54" spans="5:7" ht="11.25" customHeight="1">
      <c r="E54" s="553"/>
      <c r="F54" s="553"/>
      <c r="G54" s="553"/>
    </row>
    <row r="55" spans="5:7" ht="11.25" customHeight="1">
      <c r="E55" s="553"/>
      <c r="F55" s="553"/>
      <c r="G55" s="553"/>
    </row>
    <row r="56" spans="5:7" ht="11.25" customHeight="1">
      <c r="E56" s="553"/>
      <c r="F56" s="553"/>
      <c r="G56" s="553"/>
    </row>
    <row r="57" spans="5:7" ht="11.25" customHeight="1">
      <c r="E57" s="553"/>
      <c r="F57" s="553"/>
      <c r="G57" s="553"/>
    </row>
    <row r="58" spans="5:7" ht="11.25" customHeight="1">
      <c r="E58" s="553"/>
      <c r="F58" s="553"/>
      <c r="G58" s="553"/>
    </row>
    <row r="59" spans="5:7" ht="11.25" customHeight="1">
      <c r="E59" s="553"/>
      <c r="F59" s="553"/>
      <c r="G59" s="553"/>
    </row>
    <row r="60" spans="5:7" ht="11.25" customHeight="1">
      <c r="E60" s="553"/>
      <c r="F60" s="553"/>
      <c r="G60" s="553"/>
    </row>
    <row r="61" spans="5:7" ht="11.25" customHeight="1">
      <c r="E61" s="553"/>
      <c r="F61" s="553"/>
      <c r="G61" s="553"/>
    </row>
    <row r="62" spans="5:7" ht="11.25" customHeight="1">
      <c r="E62" s="553"/>
      <c r="F62" s="553"/>
      <c r="G62" s="553"/>
    </row>
    <row r="63" spans="5:7" ht="11.25" customHeight="1">
      <c r="E63" s="553"/>
      <c r="F63" s="553"/>
      <c r="G63" s="553"/>
    </row>
    <row r="64" spans="5:7" ht="11.25" customHeight="1">
      <c r="E64" s="553"/>
      <c r="F64" s="553"/>
      <c r="G64" s="553"/>
    </row>
    <row r="65" spans="5:7" ht="11.25" customHeight="1">
      <c r="E65" s="553"/>
      <c r="F65" s="553"/>
      <c r="G65" s="553"/>
    </row>
    <row r="66" spans="5:7" ht="11.25" customHeight="1">
      <c r="E66" s="553"/>
      <c r="F66" s="553"/>
      <c r="G66" s="553"/>
    </row>
    <row r="67" spans="5:7" ht="11.25" customHeight="1">
      <c r="E67" s="553"/>
      <c r="F67" s="553"/>
      <c r="G67" s="553"/>
    </row>
    <row r="68" spans="5:7" ht="11.25" customHeight="1">
      <c r="E68" s="553"/>
      <c r="F68" s="553"/>
      <c r="G68" s="553"/>
    </row>
    <row r="69" spans="5:7" ht="11.25" customHeight="1">
      <c r="E69" s="553"/>
      <c r="F69" s="553"/>
      <c r="G69" s="553"/>
    </row>
    <row r="70" spans="5:7" ht="11.25" customHeight="1">
      <c r="E70" s="553"/>
      <c r="F70" s="553"/>
      <c r="G70" s="553"/>
    </row>
    <row r="71" spans="5:7" ht="11.25" customHeight="1">
      <c r="E71" s="553"/>
      <c r="F71" s="553"/>
      <c r="G71" s="553"/>
    </row>
    <row r="72" spans="5:7" ht="11.25" customHeight="1">
      <c r="E72" s="553"/>
      <c r="F72" s="553"/>
      <c r="G72" s="553"/>
    </row>
    <row r="73" spans="5:7" ht="11.25" customHeight="1">
      <c r="E73" s="553"/>
      <c r="F73" s="553"/>
      <c r="G73" s="553"/>
    </row>
    <row r="74" spans="5:7" ht="11.25" customHeight="1">
      <c r="E74" s="553"/>
      <c r="F74" s="553"/>
      <c r="G74" s="553"/>
    </row>
    <row r="75" spans="5:7" ht="11.25" customHeight="1">
      <c r="E75" s="553"/>
      <c r="F75" s="553"/>
      <c r="G75" s="553"/>
    </row>
    <row r="76" spans="5:7" ht="11.25" customHeight="1">
      <c r="E76" s="553"/>
      <c r="F76" s="553"/>
      <c r="G76" s="553"/>
    </row>
    <row r="77" spans="5:7" ht="11.25" customHeight="1">
      <c r="E77" s="553"/>
      <c r="F77" s="553"/>
      <c r="G77" s="553"/>
    </row>
    <row r="78" spans="5:7" ht="11.25" customHeight="1">
      <c r="E78" s="553"/>
      <c r="F78" s="553"/>
      <c r="G78" s="553"/>
    </row>
    <row r="79" spans="5:7" ht="11.25" customHeight="1">
      <c r="E79" s="553"/>
      <c r="F79" s="553"/>
      <c r="G79" s="553"/>
    </row>
    <row r="80" spans="5:7" ht="11.25" customHeight="1">
      <c r="E80" s="553"/>
      <c r="F80" s="553"/>
      <c r="G80" s="553"/>
    </row>
    <row r="81" spans="5:7" ht="11.25" customHeight="1">
      <c r="E81" s="553"/>
      <c r="F81" s="553"/>
      <c r="G81" s="553"/>
    </row>
    <row r="82" spans="5:7" ht="11.25" customHeight="1">
      <c r="E82" s="553"/>
      <c r="F82" s="553"/>
      <c r="G82" s="553"/>
    </row>
    <row r="83" spans="5:7" ht="11.25" customHeight="1">
      <c r="E83" s="553"/>
      <c r="F83" s="553"/>
      <c r="G83" s="553"/>
    </row>
    <row r="84" spans="5:7" ht="11.25" customHeight="1">
      <c r="E84" s="553"/>
      <c r="F84" s="553"/>
      <c r="G84" s="553"/>
    </row>
    <row r="85" spans="5:7" ht="11.25" customHeight="1">
      <c r="E85" s="553"/>
      <c r="F85" s="553"/>
      <c r="G85" s="553"/>
    </row>
    <row r="86" spans="5:7" ht="11.25" customHeight="1">
      <c r="E86" s="553"/>
      <c r="F86" s="553"/>
      <c r="G86" s="553"/>
    </row>
    <row r="87" spans="5:7" ht="11.25" customHeight="1">
      <c r="E87" s="553"/>
      <c r="F87" s="553"/>
      <c r="G87" s="553"/>
    </row>
    <row r="88" spans="5:7" ht="11.25" customHeight="1">
      <c r="E88" s="553"/>
      <c r="F88" s="553"/>
      <c r="G88" s="553"/>
    </row>
    <row r="89" spans="5:7" ht="11.25" customHeight="1">
      <c r="E89" s="553"/>
      <c r="F89" s="553"/>
      <c r="G89" s="553"/>
    </row>
    <row r="90" spans="5:7" ht="11.25" customHeight="1">
      <c r="E90" s="553"/>
      <c r="F90" s="553"/>
      <c r="G90" s="553"/>
    </row>
    <row r="91" spans="5:7" ht="11.25" customHeight="1">
      <c r="E91" s="553"/>
      <c r="F91" s="553"/>
      <c r="G91" s="553"/>
    </row>
    <row r="92" spans="5:7" ht="11.25" customHeight="1">
      <c r="E92" s="553"/>
      <c r="F92" s="553"/>
      <c r="G92" s="553"/>
    </row>
    <row r="93" spans="5:7" ht="11.25" customHeight="1">
      <c r="E93" s="553"/>
      <c r="F93" s="553"/>
      <c r="G93" s="553"/>
    </row>
    <row r="94" spans="5:7" ht="11.25" customHeight="1">
      <c r="E94" s="553"/>
      <c r="F94" s="553"/>
      <c r="G94" s="553"/>
    </row>
    <row r="95" spans="5:7" ht="11.25" customHeight="1">
      <c r="E95" s="553"/>
      <c r="F95" s="553"/>
      <c r="G95" s="553"/>
    </row>
    <row r="96" spans="5:7" ht="11.25" customHeight="1">
      <c r="E96" s="553"/>
      <c r="F96" s="553"/>
      <c r="G96" s="553"/>
    </row>
    <row r="97" spans="5:7" ht="11.25" customHeight="1">
      <c r="E97" s="553"/>
      <c r="F97" s="553"/>
      <c r="G97" s="553"/>
    </row>
    <row r="98" spans="5:7" ht="11.25" customHeight="1">
      <c r="E98" s="553"/>
      <c r="F98" s="553"/>
      <c r="G98" s="553"/>
    </row>
    <row r="99" spans="5:7" ht="11.25" customHeight="1">
      <c r="E99" s="553"/>
      <c r="F99" s="553"/>
      <c r="G99" s="553"/>
    </row>
    <row r="100" spans="5:7" ht="11.25" customHeight="1">
      <c r="E100" s="553"/>
      <c r="F100" s="553"/>
      <c r="G100" s="553"/>
    </row>
    <row r="101" spans="5:7" ht="11.25" customHeight="1">
      <c r="E101" s="553"/>
      <c r="F101" s="553"/>
      <c r="G101" s="553"/>
    </row>
    <row r="102" spans="5:7" ht="11.25" customHeight="1">
      <c r="E102" s="553"/>
      <c r="F102" s="553"/>
      <c r="G102" s="553"/>
    </row>
    <row r="103" spans="5:7" ht="11.25" customHeight="1">
      <c r="E103" s="553"/>
      <c r="F103" s="553"/>
      <c r="G103" s="553"/>
    </row>
    <row r="104" spans="5:7" ht="11.25" customHeight="1">
      <c r="E104" s="553"/>
      <c r="F104" s="553"/>
      <c r="G104" s="553"/>
    </row>
    <row r="105" spans="5:7" ht="11.25" customHeight="1">
      <c r="E105" s="553"/>
      <c r="F105" s="553"/>
      <c r="G105" s="553"/>
    </row>
    <row r="106" spans="5:7" ht="11.25" customHeight="1">
      <c r="E106" s="553"/>
      <c r="F106" s="553"/>
      <c r="G106" s="553"/>
    </row>
    <row r="107" spans="5:7" ht="11.25" customHeight="1">
      <c r="E107" s="553"/>
      <c r="F107" s="553"/>
      <c r="G107" s="553"/>
    </row>
    <row r="108" spans="5:7" ht="11.25" customHeight="1">
      <c r="E108" s="553"/>
      <c r="F108" s="553"/>
      <c r="G108" s="553"/>
    </row>
    <row r="109" spans="5:7" ht="11.25" customHeight="1">
      <c r="E109" s="553"/>
      <c r="F109" s="553"/>
      <c r="G109" s="553"/>
    </row>
    <row r="110" spans="5:7" ht="11.25" customHeight="1">
      <c r="E110" s="553"/>
      <c r="F110" s="553"/>
      <c r="G110" s="553"/>
    </row>
    <row r="111" spans="5:7" ht="11.25" customHeight="1">
      <c r="E111" s="553"/>
      <c r="F111" s="553"/>
      <c r="G111" s="553"/>
    </row>
    <row r="112" spans="5:7" ht="11.25" customHeight="1">
      <c r="E112" s="553"/>
      <c r="F112" s="553"/>
      <c r="G112" s="553"/>
    </row>
    <row r="113" spans="5:7" ht="11.25" customHeight="1">
      <c r="E113" s="553"/>
      <c r="F113" s="553"/>
      <c r="G113" s="553"/>
    </row>
    <row r="114" spans="5:7" ht="11.25" customHeight="1">
      <c r="E114" s="553"/>
      <c r="F114" s="553"/>
      <c r="G114" s="553"/>
    </row>
    <row r="115" spans="5:7" ht="11.25" customHeight="1">
      <c r="E115" s="553"/>
      <c r="F115" s="553"/>
      <c r="G115" s="553"/>
    </row>
    <row r="116" spans="5:7" ht="11.25" customHeight="1">
      <c r="E116" s="553"/>
      <c r="F116" s="553"/>
      <c r="G116" s="553"/>
    </row>
    <row r="117" spans="5:7" ht="11.25" customHeight="1">
      <c r="E117" s="553"/>
      <c r="F117" s="553"/>
      <c r="G117" s="553"/>
    </row>
    <row r="118" spans="5:7" ht="11.25" customHeight="1">
      <c r="E118" s="553"/>
      <c r="F118" s="553"/>
      <c r="G118" s="553"/>
    </row>
    <row r="119" spans="5:7" ht="11.25" customHeight="1">
      <c r="E119" s="553"/>
      <c r="F119" s="553"/>
      <c r="G119" s="553"/>
    </row>
    <row r="120" spans="5:7" ht="11.25" customHeight="1">
      <c r="E120" s="553"/>
      <c r="F120" s="553"/>
      <c r="G120" s="553"/>
    </row>
    <row r="121" spans="5:7" ht="11.25" customHeight="1">
      <c r="E121" s="553"/>
      <c r="F121" s="553"/>
      <c r="G121" s="553"/>
    </row>
    <row r="122" spans="5:7" ht="11.25" customHeight="1">
      <c r="E122" s="553"/>
      <c r="F122" s="553"/>
      <c r="G122" s="553"/>
    </row>
    <row r="123" spans="5:7" ht="11.25" customHeight="1">
      <c r="E123" s="553"/>
      <c r="F123" s="553"/>
      <c r="G123" s="553"/>
    </row>
    <row r="124" spans="5:7" ht="11.25" customHeight="1">
      <c r="E124" s="553"/>
      <c r="F124" s="553"/>
      <c r="G124" s="553"/>
    </row>
    <row r="125" spans="5:7" ht="11.25" customHeight="1">
      <c r="E125" s="553"/>
      <c r="F125" s="553"/>
      <c r="G125" s="553"/>
    </row>
    <row r="126" spans="5:7" ht="11.25" customHeight="1">
      <c r="E126" s="553"/>
      <c r="F126" s="553"/>
      <c r="G126" s="553"/>
    </row>
    <row r="127" spans="5:7" ht="11.25" customHeight="1">
      <c r="E127" s="553"/>
      <c r="F127" s="553"/>
      <c r="G127" s="553"/>
    </row>
    <row r="128" spans="5:7" ht="11.25" customHeight="1">
      <c r="E128" s="553"/>
      <c r="F128" s="553"/>
      <c r="G128" s="553"/>
    </row>
    <row r="129" spans="5:7" ht="11.25" customHeight="1">
      <c r="E129" s="553"/>
      <c r="F129" s="553"/>
      <c r="G129" s="553"/>
    </row>
    <row r="130" spans="5:7" ht="11.25" customHeight="1">
      <c r="E130" s="553"/>
      <c r="F130" s="553"/>
      <c r="G130" s="553"/>
    </row>
    <row r="131" spans="5:7" ht="11.25" customHeight="1">
      <c r="E131" s="553"/>
      <c r="F131" s="553"/>
      <c r="G131" s="553"/>
    </row>
    <row r="132" spans="5:7" ht="11.25" customHeight="1">
      <c r="E132" s="553"/>
      <c r="F132" s="553"/>
      <c r="G132" s="553"/>
    </row>
    <row r="133" spans="5:7" ht="11.25" customHeight="1">
      <c r="E133" s="553"/>
      <c r="F133" s="553"/>
      <c r="G133" s="553"/>
    </row>
    <row r="134" spans="5:7" ht="11.25" customHeight="1">
      <c r="E134" s="553"/>
      <c r="F134" s="553"/>
      <c r="G134" s="553"/>
    </row>
    <row r="135" spans="5:7" ht="11.25" customHeight="1">
      <c r="E135" s="553"/>
      <c r="F135" s="553"/>
      <c r="G135" s="553"/>
    </row>
    <row r="136" spans="5:7" ht="11.25" customHeight="1">
      <c r="E136" s="553"/>
      <c r="F136" s="553"/>
      <c r="G136" s="553"/>
    </row>
    <row r="137" spans="5:7" ht="11.25" customHeight="1">
      <c r="E137" s="553"/>
      <c r="F137" s="553"/>
      <c r="G137" s="553"/>
    </row>
    <row r="138" spans="5:7" ht="11.25" customHeight="1">
      <c r="E138" s="553"/>
      <c r="F138" s="553"/>
      <c r="G138" s="553"/>
    </row>
    <row r="139" spans="5:7" ht="11.25" customHeight="1">
      <c r="E139" s="553"/>
      <c r="F139" s="553"/>
      <c r="G139" s="553"/>
    </row>
    <row r="140" spans="5:7" ht="11.25" customHeight="1">
      <c r="E140" s="553"/>
      <c r="F140" s="553"/>
      <c r="G140" s="553"/>
    </row>
    <row r="141" spans="5:7" ht="11.25" customHeight="1">
      <c r="E141" s="553"/>
      <c r="F141" s="553"/>
      <c r="G141" s="553"/>
    </row>
    <row r="142" spans="5:7" ht="11.25" customHeight="1">
      <c r="E142" s="553"/>
      <c r="F142" s="553"/>
      <c r="G142" s="553"/>
    </row>
    <row r="143" spans="5:7" ht="11.25" customHeight="1">
      <c r="E143" s="553"/>
      <c r="F143" s="553"/>
      <c r="G143" s="553"/>
    </row>
    <row r="144" spans="5:7" ht="11.25" customHeight="1">
      <c r="E144" s="553"/>
      <c r="F144" s="553"/>
      <c r="G144" s="553"/>
    </row>
    <row r="145" spans="5:7" ht="11.25" customHeight="1">
      <c r="E145" s="553"/>
      <c r="F145" s="553"/>
      <c r="G145" s="553"/>
    </row>
    <row r="146" spans="5:7" ht="11.25" customHeight="1">
      <c r="E146" s="553"/>
      <c r="F146" s="553"/>
      <c r="G146" s="553"/>
    </row>
    <row r="147" spans="5:7" ht="11.25" customHeight="1">
      <c r="E147" s="553"/>
      <c r="F147" s="553"/>
      <c r="G147" s="553"/>
    </row>
    <row r="148" spans="5:7" ht="11.25" customHeight="1">
      <c r="E148" s="553"/>
      <c r="F148" s="553"/>
      <c r="G148" s="553"/>
    </row>
    <row r="149" spans="5:7" ht="11.25" customHeight="1">
      <c r="E149" s="553"/>
      <c r="F149" s="553"/>
      <c r="G149" s="553"/>
    </row>
    <row r="150" spans="5:7" ht="11.25" customHeight="1">
      <c r="E150" s="553"/>
      <c r="F150" s="553"/>
      <c r="G150" s="553"/>
    </row>
    <row r="151" spans="5:7" ht="11.25" customHeight="1">
      <c r="E151" s="553"/>
      <c r="F151" s="553"/>
      <c r="G151" s="553"/>
    </row>
    <row r="152" spans="5:7" ht="11.25" customHeight="1">
      <c r="E152" s="553"/>
      <c r="F152" s="553"/>
      <c r="G152" s="553"/>
    </row>
    <row r="153" spans="5:7" ht="11.25" customHeight="1">
      <c r="E153" s="553"/>
      <c r="F153" s="553"/>
      <c r="G153" s="553"/>
    </row>
  </sheetData>
  <mergeCells count="1">
    <mergeCell ref="A1:G1"/>
  </mergeCells>
  <pageMargins left="0.78740155696868896" right="0.78740155696868896" top="0.59055119752883911" bottom="0.59055119752883911" header="0" footer="0"/>
  <pageSetup scale="91" fitToHeight="99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BC07-B4D5-43C4-9887-D105CDC29178}">
  <dimension ref="B1:AD29"/>
  <sheetViews>
    <sheetView showGridLines="0" showZeros="0" view="pageBreakPreview" topLeftCell="A3" zoomScale="115" zoomScaleNormal="100" zoomScaleSheetLayoutView="115" workbookViewId="0">
      <selection activeCell="E13" sqref="E13"/>
    </sheetView>
  </sheetViews>
  <sheetFormatPr defaultRowHeight="10.199999999999999"/>
  <cols>
    <col min="1" max="1" width="0.6640625" style="194" customWidth="1"/>
    <col min="2" max="2" width="3.6640625" style="194" customWidth="1"/>
    <col min="3" max="3" width="6.88671875" style="194" customWidth="1"/>
    <col min="4" max="6" width="14" style="194" customWidth="1"/>
    <col min="7" max="7" width="3.88671875" style="194" customWidth="1"/>
    <col min="8" max="8" width="22.6640625" style="194" customWidth="1"/>
    <col min="9" max="9" width="14" style="194" customWidth="1"/>
    <col min="10" max="10" width="4.33203125" style="194" customWidth="1"/>
    <col min="11" max="11" width="19.6640625" style="194" customWidth="1"/>
    <col min="12" max="12" width="9.6640625" style="194" customWidth="1"/>
    <col min="13" max="13" width="14" style="194" customWidth="1"/>
    <col min="14" max="14" width="0.6640625" style="194" customWidth="1"/>
    <col min="15" max="15" width="1.44140625" style="194" customWidth="1"/>
    <col min="16" max="23" width="9.109375" style="194"/>
    <col min="24" max="25" width="5.6640625" style="194" customWidth="1"/>
    <col min="26" max="26" width="6.5546875" style="194" customWidth="1"/>
    <col min="27" max="27" width="21.44140625" style="194" customWidth="1"/>
    <col min="28" max="28" width="4.33203125" style="194" customWidth="1"/>
    <col min="29" max="29" width="8.33203125" style="194" customWidth="1"/>
    <col min="30" max="30" width="8.6640625" style="194" customWidth="1"/>
    <col min="31" max="256" width="9.109375" style="194"/>
    <col min="257" max="257" width="0.6640625" style="194" customWidth="1"/>
    <col min="258" max="258" width="3.6640625" style="194" customWidth="1"/>
    <col min="259" max="259" width="6.88671875" style="194" customWidth="1"/>
    <col min="260" max="262" width="14" style="194" customWidth="1"/>
    <col min="263" max="263" width="3.88671875" style="194" customWidth="1"/>
    <col min="264" max="264" width="22.6640625" style="194" customWidth="1"/>
    <col min="265" max="265" width="14" style="194" customWidth="1"/>
    <col min="266" max="266" width="4.33203125" style="194" customWidth="1"/>
    <col min="267" max="267" width="19.6640625" style="194" customWidth="1"/>
    <col min="268" max="268" width="9.6640625" style="194" customWidth="1"/>
    <col min="269" max="269" width="14" style="194" customWidth="1"/>
    <col min="270" max="270" width="0.6640625" style="194" customWidth="1"/>
    <col min="271" max="271" width="1.44140625" style="194" customWidth="1"/>
    <col min="272" max="279" width="9.109375" style="194"/>
    <col min="280" max="281" width="5.6640625" style="194" customWidth="1"/>
    <col min="282" max="282" width="6.5546875" style="194" customWidth="1"/>
    <col min="283" max="283" width="21.44140625" style="194" customWidth="1"/>
    <col min="284" max="284" width="4.33203125" style="194" customWidth="1"/>
    <col min="285" max="285" width="8.33203125" style="194" customWidth="1"/>
    <col min="286" max="286" width="8.6640625" style="194" customWidth="1"/>
    <col min="287" max="512" width="9.109375" style="194"/>
    <col min="513" max="513" width="0.6640625" style="194" customWidth="1"/>
    <col min="514" max="514" width="3.6640625" style="194" customWidth="1"/>
    <col min="515" max="515" width="6.88671875" style="194" customWidth="1"/>
    <col min="516" max="518" width="14" style="194" customWidth="1"/>
    <col min="519" max="519" width="3.88671875" style="194" customWidth="1"/>
    <col min="520" max="520" width="22.6640625" style="194" customWidth="1"/>
    <col min="521" max="521" width="14" style="194" customWidth="1"/>
    <col min="522" max="522" width="4.33203125" style="194" customWidth="1"/>
    <col min="523" max="523" width="19.6640625" style="194" customWidth="1"/>
    <col min="524" max="524" width="9.6640625" style="194" customWidth="1"/>
    <col min="525" max="525" width="14" style="194" customWidth="1"/>
    <col min="526" max="526" width="0.6640625" style="194" customWidth="1"/>
    <col min="527" max="527" width="1.44140625" style="194" customWidth="1"/>
    <col min="528" max="535" width="9.109375" style="194"/>
    <col min="536" max="537" width="5.6640625" style="194" customWidth="1"/>
    <col min="538" max="538" width="6.5546875" style="194" customWidth="1"/>
    <col min="539" max="539" width="21.44140625" style="194" customWidth="1"/>
    <col min="540" max="540" width="4.33203125" style="194" customWidth="1"/>
    <col min="541" max="541" width="8.33203125" style="194" customWidth="1"/>
    <col min="542" max="542" width="8.6640625" style="194" customWidth="1"/>
    <col min="543" max="768" width="9.109375" style="194"/>
    <col min="769" max="769" width="0.6640625" style="194" customWidth="1"/>
    <col min="770" max="770" width="3.6640625" style="194" customWidth="1"/>
    <col min="771" max="771" width="6.88671875" style="194" customWidth="1"/>
    <col min="772" max="774" width="14" style="194" customWidth="1"/>
    <col min="775" max="775" width="3.88671875" style="194" customWidth="1"/>
    <col min="776" max="776" width="22.6640625" style="194" customWidth="1"/>
    <col min="777" max="777" width="14" style="194" customWidth="1"/>
    <col min="778" max="778" width="4.33203125" style="194" customWidth="1"/>
    <col min="779" max="779" width="19.6640625" style="194" customWidth="1"/>
    <col min="780" max="780" width="9.6640625" style="194" customWidth="1"/>
    <col min="781" max="781" width="14" style="194" customWidth="1"/>
    <col min="782" max="782" width="0.6640625" style="194" customWidth="1"/>
    <col min="783" max="783" width="1.44140625" style="194" customWidth="1"/>
    <col min="784" max="791" width="9.109375" style="194"/>
    <col min="792" max="793" width="5.6640625" style="194" customWidth="1"/>
    <col min="794" max="794" width="6.5546875" style="194" customWidth="1"/>
    <col min="795" max="795" width="21.44140625" style="194" customWidth="1"/>
    <col min="796" max="796" width="4.33203125" style="194" customWidth="1"/>
    <col min="797" max="797" width="8.33203125" style="194" customWidth="1"/>
    <col min="798" max="798" width="8.6640625" style="194" customWidth="1"/>
    <col min="799" max="1024" width="9.109375" style="194"/>
    <col min="1025" max="1025" width="0.6640625" style="194" customWidth="1"/>
    <col min="1026" max="1026" width="3.6640625" style="194" customWidth="1"/>
    <col min="1027" max="1027" width="6.88671875" style="194" customWidth="1"/>
    <col min="1028" max="1030" width="14" style="194" customWidth="1"/>
    <col min="1031" max="1031" width="3.88671875" style="194" customWidth="1"/>
    <col min="1032" max="1032" width="22.6640625" style="194" customWidth="1"/>
    <col min="1033" max="1033" width="14" style="194" customWidth="1"/>
    <col min="1034" max="1034" width="4.33203125" style="194" customWidth="1"/>
    <col min="1035" max="1035" width="19.6640625" style="194" customWidth="1"/>
    <col min="1036" max="1036" width="9.6640625" style="194" customWidth="1"/>
    <col min="1037" max="1037" width="14" style="194" customWidth="1"/>
    <col min="1038" max="1038" width="0.6640625" style="194" customWidth="1"/>
    <col min="1039" max="1039" width="1.44140625" style="194" customWidth="1"/>
    <col min="1040" max="1047" width="9.109375" style="194"/>
    <col min="1048" max="1049" width="5.6640625" style="194" customWidth="1"/>
    <col min="1050" max="1050" width="6.5546875" style="194" customWidth="1"/>
    <col min="1051" max="1051" width="21.44140625" style="194" customWidth="1"/>
    <col min="1052" max="1052" width="4.33203125" style="194" customWidth="1"/>
    <col min="1053" max="1053" width="8.33203125" style="194" customWidth="1"/>
    <col min="1054" max="1054" width="8.6640625" style="194" customWidth="1"/>
    <col min="1055" max="1280" width="9.109375" style="194"/>
    <col min="1281" max="1281" width="0.6640625" style="194" customWidth="1"/>
    <col min="1282" max="1282" width="3.6640625" style="194" customWidth="1"/>
    <col min="1283" max="1283" width="6.88671875" style="194" customWidth="1"/>
    <col min="1284" max="1286" width="14" style="194" customWidth="1"/>
    <col min="1287" max="1287" width="3.88671875" style="194" customWidth="1"/>
    <col min="1288" max="1288" width="22.6640625" style="194" customWidth="1"/>
    <col min="1289" max="1289" width="14" style="194" customWidth="1"/>
    <col min="1290" max="1290" width="4.33203125" style="194" customWidth="1"/>
    <col min="1291" max="1291" width="19.6640625" style="194" customWidth="1"/>
    <col min="1292" max="1292" width="9.6640625" style="194" customWidth="1"/>
    <col min="1293" max="1293" width="14" style="194" customWidth="1"/>
    <col min="1294" max="1294" width="0.6640625" style="194" customWidth="1"/>
    <col min="1295" max="1295" width="1.44140625" style="194" customWidth="1"/>
    <col min="1296" max="1303" width="9.109375" style="194"/>
    <col min="1304" max="1305" width="5.6640625" style="194" customWidth="1"/>
    <col min="1306" max="1306" width="6.5546875" style="194" customWidth="1"/>
    <col min="1307" max="1307" width="21.44140625" style="194" customWidth="1"/>
    <col min="1308" max="1308" width="4.33203125" style="194" customWidth="1"/>
    <col min="1309" max="1309" width="8.33203125" style="194" customWidth="1"/>
    <col min="1310" max="1310" width="8.6640625" style="194" customWidth="1"/>
    <col min="1311" max="1536" width="9.109375" style="194"/>
    <col min="1537" max="1537" width="0.6640625" style="194" customWidth="1"/>
    <col min="1538" max="1538" width="3.6640625" style="194" customWidth="1"/>
    <col min="1539" max="1539" width="6.88671875" style="194" customWidth="1"/>
    <col min="1540" max="1542" width="14" style="194" customWidth="1"/>
    <col min="1543" max="1543" width="3.88671875" style="194" customWidth="1"/>
    <col min="1544" max="1544" width="22.6640625" style="194" customWidth="1"/>
    <col min="1545" max="1545" width="14" style="194" customWidth="1"/>
    <col min="1546" max="1546" width="4.33203125" style="194" customWidth="1"/>
    <col min="1547" max="1547" width="19.6640625" style="194" customWidth="1"/>
    <col min="1548" max="1548" width="9.6640625" style="194" customWidth="1"/>
    <col min="1549" max="1549" width="14" style="194" customWidth="1"/>
    <col min="1550" max="1550" width="0.6640625" style="194" customWidth="1"/>
    <col min="1551" max="1551" width="1.44140625" style="194" customWidth="1"/>
    <col min="1552" max="1559" width="9.109375" style="194"/>
    <col min="1560" max="1561" width="5.6640625" style="194" customWidth="1"/>
    <col min="1562" max="1562" width="6.5546875" style="194" customWidth="1"/>
    <col min="1563" max="1563" width="21.44140625" style="194" customWidth="1"/>
    <col min="1564" max="1564" width="4.33203125" style="194" customWidth="1"/>
    <col min="1565" max="1565" width="8.33203125" style="194" customWidth="1"/>
    <col min="1566" max="1566" width="8.6640625" style="194" customWidth="1"/>
    <col min="1567" max="1792" width="9.109375" style="194"/>
    <col min="1793" max="1793" width="0.6640625" style="194" customWidth="1"/>
    <col min="1794" max="1794" width="3.6640625" style="194" customWidth="1"/>
    <col min="1795" max="1795" width="6.88671875" style="194" customWidth="1"/>
    <col min="1796" max="1798" width="14" style="194" customWidth="1"/>
    <col min="1799" max="1799" width="3.88671875" style="194" customWidth="1"/>
    <col min="1800" max="1800" width="22.6640625" style="194" customWidth="1"/>
    <col min="1801" max="1801" width="14" style="194" customWidth="1"/>
    <col min="1802" max="1802" width="4.33203125" style="194" customWidth="1"/>
    <col min="1803" max="1803" width="19.6640625" style="194" customWidth="1"/>
    <col min="1804" max="1804" width="9.6640625" style="194" customWidth="1"/>
    <col min="1805" max="1805" width="14" style="194" customWidth="1"/>
    <col min="1806" max="1806" width="0.6640625" style="194" customWidth="1"/>
    <col min="1807" max="1807" width="1.44140625" style="194" customWidth="1"/>
    <col min="1808" max="1815" width="9.109375" style="194"/>
    <col min="1816" max="1817" width="5.6640625" style="194" customWidth="1"/>
    <col min="1818" max="1818" width="6.5546875" style="194" customWidth="1"/>
    <col min="1819" max="1819" width="21.44140625" style="194" customWidth="1"/>
    <col min="1820" max="1820" width="4.33203125" style="194" customWidth="1"/>
    <col min="1821" max="1821" width="8.33203125" style="194" customWidth="1"/>
    <col min="1822" max="1822" width="8.6640625" style="194" customWidth="1"/>
    <col min="1823" max="2048" width="9.109375" style="194"/>
    <col min="2049" max="2049" width="0.6640625" style="194" customWidth="1"/>
    <col min="2050" max="2050" width="3.6640625" style="194" customWidth="1"/>
    <col min="2051" max="2051" width="6.88671875" style="194" customWidth="1"/>
    <col min="2052" max="2054" width="14" style="194" customWidth="1"/>
    <col min="2055" max="2055" width="3.88671875" style="194" customWidth="1"/>
    <col min="2056" max="2056" width="22.6640625" style="194" customWidth="1"/>
    <col min="2057" max="2057" width="14" style="194" customWidth="1"/>
    <col min="2058" max="2058" width="4.33203125" style="194" customWidth="1"/>
    <col min="2059" max="2059" width="19.6640625" style="194" customWidth="1"/>
    <col min="2060" max="2060" width="9.6640625" style="194" customWidth="1"/>
    <col min="2061" max="2061" width="14" style="194" customWidth="1"/>
    <col min="2062" max="2062" width="0.6640625" style="194" customWidth="1"/>
    <col min="2063" max="2063" width="1.44140625" style="194" customWidth="1"/>
    <col min="2064" max="2071" width="9.109375" style="194"/>
    <col min="2072" max="2073" width="5.6640625" style="194" customWidth="1"/>
    <col min="2074" max="2074" width="6.5546875" style="194" customWidth="1"/>
    <col min="2075" max="2075" width="21.44140625" style="194" customWidth="1"/>
    <col min="2076" max="2076" width="4.33203125" style="194" customWidth="1"/>
    <col min="2077" max="2077" width="8.33203125" style="194" customWidth="1"/>
    <col min="2078" max="2078" width="8.6640625" style="194" customWidth="1"/>
    <col min="2079" max="2304" width="9.109375" style="194"/>
    <col min="2305" max="2305" width="0.6640625" style="194" customWidth="1"/>
    <col min="2306" max="2306" width="3.6640625" style="194" customWidth="1"/>
    <col min="2307" max="2307" width="6.88671875" style="194" customWidth="1"/>
    <col min="2308" max="2310" width="14" style="194" customWidth="1"/>
    <col min="2311" max="2311" width="3.88671875" style="194" customWidth="1"/>
    <col min="2312" max="2312" width="22.6640625" style="194" customWidth="1"/>
    <col min="2313" max="2313" width="14" style="194" customWidth="1"/>
    <col min="2314" max="2314" width="4.33203125" style="194" customWidth="1"/>
    <col min="2315" max="2315" width="19.6640625" style="194" customWidth="1"/>
    <col min="2316" max="2316" width="9.6640625" style="194" customWidth="1"/>
    <col min="2317" max="2317" width="14" style="194" customWidth="1"/>
    <col min="2318" max="2318" width="0.6640625" style="194" customWidth="1"/>
    <col min="2319" max="2319" width="1.44140625" style="194" customWidth="1"/>
    <col min="2320" max="2327" width="9.109375" style="194"/>
    <col min="2328" max="2329" width="5.6640625" style="194" customWidth="1"/>
    <col min="2330" max="2330" width="6.5546875" style="194" customWidth="1"/>
    <col min="2331" max="2331" width="21.44140625" style="194" customWidth="1"/>
    <col min="2332" max="2332" width="4.33203125" style="194" customWidth="1"/>
    <col min="2333" max="2333" width="8.33203125" style="194" customWidth="1"/>
    <col min="2334" max="2334" width="8.6640625" style="194" customWidth="1"/>
    <col min="2335" max="2560" width="9.109375" style="194"/>
    <col min="2561" max="2561" width="0.6640625" style="194" customWidth="1"/>
    <col min="2562" max="2562" width="3.6640625" style="194" customWidth="1"/>
    <col min="2563" max="2563" width="6.88671875" style="194" customWidth="1"/>
    <col min="2564" max="2566" width="14" style="194" customWidth="1"/>
    <col min="2567" max="2567" width="3.88671875" style="194" customWidth="1"/>
    <col min="2568" max="2568" width="22.6640625" style="194" customWidth="1"/>
    <col min="2569" max="2569" width="14" style="194" customWidth="1"/>
    <col min="2570" max="2570" width="4.33203125" style="194" customWidth="1"/>
    <col min="2571" max="2571" width="19.6640625" style="194" customWidth="1"/>
    <col min="2572" max="2572" width="9.6640625" style="194" customWidth="1"/>
    <col min="2573" max="2573" width="14" style="194" customWidth="1"/>
    <col min="2574" max="2574" width="0.6640625" style="194" customWidth="1"/>
    <col min="2575" max="2575" width="1.44140625" style="194" customWidth="1"/>
    <col min="2576" max="2583" width="9.109375" style="194"/>
    <col min="2584" max="2585" width="5.6640625" style="194" customWidth="1"/>
    <col min="2586" max="2586" width="6.5546875" style="194" customWidth="1"/>
    <col min="2587" max="2587" width="21.44140625" style="194" customWidth="1"/>
    <col min="2588" max="2588" width="4.33203125" style="194" customWidth="1"/>
    <col min="2589" max="2589" width="8.33203125" style="194" customWidth="1"/>
    <col min="2590" max="2590" width="8.6640625" style="194" customWidth="1"/>
    <col min="2591" max="2816" width="9.109375" style="194"/>
    <col min="2817" max="2817" width="0.6640625" style="194" customWidth="1"/>
    <col min="2818" max="2818" width="3.6640625" style="194" customWidth="1"/>
    <col min="2819" max="2819" width="6.88671875" style="194" customWidth="1"/>
    <col min="2820" max="2822" width="14" style="194" customWidth="1"/>
    <col min="2823" max="2823" width="3.88671875" style="194" customWidth="1"/>
    <col min="2824" max="2824" width="22.6640625" style="194" customWidth="1"/>
    <col min="2825" max="2825" width="14" style="194" customWidth="1"/>
    <col min="2826" max="2826" width="4.33203125" style="194" customWidth="1"/>
    <col min="2827" max="2827" width="19.6640625" style="194" customWidth="1"/>
    <col min="2828" max="2828" width="9.6640625" style="194" customWidth="1"/>
    <col min="2829" max="2829" width="14" style="194" customWidth="1"/>
    <col min="2830" max="2830" width="0.6640625" style="194" customWidth="1"/>
    <col min="2831" max="2831" width="1.44140625" style="194" customWidth="1"/>
    <col min="2832" max="2839" width="9.109375" style="194"/>
    <col min="2840" max="2841" width="5.6640625" style="194" customWidth="1"/>
    <col min="2842" max="2842" width="6.5546875" style="194" customWidth="1"/>
    <col min="2843" max="2843" width="21.44140625" style="194" customWidth="1"/>
    <col min="2844" max="2844" width="4.33203125" style="194" customWidth="1"/>
    <col min="2845" max="2845" width="8.33203125" style="194" customWidth="1"/>
    <col min="2846" max="2846" width="8.6640625" style="194" customWidth="1"/>
    <col min="2847" max="3072" width="9.109375" style="194"/>
    <col min="3073" max="3073" width="0.6640625" style="194" customWidth="1"/>
    <col min="3074" max="3074" width="3.6640625" style="194" customWidth="1"/>
    <col min="3075" max="3075" width="6.88671875" style="194" customWidth="1"/>
    <col min="3076" max="3078" width="14" style="194" customWidth="1"/>
    <col min="3079" max="3079" width="3.88671875" style="194" customWidth="1"/>
    <col min="3080" max="3080" width="22.6640625" style="194" customWidth="1"/>
    <col min="3081" max="3081" width="14" style="194" customWidth="1"/>
    <col min="3082" max="3082" width="4.33203125" style="194" customWidth="1"/>
    <col min="3083" max="3083" width="19.6640625" style="194" customWidth="1"/>
    <col min="3084" max="3084" width="9.6640625" style="194" customWidth="1"/>
    <col min="3085" max="3085" width="14" style="194" customWidth="1"/>
    <col min="3086" max="3086" width="0.6640625" style="194" customWidth="1"/>
    <col min="3087" max="3087" width="1.44140625" style="194" customWidth="1"/>
    <col min="3088" max="3095" width="9.109375" style="194"/>
    <col min="3096" max="3097" width="5.6640625" style="194" customWidth="1"/>
    <col min="3098" max="3098" width="6.5546875" style="194" customWidth="1"/>
    <col min="3099" max="3099" width="21.44140625" style="194" customWidth="1"/>
    <col min="3100" max="3100" width="4.33203125" style="194" customWidth="1"/>
    <col min="3101" max="3101" width="8.33203125" style="194" customWidth="1"/>
    <col min="3102" max="3102" width="8.6640625" style="194" customWidth="1"/>
    <col min="3103" max="3328" width="9.109375" style="194"/>
    <col min="3329" max="3329" width="0.6640625" style="194" customWidth="1"/>
    <col min="3330" max="3330" width="3.6640625" style="194" customWidth="1"/>
    <col min="3331" max="3331" width="6.88671875" style="194" customWidth="1"/>
    <col min="3332" max="3334" width="14" style="194" customWidth="1"/>
    <col min="3335" max="3335" width="3.88671875" style="194" customWidth="1"/>
    <col min="3336" max="3336" width="22.6640625" style="194" customWidth="1"/>
    <col min="3337" max="3337" width="14" style="194" customWidth="1"/>
    <col min="3338" max="3338" width="4.33203125" style="194" customWidth="1"/>
    <col min="3339" max="3339" width="19.6640625" style="194" customWidth="1"/>
    <col min="3340" max="3340" width="9.6640625" style="194" customWidth="1"/>
    <col min="3341" max="3341" width="14" style="194" customWidth="1"/>
    <col min="3342" max="3342" width="0.6640625" style="194" customWidth="1"/>
    <col min="3343" max="3343" width="1.44140625" style="194" customWidth="1"/>
    <col min="3344" max="3351" width="9.109375" style="194"/>
    <col min="3352" max="3353" width="5.6640625" style="194" customWidth="1"/>
    <col min="3354" max="3354" width="6.5546875" style="194" customWidth="1"/>
    <col min="3355" max="3355" width="21.44140625" style="194" customWidth="1"/>
    <col min="3356" max="3356" width="4.33203125" style="194" customWidth="1"/>
    <col min="3357" max="3357" width="8.33203125" style="194" customWidth="1"/>
    <col min="3358" max="3358" width="8.6640625" style="194" customWidth="1"/>
    <col min="3359" max="3584" width="9.109375" style="194"/>
    <col min="3585" max="3585" width="0.6640625" style="194" customWidth="1"/>
    <col min="3586" max="3586" width="3.6640625" style="194" customWidth="1"/>
    <col min="3587" max="3587" width="6.88671875" style="194" customWidth="1"/>
    <col min="3588" max="3590" width="14" style="194" customWidth="1"/>
    <col min="3591" max="3591" width="3.88671875" style="194" customWidth="1"/>
    <col min="3592" max="3592" width="22.6640625" style="194" customWidth="1"/>
    <col min="3593" max="3593" width="14" style="194" customWidth="1"/>
    <col min="3594" max="3594" width="4.33203125" style="194" customWidth="1"/>
    <col min="3595" max="3595" width="19.6640625" style="194" customWidth="1"/>
    <col min="3596" max="3596" width="9.6640625" style="194" customWidth="1"/>
    <col min="3597" max="3597" width="14" style="194" customWidth="1"/>
    <col min="3598" max="3598" width="0.6640625" style="194" customWidth="1"/>
    <col min="3599" max="3599" width="1.44140625" style="194" customWidth="1"/>
    <col min="3600" max="3607" width="9.109375" style="194"/>
    <col min="3608" max="3609" width="5.6640625" style="194" customWidth="1"/>
    <col min="3610" max="3610" width="6.5546875" style="194" customWidth="1"/>
    <col min="3611" max="3611" width="21.44140625" style="194" customWidth="1"/>
    <col min="3612" max="3612" width="4.33203125" style="194" customWidth="1"/>
    <col min="3613" max="3613" width="8.33203125" style="194" customWidth="1"/>
    <col min="3614" max="3614" width="8.6640625" style="194" customWidth="1"/>
    <col min="3615" max="3840" width="9.109375" style="194"/>
    <col min="3841" max="3841" width="0.6640625" style="194" customWidth="1"/>
    <col min="3842" max="3842" width="3.6640625" style="194" customWidth="1"/>
    <col min="3843" max="3843" width="6.88671875" style="194" customWidth="1"/>
    <col min="3844" max="3846" width="14" style="194" customWidth="1"/>
    <col min="3847" max="3847" width="3.88671875" style="194" customWidth="1"/>
    <col min="3848" max="3848" width="22.6640625" style="194" customWidth="1"/>
    <col min="3849" max="3849" width="14" style="194" customWidth="1"/>
    <col min="3850" max="3850" width="4.33203125" style="194" customWidth="1"/>
    <col min="3851" max="3851" width="19.6640625" style="194" customWidth="1"/>
    <col min="3852" max="3852" width="9.6640625" style="194" customWidth="1"/>
    <col min="3853" max="3853" width="14" style="194" customWidth="1"/>
    <col min="3854" max="3854" width="0.6640625" style="194" customWidth="1"/>
    <col min="3855" max="3855" width="1.44140625" style="194" customWidth="1"/>
    <col min="3856" max="3863" width="9.109375" style="194"/>
    <col min="3864" max="3865" width="5.6640625" style="194" customWidth="1"/>
    <col min="3866" max="3866" width="6.5546875" style="194" customWidth="1"/>
    <col min="3867" max="3867" width="21.44140625" style="194" customWidth="1"/>
    <col min="3868" max="3868" width="4.33203125" style="194" customWidth="1"/>
    <col min="3869" max="3869" width="8.33203125" style="194" customWidth="1"/>
    <col min="3870" max="3870" width="8.6640625" style="194" customWidth="1"/>
    <col min="3871" max="4096" width="9.109375" style="194"/>
    <col min="4097" max="4097" width="0.6640625" style="194" customWidth="1"/>
    <col min="4098" max="4098" width="3.6640625" style="194" customWidth="1"/>
    <col min="4099" max="4099" width="6.88671875" style="194" customWidth="1"/>
    <col min="4100" max="4102" width="14" style="194" customWidth="1"/>
    <col min="4103" max="4103" width="3.88671875" style="194" customWidth="1"/>
    <col min="4104" max="4104" width="22.6640625" style="194" customWidth="1"/>
    <col min="4105" max="4105" width="14" style="194" customWidth="1"/>
    <col min="4106" max="4106" width="4.33203125" style="194" customWidth="1"/>
    <col min="4107" max="4107" width="19.6640625" style="194" customWidth="1"/>
    <col min="4108" max="4108" width="9.6640625" style="194" customWidth="1"/>
    <col min="4109" max="4109" width="14" style="194" customWidth="1"/>
    <col min="4110" max="4110" width="0.6640625" style="194" customWidth="1"/>
    <col min="4111" max="4111" width="1.44140625" style="194" customWidth="1"/>
    <col min="4112" max="4119" width="9.109375" style="194"/>
    <col min="4120" max="4121" width="5.6640625" style="194" customWidth="1"/>
    <col min="4122" max="4122" width="6.5546875" style="194" customWidth="1"/>
    <col min="4123" max="4123" width="21.44140625" style="194" customWidth="1"/>
    <col min="4124" max="4124" width="4.33203125" style="194" customWidth="1"/>
    <col min="4125" max="4125" width="8.33203125" style="194" customWidth="1"/>
    <col min="4126" max="4126" width="8.6640625" style="194" customWidth="1"/>
    <col min="4127" max="4352" width="9.109375" style="194"/>
    <col min="4353" max="4353" width="0.6640625" style="194" customWidth="1"/>
    <col min="4354" max="4354" width="3.6640625" style="194" customWidth="1"/>
    <col min="4355" max="4355" width="6.88671875" style="194" customWidth="1"/>
    <col min="4356" max="4358" width="14" style="194" customWidth="1"/>
    <col min="4359" max="4359" width="3.88671875" style="194" customWidth="1"/>
    <col min="4360" max="4360" width="22.6640625" style="194" customWidth="1"/>
    <col min="4361" max="4361" width="14" style="194" customWidth="1"/>
    <col min="4362" max="4362" width="4.33203125" style="194" customWidth="1"/>
    <col min="4363" max="4363" width="19.6640625" style="194" customWidth="1"/>
    <col min="4364" max="4364" width="9.6640625" style="194" customWidth="1"/>
    <col min="4365" max="4365" width="14" style="194" customWidth="1"/>
    <col min="4366" max="4366" width="0.6640625" style="194" customWidth="1"/>
    <col min="4367" max="4367" width="1.44140625" style="194" customWidth="1"/>
    <col min="4368" max="4375" width="9.109375" style="194"/>
    <col min="4376" max="4377" width="5.6640625" style="194" customWidth="1"/>
    <col min="4378" max="4378" width="6.5546875" style="194" customWidth="1"/>
    <col min="4379" max="4379" width="21.44140625" style="194" customWidth="1"/>
    <col min="4380" max="4380" width="4.33203125" style="194" customWidth="1"/>
    <col min="4381" max="4381" width="8.33203125" style="194" customWidth="1"/>
    <col min="4382" max="4382" width="8.6640625" style="194" customWidth="1"/>
    <col min="4383" max="4608" width="9.109375" style="194"/>
    <col min="4609" max="4609" width="0.6640625" style="194" customWidth="1"/>
    <col min="4610" max="4610" width="3.6640625" style="194" customWidth="1"/>
    <col min="4611" max="4611" width="6.88671875" style="194" customWidth="1"/>
    <col min="4612" max="4614" width="14" style="194" customWidth="1"/>
    <col min="4615" max="4615" width="3.88671875" style="194" customWidth="1"/>
    <col min="4616" max="4616" width="22.6640625" style="194" customWidth="1"/>
    <col min="4617" max="4617" width="14" style="194" customWidth="1"/>
    <col min="4618" max="4618" width="4.33203125" style="194" customWidth="1"/>
    <col min="4619" max="4619" width="19.6640625" style="194" customWidth="1"/>
    <col min="4620" max="4620" width="9.6640625" style="194" customWidth="1"/>
    <col min="4621" max="4621" width="14" style="194" customWidth="1"/>
    <col min="4622" max="4622" width="0.6640625" style="194" customWidth="1"/>
    <col min="4623" max="4623" width="1.44140625" style="194" customWidth="1"/>
    <col min="4624" max="4631" width="9.109375" style="194"/>
    <col min="4632" max="4633" width="5.6640625" style="194" customWidth="1"/>
    <col min="4634" max="4634" width="6.5546875" style="194" customWidth="1"/>
    <col min="4635" max="4635" width="21.44140625" style="194" customWidth="1"/>
    <col min="4636" max="4636" width="4.33203125" style="194" customWidth="1"/>
    <col min="4637" max="4637" width="8.33203125" style="194" customWidth="1"/>
    <col min="4638" max="4638" width="8.6640625" style="194" customWidth="1"/>
    <col min="4639" max="4864" width="9.109375" style="194"/>
    <col min="4865" max="4865" width="0.6640625" style="194" customWidth="1"/>
    <col min="4866" max="4866" width="3.6640625" style="194" customWidth="1"/>
    <col min="4867" max="4867" width="6.88671875" style="194" customWidth="1"/>
    <col min="4868" max="4870" width="14" style="194" customWidth="1"/>
    <col min="4871" max="4871" width="3.88671875" style="194" customWidth="1"/>
    <col min="4872" max="4872" width="22.6640625" style="194" customWidth="1"/>
    <col min="4873" max="4873" width="14" style="194" customWidth="1"/>
    <col min="4874" max="4874" width="4.33203125" style="194" customWidth="1"/>
    <col min="4875" max="4875" width="19.6640625" style="194" customWidth="1"/>
    <col min="4876" max="4876" width="9.6640625" style="194" customWidth="1"/>
    <col min="4877" max="4877" width="14" style="194" customWidth="1"/>
    <col min="4878" max="4878" width="0.6640625" style="194" customWidth="1"/>
    <col min="4879" max="4879" width="1.44140625" style="194" customWidth="1"/>
    <col min="4880" max="4887" width="9.109375" style="194"/>
    <col min="4888" max="4889" width="5.6640625" style="194" customWidth="1"/>
    <col min="4890" max="4890" width="6.5546875" style="194" customWidth="1"/>
    <col min="4891" max="4891" width="21.44140625" style="194" customWidth="1"/>
    <col min="4892" max="4892" width="4.33203125" style="194" customWidth="1"/>
    <col min="4893" max="4893" width="8.33203125" style="194" customWidth="1"/>
    <col min="4894" max="4894" width="8.6640625" style="194" customWidth="1"/>
    <col min="4895" max="5120" width="9.109375" style="194"/>
    <col min="5121" max="5121" width="0.6640625" style="194" customWidth="1"/>
    <col min="5122" max="5122" width="3.6640625" style="194" customWidth="1"/>
    <col min="5123" max="5123" width="6.88671875" style="194" customWidth="1"/>
    <col min="5124" max="5126" width="14" style="194" customWidth="1"/>
    <col min="5127" max="5127" width="3.88671875" style="194" customWidth="1"/>
    <col min="5128" max="5128" width="22.6640625" style="194" customWidth="1"/>
    <col min="5129" max="5129" width="14" style="194" customWidth="1"/>
    <col min="5130" max="5130" width="4.33203125" style="194" customWidth="1"/>
    <col min="5131" max="5131" width="19.6640625" style="194" customWidth="1"/>
    <col min="5132" max="5132" width="9.6640625" style="194" customWidth="1"/>
    <col min="5133" max="5133" width="14" style="194" customWidth="1"/>
    <col min="5134" max="5134" width="0.6640625" style="194" customWidth="1"/>
    <col min="5135" max="5135" width="1.44140625" style="194" customWidth="1"/>
    <col min="5136" max="5143" width="9.109375" style="194"/>
    <col min="5144" max="5145" width="5.6640625" style="194" customWidth="1"/>
    <col min="5146" max="5146" width="6.5546875" style="194" customWidth="1"/>
    <col min="5147" max="5147" width="21.44140625" style="194" customWidth="1"/>
    <col min="5148" max="5148" width="4.33203125" style="194" customWidth="1"/>
    <col min="5149" max="5149" width="8.33203125" style="194" customWidth="1"/>
    <col min="5150" max="5150" width="8.6640625" style="194" customWidth="1"/>
    <col min="5151" max="5376" width="9.109375" style="194"/>
    <col min="5377" max="5377" width="0.6640625" style="194" customWidth="1"/>
    <col min="5378" max="5378" width="3.6640625" style="194" customWidth="1"/>
    <col min="5379" max="5379" width="6.88671875" style="194" customWidth="1"/>
    <col min="5380" max="5382" width="14" style="194" customWidth="1"/>
    <col min="5383" max="5383" width="3.88671875" style="194" customWidth="1"/>
    <col min="5384" max="5384" width="22.6640625" style="194" customWidth="1"/>
    <col min="5385" max="5385" width="14" style="194" customWidth="1"/>
    <col min="5386" max="5386" width="4.33203125" style="194" customWidth="1"/>
    <col min="5387" max="5387" width="19.6640625" style="194" customWidth="1"/>
    <col min="5388" max="5388" width="9.6640625" style="194" customWidth="1"/>
    <col min="5389" max="5389" width="14" style="194" customWidth="1"/>
    <col min="5390" max="5390" width="0.6640625" style="194" customWidth="1"/>
    <col min="5391" max="5391" width="1.44140625" style="194" customWidth="1"/>
    <col min="5392" max="5399" width="9.109375" style="194"/>
    <col min="5400" max="5401" width="5.6640625" style="194" customWidth="1"/>
    <col min="5402" max="5402" width="6.5546875" style="194" customWidth="1"/>
    <col min="5403" max="5403" width="21.44140625" style="194" customWidth="1"/>
    <col min="5404" max="5404" width="4.33203125" style="194" customWidth="1"/>
    <col min="5405" max="5405" width="8.33203125" style="194" customWidth="1"/>
    <col min="5406" max="5406" width="8.6640625" style="194" customWidth="1"/>
    <col min="5407" max="5632" width="9.109375" style="194"/>
    <col min="5633" max="5633" width="0.6640625" style="194" customWidth="1"/>
    <col min="5634" max="5634" width="3.6640625" style="194" customWidth="1"/>
    <col min="5635" max="5635" width="6.88671875" style="194" customWidth="1"/>
    <col min="5636" max="5638" width="14" style="194" customWidth="1"/>
    <col min="5639" max="5639" width="3.88671875" style="194" customWidth="1"/>
    <col min="5640" max="5640" width="22.6640625" style="194" customWidth="1"/>
    <col min="5641" max="5641" width="14" style="194" customWidth="1"/>
    <col min="5642" max="5642" width="4.33203125" style="194" customWidth="1"/>
    <col min="5643" max="5643" width="19.6640625" style="194" customWidth="1"/>
    <col min="5644" max="5644" width="9.6640625" style="194" customWidth="1"/>
    <col min="5645" max="5645" width="14" style="194" customWidth="1"/>
    <col min="5646" max="5646" width="0.6640625" style="194" customWidth="1"/>
    <col min="5647" max="5647" width="1.44140625" style="194" customWidth="1"/>
    <col min="5648" max="5655" width="9.109375" style="194"/>
    <col min="5656" max="5657" width="5.6640625" style="194" customWidth="1"/>
    <col min="5658" max="5658" width="6.5546875" style="194" customWidth="1"/>
    <col min="5659" max="5659" width="21.44140625" style="194" customWidth="1"/>
    <col min="5660" max="5660" width="4.33203125" style="194" customWidth="1"/>
    <col min="5661" max="5661" width="8.33203125" style="194" customWidth="1"/>
    <col min="5662" max="5662" width="8.6640625" style="194" customWidth="1"/>
    <col min="5663" max="5888" width="9.109375" style="194"/>
    <col min="5889" max="5889" width="0.6640625" style="194" customWidth="1"/>
    <col min="5890" max="5890" width="3.6640625" style="194" customWidth="1"/>
    <col min="5891" max="5891" width="6.88671875" style="194" customWidth="1"/>
    <col min="5892" max="5894" width="14" style="194" customWidth="1"/>
    <col min="5895" max="5895" width="3.88671875" style="194" customWidth="1"/>
    <col min="5896" max="5896" width="22.6640625" style="194" customWidth="1"/>
    <col min="5897" max="5897" width="14" style="194" customWidth="1"/>
    <col min="5898" max="5898" width="4.33203125" style="194" customWidth="1"/>
    <col min="5899" max="5899" width="19.6640625" style="194" customWidth="1"/>
    <col min="5900" max="5900" width="9.6640625" style="194" customWidth="1"/>
    <col min="5901" max="5901" width="14" style="194" customWidth="1"/>
    <col min="5902" max="5902" width="0.6640625" style="194" customWidth="1"/>
    <col min="5903" max="5903" width="1.44140625" style="194" customWidth="1"/>
    <col min="5904" max="5911" width="9.109375" style="194"/>
    <col min="5912" max="5913" width="5.6640625" style="194" customWidth="1"/>
    <col min="5914" max="5914" width="6.5546875" style="194" customWidth="1"/>
    <col min="5915" max="5915" width="21.44140625" style="194" customWidth="1"/>
    <col min="5916" max="5916" width="4.33203125" style="194" customWidth="1"/>
    <col min="5917" max="5917" width="8.33203125" style="194" customWidth="1"/>
    <col min="5918" max="5918" width="8.6640625" style="194" customWidth="1"/>
    <col min="5919" max="6144" width="9.109375" style="194"/>
    <col min="6145" max="6145" width="0.6640625" style="194" customWidth="1"/>
    <col min="6146" max="6146" width="3.6640625" style="194" customWidth="1"/>
    <col min="6147" max="6147" width="6.88671875" style="194" customWidth="1"/>
    <col min="6148" max="6150" width="14" style="194" customWidth="1"/>
    <col min="6151" max="6151" width="3.88671875" style="194" customWidth="1"/>
    <col min="6152" max="6152" width="22.6640625" style="194" customWidth="1"/>
    <col min="6153" max="6153" width="14" style="194" customWidth="1"/>
    <col min="6154" max="6154" width="4.33203125" style="194" customWidth="1"/>
    <col min="6155" max="6155" width="19.6640625" style="194" customWidth="1"/>
    <col min="6156" max="6156" width="9.6640625" style="194" customWidth="1"/>
    <col min="6157" max="6157" width="14" style="194" customWidth="1"/>
    <col min="6158" max="6158" width="0.6640625" style="194" customWidth="1"/>
    <col min="6159" max="6159" width="1.44140625" style="194" customWidth="1"/>
    <col min="6160" max="6167" width="9.109375" style="194"/>
    <col min="6168" max="6169" width="5.6640625" style="194" customWidth="1"/>
    <col min="6170" max="6170" width="6.5546875" style="194" customWidth="1"/>
    <col min="6171" max="6171" width="21.44140625" style="194" customWidth="1"/>
    <col min="6172" max="6172" width="4.33203125" style="194" customWidth="1"/>
    <col min="6173" max="6173" width="8.33203125" style="194" customWidth="1"/>
    <col min="6174" max="6174" width="8.6640625" style="194" customWidth="1"/>
    <col min="6175" max="6400" width="9.109375" style="194"/>
    <col min="6401" max="6401" width="0.6640625" style="194" customWidth="1"/>
    <col min="6402" max="6402" width="3.6640625" style="194" customWidth="1"/>
    <col min="6403" max="6403" width="6.88671875" style="194" customWidth="1"/>
    <col min="6404" max="6406" width="14" style="194" customWidth="1"/>
    <col min="6407" max="6407" width="3.88671875" style="194" customWidth="1"/>
    <col min="6408" max="6408" width="22.6640625" style="194" customWidth="1"/>
    <col min="6409" max="6409" width="14" style="194" customWidth="1"/>
    <col min="6410" max="6410" width="4.33203125" style="194" customWidth="1"/>
    <col min="6411" max="6411" width="19.6640625" style="194" customWidth="1"/>
    <col min="6412" max="6412" width="9.6640625" style="194" customWidth="1"/>
    <col min="6413" max="6413" width="14" style="194" customWidth="1"/>
    <col min="6414" max="6414" width="0.6640625" style="194" customWidth="1"/>
    <col min="6415" max="6415" width="1.44140625" style="194" customWidth="1"/>
    <col min="6416" max="6423" width="9.109375" style="194"/>
    <col min="6424" max="6425" width="5.6640625" style="194" customWidth="1"/>
    <col min="6426" max="6426" width="6.5546875" style="194" customWidth="1"/>
    <col min="6427" max="6427" width="21.44140625" style="194" customWidth="1"/>
    <col min="6428" max="6428" width="4.33203125" style="194" customWidth="1"/>
    <col min="6429" max="6429" width="8.33203125" style="194" customWidth="1"/>
    <col min="6430" max="6430" width="8.6640625" style="194" customWidth="1"/>
    <col min="6431" max="6656" width="9.109375" style="194"/>
    <col min="6657" max="6657" width="0.6640625" style="194" customWidth="1"/>
    <col min="6658" max="6658" width="3.6640625" style="194" customWidth="1"/>
    <col min="6659" max="6659" width="6.88671875" style="194" customWidth="1"/>
    <col min="6660" max="6662" width="14" style="194" customWidth="1"/>
    <col min="6663" max="6663" width="3.88671875" style="194" customWidth="1"/>
    <col min="6664" max="6664" width="22.6640625" style="194" customWidth="1"/>
    <col min="6665" max="6665" width="14" style="194" customWidth="1"/>
    <col min="6666" max="6666" width="4.33203125" style="194" customWidth="1"/>
    <col min="6667" max="6667" width="19.6640625" style="194" customWidth="1"/>
    <col min="6668" max="6668" width="9.6640625" style="194" customWidth="1"/>
    <col min="6669" max="6669" width="14" style="194" customWidth="1"/>
    <col min="6670" max="6670" width="0.6640625" style="194" customWidth="1"/>
    <col min="6671" max="6671" width="1.44140625" style="194" customWidth="1"/>
    <col min="6672" max="6679" width="9.109375" style="194"/>
    <col min="6680" max="6681" width="5.6640625" style="194" customWidth="1"/>
    <col min="6682" max="6682" width="6.5546875" style="194" customWidth="1"/>
    <col min="6683" max="6683" width="21.44140625" style="194" customWidth="1"/>
    <col min="6684" max="6684" width="4.33203125" style="194" customWidth="1"/>
    <col min="6685" max="6685" width="8.33203125" style="194" customWidth="1"/>
    <col min="6686" max="6686" width="8.6640625" style="194" customWidth="1"/>
    <col min="6687" max="6912" width="9.109375" style="194"/>
    <col min="6913" max="6913" width="0.6640625" style="194" customWidth="1"/>
    <col min="6914" max="6914" width="3.6640625" style="194" customWidth="1"/>
    <col min="6915" max="6915" width="6.88671875" style="194" customWidth="1"/>
    <col min="6916" max="6918" width="14" style="194" customWidth="1"/>
    <col min="6919" max="6919" width="3.88671875" style="194" customWidth="1"/>
    <col min="6920" max="6920" width="22.6640625" style="194" customWidth="1"/>
    <col min="6921" max="6921" width="14" style="194" customWidth="1"/>
    <col min="6922" max="6922" width="4.33203125" style="194" customWidth="1"/>
    <col min="6923" max="6923" width="19.6640625" style="194" customWidth="1"/>
    <col min="6924" max="6924" width="9.6640625" style="194" customWidth="1"/>
    <col min="6925" max="6925" width="14" style="194" customWidth="1"/>
    <col min="6926" max="6926" width="0.6640625" style="194" customWidth="1"/>
    <col min="6927" max="6927" width="1.44140625" style="194" customWidth="1"/>
    <col min="6928" max="6935" width="9.109375" style="194"/>
    <col min="6936" max="6937" width="5.6640625" style="194" customWidth="1"/>
    <col min="6938" max="6938" width="6.5546875" style="194" customWidth="1"/>
    <col min="6939" max="6939" width="21.44140625" style="194" customWidth="1"/>
    <col min="6940" max="6940" width="4.33203125" style="194" customWidth="1"/>
    <col min="6941" max="6941" width="8.33203125" style="194" customWidth="1"/>
    <col min="6942" max="6942" width="8.6640625" style="194" customWidth="1"/>
    <col min="6943" max="7168" width="9.109375" style="194"/>
    <col min="7169" max="7169" width="0.6640625" style="194" customWidth="1"/>
    <col min="7170" max="7170" width="3.6640625" style="194" customWidth="1"/>
    <col min="7171" max="7171" width="6.88671875" style="194" customWidth="1"/>
    <col min="7172" max="7174" width="14" style="194" customWidth="1"/>
    <col min="7175" max="7175" width="3.88671875" style="194" customWidth="1"/>
    <col min="7176" max="7176" width="22.6640625" style="194" customWidth="1"/>
    <col min="7177" max="7177" width="14" style="194" customWidth="1"/>
    <col min="7178" max="7178" width="4.33203125" style="194" customWidth="1"/>
    <col min="7179" max="7179" width="19.6640625" style="194" customWidth="1"/>
    <col min="7180" max="7180" width="9.6640625" style="194" customWidth="1"/>
    <col min="7181" max="7181" width="14" style="194" customWidth="1"/>
    <col min="7182" max="7182" width="0.6640625" style="194" customWidth="1"/>
    <col min="7183" max="7183" width="1.44140625" style="194" customWidth="1"/>
    <col min="7184" max="7191" width="9.109375" style="194"/>
    <col min="7192" max="7193" width="5.6640625" style="194" customWidth="1"/>
    <col min="7194" max="7194" width="6.5546875" style="194" customWidth="1"/>
    <col min="7195" max="7195" width="21.44140625" style="194" customWidth="1"/>
    <col min="7196" max="7196" width="4.33203125" style="194" customWidth="1"/>
    <col min="7197" max="7197" width="8.33203125" style="194" customWidth="1"/>
    <col min="7198" max="7198" width="8.6640625" style="194" customWidth="1"/>
    <col min="7199" max="7424" width="9.109375" style="194"/>
    <col min="7425" max="7425" width="0.6640625" style="194" customWidth="1"/>
    <col min="7426" max="7426" width="3.6640625" style="194" customWidth="1"/>
    <col min="7427" max="7427" width="6.88671875" style="194" customWidth="1"/>
    <col min="7428" max="7430" width="14" style="194" customWidth="1"/>
    <col min="7431" max="7431" width="3.88671875" style="194" customWidth="1"/>
    <col min="7432" max="7432" width="22.6640625" style="194" customWidth="1"/>
    <col min="7433" max="7433" width="14" style="194" customWidth="1"/>
    <col min="7434" max="7434" width="4.33203125" style="194" customWidth="1"/>
    <col min="7435" max="7435" width="19.6640625" style="194" customWidth="1"/>
    <col min="7436" max="7436" width="9.6640625" style="194" customWidth="1"/>
    <col min="7437" max="7437" width="14" style="194" customWidth="1"/>
    <col min="7438" max="7438" width="0.6640625" style="194" customWidth="1"/>
    <col min="7439" max="7439" width="1.44140625" style="194" customWidth="1"/>
    <col min="7440" max="7447" width="9.109375" style="194"/>
    <col min="7448" max="7449" width="5.6640625" style="194" customWidth="1"/>
    <col min="7450" max="7450" width="6.5546875" style="194" customWidth="1"/>
    <col min="7451" max="7451" width="21.44140625" style="194" customWidth="1"/>
    <col min="7452" max="7452" width="4.33203125" style="194" customWidth="1"/>
    <col min="7453" max="7453" width="8.33203125" style="194" customWidth="1"/>
    <col min="7454" max="7454" width="8.6640625" style="194" customWidth="1"/>
    <col min="7455" max="7680" width="9.109375" style="194"/>
    <col min="7681" max="7681" width="0.6640625" style="194" customWidth="1"/>
    <col min="7682" max="7682" width="3.6640625" style="194" customWidth="1"/>
    <col min="7683" max="7683" width="6.88671875" style="194" customWidth="1"/>
    <col min="7684" max="7686" width="14" style="194" customWidth="1"/>
    <col min="7687" max="7687" width="3.88671875" style="194" customWidth="1"/>
    <col min="7688" max="7688" width="22.6640625" style="194" customWidth="1"/>
    <col min="7689" max="7689" width="14" style="194" customWidth="1"/>
    <col min="7690" max="7690" width="4.33203125" style="194" customWidth="1"/>
    <col min="7691" max="7691" width="19.6640625" style="194" customWidth="1"/>
    <col min="7692" max="7692" width="9.6640625" style="194" customWidth="1"/>
    <col min="7693" max="7693" width="14" style="194" customWidth="1"/>
    <col min="7694" max="7694" width="0.6640625" style="194" customWidth="1"/>
    <col min="7695" max="7695" width="1.44140625" style="194" customWidth="1"/>
    <col min="7696" max="7703" width="9.109375" style="194"/>
    <col min="7704" max="7705" width="5.6640625" style="194" customWidth="1"/>
    <col min="7706" max="7706" width="6.5546875" style="194" customWidth="1"/>
    <col min="7707" max="7707" width="21.44140625" style="194" customWidth="1"/>
    <col min="7708" max="7708" width="4.33203125" style="194" customWidth="1"/>
    <col min="7709" max="7709" width="8.33203125" style="194" customWidth="1"/>
    <col min="7710" max="7710" width="8.6640625" style="194" customWidth="1"/>
    <col min="7711" max="7936" width="9.109375" style="194"/>
    <col min="7937" max="7937" width="0.6640625" style="194" customWidth="1"/>
    <col min="7938" max="7938" width="3.6640625" style="194" customWidth="1"/>
    <col min="7939" max="7939" width="6.88671875" style="194" customWidth="1"/>
    <col min="7940" max="7942" width="14" style="194" customWidth="1"/>
    <col min="7943" max="7943" width="3.88671875" style="194" customWidth="1"/>
    <col min="7944" max="7944" width="22.6640625" style="194" customWidth="1"/>
    <col min="7945" max="7945" width="14" style="194" customWidth="1"/>
    <col min="7946" max="7946" width="4.33203125" style="194" customWidth="1"/>
    <col min="7947" max="7947" width="19.6640625" style="194" customWidth="1"/>
    <col min="7948" max="7948" width="9.6640625" style="194" customWidth="1"/>
    <col min="7949" max="7949" width="14" style="194" customWidth="1"/>
    <col min="7950" max="7950" width="0.6640625" style="194" customWidth="1"/>
    <col min="7951" max="7951" width="1.44140625" style="194" customWidth="1"/>
    <col min="7952" max="7959" width="9.109375" style="194"/>
    <col min="7960" max="7961" width="5.6640625" style="194" customWidth="1"/>
    <col min="7962" max="7962" width="6.5546875" style="194" customWidth="1"/>
    <col min="7963" max="7963" width="21.44140625" style="194" customWidth="1"/>
    <col min="7964" max="7964" width="4.33203125" style="194" customWidth="1"/>
    <col min="7965" max="7965" width="8.33203125" style="194" customWidth="1"/>
    <col min="7966" max="7966" width="8.6640625" style="194" customWidth="1"/>
    <col min="7967" max="8192" width="9.109375" style="194"/>
    <col min="8193" max="8193" width="0.6640625" style="194" customWidth="1"/>
    <col min="8194" max="8194" width="3.6640625" style="194" customWidth="1"/>
    <col min="8195" max="8195" width="6.88671875" style="194" customWidth="1"/>
    <col min="8196" max="8198" width="14" style="194" customWidth="1"/>
    <col min="8199" max="8199" width="3.88671875" style="194" customWidth="1"/>
    <col min="8200" max="8200" width="22.6640625" style="194" customWidth="1"/>
    <col min="8201" max="8201" width="14" style="194" customWidth="1"/>
    <col min="8202" max="8202" width="4.33203125" style="194" customWidth="1"/>
    <col min="8203" max="8203" width="19.6640625" style="194" customWidth="1"/>
    <col min="8204" max="8204" width="9.6640625" style="194" customWidth="1"/>
    <col min="8205" max="8205" width="14" style="194" customWidth="1"/>
    <col min="8206" max="8206" width="0.6640625" style="194" customWidth="1"/>
    <col min="8207" max="8207" width="1.44140625" style="194" customWidth="1"/>
    <col min="8208" max="8215" width="9.109375" style="194"/>
    <col min="8216" max="8217" width="5.6640625" style="194" customWidth="1"/>
    <col min="8218" max="8218" width="6.5546875" style="194" customWidth="1"/>
    <col min="8219" max="8219" width="21.44140625" style="194" customWidth="1"/>
    <col min="8220" max="8220" width="4.33203125" style="194" customWidth="1"/>
    <col min="8221" max="8221" width="8.33203125" style="194" customWidth="1"/>
    <col min="8222" max="8222" width="8.6640625" style="194" customWidth="1"/>
    <col min="8223" max="8448" width="9.109375" style="194"/>
    <col min="8449" max="8449" width="0.6640625" style="194" customWidth="1"/>
    <col min="8450" max="8450" width="3.6640625" style="194" customWidth="1"/>
    <col min="8451" max="8451" width="6.88671875" style="194" customWidth="1"/>
    <col min="8452" max="8454" width="14" style="194" customWidth="1"/>
    <col min="8455" max="8455" width="3.88671875" style="194" customWidth="1"/>
    <col min="8456" max="8456" width="22.6640625" style="194" customWidth="1"/>
    <col min="8457" max="8457" width="14" style="194" customWidth="1"/>
    <col min="8458" max="8458" width="4.33203125" style="194" customWidth="1"/>
    <col min="8459" max="8459" width="19.6640625" style="194" customWidth="1"/>
    <col min="8460" max="8460" width="9.6640625" style="194" customWidth="1"/>
    <col min="8461" max="8461" width="14" style="194" customWidth="1"/>
    <col min="8462" max="8462" width="0.6640625" style="194" customWidth="1"/>
    <col min="8463" max="8463" width="1.44140625" style="194" customWidth="1"/>
    <col min="8464" max="8471" width="9.109375" style="194"/>
    <col min="8472" max="8473" width="5.6640625" style="194" customWidth="1"/>
    <col min="8474" max="8474" width="6.5546875" style="194" customWidth="1"/>
    <col min="8475" max="8475" width="21.44140625" style="194" customWidth="1"/>
    <col min="8476" max="8476" width="4.33203125" style="194" customWidth="1"/>
    <col min="8477" max="8477" width="8.33203125" style="194" customWidth="1"/>
    <col min="8478" max="8478" width="8.6640625" style="194" customWidth="1"/>
    <col min="8479" max="8704" width="9.109375" style="194"/>
    <col min="8705" max="8705" width="0.6640625" style="194" customWidth="1"/>
    <col min="8706" max="8706" width="3.6640625" style="194" customWidth="1"/>
    <col min="8707" max="8707" width="6.88671875" style="194" customWidth="1"/>
    <col min="8708" max="8710" width="14" style="194" customWidth="1"/>
    <col min="8711" max="8711" width="3.88671875" style="194" customWidth="1"/>
    <col min="8712" max="8712" width="22.6640625" style="194" customWidth="1"/>
    <col min="8713" max="8713" width="14" style="194" customWidth="1"/>
    <col min="8714" max="8714" width="4.33203125" style="194" customWidth="1"/>
    <col min="8715" max="8715" width="19.6640625" style="194" customWidth="1"/>
    <col min="8716" max="8716" width="9.6640625" style="194" customWidth="1"/>
    <col min="8717" max="8717" width="14" style="194" customWidth="1"/>
    <col min="8718" max="8718" width="0.6640625" style="194" customWidth="1"/>
    <col min="8719" max="8719" width="1.44140625" style="194" customWidth="1"/>
    <col min="8720" max="8727" width="9.109375" style="194"/>
    <col min="8728" max="8729" width="5.6640625" style="194" customWidth="1"/>
    <col min="8730" max="8730" width="6.5546875" style="194" customWidth="1"/>
    <col min="8731" max="8731" width="21.44140625" style="194" customWidth="1"/>
    <col min="8732" max="8732" width="4.33203125" style="194" customWidth="1"/>
    <col min="8733" max="8733" width="8.33203125" style="194" customWidth="1"/>
    <col min="8734" max="8734" width="8.6640625" style="194" customWidth="1"/>
    <col min="8735" max="8960" width="9.109375" style="194"/>
    <col min="8961" max="8961" width="0.6640625" style="194" customWidth="1"/>
    <col min="8962" max="8962" width="3.6640625" style="194" customWidth="1"/>
    <col min="8963" max="8963" width="6.88671875" style="194" customWidth="1"/>
    <col min="8964" max="8966" width="14" style="194" customWidth="1"/>
    <col min="8967" max="8967" width="3.88671875" style="194" customWidth="1"/>
    <col min="8968" max="8968" width="22.6640625" style="194" customWidth="1"/>
    <col min="8969" max="8969" width="14" style="194" customWidth="1"/>
    <col min="8970" max="8970" width="4.33203125" style="194" customWidth="1"/>
    <col min="8971" max="8971" width="19.6640625" style="194" customWidth="1"/>
    <col min="8972" max="8972" width="9.6640625" style="194" customWidth="1"/>
    <col min="8973" max="8973" width="14" style="194" customWidth="1"/>
    <col min="8974" max="8974" width="0.6640625" style="194" customWidth="1"/>
    <col min="8975" max="8975" width="1.44140625" style="194" customWidth="1"/>
    <col min="8976" max="8983" width="9.109375" style="194"/>
    <col min="8984" max="8985" width="5.6640625" style="194" customWidth="1"/>
    <col min="8986" max="8986" width="6.5546875" style="194" customWidth="1"/>
    <col min="8987" max="8987" width="21.44140625" style="194" customWidth="1"/>
    <col min="8988" max="8988" width="4.33203125" style="194" customWidth="1"/>
    <col min="8989" max="8989" width="8.33203125" style="194" customWidth="1"/>
    <col min="8990" max="8990" width="8.6640625" style="194" customWidth="1"/>
    <col min="8991" max="9216" width="9.109375" style="194"/>
    <col min="9217" max="9217" width="0.6640625" style="194" customWidth="1"/>
    <col min="9218" max="9218" width="3.6640625" style="194" customWidth="1"/>
    <col min="9219" max="9219" width="6.88671875" style="194" customWidth="1"/>
    <col min="9220" max="9222" width="14" style="194" customWidth="1"/>
    <col min="9223" max="9223" width="3.88671875" style="194" customWidth="1"/>
    <col min="9224" max="9224" width="22.6640625" style="194" customWidth="1"/>
    <col min="9225" max="9225" width="14" style="194" customWidth="1"/>
    <col min="9226" max="9226" width="4.33203125" style="194" customWidth="1"/>
    <col min="9227" max="9227" width="19.6640625" style="194" customWidth="1"/>
    <col min="9228" max="9228" width="9.6640625" style="194" customWidth="1"/>
    <col min="9229" max="9229" width="14" style="194" customWidth="1"/>
    <col min="9230" max="9230" width="0.6640625" style="194" customWidth="1"/>
    <col min="9231" max="9231" width="1.44140625" style="194" customWidth="1"/>
    <col min="9232" max="9239" width="9.109375" style="194"/>
    <col min="9240" max="9241" width="5.6640625" style="194" customWidth="1"/>
    <col min="9242" max="9242" width="6.5546875" style="194" customWidth="1"/>
    <col min="9243" max="9243" width="21.44140625" style="194" customWidth="1"/>
    <col min="9244" max="9244" width="4.33203125" style="194" customWidth="1"/>
    <col min="9245" max="9245" width="8.33203125" style="194" customWidth="1"/>
    <col min="9246" max="9246" width="8.6640625" style="194" customWidth="1"/>
    <col min="9247" max="9472" width="9.109375" style="194"/>
    <col min="9473" max="9473" width="0.6640625" style="194" customWidth="1"/>
    <col min="9474" max="9474" width="3.6640625" style="194" customWidth="1"/>
    <col min="9475" max="9475" width="6.88671875" style="194" customWidth="1"/>
    <col min="9476" max="9478" width="14" style="194" customWidth="1"/>
    <col min="9479" max="9479" width="3.88671875" style="194" customWidth="1"/>
    <col min="9480" max="9480" width="22.6640625" style="194" customWidth="1"/>
    <col min="9481" max="9481" width="14" style="194" customWidth="1"/>
    <col min="9482" max="9482" width="4.33203125" style="194" customWidth="1"/>
    <col min="9483" max="9483" width="19.6640625" style="194" customWidth="1"/>
    <col min="9484" max="9484" width="9.6640625" style="194" customWidth="1"/>
    <col min="9485" max="9485" width="14" style="194" customWidth="1"/>
    <col min="9486" max="9486" width="0.6640625" style="194" customWidth="1"/>
    <col min="9487" max="9487" width="1.44140625" style="194" customWidth="1"/>
    <col min="9488" max="9495" width="9.109375" style="194"/>
    <col min="9496" max="9497" width="5.6640625" style="194" customWidth="1"/>
    <col min="9498" max="9498" width="6.5546875" style="194" customWidth="1"/>
    <col min="9499" max="9499" width="21.44140625" style="194" customWidth="1"/>
    <col min="9500" max="9500" width="4.33203125" style="194" customWidth="1"/>
    <col min="9501" max="9501" width="8.33203125" style="194" customWidth="1"/>
    <col min="9502" max="9502" width="8.6640625" style="194" customWidth="1"/>
    <col min="9503" max="9728" width="9.109375" style="194"/>
    <col min="9729" max="9729" width="0.6640625" style="194" customWidth="1"/>
    <col min="9730" max="9730" width="3.6640625" style="194" customWidth="1"/>
    <col min="9731" max="9731" width="6.88671875" style="194" customWidth="1"/>
    <col min="9732" max="9734" width="14" style="194" customWidth="1"/>
    <col min="9735" max="9735" width="3.88671875" style="194" customWidth="1"/>
    <col min="9736" max="9736" width="22.6640625" style="194" customWidth="1"/>
    <col min="9737" max="9737" width="14" style="194" customWidth="1"/>
    <col min="9738" max="9738" width="4.33203125" style="194" customWidth="1"/>
    <col min="9739" max="9739" width="19.6640625" style="194" customWidth="1"/>
    <col min="9740" max="9740" width="9.6640625" style="194" customWidth="1"/>
    <col min="9741" max="9741" width="14" style="194" customWidth="1"/>
    <col min="9742" max="9742" width="0.6640625" style="194" customWidth="1"/>
    <col min="9743" max="9743" width="1.44140625" style="194" customWidth="1"/>
    <col min="9744" max="9751" width="9.109375" style="194"/>
    <col min="9752" max="9753" width="5.6640625" style="194" customWidth="1"/>
    <col min="9754" max="9754" width="6.5546875" style="194" customWidth="1"/>
    <col min="9755" max="9755" width="21.44140625" style="194" customWidth="1"/>
    <col min="9756" max="9756" width="4.33203125" style="194" customWidth="1"/>
    <col min="9757" max="9757" width="8.33203125" style="194" customWidth="1"/>
    <col min="9758" max="9758" width="8.6640625" style="194" customWidth="1"/>
    <col min="9759" max="9984" width="9.109375" style="194"/>
    <col min="9985" max="9985" width="0.6640625" style="194" customWidth="1"/>
    <col min="9986" max="9986" width="3.6640625" style="194" customWidth="1"/>
    <col min="9987" max="9987" width="6.88671875" style="194" customWidth="1"/>
    <col min="9988" max="9990" width="14" style="194" customWidth="1"/>
    <col min="9991" max="9991" width="3.88671875" style="194" customWidth="1"/>
    <col min="9992" max="9992" width="22.6640625" style="194" customWidth="1"/>
    <col min="9993" max="9993" width="14" style="194" customWidth="1"/>
    <col min="9994" max="9994" width="4.33203125" style="194" customWidth="1"/>
    <col min="9995" max="9995" width="19.6640625" style="194" customWidth="1"/>
    <col min="9996" max="9996" width="9.6640625" style="194" customWidth="1"/>
    <col min="9997" max="9997" width="14" style="194" customWidth="1"/>
    <col min="9998" max="9998" width="0.6640625" style="194" customWidth="1"/>
    <col min="9999" max="9999" width="1.44140625" style="194" customWidth="1"/>
    <col min="10000" max="10007" width="9.109375" style="194"/>
    <col min="10008" max="10009" width="5.6640625" style="194" customWidth="1"/>
    <col min="10010" max="10010" width="6.5546875" style="194" customWidth="1"/>
    <col min="10011" max="10011" width="21.44140625" style="194" customWidth="1"/>
    <col min="10012" max="10012" width="4.33203125" style="194" customWidth="1"/>
    <col min="10013" max="10013" width="8.33203125" style="194" customWidth="1"/>
    <col min="10014" max="10014" width="8.6640625" style="194" customWidth="1"/>
    <col min="10015" max="10240" width="9.109375" style="194"/>
    <col min="10241" max="10241" width="0.6640625" style="194" customWidth="1"/>
    <col min="10242" max="10242" width="3.6640625" style="194" customWidth="1"/>
    <col min="10243" max="10243" width="6.88671875" style="194" customWidth="1"/>
    <col min="10244" max="10246" width="14" style="194" customWidth="1"/>
    <col min="10247" max="10247" width="3.88671875" style="194" customWidth="1"/>
    <col min="10248" max="10248" width="22.6640625" style="194" customWidth="1"/>
    <col min="10249" max="10249" width="14" style="194" customWidth="1"/>
    <col min="10250" max="10250" width="4.33203125" style="194" customWidth="1"/>
    <col min="10251" max="10251" width="19.6640625" style="194" customWidth="1"/>
    <col min="10252" max="10252" width="9.6640625" style="194" customWidth="1"/>
    <col min="10253" max="10253" width="14" style="194" customWidth="1"/>
    <col min="10254" max="10254" width="0.6640625" style="194" customWidth="1"/>
    <col min="10255" max="10255" width="1.44140625" style="194" customWidth="1"/>
    <col min="10256" max="10263" width="9.109375" style="194"/>
    <col min="10264" max="10265" width="5.6640625" style="194" customWidth="1"/>
    <col min="10266" max="10266" width="6.5546875" style="194" customWidth="1"/>
    <col min="10267" max="10267" width="21.44140625" style="194" customWidth="1"/>
    <col min="10268" max="10268" width="4.33203125" style="194" customWidth="1"/>
    <col min="10269" max="10269" width="8.33203125" style="194" customWidth="1"/>
    <col min="10270" max="10270" width="8.6640625" style="194" customWidth="1"/>
    <col min="10271" max="10496" width="9.109375" style="194"/>
    <col min="10497" max="10497" width="0.6640625" style="194" customWidth="1"/>
    <col min="10498" max="10498" width="3.6640625" style="194" customWidth="1"/>
    <col min="10499" max="10499" width="6.88671875" style="194" customWidth="1"/>
    <col min="10500" max="10502" width="14" style="194" customWidth="1"/>
    <col min="10503" max="10503" width="3.88671875" style="194" customWidth="1"/>
    <col min="10504" max="10504" width="22.6640625" style="194" customWidth="1"/>
    <col min="10505" max="10505" width="14" style="194" customWidth="1"/>
    <col min="10506" max="10506" width="4.33203125" style="194" customWidth="1"/>
    <col min="10507" max="10507" width="19.6640625" style="194" customWidth="1"/>
    <col min="10508" max="10508" width="9.6640625" style="194" customWidth="1"/>
    <col min="10509" max="10509" width="14" style="194" customWidth="1"/>
    <col min="10510" max="10510" width="0.6640625" style="194" customWidth="1"/>
    <col min="10511" max="10511" width="1.44140625" style="194" customWidth="1"/>
    <col min="10512" max="10519" width="9.109375" style="194"/>
    <col min="10520" max="10521" width="5.6640625" style="194" customWidth="1"/>
    <col min="10522" max="10522" width="6.5546875" style="194" customWidth="1"/>
    <col min="10523" max="10523" width="21.44140625" style="194" customWidth="1"/>
    <col min="10524" max="10524" width="4.33203125" style="194" customWidth="1"/>
    <col min="10525" max="10525" width="8.33203125" style="194" customWidth="1"/>
    <col min="10526" max="10526" width="8.6640625" style="194" customWidth="1"/>
    <col min="10527" max="10752" width="9.109375" style="194"/>
    <col min="10753" max="10753" width="0.6640625" style="194" customWidth="1"/>
    <col min="10754" max="10754" width="3.6640625" style="194" customWidth="1"/>
    <col min="10755" max="10755" width="6.88671875" style="194" customWidth="1"/>
    <col min="10756" max="10758" width="14" style="194" customWidth="1"/>
    <col min="10759" max="10759" width="3.88671875" style="194" customWidth="1"/>
    <col min="10760" max="10760" width="22.6640625" style="194" customWidth="1"/>
    <col min="10761" max="10761" width="14" style="194" customWidth="1"/>
    <col min="10762" max="10762" width="4.33203125" style="194" customWidth="1"/>
    <col min="10763" max="10763" width="19.6640625" style="194" customWidth="1"/>
    <col min="10764" max="10764" width="9.6640625" style="194" customWidth="1"/>
    <col min="10765" max="10765" width="14" style="194" customWidth="1"/>
    <col min="10766" max="10766" width="0.6640625" style="194" customWidth="1"/>
    <col min="10767" max="10767" width="1.44140625" style="194" customWidth="1"/>
    <col min="10768" max="10775" width="9.109375" style="194"/>
    <col min="10776" max="10777" width="5.6640625" style="194" customWidth="1"/>
    <col min="10778" max="10778" width="6.5546875" style="194" customWidth="1"/>
    <col min="10779" max="10779" width="21.44140625" style="194" customWidth="1"/>
    <col min="10780" max="10780" width="4.33203125" style="194" customWidth="1"/>
    <col min="10781" max="10781" width="8.33203125" style="194" customWidth="1"/>
    <col min="10782" max="10782" width="8.6640625" style="194" customWidth="1"/>
    <col min="10783" max="11008" width="9.109375" style="194"/>
    <col min="11009" max="11009" width="0.6640625" style="194" customWidth="1"/>
    <col min="11010" max="11010" width="3.6640625" style="194" customWidth="1"/>
    <col min="11011" max="11011" width="6.88671875" style="194" customWidth="1"/>
    <col min="11012" max="11014" width="14" style="194" customWidth="1"/>
    <col min="11015" max="11015" width="3.88671875" style="194" customWidth="1"/>
    <col min="11016" max="11016" width="22.6640625" style="194" customWidth="1"/>
    <col min="11017" max="11017" width="14" style="194" customWidth="1"/>
    <col min="11018" max="11018" width="4.33203125" style="194" customWidth="1"/>
    <col min="11019" max="11019" width="19.6640625" style="194" customWidth="1"/>
    <col min="11020" max="11020" width="9.6640625" style="194" customWidth="1"/>
    <col min="11021" max="11021" width="14" style="194" customWidth="1"/>
    <col min="11022" max="11022" width="0.6640625" style="194" customWidth="1"/>
    <col min="11023" max="11023" width="1.44140625" style="194" customWidth="1"/>
    <col min="11024" max="11031" width="9.109375" style="194"/>
    <col min="11032" max="11033" width="5.6640625" style="194" customWidth="1"/>
    <col min="11034" max="11034" width="6.5546875" style="194" customWidth="1"/>
    <col min="11035" max="11035" width="21.44140625" style="194" customWidth="1"/>
    <col min="11036" max="11036" width="4.33203125" style="194" customWidth="1"/>
    <col min="11037" max="11037" width="8.33203125" style="194" customWidth="1"/>
    <col min="11038" max="11038" width="8.6640625" style="194" customWidth="1"/>
    <col min="11039" max="11264" width="9.109375" style="194"/>
    <col min="11265" max="11265" width="0.6640625" style="194" customWidth="1"/>
    <col min="11266" max="11266" width="3.6640625" style="194" customWidth="1"/>
    <col min="11267" max="11267" width="6.88671875" style="194" customWidth="1"/>
    <col min="11268" max="11270" width="14" style="194" customWidth="1"/>
    <col min="11271" max="11271" width="3.88671875" style="194" customWidth="1"/>
    <col min="11272" max="11272" width="22.6640625" style="194" customWidth="1"/>
    <col min="11273" max="11273" width="14" style="194" customWidth="1"/>
    <col min="11274" max="11274" width="4.33203125" style="194" customWidth="1"/>
    <col min="11275" max="11275" width="19.6640625" style="194" customWidth="1"/>
    <col min="11276" max="11276" width="9.6640625" style="194" customWidth="1"/>
    <col min="11277" max="11277" width="14" style="194" customWidth="1"/>
    <col min="11278" max="11278" width="0.6640625" style="194" customWidth="1"/>
    <col min="11279" max="11279" width="1.44140625" style="194" customWidth="1"/>
    <col min="11280" max="11287" width="9.109375" style="194"/>
    <col min="11288" max="11289" width="5.6640625" style="194" customWidth="1"/>
    <col min="11290" max="11290" width="6.5546875" style="194" customWidth="1"/>
    <col min="11291" max="11291" width="21.44140625" style="194" customWidth="1"/>
    <col min="11292" max="11292" width="4.33203125" style="194" customWidth="1"/>
    <col min="11293" max="11293" width="8.33203125" style="194" customWidth="1"/>
    <col min="11294" max="11294" width="8.6640625" style="194" customWidth="1"/>
    <col min="11295" max="11520" width="9.109375" style="194"/>
    <col min="11521" max="11521" width="0.6640625" style="194" customWidth="1"/>
    <col min="11522" max="11522" width="3.6640625" style="194" customWidth="1"/>
    <col min="11523" max="11523" width="6.88671875" style="194" customWidth="1"/>
    <col min="11524" max="11526" width="14" style="194" customWidth="1"/>
    <col min="11527" max="11527" width="3.88671875" style="194" customWidth="1"/>
    <col min="11528" max="11528" width="22.6640625" style="194" customWidth="1"/>
    <col min="11529" max="11529" width="14" style="194" customWidth="1"/>
    <col min="11530" max="11530" width="4.33203125" style="194" customWidth="1"/>
    <col min="11531" max="11531" width="19.6640625" style="194" customWidth="1"/>
    <col min="11532" max="11532" width="9.6640625" style="194" customWidth="1"/>
    <col min="11533" max="11533" width="14" style="194" customWidth="1"/>
    <col min="11534" max="11534" width="0.6640625" style="194" customWidth="1"/>
    <col min="11535" max="11535" width="1.44140625" style="194" customWidth="1"/>
    <col min="11536" max="11543" width="9.109375" style="194"/>
    <col min="11544" max="11545" width="5.6640625" style="194" customWidth="1"/>
    <col min="11546" max="11546" width="6.5546875" style="194" customWidth="1"/>
    <col min="11547" max="11547" width="21.44140625" style="194" customWidth="1"/>
    <col min="11548" max="11548" width="4.33203125" style="194" customWidth="1"/>
    <col min="11549" max="11549" width="8.33203125" style="194" customWidth="1"/>
    <col min="11550" max="11550" width="8.6640625" style="194" customWidth="1"/>
    <col min="11551" max="11776" width="9.109375" style="194"/>
    <col min="11777" max="11777" width="0.6640625" style="194" customWidth="1"/>
    <col min="11778" max="11778" width="3.6640625" style="194" customWidth="1"/>
    <col min="11779" max="11779" width="6.88671875" style="194" customWidth="1"/>
    <col min="11780" max="11782" width="14" style="194" customWidth="1"/>
    <col min="11783" max="11783" width="3.88671875" style="194" customWidth="1"/>
    <col min="11784" max="11784" width="22.6640625" style="194" customWidth="1"/>
    <col min="11785" max="11785" width="14" style="194" customWidth="1"/>
    <col min="11786" max="11786" width="4.33203125" style="194" customWidth="1"/>
    <col min="11787" max="11787" width="19.6640625" style="194" customWidth="1"/>
    <col min="11788" max="11788" width="9.6640625" style="194" customWidth="1"/>
    <col min="11789" max="11789" width="14" style="194" customWidth="1"/>
    <col min="11790" max="11790" width="0.6640625" style="194" customWidth="1"/>
    <col min="11791" max="11791" width="1.44140625" style="194" customWidth="1"/>
    <col min="11792" max="11799" width="9.109375" style="194"/>
    <col min="11800" max="11801" width="5.6640625" style="194" customWidth="1"/>
    <col min="11802" max="11802" width="6.5546875" style="194" customWidth="1"/>
    <col min="11803" max="11803" width="21.44140625" style="194" customWidth="1"/>
    <col min="11804" max="11804" width="4.33203125" style="194" customWidth="1"/>
    <col min="11805" max="11805" width="8.33203125" style="194" customWidth="1"/>
    <col min="11806" max="11806" width="8.6640625" style="194" customWidth="1"/>
    <col min="11807" max="12032" width="9.109375" style="194"/>
    <col min="12033" max="12033" width="0.6640625" style="194" customWidth="1"/>
    <col min="12034" max="12034" width="3.6640625" style="194" customWidth="1"/>
    <col min="12035" max="12035" width="6.88671875" style="194" customWidth="1"/>
    <col min="12036" max="12038" width="14" style="194" customWidth="1"/>
    <col min="12039" max="12039" width="3.88671875" style="194" customWidth="1"/>
    <col min="12040" max="12040" width="22.6640625" style="194" customWidth="1"/>
    <col min="12041" max="12041" width="14" style="194" customWidth="1"/>
    <col min="12042" max="12042" width="4.33203125" style="194" customWidth="1"/>
    <col min="12043" max="12043" width="19.6640625" style="194" customWidth="1"/>
    <col min="12044" max="12044" width="9.6640625" style="194" customWidth="1"/>
    <col min="12045" max="12045" width="14" style="194" customWidth="1"/>
    <col min="12046" max="12046" width="0.6640625" style="194" customWidth="1"/>
    <col min="12047" max="12047" width="1.44140625" style="194" customWidth="1"/>
    <col min="12048" max="12055" width="9.109375" style="194"/>
    <col min="12056" max="12057" width="5.6640625" style="194" customWidth="1"/>
    <col min="12058" max="12058" width="6.5546875" style="194" customWidth="1"/>
    <col min="12059" max="12059" width="21.44140625" style="194" customWidth="1"/>
    <col min="12060" max="12060" width="4.33203125" style="194" customWidth="1"/>
    <col min="12061" max="12061" width="8.33203125" style="194" customWidth="1"/>
    <col min="12062" max="12062" width="8.6640625" style="194" customWidth="1"/>
    <col min="12063" max="12288" width="9.109375" style="194"/>
    <col min="12289" max="12289" width="0.6640625" style="194" customWidth="1"/>
    <col min="12290" max="12290" width="3.6640625" style="194" customWidth="1"/>
    <col min="12291" max="12291" width="6.88671875" style="194" customWidth="1"/>
    <col min="12292" max="12294" width="14" style="194" customWidth="1"/>
    <col min="12295" max="12295" width="3.88671875" style="194" customWidth="1"/>
    <col min="12296" max="12296" width="22.6640625" style="194" customWidth="1"/>
    <col min="12297" max="12297" width="14" style="194" customWidth="1"/>
    <col min="12298" max="12298" width="4.33203125" style="194" customWidth="1"/>
    <col min="12299" max="12299" width="19.6640625" style="194" customWidth="1"/>
    <col min="12300" max="12300" width="9.6640625" style="194" customWidth="1"/>
    <col min="12301" max="12301" width="14" style="194" customWidth="1"/>
    <col min="12302" max="12302" width="0.6640625" style="194" customWidth="1"/>
    <col min="12303" max="12303" width="1.44140625" style="194" customWidth="1"/>
    <col min="12304" max="12311" width="9.109375" style="194"/>
    <col min="12312" max="12313" width="5.6640625" style="194" customWidth="1"/>
    <col min="12314" max="12314" width="6.5546875" style="194" customWidth="1"/>
    <col min="12315" max="12315" width="21.44140625" style="194" customWidth="1"/>
    <col min="12316" max="12316" width="4.33203125" style="194" customWidth="1"/>
    <col min="12317" max="12317" width="8.33203125" style="194" customWidth="1"/>
    <col min="12318" max="12318" width="8.6640625" style="194" customWidth="1"/>
    <col min="12319" max="12544" width="9.109375" style="194"/>
    <col min="12545" max="12545" width="0.6640625" style="194" customWidth="1"/>
    <col min="12546" max="12546" width="3.6640625" style="194" customWidth="1"/>
    <col min="12547" max="12547" width="6.88671875" style="194" customWidth="1"/>
    <col min="12548" max="12550" width="14" style="194" customWidth="1"/>
    <col min="12551" max="12551" width="3.88671875" style="194" customWidth="1"/>
    <col min="12552" max="12552" width="22.6640625" style="194" customWidth="1"/>
    <col min="12553" max="12553" width="14" style="194" customWidth="1"/>
    <col min="12554" max="12554" width="4.33203125" style="194" customWidth="1"/>
    <col min="12555" max="12555" width="19.6640625" style="194" customWidth="1"/>
    <col min="12556" max="12556" width="9.6640625" style="194" customWidth="1"/>
    <col min="12557" max="12557" width="14" style="194" customWidth="1"/>
    <col min="12558" max="12558" width="0.6640625" style="194" customWidth="1"/>
    <col min="12559" max="12559" width="1.44140625" style="194" customWidth="1"/>
    <col min="12560" max="12567" width="9.109375" style="194"/>
    <col min="12568" max="12569" width="5.6640625" style="194" customWidth="1"/>
    <col min="12570" max="12570" width="6.5546875" style="194" customWidth="1"/>
    <col min="12571" max="12571" width="21.44140625" style="194" customWidth="1"/>
    <col min="12572" max="12572" width="4.33203125" style="194" customWidth="1"/>
    <col min="12573" max="12573" width="8.33203125" style="194" customWidth="1"/>
    <col min="12574" max="12574" width="8.6640625" style="194" customWidth="1"/>
    <col min="12575" max="12800" width="9.109375" style="194"/>
    <col min="12801" max="12801" width="0.6640625" style="194" customWidth="1"/>
    <col min="12802" max="12802" width="3.6640625" style="194" customWidth="1"/>
    <col min="12803" max="12803" width="6.88671875" style="194" customWidth="1"/>
    <col min="12804" max="12806" width="14" style="194" customWidth="1"/>
    <col min="12807" max="12807" width="3.88671875" style="194" customWidth="1"/>
    <col min="12808" max="12808" width="22.6640625" style="194" customWidth="1"/>
    <col min="12809" max="12809" width="14" style="194" customWidth="1"/>
    <col min="12810" max="12810" width="4.33203125" style="194" customWidth="1"/>
    <col min="12811" max="12811" width="19.6640625" style="194" customWidth="1"/>
    <col min="12812" max="12812" width="9.6640625" style="194" customWidth="1"/>
    <col min="12813" max="12813" width="14" style="194" customWidth="1"/>
    <col min="12814" max="12814" width="0.6640625" style="194" customWidth="1"/>
    <col min="12815" max="12815" width="1.44140625" style="194" customWidth="1"/>
    <col min="12816" max="12823" width="9.109375" style="194"/>
    <col min="12824" max="12825" width="5.6640625" style="194" customWidth="1"/>
    <col min="12826" max="12826" width="6.5546875" style="194" customWidth="1"/>
    <col min="12827" max="12827" width="21.44140625" style="194" customWidth="1"/>
    <col min="12828" max="12828" width="4.33203125" style="194" customWidth="1"/>
    <col min="12829" max="12829" width="8.33203125" style="194" customWidth="1"/>
    <col min="12830" max="12830" width="8.6640625" style="194" customWidth="1"/>
    <col min="12831" max="13056" width="9.109375" style="194"/>
    <col min="13057" max="13057" width="0.6640625" style="194" customWidth="1"/>
    <col min="13058" max="13058" width="3.6640625" style="194" customWidth="1"/>
    <col min="13059" max="13059" width="6.88671875" style="194" customWidth="1"/>
    <col min="13060" max="13062" width="14" style="194" customWidth="1"/>
    <col min="13063" max="13063" width="3.88671875" style="194" customWidth="1"/>
    <col min="13064" max="13064" width="22.6640625" style="194" customWidth="1"/>
    <col min="13065" max="13065" width="14" style="194" customWidth="1"/>
    <col min="13066" max="13066" width="4.33203125" style="194" customWidth="1"/>
    <col min="13067" max="13067" width="19.6640625" style="194" customWidth="1"/>
    <col min="13068" max="13068" width="9.6640625" style="194" customWidth="1"/>
    <col min="13069" max="13069" width="14" style="194" customWidth="1"/>
    <col min="13070" max="13070" width="0.6640625" style="194" customWidth="1"/>
    <col min="13071" max="13071" width="1.44140625" style="194" customWidth="1"/>
    <col min="13072" max="13079" width="9.109375" style="194"/>
    <col min="13080" max="13081" width="5.6640625" style="194" customWidth="1"/>
    <col min="13082" max="13082" width="6.5546875" style="194" customWidth="1"/>
    <col min="13083" max="13083" width="21.44140625" style="194" customWidth="1"/>
    <col min="13084" max="13084" width="4.33203125" style="194" customWidth="1"/>
    <col min="13085" max="13085" width="8.33203125" style="194" customWidth="1"/>
    <col min="13086" max="13086" width="8.6640625" style="194" customWidth="1"/>
    <col min="13087" max="13312" width="9.109375" style="194"/>
    <col min="13313" max="13313" width="0.6640625" style="194" customWidth="1"/>
    <col min="13314" max="13314" width="3.6640625" style="194" customWidth="1"/>
    <col min="13315" max="13315" width="6.88671875" style="194" customWidth="1"/>
    <col min="13316" max="13318" width="14" style="194" customWidth="1"/>
    <col min="13319" max="13319" width="3.88671875" style="194" customWidth="1"/>
    <col min="13320" max="13320" width="22.6640625" style="194" customWidth="1"/>
    <col min="13321" max="13321" width="14" style="194" customWidth="1"/>
    <col min="13322" max="13322" width="4.33203125" style="194" customWidth="1"/>
    <col min="13323" max="13323" width="19.6640625" style="194" customWidth="1"/>
    <col min="13324" max="13324" width="9.6640625" style="194" customWidth="1"/>
    <col min="13325" max="13325" width="14" style="194" customWidth="1"/>
    <col min="13326" max="13326" width="0.6640625" style="194" customWidth="1"/>
    <col min="13327" max="13327" width="1.44140625" style="194" customWidth="1"/>
    <col min="13328" max="13335" width="9.109375" style="194"/>
    <col min="13336" max="13337" width="5.6640625" style="194" customWidth="1"/>
    <col min="13338" max="13338" width="6.5546875" style="194" customWidth="1"/>
    <col min="13339" max="13339" width="21.44140625" style="194" customWidth="1"/>
    <col min="13340" max="13340" width="4.33203125" style="194" customWidth="1"/>
    <col min="13341" max="13341" width="8.33203125" style="194" customWidth="1"/>
    <col min="13342" max="13342" width="8.6640625" style="194" customWidth="1"/>
    <col min="13343" max="13568" width="9.109375" style="194"/>
    <col min="13569" max="13569" width="0.6640625" style="194" customWidth="1"/>
    <col min="13570" max="13570" width="3.6640625" style="194" customWidth="1"/>
    <col min="13571" max="13571" width="6.88671875" style="194" customWidth="1"/>
    <col min="13572" max="13574" width="14" style="194" customWidth="1"/>
    <col min="13575" max="13575" width="3.88671875" style="194" customWidth="1"/>
    <col min="13576" max="13576" width="22.6640625" style="194" customWidth="1"/>
    <col min="13577" max="13577" width="14" style="194" customWidth="1"/>
    <col min="13578" max="13578" width="4.33203125" style="194" customWidth="1"/>
    <col min="13579" max="13579" width="19.6640625" style="194" customWidth="1"/>
    <col min="13580" max="13580" width="9.6640625" style="194" customWidth="1"/>
    <col min="13581" max="13581" width="14" style="194" customWidth="1"/>
    <col min="13582" max="13582" width="0.6640625" style="194" customWidth="1"/>
    <col min="13583" max="13583" width="1.44140625" style="194" customWidth="1"/>
    <col min="13584" max="13591" width="9.109375" style="194"/>
    <col min="13592" max="13593" width="5.6640625" style="194" customWidth="1"/>
    <col min="13594" max="13594" width="6.5546875" style="194" customWidth="1"/>
    <col min="13595" max="13595" width="21.44140625" style="194" customWidth="1"/>
    <col min="13596" max="13596" width="4.33203125" style="194" customWidth="1"/>
    <col min="13597" max="13597" width="8.33203125" style="194" customWidth="1"/>
    <col min="13598" max="13598" width="8.6640625" style="194" customWidth="1"/>
    <col min="13599" max="13824" width="9.109375" style="194"/>
    <col min="13825" max="13825" width="0.6640625" style="194" customWidth="1"/>
    <col min="13826" max="13826" width="3.6640625" style="194" customWidth="1"/>
    <col min="13827" max="13827" width="6.88671875" style="194" customWidth="1"/>
    <col min="13828" max="13830" width="14" style="194" customWidth="1"/>
    <col min="13831" max="13831" width="3.88671875" style="194" customWidth="1"/>
    <col min="13832" max="13832" width="22.6640625" style="194" customWidth="1"/>
    <col min="13833" max="13833" width="14" style="194" customWidth="1"/>
    <col min="13834" max="13834" width="4.33203125" style="194" customWidth="1"/>
    <col min="13835" max="13835" width="19.6640625" style="194" customWidth="1"/>
    <col min="13836" max="13836" width="9.6640625" style="194" customWidth="1"/>
    <col min="13837" max="13837" width="14" style="194" customWidth="1"/>
    <col min="13838" max="13838" width="0.6640625" style="194" customWidth="1"/>
    <col min="13839" max="13839" width="1.44140625" style="194" customWidth="1"/>
    <col min="13840" max="13847" width="9.109375" style="194"/>
    <col min="13848" max="13849" width="5.6640625" style="194" customWidth="1"/>
    <col min="13850" max="13850" width="6.5546875" style="194" customWidth="1"/>
    <col min="13851" max="13851" width="21.44140625" style="194" customWidth="1"/>
    <col min="13852" max="13852" width="4.33203125" style="194" customWidth="1"/>
    <col min="13853" max="13853" width="8.33203125" style="194" customWidth="1"/>
    <col min="13854" max="13854" width="8.6640625" style="194" customWidth="1"/>
    <col min="13855" max="14080" width="9.109375" style="194"/>
    <col min="14081" max="14081" width="0.6640625" style="194" customWidth="1"/>
    <col min="14082" max="14082" width="3.6640625" style="194" customWidth="1"/>
    <col min="14083" max="14083" width="6.88671875" style="194" customWidth="1"/>
    <col min="14084" max="14086" width="14" style="194" customWidth="1"/>
    <col min="14087" max="14087" width="3.88671875" style="194" customWidth="1"/>
    <col min="14088" max="14088" width="22.6640625" style="194" customWidth="1"/>
    <col min="14089" max="14089" width="14" style="194" customWidth="1"/>
    <col min="14090" max="14090" width="4.33203125" style="194" customWidth="1"/>
    <col min="14091" max="14091" width="19.6640625" style="194" customWidth="1"/>
    <col min="14092" max="14092" width="9.6640625" style="194" customWidth="1"/>
    <col min="14093" max="14093" width="14" style="194" customWidth="1"/>
    <col min="14094" max="14094" width="0.6640625" style="194" customWidth="1"/>
    <col min="14095" max="14095" width="1.44140625" style="194" customWidth="1"/>
    <col min="14096" max="14103" width="9.109375" style="194"/>
    <col min="14104" max="14105" width="5.6640625" style="194" customWidth="1"/>
    <col min="14106" max="14106" width="6.5546875" style="194" customWidth="1"/>
    <col min="14107" max="14107" width="21.44140625" style="194" customWidth="1"/>
    <col min="14108" max="14108" width="4.33203125" style="194" customWidth="1"/>
    <col min="14109" max="14109" width="8.33203125" style="194" customWidth="1"/>
    <col min="14110" max="14110" width="8.6640625" style="194" customWidth="1"/>
    <col min="14111" max="14336" width="9.109375" style="194"/>
    <col min="14337" max="14337" width="0.6640625" style="194" customWidth="1"/>
    <col min="14338" max="14338" width="3.6640625" style="194" customWidth="1"/>
    <col min="14339" max="14339" width="6.88671875" style="194" customWidth="1"/>
    <col min="14340" max="14342" width="14" style="194" customWidth="1"/>
    <col min="14343" max="14343" width="3.88671875" style="194" customWidth="1"/>
    <col min="14344" max="14344" width="22.6640625" style="194" customWidth="1"/>
    <col min="14345" max="14345" width="14" style="194" customWidth="1"/>
    <col min="14346" max="14346" width="4.33203125" style="194" customWidth="1"/>
    <col min="14347" max="14347" width="19.6640625" style="194" customWidth="1"/>
    <col min="14348" max="14348" width="9.6640625" style="194" customWidth="1"/>
    <col min="14349" max="14349" width="14" style="194" customWidth="1"/>
    <col min="14350" max="14350" width="0.6640625" style="194" customWidth="1"/>
    <col min="14351" max="14351" width="1.44140625" style="194" customWidth="1"/>
    <col min="14352" max="14359" width="9.109375" style="194"/>
    <col min="14360" max="14361" width="5.6640625" style="194" customWidth="1"/>
    <col min="14362" max="14362" width="6.5546875" style="194" customWidth="1"/>
    <col min="14363" max="14363" width="21.44140625" style="194" customWidth="1"/>
    <col min="14364" max="14364" width="4.33203125" style="194" customWidth="1"/>
    <col min="14365" max="14365" width="8.33203125" style="194" customWidth="1"/>
    <col min="14366" max="14366" width="8.6640625" style="194" customWidth="1"/>
    <col min="14367" max="14592" width="9.109375" style="194"/>
    <col min="14593" max="14593" width="0.6640625" style="194" customWidth="1"/>
    <col min="14594" max="14594" width="3.6640625" style="194" customWidth="1"/>
    <col min="14595" max="14595" width="6.88671875" style="194" customWidth="1"/>
    <col min="14596" max="14598" width="14" style="194" customWidth="1"/>
    <col min="14599" max="14599" width="3.88671875" style="194" customWidth="1"/>
    <col min="14600" max="14600" width="22.6640625" style="194" customWidth="1"/>
    <col min="14601" max="14601" width="14" style="194" customWidth="1"/>
    <col min="14602" max="14602" width="4.33203125" style="194" customWidth="1"/>
    <col min="14603" max="14603" width="19.6640625" style="194" customWidth="1"/>
    <col min="14604" max="14604" width="9.6640625" style="194" customWidth="1"/>
    <col min="14605" max="14605" width="14" style="194" customWidth="1"/>
    <col min="14606" max="14606" width="0.6640625" style="194" customWidth="1"/>
    <col min="14607" max="14607" width="1.44140625" style="194" customWidth="1"/>
    <col min="14608" max="14615" width="9.109375" style="194"/>
    <col min="14616" max="14617" width="5.6640625" style="194" customWidth="1"/>
    <col min="14618" max="14618" width="6.5546875" style="194" customWidth="1"/>
    <col min="14619" max="14619" width="21.44140625" style="194" customWidth="1"/>
    <col min="14620" max="14620" width="4.33203125" style="194" customWidth="1"/>
    <col min="14621" max="14621" width="8.33203125" style="194" customWidth="1"/>
    <col min="14622" max="14622" width="8.6640625" style="194" customWidth="1"/>
    <col min="14623" max="14848" width="9.109375" style="194"/>
    <col min="14849" max="14849" width="0.6640625" style="194" customWidth="1"/>
    <col min="14850" max="14850" width="3.6640625" style="194" customWidth="1"/>
    <col min="14851" max="14851" width="6.88671875" style="194" customWidth="1"/>
    <col min="14852" max="14854" width="14" style="194" customWidth="1"/>
    <col min="14855" max="14855" width="3.88671875" style="194" customWidth="1"/>
    <col min="14856" max="14856" width="22.6640625" style="194" customWidth="1"/>
    <col min="14857" max="14857" width="14" style="194" customWidth="1"/>
    <col min="14858" max="14858" width="4.33203125" style="194" customWidth="1"/>
    <col min="14859" max="14859" width="19.6640625" style="194" customWidth="1"/>
    <col min="14860" max="14860" width="9.6640625" style="194" customWidth="1"/>
    <col min="14861" max="14861" width="14" style="194" customWidth="1"/>
    <col min="14862" max="14862" width="0.6640625" style="194" customWidth="1"/>
    <col min="14863" max="14863" width="1.44140625" style="194" customWidth="1"/>
    <col min="14864" max="14871" width="9.109375" style="194"/>
    <col min="14872" max="14873" width="5.6640625" style="194" customWidth="1"/>
    <col min="14874" max="14874" width="6.5546875" style="194" customWidth="1"/>
    <col min="14875" max="14875" width="21.44140625" style="194" customWidth="1"/>
    <col min="14876" max="14876" width="4.33203125" style="194" customWidth="1"/>
    <col min="14877" max="14877" width="8.33203125" style="194" customWidth="1"/>
    <col min="14878" max="14878" width="8.6640625" style="194" customWidth="1"/>
    <col min="14879" max="15104" width="9.109375" style="194"/>
    <col min="15105" max="15105" width="0.6640625" style="194" customWidth="1"/>
    <col min="15106" max="15106" width="3.6640625" style="194" customWidth="1"/>
    <col min="15107" max="15107" width="6.88671875" style="194" customWidth="1"/>
    <col min="15108" max="15110" width="14" style="194" customWidth="1"/>
    <col min="15111" max="15111" width="3.88671875" style="194" customWidth="1"/>
    <col min="15112" max="15112" width="22.6640625" style="194" customWidth="1"/>
    <col min="15113" max="15113" width="14" style="194" customWidth="1"/>
    <col min="15114" max="15114" width="4.33203125" style="194" customWidth="1"/>
    <col min="15115" max="15115" width="19.6640625" style="194" customWidth="1"/>
    <col min="15116" max="15116" width="9.6640625" style="194" customWidth="1"/>
    <col min="15117" max="15117" width="14" style="194" customWidth="1"/>
    <col min="15118" max="15118" width="0.6640625" style="194" customWidth="1"/>
    <col min="15119" max="15119" width="1.44140625" style="194" customWidth="1"/>
    <col min="15120" max="15127" width="9.109375" style="194"/>
    <col min="15128" max="15129" width="5.6640625" style="194" customWidth="1"/>
    <col min="15130" max="15130" width="6.5546875" style="194" customWidth="1"/>
    <col min="15131" max="15131" width="21.44140625" style="194" customWidth="1"/>
    <col min="15132" max="15132" width="4.33203125" style="194" customWidth="1"/>
    <col min="15133" max="15133" width="8.33203125" style="194" customWidth="1"/>
    <col min="15134" max="15134" width="8.6640625" style="194" customWidth="1"/>
    <col min="15135" max="15360" width="9.109375" style="194"/>
    <col min="15361" max="15361" width="0.6640625" style="194" customWidth="1"/>
    <col min="15362" max="15362" width="3.6640625" style="194" customWidth="1"/>
    <col min="15363" max="15363" width="6.88671875" style="194" customWidth="1"/>
    <col min="15364" max="15366" width="14" style="194" customWidth="1"/>
    <col min="15367" max="15367" width="3.88671875" style="194" customWidth="1"/>
    <col min="15368" max="15368" width="22.6640625" style="194" customWidth="1"/>
    <col min="15369" max="15369" width="14" style="194" customWidth="1"/>
    <col min="15370" max="15370" width="4.33203125" style="194" customWidth="1"/>
    <col min="15371" max="15371" width="19.6640625" style="194" customWidth="1"/>
    <col min="15372" max="15372" width="9.6640625" style="194" customWidth="1"/>
    <col min="15373" max="15373" width="14" style="194" customWidth="1"/>
    <col min="15374" max="15374" width="0.6640625" style="194" customWidth="1"/>
    <col min="15375" max="15375" width="1.44140625" style="194" customWidth="1"/>
    <col min="15376" max="15383" width="9.109375" style="194"/>
    <col min="15384" max="15385" width="5.6640625" style="194" customWidth="1"/>
    <col min="15386" max="15386" width="6.5546875" style="194" customWidth="1"/>
    <col min="15387" max="15387" width="21.44140625" style="194" customWidth="1"/>
    <col min="15388" max="15388" width="4.33203125" style="194" customWidth="1"/>
    <col min="15389" max="15389" width="8.33203125" style="194" customWidth="1"/>
    <col min="15390" max="15390" width="8.6640625" style="194" customWidth="1"/>
    <col min="15391" max="15616" width="9.109375" style="194"/>
    <col min="15617" max="15617" width="0.6640625" style="194" customWidth="1"/>
    <col min="15618" max="15618" width="3.6640625" style="194" customWidth="1"/>
    <col min="15619" max="15619" width="6.88671875" style="194" customWidth="1"/>
    <col min="15620" max="15622" width="14" style="194" customWidth="1"/>
    <col min="15623" max="15623" width="3.88671875" style="194" customWidth="1"/>
    <col min="15624" max="15624" width="22.6640625" style="194" customWidth="1"/>
    <col min="15625" max="15625" width="14" style="194" customWidth="1"/>
    <col min="15626" max="15626" width="4.33203125" style="194" customWidth="1"/>
    <col min="15627" max="15627" width="19.6640625" style="194" customWidth="1"/>
    <col min="15628" max="15628" width="9.6640625" style="194" customWidth="1"/>
    <col min="15629" max="15629" width="14" style="194" customWidth="1"/>
    <col min="15630" max="15630" width="0.6640625" style="194" customWidth="1"/>
    <col min="15631" max="15631" width="1.44140625" style="194" customWidth="1"/>
    <col min="15632" max="15639" width="9.109375" style="194"/>
    <col min="15640" max="15641" width="5.6640625" style="194" customWidth="1"/>
    <col min="15642" max="15642" width="6.5546875" style="194" customWidth="1"/>
    <col min="15643" max="15643" width="21.44140625" style="194" customWidth="1"/>
    <col min="15644" max="15644" width="4.33203125" style="194" customWidth="1"/>
    <col min="15645" max="15645" width="8.33203125" style="194" customWidth="1"/>
    <col min="15646" max="15646" width="8.6640625" style="194" customWidth="1"/>
    <col min="15647" max="15872" width="9.109375" style="194"/>
    <col min="15873" max="15873" width="0.6640625" style="194" customWidth="1"/>
    <col min="15874" max="15874" width="3.6640625" style="194" customWidth="1"/>
    <col min="15875" max="15875" width="6.88671875" style="194" customWidth="1"/>
    <col min="15876" max="15878" width="14" style="194" customWidth="1"/>
    <col min="15879" max="15879" width="3.88671875" style="194" customWidth="1"/>
    <col min="15880" max="15880" width="22.6640625" style="194" customWidth="1"/>
    <col min="15881" max="15881" width="14" style="194" customWidth="1"/>
    <col min="15882" max="15882" width="4.33203125" style="194" customWidth="1"/>
    <col min="15883" max="15883" width="19.6640625" style="194" customWidth="1"/>
    <col min="15884" max="15884" width="9.6640625" style="194" customWidth="1"/>
    <col min="15885" max="15885" width="14" style="194" customWidth="1"/>
    <col min="15886" max="15886" width="0.6640625" style="194" customWidth="1"/>
    <col min="15887" max="15887" width="1.44140625" style="194" customWidth="1"/>
    <col min="15888" max="15895" width="9.109375" style="194"/>
    <col min="15896" max="15897" width="5.6640625" style="194" customWidth="1"/>
    <col min="15898" max="15898" width="6.5546875" style="194" customWidth="1"/>
    <col min="15899" max="15899" width="21.44140625" style="194" customWidth="1"/>
    <col min="15900" max="15900" width="4.33203125" style="194" customWidth="1"/>
    <col min="15901" max="15901" width="8.33203125" style="194" customWidth="1"/>
    <col min="15902" max="15902" width="8.6640625" style="194" customWidth="1"/>
    <col min="15903" max="16128" width="9.109375" style="194"/>
    <col min="16129" max="16129" width="0.6640625" style="194" customWidth="1"/>
    <col min="16130" max="16130" width="3.6640625" style="194" customWidth="1"/>
    <col min="16131" max="16131" width="6.88671875" style="194" customWidth="1"/>
    <col min="16132" max="16134" width="14" style="194" customWidth="1"/>
    <col min="16135" max="16135" width="3.88671875" style="194" customWidth="1"/>
    <col min="16136" max="16136" width="22.6640625" style="194" customWidth="1"/>
    <col min="16137" max="16137" width="14" style="194" customWidth="1"/>
    <col min="16138" max="16138" width="4.33203125" style="194" customWidth="1"/>
    <col min="16139" max="16139" width="19.6640625" style="194" customWidth="1"/>
    <col min="16140" max="16140" width="9.6640625" style="194" customWidth="1"/>
    <col min="16141" max="16141" width="14" style="194" customWidth="1"/>
    <col min="16142" max="16142" width="0.6640625" style="194" customWidth="1"/>
    <col min="16143" max="16143" width="1.44140625" style="194" customWidth="1"/>
    <col min="16144" max="16151" width="9.109375" style="194"/>
    <col min="16152" max="16153" width="5.6640625" style="194" customWidth="1"/>
    <col min="16154" max="16154" width="6.5546875" style="194" customWidth="1"/>
    <col min="16155" max="16155" width="21.44140625" style="194" customWidth="1"/>
    <col min="16156" max="16156" width="4.33203125" style="194" customWidth="1"/>
    <col min="16157" max="16157" width="8.33203125" style="194" customWidth="1"/>
    <col min="16158" max="16158" width="8.6640625" style="194" customWidth="1"/>
    <col min="16159" max="16384" width="9.109375" style="194"/>
  </cols>
  <sheetData>
    <row r="1" spans="2:30" ht="28.5" customHeight="1" thickBot="1">
      <c r="B1" s="240" t="s">
        <v>829</v>
      </c>
      <c r="C1" s="240"/>
      <c r="D1" s="240"/>
      <c r="E1" s="240"/>
      <c r="F1" s="240"/>
      <c r="G1" s="240"/>
      <c r="H1" s="241" t="str">
        <f>CONCATENATE(AA2," ",AB2," ",AC2," ",AD2)</f>
        <v xml:space="preserve">Krycí list rozpočtu v EUR  </v>
      </c>
      <c r="I1" s="240"/>
      <c r="J1" s="240"/>
      <c r="K1" s="240"/>
      <c r="L1" s="240"/>
      <c r="M1" s="240"/>
      <c r="Z1" s="194" t="s">
        <v>531</v>
      </c>
      <c r="AA1" s="194" t="s">
        <v>532</v>
      </c>
      <c r="AB1" s="194" t="s">
        <v>533</v>
      </c>
      <c r="AC1" s="194" t="s">
        <v>534</v>
      </c>
      <c r="AD1" s="194" t="s">
        <v>535</v>
      </c>
    </row>
    <row r="2" spans="2:30" ht="18" customHeight="1" thickTop="1">
      <c r="B2" s="242" t="s">
        <v>918</v>
      </c>
      <c r="C2" s="243"/>
      <c r="D2" s="243" t="str">
        <f>Rekapitulácia!B2</f>
        <v>Obnova športového areálu pri Gymnáziu Ľudovíta Štúra Zvolen</v>
      </c>
      <c r="E2" s="243"/>
      <c r="F2" s="243"/>
      <c r="G2" s="244" t="s">
        <v>830</v>
      </c>
      <c r="H2" s="243"/>
      <c r="I2" s="243"/>
      <c r="J2" s="244" t="s">
        <v>831</v>
      </c>
      <c r="K2" s="243"/>
      <c r="L2" s="243"/>
      <c r="M2" s="245"/>
      <c r="Z2" s="194" t="s">
        <v>537</v>
      </c>
      <c r="AA2" s="197" t="s">
        <v>832</v>
      </c>
      <c r="AB2" s="197" t="s">
        <v>30</v>
      </c>
      <c r="AC2" s="197"/>
      <c r="AD2" s="196"/>
    </row>
    <row r="3" spans="2:30" ht="18" customHeight="1">
      <c r="B3" s="246" t="s">
        <v>925</v>
      </c>
      <c r="C3" s="247"/>
      <c r="D3" s="247" t="s">
        <v>926</v>
      </c>
      <c r="E3" s="247"/>
      <c r="F3" s="247"/>
      <c r="G3" s="248" t="s">
        <v>833</v>
      </c>
      <c r="H3" s="247"/>
      <c r="I3" s="247"/>
      <c r="J3" s="248" t="s">
        <v>834</v>
      </c>
      <c r="K3" s="247" t="s">
        <v>835</v>
      </c>
      <c r="L3" s="247"/>
      <c r="M3" s="249"/>
      <c r="Z3" s="194" t="s">
        <v>540</v>
      </c>
      <c r="AA3" s="197" t="s">
        <v>836</v>
      </c>
      <c r="AB3" s="197" t="s">
        <v>30</v>
      </c>
      <c r="AC3" s="197" t="s">
        <v>542</v>
      </c>
      <c r="AD3" s="196" t="s">
        <v>543</v>
      </c>
    </row>
    <row r="4" spans="2:30" ht="18" customHeight="1" thickBot="1">
      <c r="B4" s="250"/>
      <c r="C4" s="251"/>
      <c r="D4" s="251"/>
      <c r="E4" s="251"/>
      <c r="F4" s="251"/>
      <c r="G4" s="252"/>
      <c r="H4" s="251"/>
      <c r="I4" s="251"/>
      <c r="J4" s="252" t="s">
        <v>837</v>
      </c>
      <c r="K4" s="251" t="s">
        <v>929</v>
      </c>
      <c r="L4" s="251" t="s">
        <v>838</v>
      </c>
      <c r="M4" s="253"/>
      <c r="Z4" s="194" t="s">
        <v>544</v>
      </c>
      <c r="AA4" s="197" t="s">
        <v>839</v>
      </c>
      <c r="AB4" s="197" t="s">
        <v>30</v>
      </c>
      <c r="AC4" s="197"/>
      <c r="AD4" s="196"/>
    </row>
    <row r="5" spans="2:30" ht="18" customHeight="1" thickTop="1">
      <c r="B5" s="242" t="s">
        <v>840</v>
      </c>
      <c r="C5" s="243"/>
      <c r="D5" s="243" t="str">
        <f>Rekapitulácia!B6</f>
        <v>Gymnázium Ľudovíta Štúra,Hronská 1467/3, 960 49 Zvolen</v>
      </c>
      <c r="E5" s="243"/>
      <c r="F5" s="243"/>
      <c r="G5" s="254"/>
      <c r="H5" s="243"/>
      <c r="I5" s="243"/>
      <c r="J5" s="243" t="s">
        <v>841</v>
      </c>
      <c r="K5" s="243"/>
      <c r="L5" s="243" t="s">
        <v>842</v>
      </c>
      <c r="M5" s="245"/>
      <c r="Z5" s="194" t="s">
        <v>546</v>
      </c>
      <c r="AA5" s="197" t="s">
        <v>836</v>
      </c>
      <c r="AB5" s="197" t="s">
        <v>30</v>
      </c>
      <c r="AC5" s="197" t="s">
        <v>542</v>
      </c>
      <c r="AD5" s="196" t="s">
        <v>543</v>
      </c>
    </row>
    <row r="6" spans="2:30" ht="18" customHeight="1">
      <c r="B6" s="246" t="s">
        <v>843</v>
      </c>
      <c r="C6" s="247"/>
      <c r="D6" s="247" t="str">
        <f>Rekapitulácia!B7</f>
        <v>ving s.r.o.</v>
      </c>
      <c r="E6" s="247"/>
      <c r="F6" s="247"/>
      <c r="G6" s="255"/>
      <c r="H6" s="247"/>
      <c r="I6" s="247"/>
      <c r="J6" s="247" t="s">
        <v>841</v>
      </c>
      <c r="K6" s="247"/>
      <c r="L6" s="247" t="s">
        <v>842</v>
      </c>
      <c r="M6" s="249"/>
    </row>
    <row r="7" spans="2:30" ht="18" customHeight="1" thickBot="1">
      <c r="B7" s="250" t="s">
        <v>844</v>
      </c>
      <c r="C7" s="251"/>
      <c r="D7" s="251" t="s">
        <v>845</v>
      </c>
      <c r="E7" s="251"/>
      <c r="F7" s="251"/>
      <c r="G7" s="256" t="s">
        <v>846</v>
      </c>
      <c r="H7" s="251" t="s">
        <v>847</v>
      </c>
      <c r="I7" s="251"/>
      <c r="J7" s="251" t="s">
        <v>841</v>
      </c>
      <c r="K7" s="251"/>
      <c r="L7" s="251" t="s">
        <v>842</v>
      </c>
      <c r="M7" s="253"/>
    </row>
    <row r="8" spans="2:30" ht="18" customHeight="1" thickTop="1">
      <c r="B8" s="257"/>
      <c r="C8" s="258"/>
      <c r="D8" s="259"/>
      <c r="E8" s="260"/>
      <c r="F8" s="261">
        <f>IF(B8&lt;&gt;0,ROUND($M$26/B8,0),0)</f>
        <v>0</v>
      </c>
      <c r="G8" s="254"/>
      <c r="H8" s="258"/>
      <c r="I8" s="261">
        <f>IF(G8&lt;&gt;0,ROUND($M$26/G8,0),0)</f>
        <v>0</v>
      </c>
      <c r="J8" s="244"/>
      <c r="K8" s="258"/>
      <c r="L8" s="260"/>
      <c r="M8" s="262">
        <f>IF(J8&lt;&gt;0,ROUND($M$26/J8,0),0)</f>
        <v>0</v>
      </c>
    </row>
    <row r="9" spans="2:30" ht="18" customHeight="1" thickBot="1">
      <c r="B9" s="263"/>
      <c r="C9" s="264"/>
      <c r="D9" s="265"/>
      <c r="E9" s="266"/>
      <c r="F9" s="267">
        <f>IF(B9&lt;&gt;0,ROUND($M$26/B9,0),0)</f>
        <v>0</v>
      </c>
      <c r="G9" s="268"/>
      <c r="H9" s="264"/>
      <c r="I9" s="267">
        <f>IF(G9&lt;&gt;0,ROUND($M$26/G9,0),0)</f>
        <v>0</v>
      </c>
      <c r="J9" s="268"/>
      <c r="K9" s="264"/>
      <c r="L9" s="266"/>
      <c r="M9" s="269">
        <f>IF(J9&lt;&gt;0,ROUND($M$26/J9,0),0)</f>
        <v>0</v>
      </c>
    </row>
    <row r="10" spans="2:30" ht="18" customHeight="1" thickTop="1">
      <c r="B10" s="270" t="s">
        <v>31</v>
      </c>
      <c r="C10" s="271" t="s">
        <v>848</v>
      </c>
      <c r="D10" s="272" t="s">
        <v>849</v>
      </c>
      <c r="E10" s="272" t="s">
        <v>574</v>
      </c>
      <c r="F10" s="273" t="s">
        <v>850</v>
      </c>
      <c r="G10" s="270" t="s">
        <v>33</v>
      </c>
      <c r="H10" s="274" t="s">
        <v>851</v>
      </c>
      <c r="I10" s="275"/>
      <c r="J10" s="270" t="s">
        <v>35</v>
      </c>
      <c r="K10" s="274" t="s">
        <v>852</v>
      </c>
      <c r="L10" s="276"/>
      <c r="M10" s="275"/>
    </row>
    <row r="11" spans="2:30" ht="18" customHeight="1">
      <c r="B11" s="277">
        <v>1</v>
      </c>
      <c r="C11" s="278" t="s">
        <v>853</v>
      </c>
      <c r="D11" s="279">
        <f>'Rozpocet 13'!H31</f>
        <v>0</v>
      </c>
      <c r="E11" s="279">
        <v>0</v>
      </c>
      <c r="F11" s="280">
        <f>D11+E11</f>
        <v>0</v>
      </c>
      <c r="G11" s="277">
        <v>6</v>
      </c>
      <c r="H11" s="278" t="s">
        <v>854</v>
      </c>
      <c r="I11" s="280">
        <v>0</v>
      </c>
      <c r="J11" s="277">
        <v>11</v>
      </c>
      <c r="K11" s="281" t="s">
        <v>855</v>
      </c>
      <c r="L11" s="282">
        <v>3.5000000000000003E-2</v>
      </c>
      <c r="M11" s="280">
        <f>ROUND(((D11+E11+D12+E12+D13)*L11),2)</f>
        <v>0</v>
      </c>
    </row>
    <row r="12" spans="2:30" ht="18" customHeight="1">
      <c r="B12" s="283">
        <v>2</v>
      </c>
      <c r="C12" s="284" t="s">
        <v>856</v>
      </c>
      <c r="D12" s="285">
        <f>'Rozpocet 13'!H51</f>
        <v>0</v>
      </c>
      <c r="E12" s="285">
        <v>0</v>
      </c>
      <c r="F12" s="280">
        <f>D12+E12</f>
        <v>0</v>
      </c>
      <c r="G12" s="283">
        <v>7</v>
      </c>
      <c r="H12" s="284" t="s">
        <v>857</v>
      </c>
      <c r="I12" s="286">
        <v>0</v>
      </c>
      <c r="J12" s="283">
        <v>12</v>
      </c>
      <c r="K12" s="287" t="s">
        <v>858</v>
      </c>
      <c r="L12" s="288">
        <v>1.8000000000000002E-2</v>
      </c>
      <c r="M12" s="286">
        <f>ROUND(((D11+E11+D12+E12+D13)*L12),2)</f>
        <v>0</v>
      </c>
      <c r="R12" s="555"/>
    </row>
    <row r="13" spans="2:30" ht="18" customHeight="1">
      <c r="B13" s="283">
        <v>3</v>
      </c>
      <c r="C13" s="284" t="s">
        <v>859</v>
      </c>
      <c r="D13" s="285">
        <f>'Rozpocet 13'!H81</f>
        <v>0</v>
      </c>
      <c r="E13" s="285">
        <f>'Rozpocet 13'!I81</f>
        <v>0</v>
      </c>
      <c r="F13" s="280">
        <f>D13+E13</f>
        <v>0</v>
      </c>
      <c r="G13" s="283">
        <v>8</v>
      </c>
      <c r="H13" s="284" t="s">
        <v>860</v>
      </c>
      <c r="I13" s="286">
        <v>0</v>
      </c>
      <c r="J13" s="283">
        <v>13</v>
      </c>
      <c r="K13" s="287" t="s">
        <v>861</v>
      </c>
      <c r="L13" s="288">
        <v>0.03</v>
      </c>
      <c r="M13" s="286">
        <f>ROUND(((D11+E11+D12+E12+D13)*L13),2)</f>
        <v>0</v>
      </c>
    </row>
    <row r="14" spans="2:30" ht="18" customHeight="1" thickBot="1">
      <c r="B14" s="283">
        <v>4</v>
      </c>
      <c r="C14" s="284" t="s">
        <v>862</v>
      </c>
      <c r="D14" s="285"/>
      <c r="E14" s="285"/>
      <c r="F14" s="289">
        <f>D14+E14</f>
        <v>0</v>
      </c>
      <c r="G14" s="283">
        <v>9</v>
      </c>
      <c r="H14" s="284" t="s">
        <v>3</v>
      </c>
      <c r="I14" s="286">
        <v>0</v>
      </c>
      <c r="J14" s="283">
        <v>14</v>
      </c>
      <c r="K14" s="287" t="s">
        <v>3</v>
      </c>
      <c r="L14" s="288">
        <v>0</v>
      </c>
      <c r="M14" s="286">
        <f>ROUND(((D11+E11+D12+E12+D13+E13)*L14),2)</f>
        <v>0</v>
      </c>
    </row>
    <row r="15" spans="2:30" ht="18" customHeight="1" thickBot="1">
      <c r="B15" s="290">
        <v>5</v>
      </c>
      <c r="C15" s="291" t="s">
        <v>863</v>
      </c>
      <c r="D15" s="292">
        <f>SUM(D11:D14)</f>
        <v>0</v>
      </c>
      <c r="E15" s="293">
        <f>SUM(E11:E14)</f>
        <v>0</v>
      </c>
      <c r="F15" s="294">
        <f>SUM(F11:F14)</f>
        <v>0</v>
      </c>
      <c r="G15" s="295">
        <v>10</v>
      </c>
      <c r="H15" s="296" t="s">
        <v>864</v>
      </c>
      <c r="I15" s="294">
        <f>SUM(I11:I14)</f>
        <v>0</v>
      </c>
      <c r="J15" s="290">
        <v>15</v>
      </c>
      <c r="K15" s="297"/>
      <c r="L15" s="298" t="s">
        <v>865</v>
      </c>
      <c r="M15" s="294">
        <f>SUM(M11:M14)</f>
        <v>0</v>
      </c>
    </row>
    <row r="16" spans="2:30" ht="18" customHeight="1" thickTop="1">
      <c r="B16" s="299" t="s">
        <v>866</v>
      </c>
      <c r="C16" s="300"/>
      <c r="D16" s="300"/>
      <c r="E16" s="300"/>
      <c r="F16" s="301"/>
      <c r="G16" s="299" t="s">
        <v>867</v>
      </c>
      <c r="H16" s="300"/>
      <c r="I16" s="302"/>
      <c r="J16" s="270" t="s">
        <v>58</v>
      </c>
      <c r="K16" s="274" t="s">
        <v>868</v>
      </c>
      <c r="L16" s="276"/>
      <c r="M16" s="303"/>
    </row>
    <row r="17" spans="2:13" ht="18" customHeight="1">
      <c r="B17" s="304"/>
      <c r="C17" s="305" t="s">
        <v>869</v>
      </c>
      <c r="D17" s="305"/>
      <c r="E17" s="305" t="s">
        <v>870</v>
      </c>
      <c r="F17" s="306"/>
      <c r="G17" s="304"/>
      <c r="H17" s="240"/>
      <c r="I17" s="307"/>
      <c r="J17" s="283">
        <v>16</v>
      </c>
      <c r="K17" s="287" t="s">
        <v>871</v>
      </c>
      <c r="L17" s="308"/>
      <c r="M17" s="286">
        <v>0</v>
      </c>
    </row>
    <row r="18" spans="2:13" ht="18" customHeight="1">
      <c r="B18" s="309"/>
      <c r="C18" s="240" t="s">
        <v>872</v>
      </c>
      <c r="D18" s="240"/>
      <c r="E18" s="240"/>
      <c r="F18" s="310"/>
      <c r="G18" s="309"/>
      <c r="H18" s="240" t="s">
        <v>869</v>
      </c>
      <c r="I18" s="307"/>
      <c r="J18" s="283">
        <v>17</v>
      </c>
      <c r="K18" s="287" t="s">
        <v>873</v>
      </c>
      <c r="L18" s="308"/>
      <c r="M18" s="286">
        <v>0</v>
      </c>
    </row>
    <row r="19" spans="2:13" ht="18" customHeight="1">
      <c r="B19" s="309"/>
      <c r="C19" s="240"/>
      <c r="D19" s="240"/>
      <c r="E19" s="240"/>
      <c r="F19" s="310"/>
      <c r="G19" s="309"/>
      <c r="H19" s="311"/>
      <c r="I19" s="307"/>
      <c r="J19" s="283">
        <v>18</v>
      </c>
      <c r="K19" s="287" t="s">
        <v>874</v>
      </c>
      <c r="L19" s="308"/>
      <c r="M19" s="286">
        <v>0</v>
      </c>
    </row>
    <row r="20" spans="2:13" ht="18" customHeight="1" thickBot="1">
      <c r="B20" s="309"/>
      <c r="C20" s="240"/>
      <c r="D20" s="240"/>
      <c r="E20" s="240"/>
      <c r="F20" s="310"/>
      <c r="G20" s="309"/>
      <c r="H20" s="305" t="s">
        <v>870</v>
      </c>
      <c r="I20" s="307"/>
      <c r="J20" s="283">
        <v>19</v>
      </c>
      <c r="K20" s="287" t="s">
        <v>875</v>
      </c>
      <c r="L20" s="308"/>
      <c r="M20" s="286">
        <v>0</v>
      </c>
    </row>
    <row r="21" spans="2:13" ht="18" customHeight="1" thickBot="1">
      <c r="B21" s="304"/>
      <c r="C21" s="240"/>
      <c r="D21" s="240"/>
      <c r="E21" s="240"/>
      <c r="F21" s="240"/>
      <c r="G21" s="304"/>
      <c r="H21" s="240" t="s">
        <v>872</v>
      </c>
      <c r="I21" s="307"/>
      <c r="J21" s="290">
        <v>20</v>
      </c>
      <c r="K21" s="297"/>
      <c r="L21" s="298" t="s">
        <v>876</v>
      </c>
      <c r="M21" s="294">
        <f>SUM(M17:M20)</f>
        <v>0</v>
      </c>
    </row>
    <row r="22" spans="2:13" ht="18" customHeight="1" thickTop="1">
      <c r="B22" s="299" t="s">
        <v>877</v>
      </c>
      <c r="C22" s="300"/>
      <c r="D22" s="300"/>
      <c r="E22" s="300"/>
      <c r="F22" s="301"/>
      <c r="G22" s="304"/>
      <c r="H22" s="240"/>
      <c r="I22" s="307"/>
      <c r="J22" s="270" t="s">
        <v>66</v>
      </c>
      <c r="K22" s="274" t="s">
        <v>59</v>
      </c>
      <c r="L22" s="276"/>
      <c r="M22" s="303"/>
    </row>
    <row r="23" spans="2:13" ht="18" customHeight="1">
      <c r="B23" s="304"/>
      <c r="C23" s="305" t="s">
        <v>869</v>
      </c>
      <c r="D23" s="305"/>
      <c r="E23" s="305" t="s">
        <v>870</v>
      </c>
      <c r="F23" s="306"/>
      <c r="G23" s="304"/>
      <c r="H23" s="240"/>
      <c r="I23" s="307"/>
      <c r="J23" s="277">
        <v>21</v>
      </c>
      <c r="K23" s="281"/>
      <c r="L23" s="312" t="s">
        <v>878</v>
      </c>
      <c r="M23" s="280">
        <f>ROUND(F15,2)+I15+M15+M21</f>
        <v>0</v>
      </c>
    </row>
    <row r="24" spans="2:13" ht="18" customHeight="1">
      <c r="B24" s="309"/>
      <c r="C24" s="240" t="s">
        <v>872</v>
      </c>
      <c r="D24" s="240"/>
      <c r="E24" s="240"/>
      <c r="F24" s="310"/>
      <c r="G24" s="304"/>
      <c r="H24" s="240"/>
      <c r="I24" s="307"/>
      <c r="J24" s="283">
        <v>22</v>
      </c>
      <c r="K24" s="287" t="s">
        <v>879</v>
      </c>
      <c r="L24" s="313">
        <f>M23-L25</f>
        <v>0</v>
      </c>
      <c r="M24" s="286">
        <f>ROUND((L24*20)/100,2)</f>
        <v>0</v>
      </c>
    </row>
    <row r="25" spans="2:13" ht="18" customHeight="1" thickBot="1">
      <c r="B25" s="309"/>
      <c r="C25" s="240"/>
      <c r="D25" s="240"/>
      <c r="E25" s="240"/>
      <c r="F25" s="310"/>
      <c r="G25" s="304"/>
      <c r="H25" s="240"/>
      <c r="I25" s="307"/>
      <c r="J25" s="283">
        <v>23</v>
      </c>
      <c r="K25" s="287" t="s">
        <v>880</v>
      </c>
      <c r="L25" s="313"/>
      <c r="M25" s="286">
        <f>ROUND((L25*0)/100,1)</f>
        <v>0</v>
      </c>
    </row>
    <row r="26" spans="2:13" ht="18" customHeight="1" thickBot="1">
      <c r="B26" s="309"/>
      <c r="C26" s="240"/>
      <c r="D26" s="240"/>
      <c r="E26" s="240"/>
      <c r="F26" s="310"/>
      <c r="G26" s="304"/>
      <c r="H26" s="240"/>
      <c r="I26" s="307"/>
      <c r="J26" s="290">
        <v>24</v>
      </c>
      <c r="K26" s="297"/>
      <c r="L26" s="298" t="s">
        <v>881</v>
      </c>
      <c r="M26" s="294">
        <f>M23+M24+M25</f>
        <v>0</v>
      </c>
    </row>
    <row r="27" spans="2:13" ht="17.100000000000001" customHeight="1" thickTop="1" thickBot="1">
      <c r="B27" s="314"/>
      <c r="C27" s="315"/>
      <c r="D27" s="315"/>
      <c r="E27" s="315"/>
      <c r="F27" s="315"/>
      <c r="G27" s="314"/>
      <c r="H27" s="315"/>
      <c r="I27" s="316"/>
      <c r="J27" s="317" t="s">
        <v>882</v>
      </c>
      <c r="K27" s="318" t="s">
        <v>883</v>
      </c>
      <c r="L27" s="319"/>
      <c r="M27" s="320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6FB7-52C0-4129-953F-1734D7E0BAF5}">
  <dimension ref="A1:AK83"/>
  <sheetViews>
    <sheetView showGridLines="0" view="pageBreakPreview" zoomScaleNormal="100" zoomScaleSheetLayoutView="100" workbookViewId="0">
      <pane ySplit="10" topLeftCell="A77" activePane="bottomLeft" state="frozen"/>
      <selection pane="bottomLeft" activeCell="J83" sqref="J83"/>
    </sheetView>
  </sheetViews>
  <sheetFormatPr defaultRowHeight="10.199999999999999"/>
  <cols>
    <col min="1" max="1" width="4.6640625" style="214" customWidth="1"/>
    <col min="2" max="2" width="5.33203125" style="215" customWidth="1"/>
    <col min="3" max="3" width="13" style="216" customWidth="1"/>
    <col min="4" max="4" width="35.6640625" style="217" customWidth="1"/>
    <col min="5" max="5" width="11.33203125" style="218" customWidth="1"/>
    <col min="6" max="6" width="5.88671875" style="219" customWidth="1"/>
    <col min="7" max="7" width="9.6640625" style="220" customWidth="1"/>
    <col min="8" max="8" width="11.33203125" style="220" customWidth="1"/>
    <col min="9" max="9" width="9.33203125" style="220" customWidth="1"/>
    <col min="10" max="10" width="8.33203125" style="220" customWidth="1"/>
    <col min="11" max="11" width="7.44140625" style="221" customWidth="1"/>
    <col min="12" max="12" width="8.33203125" style="221" customWidth="1"/>
    <col min="13" max="13" width="7.109375" style="218" customWidth="1"/>
    <col min="14" max="14" width="7" style="218" customWidth="1"/>
    <col min="15" max="15" width="3.5546875" style="219" customWidth="1"/>
    <col min="16" max="16" width="12.6640625" style="219" hidden="1" customWidth="1"/>
    <col min="17" max="19" width="11.33203125" style="218" hidden="1" customWidth="1"/>
    <col min="20" max="20" width="10.5546875" style="222" hidden="1" customWidth="1"/>
    <col min="21" max="21" width="10.33203125" style="222" hidden="1" customWidth="1"/>
    <col min="22" max="22" width="5.6640625" style="222" hidden="1" customWidth="1"/>
    <col min="23" max="23" width="0" style="218" hidden="1" customWidth="1"/>
    <col min="24" max="25" width="0" style="219" hidden="1" customWidth="1"/>
    <col min="26" max="26" width="7.5546875" style="216" hidden="1" customWidth="1"/>
    <col min="27" max="27" width="24.88671875" style="216" hidden="1" customWidth="1"/>
    <col min="28" max="28" width="4.33203125" style="219" hidden="1" customWidth="1"/>
    <col min="29" max="29" width="8.33203125" style="219" hidden="1" customWidth="1"/>
    <col min="30" max="30" width="8.6640625" style="219" hidden="1" customWidth="1"/>
    <col min="31" max="34" width="0" style="219" hidden="1" customWidth="1"/>
    <col min="35" max="53" width="0" style="189" hidden="1" customWidth="1"/>
    <col min="54" max="256" width="9.109375" style="189"/>
    <col min="257" max="257" width="4.6640625" style="189" customWidth="1"/>
    <col min="258" max="258" width="5.33203125" style="189" customWidth="1"/>
    <col min="259" max="259" width="13" style="189" customWidth="1"/>
    <col min="260" max="260" width="35.6640625" style="189" customWidth="1"/>
    <col min="261" max="261" width="11.33203125" style="189" customWidth="1"/>
    <col min="262" max="262" width="5.88671875" style="189" customWidth="1"/>
    <col min="263" max="263" width="9.6640625" style="189" customWidth="1"/>
    <col min="264" max="265" width="11.33203125" style="189" customWidth="1"/>
    <col min="266" max="266" width="8.33203125" style="189" customWidth="1"/>
    <col min="267" max="267" width="7.44140625" style="189" customWidth="1"/>
    <col min="268" max="268" width="8.33203125" style="189" customWidth="1"/>
    <col min="269" max="269" width="7.109375" style="189" customWidth="1"/>
    <col min="270" max="270" width="7" style="189" customWidth="1"/>
    <col min="271" max="271" width="3.5546875" style="189" customWidth="1"/>
    <col min="272" max="272" width="12.6640625" style="189" customWidth="1"/>
    <col min="273" max="275" width="11.33203125" style="189" customWidth="1"/>
    <col min="276" max="276" width="10.5546875" style="189" customWidth="1"/>
    <col min="277" max="277" width="10.33203125" style="189" customWidth="1"/>
    <col min="278" max="278" width="5.6640625" style="189" customWidth="1"/>
    <col min="279" max="281" width="9.109375" style="189"/>
    <col min="282" max="282" width="7.5546875" style="189" customWidth="1"/>
    <col min="283" max="283" width="24.88671875" style="189" customWidth="1"/>
    <col min="284" max="284" width="4.33203125" style="189" customWidth="1"/>
    <col min="285" max="285" width="8.33203125" style="189" customWidth="1"/>
    <col min="286" max="286" width="8.6640625" style="189" customWidth="1"/>
    <col min="287" max="291" width="9.109375" style="189"/>
    <col min="292" max="293" width="0" style="189" hidden="1" customWidth="1"/>
    <col min="294" max="512" width="9.109375" style="189"/>
    <col min="513" max="513" width="4.6640625" style="189" customWidth="1"/>
    <col min="514" max="514" width="5.33203125" style="189" customWidth="1"/>
    <col min="515" max="515" width="13" style="189" customWidth="1"/>
    <col min="516" max="516" width="35.6640625" style="189" customWidth="1"/>
    <col min="517" max="517" width="11.33203125" style="189" customWidth="1"/>
    <col min="518" max="518" width="5.88671875" style="189" customWidth="1"/>
    <col min="519" max="519" width="9.6640625" style="189" customWidth="1"/>
    <col min="520" max="521" width="11.33203125" style="189" customWidth="1"/>
    <col min="522" max="522" width="8.33203125" style="189" customWidth="1"/>
    <col min="523" max="523" width="7.44140625" style="189" customWidth="1"/>
    <col min="524" max="524" width="8.33203125" style="189" customWidth="1"/>
    <col min="525" max="525" width="7.109375" style="189" customWidth="1"/>
    <col min="526" max="526" width="7" style="189" customWidth="1"/>
    <col min="527" max="527" width="3.5546875" style="189" customWidth="1"/>
    <col min="528" max="528" width="12.6640625" style="189" customWidth="1"/>
    <col min="529" max="531" width="11.33203125" style="189" customWidth="1"/>
    <col min="532" max="532" width="10.5546875" style="189" customWidth="1"/>
    <col min="533" max="533" width="10.33203125" style="189" customWidth="1"/>
    <col min="534" max="534" width="5.6640625" style="189" customWidth="1"/>
    <col min="535" max="537" width="9.109375" style="189"/>
    <col min="538" max="538" width="7.5546875" style="189" customWidth="1"/>
    <col min="539" max="539" width="24.88671875" style="189" customWidth="1"/>
    <col min="540" max="540" width="4.33203125" style="189" customWidth="1"/>
    <col min="541" max="541" width="8.33203125" style="189" customWidth="1"/>
    <col min="542" max="542" width="8.6640625" style="189" customWidth="1"/>
    <col min="543" max="547" width="9.109375" style="189"/>
    <col min="548" max="549" width="0" style="189" hidden="1" customWidth="1"/>
    <col min="550" max="768" width="9.109375" style="189"/>
    <col min="769" max="769" width="4.6640625" style="189" customWidth="1"/>
    <col min="770" max="770" width="5.33203125" style="189" customWidth="1"/>
    <col min="771" max="771" width="13" style="189" customWidth="1"/>
    <col min="772" max="772" width="35.6640625" style="189" customWidth="1"/>
    <col min="773" max="773" width="11.33203125" style="189" customWidth="1"/>
    <col min="774" max="774" width="5.88671875" style="189" customWidth="1"/>
    <col min="775" max="775" width="9.6640625" style="189" customWidth="1"/>
    <col min="776" max="777" width="11.33203125" style="189" customWidth="1"/>
    <col min="778" max="778" width="8.33203125" style="189" customWidth="1"/>
    <col min="779" max="779" width="7.44140625" style="189" customWidth="1"/>
    <col min="780" max="780" width="8.33203125" style="189" customWidth="1"/>
    <col min="781" max="781" width="7.109375" style="189" customWidth="1"/>
    <col min="782" max="782" width="7" style="189" customWidth="1"/>
    <col min="783" max="783" width="3.5546875" style="189" customWidth="1"/>
    <col min="784" max="784" width="12.6640625" style="189" customWidth="1"/>
    <col min="785" max="787" width="11.33203125" style="189" customWidth="1"/>
    <col min="788" max="788" width="10.5546875" style="189" customWidth="1"/>
    <col min="789" max="789" width="10.33203125" style="189" customWidth="1"/>
    <col min="790" max="790" width="5.6640625" style="189" customWidth="1"/>
    <col min="791" max="793" width="9.109375" style="189"/>
    <col min="794" max="794" width="7.5546875" style="189" customWidth="1"/>
    <col min="795" max="795" width="24.88671875" style="189" customWidth="1"/>
    <col min="796" max="796" width="4.33203125" style="189" customWidth="1"/>
    <col min="797" max="797" width="8.33203125" style="189" customWidth="1"/>
    <col min="798" max="798" width="8.6640625" style="189" customWidth="1"/>
    <col min="799" max="803" width="9.109375" style="189"/>
    <col min="804" max="805" width="0" style="189" hidden="1" customWidth="1"/>
    <col min="806" max="1024" width="9.109375" style="189"/>
    <col min="1025" max="1025" width="4.6640625" style="189" customWidth="1"/>
    <col min="1026" max="1026" width="5.33203125" style="189" customWidth="1"/>
    <col min="1027" max="1027" width="13" style="189" customWidth="1"/>
    <col min="1028" max="1028" width="35.6640625" style="189" customWidth="1"/>
    <col min="1029" max="1029" width="11.33203125" style="189" customWidth="1"/>
    <col min="1030" max="1030" width="5.88671875" style="189" customWidth="1"/>
    <col min="1031" max="1031" width="9.6640625" style="189" customWidth="1"/>
    <col min="1032" max="1033" width="11.33203125" style="189" customWidth="1"/>
    <col min="1034" max="1034" width="8.33203125" style="189" customWidth="1"/>
    <col min="1035" max="1035" width="7.44140625" style="189" customWidth="1"/>
    <col min="1036" max="1036" width="8.33203125" style="189" customWidth="1"/>
    <col min="1037" max="1037" width="7.109375" style="189" customWidth="1"/>
    <col min="1038" max="1038" width="7" style="189" customWidth="1"/>
    <col min="1039" max="1039" width="3.5546875" style="189" customWidth="1"/>
    <col min="1040" max="1040" width="12.6640625" style="189" customWidth="1"/>
    <col min="1041" max="1043" width="11.33203125" style="189" customWidth="1"/>
    <col min="1044" max="1044" width="10.5546875" style="189" customWidth="1"/>
    <col min="1045" max="1045" width="10.33203125" style="189" customWidth="1"/>
    <col min="1046" max="1046" width="5.6640625" style="189" customWidth="1"/>
    <col min="1047" max="1049" width="9.109375" style="189"/>
    <col min="1050" max="1050" width="7.5546875" style="189" customWidth="1"/>
    <col min="1051" max="1051" width="24.88671875" style="189" customWidth="1"/>
    <col min="1052" max="1052" width="4.33203125" style="189" customWidth="1"/>
    <col min="1053" max="1053" width="8.33203125" style="189" customWidth="1"/>
    <col min="1054" max="1054" width="8.6640625" style="189" customWidth="1"/>
    <col min="1055" max="1059" width="9.109375" style="189"/>
    <col min="1060" max="1061" width="0" style="189" hidden="1" customWidth="1"/>
    <col min="1062" max="1280" width="9.109375" style="189"/>
    <col min="1281" max="1281" width="4.6640625" style="189" customWidth="1"/>
    <col min="1282" max="1282" width="5.33203125" style="189" customWidth="1"/>
    <col min="1283" max="1283" width="13" style="189" customWidth="1"/>
    <col min="1284" max="1284" width="35.6640625" style="189" customWidth="1"/>
    <col min="1285" max="1285" width="11.33203125" style="189" customWidth="1"/>
    <col min="1286" max="1286" width="5.88671875" style="189" customWidth="1"/>
    <col min="1287" max="1287" width="9.6640625" style="189" customWidth="1"/>
    <col min="1288" max="1289" width="11.33203125" style="189" customWidth="1"/>
    <col min="1290" max="1290" width="8.33203125" style="189" customWidth="1"/>
    <col min="1291" max="1291" width="7.44140625" style="189" customWidth="1"/>
    <col min="1292" max="1292" width="8.33203125" style="189" customWidth="1"/>
    <col min="1293" max="1293" width="7.109375" style="189" customWidth="1"/>
    <col min="1294" max="1294" width="7" style="189" customWidth="1"/>
    <col min="1295" max="1295" width="3.5546875" style="189" customWidth="1"/>
    <col min="1296" max="1296" width="12.6640625" style="189" customWidth="1"/>
    <col min="1297" max="1299" width="11.33203125" style="189" customWidth="1"/>
    <col min="1300" max="1300" width="10.5546875" style="189" customWidth="1"/>
    <col min="1301" max="1301" width="10.33203125" style="189" customWidth="1"/>
    <col min="1302" max="1302" width="5.6640625" style="189" customWidth="1"/>
    <col min="1303" max="1305" width="9.109375" style="189"/>
    <col min="1306" max="1306" width="7.5546875" style="189" customWidth="1"/>
    <col min="1307" max="1307" width="24.88671875" style="189" customWidth="1"/>
    <col min="1308" max="1308" width="4.33203125" style="189" customWidth="1"/>
    <col min="1309" max="1309" width="8.33203125" style="189" customWidth="1"/>
    <col min="1310" max="1310" width="8.6640625" style="189" customWidth="1"/>
    <col min="1311" max="1315" width="9.109375" style="189"/>
    <col min="1316" max="1317" width="0" style="189" hidden="1" customWidth="1"/>
    <col min="1318" max="1536" width="9.109375" style="189"/>
    <col min="1537" max="1537" width="4.6640625" style="189" customWidth="1"/>
    <col min="1538" max="1538" width="5.33203125" style="189" customWidth="1"/>
    <col min="1539" max="1539" width="13" style="189" customWidth="1"/>
    <col min="1540" max="1540" width="35.6640625" style="189" customWidth="1"/>
    <col min="1541" max="1541" width="11.33203125" style="189" customWidth="1"/>
    <col min="1542" max="1542" width="5.88671875" style="189" customWidth="1"/>
    <col min="1543" max="1543" width="9.6640625" style="189" customWidth="1"/>
    <col min="1544" max="1545" width="11.33203125" style="189" customWidth="1"/>
    <col min="1546" max="1546" width="8.33203125" style="189" customWidth="1"/>
    <col min="1547" max="1547" width="7.44140625" style="189" customWidth="1"/>
    <col min="1548" max="1548" width="8.33203125" style="189" customWidth="1"/>
    <col min="1549" max="1549" width="7.109375" style="189" customWidth="1"/>
    <col min="1550" max="1550" width="7" style="189" customWidth="1"/>
    <col min="1551" max="1551" width="3.5546875" style="189" customWidth="1"/>
    <col min="1552" max="1552" width="12.6640625" style="189" customWidth="1"/>
    <col min="1553" max="1555" width="11.33203125" style="189" customWidth="1"/>
    <col min="1556" max="1556" width="10.5546875" style="189" customWidth="1"/>
    <col min="1557" max="1557" width="10.33203125" style="189" customWidth="1"/>
    <col min="1558" max="1558" width="5.6640625" style="189" customWidth="1"/>
    <col min="1559" max="1561" width="9.109375" style="189"/>
    <col min="1562" max="1562" width="7.5546875" style="189" customWidth="1"/>
    <col min="1563" max="1563" width="24.88671875" style="189" customWidth="1"/>
    <col min="1564" max="1564" width="4.33203125" style="189" customWidth="1"/>
    <col min="1565" max="1565" width="8.33203125" style="189" customWidth="1"/>
    <col min="1566" max="1566" width="8.6640625" style="189" customWidth="1"/>
    <col min="1567" max="1571" width="9.109375" style="189"/>
    <col min="1572" max="1573" width="0" style="189" hidden="1" customWidth="1"/>
    <col min="1574" max="1792" width="9.109375" style="189"/>
    <col min="1793" max="1793" width="4.6640625" style="189" customWidth="1"/>
    <col min="1794" max="1794" width="5.33203125" style="189" customWidth="1"/>
    <col min="1795" max="1795" width="13" style="189" customWidth="1"/>
    <col min="1796" max="1796" width="35.6640625" style="189" customWidth="1"/>
    <col min="1797" max="1797" width="11.33203125" style="189" customWidth="1"/>
    <col min="1798" max="1798" width="5.88671875" style="189" customWidth="1"/>
    <col min="1799" max="1799" width="9.6640625" style="189" customWidth="1"/>
    <col min="1800" max="1801" width="11.33203125" style="189" customWidth="1"/>
    <col min="1802" max="1802" width="8.33203125" style="189" customWidth="1"/>
    <col min="1803" max="1803" width="7.44140625" style="189" customWidth="1"/>
    <col min="1804" max="1804" width="8.33203125" style="189" customWidth="1"/>
    <col min="1805" max="1805" width="7.109375" style="189" customWidth="1"/>
    <col min="1806" max="1806" width="7" style="189" customWidth="1"/>
    <col min="1807" max="1807" width="3.5546875" style="189" customWidth="1"/>
    <col min="1808" max="1808" width="12.6640625" style="189" customWidth="1"/>
    <col min="1809" max="1811" width="11.33203125" style="189" customWidth="1"/>
    <col min="1812" max="1812" width="10.5546875" style="189" customWidth="1"/>
    <col min="1813" max="1813" width="10.33203125" style="189" customWidth="1"/>
    <col min="1814" max="1814" width="5.6640625" style="189" customWidth="1"/>
    <col min="1815" max="1817" width="9.109375" style="189"/>
    <col min="1818" max="1818" width="7.5546875" style="189" customWidth="1"/>
    <col min="1819" max="1819" width="24.88671875" style="189" customWidth="1"/>
    <col min="1820" max="1820" width="4.33203125" style="189" customWidth="1"/>
    <col min="1821" max="1821" width="8.33203125" style="189" customWidth="1"/>
    <col min="1822" max="1822" width="8.6640625" style="189" customWidth="1"/>
    <col min="1823" max="1827" width="9.109375" style="189"/>
    <col min="1828" max="1829" width="0" style="189" hidden="1" customWidth="1"/>
    <col min="1830" max="2048" width="9.109375" style="189"/>
    <col min="2049" max="2049" width="4.6640625" style="189" customWidth="1"/>
    <col min="2050" max="2050" width="5.33203125" style="189" customWidth="1"/>
    <col min="2051" max="2051" width="13" style="189" customWidth="1"/>
    <col min="2052" max="2052" width="35.6640625" style="189" customWidth="1"/>
    <col min="2053" max="2053" width="11.33203125" style="189" customWidth="1"/>
    <col min="2054" max="2054" width="5.88671875" style="189" customWidth="1"/>
    <col min="2055" max="2055" width="9.6640625" style="189" customWidth="1"/>
    <col min="2056" max="2057" width="11.33203125" style="189" customWidth="1"/>
    <col min="2058" max="2058" width="8.33203125" style="189" customWidth="1"/>
    <col min="2059" max="2059" width="7.44140625" style="189" customWidth="1"/>
    <col min="2060" max="2060" width="8.33203125" style="189" customWidth="1"/>
    <col min="2061" max="2061" width="7.109375" style="189" customWidth="1"/>
    <col min="2062" max="2062" width="7" style="189" customWidth="1"/>
    <col min="2063" max="2063" width="3.5546875" style="189" customWidth="1"/>
    <col min="2064" max="2064" width="12.6640625" style="189" customWidth="1"/>
    <col min="2065" max="2067" width="11.33203125" style="189" customWidth="1"/>
    <col min="2068" max="2068" width="10.5546875" style="189" customWidth="1"/>
    <col min="2069" max="2069" width="10.33203125" style="189" customWidth="1"/>
    <col min="2070" max="2070" width="5.6640625" style="189" customWidth="1"/>
    <col min="2071" max="2073" width="9.109375" style="189"/>
    <col min="2074" max="2074" width="7.5546875" style="189" customWidth="1"/>
    <col min="2075" max="2075" width="24.88671875" style="189" customWidth="1"/>
    <col min="2076" max="2076" width="4.33203125" style="189" customWidth="1"/>
    <col min="2077" max="2077" width="8.33203125" style="189" customWidth="1"/>
    <col min="2078" max="2078" width="8.6640625" style="189" customWidth="1"/>
    <col min="2079" max="2083" width="9.109375" style="189"/>
    <col min="2084" max="2085" width="0" style="189" hidden="1" customWidth="1"/>
    <col min="2086" max="2304" width="9.109375" style="189"/>
    <col min="2305" max="2305" width="4.6640625" style="189" customWidth="1"/>
    <col min="2306" max="2306" width="5.33203125" style="189" customWidth="1"/>
    <col min="2307" max="2307" width="13" style="189" customWidth="1"/>
    <col min="2308" max="2308" width="35.6640625" style="189" customWidth="1"/>
    <col min="2309" max="2309" width="11.33203125" style="189" customWidth="1"/>
    <col min="2310" max="2310" width="5.88671875" style="189" customWidth="1"/>
    <col min="2311" max="2311" width="9.6640625" style="189" customWidth="1"/>
    <col min="2312" max="2313" width="11.33203125" style="189" customWidth="1"/>
    <col min="2314" max="2314" width="8.33203125" style="189" customWidth="1"/>
    <col min="2315" max="2315" width="7.44140625" style="189" customWidth="1"/>
    <col min="2316" max="2316" width="8.33203125" style="189" customWidth="1"/>
    <col min="2317" max="2317" width="7.109375" style="189" customWidth="1"/>
    <col min="2318" max="2318" width="7" style="189" customWidth="1"/>
    <col min="2319" max="2319" width="3.5546875" style="189" customWidth="1"/>
    <col min="2320" max="2320" width="12.6640625" style="189" customWidth="1"/>
    <col min="2321" max="2323" width="11.33203125" style="189" customWidth="1"/>
    <col min="2324" max="2324" width="10.5546875" style="189" customWidth="1"/>
    <col min="2325" max="2325" width="10.33203125" style="189" customWidth="1"/>
    <col min="2326" max="2326" width="5.6640625" style="189" customWidth="1"/>
    <col min="2327" max="2329" width="9.109375" style="189"/>
    <col min="2330" max="2330" width="7.5546875" style="189" customWidth="1"/>
    <col min="2331" max="2331" width="24.88671875" style="189" customWidth="1"/>
    <col min="2332" max="2332" width="4.33203125" style="189" customWidth="1"/>
    <col min="2333" max="2333" width="8.33203125" style="189" customWidth="1"/>
    <col min="2334" max="2334" width="8.6640625" style="189" customWidth="1"/>
    <col min="2335" max="2339" width="9.109375" style="189"/>
    <col min="2340" max="2341" width="0" style="189" hidden="1" customWidth="1"/>
    <col min="2342" max="2560" width="9.109375" style="189"/>
    <col min="2561" max="2561" width="4.6640625" style="189" customWidth="1"/>
    <col min="2562" max="2562" width="5.33203125" style="189" customWidth="1"/>
    <col min="2563" max="2563" width="13" style="189" customWidth="1"/>
    <col min="2564" max="2564" width="35.6640625" style="189" customWidth="1"/>
    <col min="2565" max="2565" width="11.33203125" style="189" customWidth="1"/>
    <col min="2566" max="2566" width="5.88671875" style="189" customWidth="1"/>
    <col min="2567" max="2567" width="9.6640625" style="189" customWidth="1"/>
    <col min="2568" max="2569" width="11.33203125" style="189" customWidth="1"/>
    <col min="2570" max="2570" width="8.33203125" style="189" customWidth="1"/>
    <col min="2571" max="2571" width="7.44140625" style="189" customWidth="1"/>
    <col min="2572" max="2572" width="8.33203125" style="189" customWidth="1"/>
    <col min="2573" max="2573" width="7.109375" style="189" customWidth="1"/>
    <col min="2574" max="2574" width="7" style="189" customWidth="1"/>
    <col min="2575" max="2575" width="3.5546875" style="189" customWidth="1"/>
    <col min="2576" max="2576" width="12.6640625" style="189" customWidth="1"/>
    <col min="2577" max="2579" width="11.33203125" style="189" customWidth="1"/>
    <col min="2580" max="2580" width="10.5546875" style="189" customWidth="1"/>
    <col min="2581" max="2581" width="10.33203125" style="189" customWidth="1"/>
    <col min="2582" max="2582" width="5.6640625" style="189" customWidth="1"/>
    <col min="2583" max="2585" width="9.109375" style="189"/>
    <col min="2586" max="2586" width="7.5546875" style="189" customWidth="1"/>
    <col min="2587" max="2587" width="24.88671875" style="189" customWidth="1"/>
    <col min="2588" max="2588" width="4.33203125" style="189" customWidth="1"/>
    <col min="2589" max="2589" width="8.33203125" style="189" customWidth="1"/>
    <col min="2590" max="2590" width="8.6640625" style="189" customWidth="1"/>
    <col min="2591" max="2595" width="9.109375" style="189"/>
    <col min="2596" max="2597" width="0" style="189" hidden="1" customWidth="1"/>
    <col min="2598" max="2816" width="9.109375" style="189"/>
    <col min="2817" max="2817" width="4.6640625" style="189" customWidth="1"/>
    <col min="2818" max="2818" width="5.33203125" style="189" customWidth="1"/>
    <col min="2819" max="2819" width="13" style="189" customWidth="1"/>
    <col min="2820" max="2820" width="35.6640625" style="189" customWidth="1"/>
    <col min="2821" max="2821" width="11.33203125" style="189" customWidth="1"/>
    <col min="2822" max="2822" width="5.88671875" style="189" customWidth="1"/>
    <col min="2823" max="2823" width="9.6640625" style="189" customWidth="1"/>
    <col min="2824" max="2825" width="11.33203125" style="189" customWidth="1"/>
    <col min="2826" max="2826" width="8.33203125" style="189" customWidth="1"/>
    <col min="2827" max="2827" width="7.44140625" style="189" customWidth="1"/>
    <col min="2828" max="2828" width="8.33203125" style="189" customWidth="1"/>
    <col min="2829" max="2829" width="7.109375" style="189" customWidth="1"/>
    <col min="2830" max="2830" width="7" style="189" customWidth="1"/>
    <col min="2831" max="2831" width="3.5546875" style="189" customWidth="1"/>
    <col min="2832" max="2832" width="12.6640625" style="189" customWidth="1"/>
    <col min="2833" max="2835" width="11.33203125" style="189" customWidth="1"/>
    <col min="2836" max="2836" width="10.5546875" style="189" customWidth="1"/>
    <col min="2837" max="2837" width="10.33203125" style="189" customWidth="1"/>
    <col min="2838" max="2838" width="5.6640625" style="189" customWidth="1"/>
    <col min="2839" max="2841" width="9.109375" style="189"/>
    <col min="2842" max="2842" width="7.5546875" style="189" customWidth="1"/>
    <col min="2843" max="2843" width="24.88671875" style="189" customWidth="1"/>
    <col min="2844" max="2844" width="4.33203125" style="189" customWidth="1"/>
    <col min="2845" max="2845" width="8.33203125" style="189" customWidth="1"/>
    <col min="2846" max="2846" width="8.6640625" style="189" customWidth="1"/>
    <col min="2847" max="2851" width="9.109375" style="189"/>
    <col min="2852" max="2853" width="0" style="189" hidden="1" customWidth="1"/>
    <col min="2854" max="3072" width="9.109375" style="189"/>
    <col min="3073" max="3073" width="4.6640625" style="189" customWidth="1"/>
    <col min="3074" max="3074" width="5.33203125" style="189" customWidth="1"/>
    <col min="3075" max="3075" width="13" style="189" customWidth="1"/>
    <col min="3076" max="3076" width="35.6640625" style="189" customWidth="1"/>
    <col min="3077" max="3077" width="11.33203125" style="189" customWidth="1"/>
    <col min="3078" max="3078" width="5.88671875" style="189" customWidth="1"/>
    <col min="3079" max="3079" width="9.6640625" style="189" customWidth="1"/>
    <col min="3080" max="3081" width="11.33203125" style="189" customWidth="1"/>
    <col min="3082" max="3082" width="8.33203125" style="189" customWidth="1"/>
    <col min="3083" max="3083" width="7.44140625" style="189" customWidth="1"/>
    <col min="3084" max="3084" width="8.33203125" style="189" customWidth="1"/>
    <col min="3085" max="3085" width="7.109375" style="189" customWidth="1"/>
    <col min="3086" max="3086" width="7" style="189" customWidth="1"/>
    <col min="3087" max="3087" width="3.5546875" style="189" customWidth="1"/>
    <col min="3088" max="3088" width="12.6640625" style="189" customWidth="1"/>
    <col min="3089" max="3091" width="11.33203125" style="189" customWidth="1"/>
    <col min="3092" max="3092" width="10.5546875" style="189" customWidth="1"/>
    <col min="3093" max="3093" width="10.33203125" style="189" customWidth="1"/>
    <col min="3094" max="3094" width="5.6640625" style="189" customWidth="1"/>
    <col min="3095" max="3097" width="9.109375" style="189"/>
    <col min="3098" max="3098" width="7.5546875" style="189" customWidth="1"/>
    <col min="3099" max="3099" width="24.88671875" style="189" customWidth="1"/>
    <col min="3100" max="3100" width="4.33203125" style="189" customWidth="1"/>
    <col min="3101" max="3101" width="8.33203125" style="189" customWidth="1"/>
    <col min="3102" max="3102" width="8.6640625" style="189" customWidth="1"/>
    <col min="3103" max="3107" width="9.109375" style="189"/>
    <col min="3108" max="3109" width="0" style="189" hidden="1" customWidth="1"/>
    <col min="3110" max="3328" width="9.109375" style="189"/>
    <col min="3329" max="3329" width="4.6640625" style="189" customWidth="1"/>
    <col min="3330" max="3330" width="5.33203125" style="189" customWidth="1"/>
    <col min="3331" max="3331" width="13" style="189" customWidth="1"/>
    <col min="3332" max="3332" width="35.6640625" style="189" customWidth="1"/>
    <col min="3333" max="3333" width="11.33203125" style="189" customWidth="1"/>
    <col min="3334" max="3334" width="5.88671875" style="189" customWidth="1"/>
    <col min="3335" max="3335" width="9.6640625" style="189" customWidth="1"/>
    <col min="3336" max="3337" width="11.33203125" style="189" customWidth="1"/>
    <col min="3338" max="3338" width="8.33203125" style="189" customWidth="1"/>
    <col min="3339" max="3339" width="7.44140625" style="189" customWidth="1"/>
    <col min="3340" max="3340" width="8.33203125" style="189" customWidth="1"/>
    <col min="3341" max="3341" width="7.109375" style="189" customWidth="1"/>
    <col min="3342" max="3342" width="7" style="189" customWidth="1"/>
    <col min="3343" max="3343" width="3.5546875" style="189" customWidth="1"/>
    <col min="3344" max="3344" width="12.6640625" style="189" customWidth="1"/>
    <col min="3345" max="3347" width="11.33203125" style="189" customWidth="1"/>
    <col min="3348" max="3348" width="10.5546875" style="189" customWidth="1"/>
    <col min="3349" max="3349" width="10.33203125" style="189" customWidth="1"/>
    <col min="3350" max="3350" width="5.6640625" style="189" customWidth="1"/>
    <col min="3351" max="3353" width="9.109375" style="189"/>
    <col min="3354" max="3354" width="7.5546875" style="189" customWidth="1"/>
    <col min="3355" max="3355" width="24.88671875" style="189" customWidth="1"/>
    <col min="3356" max="3356" width="4.33203125" style="189" customWidth="1"/>
    <col min="3357" max="3357" width="8.33203125" style="189" customWidth="1"/>
    <col min="3358" max="3358" width="8.6640625" style="189" customWidth="1"/>
    <col min="3359" max="3363" width="9.109375" style="189"/>
    <col min="3364" max="3365" width="0" style="189" hidden="1" customWidth="1"/>
    <col min="3366" max="3584" width="9.109375" style="189"/>
    <col min="3585" max="3585" width="4.6640625" style="189" customWidth="1"/>
    <col min="3586" max="3586" width="5.33203125" style="189" customWidth="1"/>
    <col min="3587" max="3587" width="13" style="189" customWidth="1"/>
    <col min="3588" max="3588" width="35.6640625" style="189" customWidth="1"/>
    <col min="3589" max="3589" width="11.33203125" style="189" customWidth="1"/>
    <col min="3590" max="3590" width="5.88671875" style="189" customWidth="1"/>
    <col min="3591" max="3591" width="9.6640625" style="189" customWidth="1"/>
    <col min="3592" max="3593" width="11.33203125" style="189" customWidth="1"/>
    <col min="3594" max="3594" width="8.33203125" style="189" customWidth="1"/>
    <col min="3595" max="3595" width="7.44140625" style="189" customWidth="1"/>
    <col min="3596" max="3596" width="8.33203125" style="189" customWidth="1"/>
    <col min="3597" max="3597" width="7.109375" style="189" customWidth="1"/>
    <col min="3598" max="3598" width="7" style="189" customWidth="1"/>
    <col min="3599" max="3599" width="3.5546875" style="189" customWidth="1"/>
    <col min="3600" max="3600" width="12.6640625" style="189" customWidth="1"/>
    <col min="3601" max="3603" width="11.33203125" style="189" customWidth="1"/>
    <col min="3604" max="3604" width="10.5546875" style="189" customWidth="1"/>
    <col min="3605" max="3605" width="10.33203125" style="189" customWidth="1"/>
    <col min="3606" max="3606" width="5.6640625" style="189" customWidth="1"/>
    <col min="3607" max="3609" width="9.109375" style="189"/>
    <col min="3610" max="3610" width="7.5546875" style="189" customWidth="1"/>
    <col min="3611" max="3611" width="24.88671875" style="189" customWidth="1"/>
    <col min="3612" max="3612" width="4.33203125" style="189" customWidth="1"/>
    <col min="3613" max="3613" width="8.33203125" style="189" customWidth="1"/>
    <col min="3614" max="3614" width="8.6640625" style="189" customWidth="1"/>
    <col min="3615" max="3619" width="9.109375" style="189"/>
    <col min="3620" max="3621" width="0" style="189" hidden="1" customWidth="1"/>
    <col min="3622" max="3840" width="9.109375" style="189"/>
    <col min="3841" max="3841" width="4.6640625" style="189" customWidth="1"/>
    <col min="3842" max="3842" width="5.33203125" style="189" customWidth="1"/>
    <col min="3843" max="3843" width="13" style="189" customWidth="1"/>
    <col min="3844" max="3844" width="35.6640625" style="189" customWidth="1"/>
    <col min="3845" max="3845" width="11.33203125" style="189" customWidth="1"/>
    <col min="3846" max="3846" width="5.88671875" style="189" customWidth="1"/>
    <col min="3847" max="3847" width="9.6640625" style="189" customWidth="1"/>
    <col min="3848" max="3849" width="11.33203125" style="189" customWidth="1"/>
    <col min="3850" max="3850" width="8.33203125" style="189" customWidth="1"/>
    <col min="3851" max="3851" width="7.44140625" style="189" customWidth="1"/>
    <col min="3852" max="3852" width="8.33203125" style="189" customWidth="1"/>
    <col min="3853" max="3853" width="7.109375" style="189" customWidth="1"/>
    <col min="3854" max="3854" width="7" style="189" customWidth="1"/>
    <col min="3855" max="3855" width="3.5546875" style="189" customWidth="1"/>
    <col min="3856" max="3856" width="12.6640625" style="189" customWidth="1"/>
    <col min="3857" max="3859" width="11.33203125" style="189" customWidth="1"/>
    <col min="3860" max="3860" width="10.5546875" style="189" customWidth="1"/>
    <col min="3861" max="3861" width="10.33203125" style="189" customWidth="1"/>
    <col min="3862" max="3862" width="5.6640625" style="189" customWidth="1"/>
    <col min="3863" max="3865" width="9.109375" style="189"/>
    <col min="3866" max="3866" width="7.5546875" style="189" customWidth="1"/>
    <col min="3867" max="3867" width="24.88671875" style="189" customWidth="1"/>
    <col min="3868" max="3868" width="4.33203125" style="189" customWidth="1"/>
    <col min="3869" max="3869" width="8.33203125" style="189" customWidth="1"/>
    <col min="3870" max="3870" width="8.6640625" style="189" customWidth="1"/>
    <col min="3871" max="3875" width="9.109375" style="189"/>
    <col min="3876" max="3877" width="0" style="189" hidden="1" customWidth="1"/>
    <col min="3878" max="4096" width="9.109375" style="189"/>
    <col min="4097" max="4097" width="4.6640625" style="189" customWidth="1"/>
    <col min="4098" max="4098" width="5.33203125" style="189" customWidth="1"/>
    <col min="4099" max="4099" width="13" style="189" customWidth="1"/>
    <col min="4100" max="4100" width="35.6640625" style="189" customWidth="1"/>
    <col min="4101" max="4101" width="11.33203125" style="189" customWidth="1"/>
    <col min="4102" max="4102" width="5.88671875" style="189" customWidth="1"/>
    <col min="4103" max="4103" width="9.6640625" style="189" customWidth="1"/>
    <col min="4104" max="4105" width="11.33203125" style="189" customWidth="1"/>
    <col min="4106" max="4106" width="8.33203125" style="189" customWidth="1"/>
    <col min="4107" max="4107" width="7.44140625" style="189" customWidth="1"/>
    <col min="4108" max="4108" width="8.33203125" style="189" customWidth="1"/>
    <col min="4109" max="4109" width="7.109375" style="189" customWidth="1"/>
    <col min="4110" max="4110" width="7" style="189" customWidth="1"/>
    <col min="4111" max="4111" width="3.5546875" style="189" customWidth="1"/>
    <col min="4112" max="4112" width="12.6640625" style="189" customWidth="1"/>
    <col min="4113" max="4115" width="11.33203125" style="189" customWidth="1"/>
    <col min="4116" max="4116" width="10.5546875" style="189" customWidth="1"/>
    <col min="4117" max="4117" width="10.33203125" style="189" customWidth="1"/>
    <col min="4118" max="4118" width="5.6640625" style="189" customWidth="1"/>
    <col min="4119" max="4121" width="9.109375" style="189"/>
    <col min="4122" max="4122" width="7.5546875" style="189" customWidth="1"/>
    <col min="4123" max="4123" width="24.88671875" style="189" customWidth="1"/>
    <col min="4124" max="4124" width="4.33203125" style="189" customWidth="1"/>
    <col min="4125" max="4125" width="8.33203125" style="189" customWidth="1"/>
    <col min="4126" max="4126" width="8.6640625" style="189" customWidth="1"/>
    <col min="4127" max="4131" width="9.109375" style="189"/>
    <col min="4132" max="4133" width="0" style="189" hidden="1" customWidth="1"/>
    <col min="4134" max="4352" width="9.109375" style="189"/>
    <col min="4353" max="4353" width="4.6640625" style="189" customWidth="1"/>
    <col min="4354" max="4354" width="5.33203125" style="189" customWidth="1"/>
    <col min="4355" max="4355" width="13" style="189" customWidth="1"/>
    <col min="4356" max="4356" width="35.6640625" style="189" customWidth="1"/>
    <col min="4357" max="4357" width="11.33203125" style="189" customWidth="1"/>
    <col min="4358" max="4358" width="5.88671875" style="189" customWidth="1"/>
    <col min="4359" max="4359" width="9.6640625" style="189" customWidth="1"/>
    <col min="4360" max="4361" width="11.33203125" style="189" customWidth="1"/>
    <col min="4362" max="4362" width="8.33203125" style="189" customWidth="1"/>
    <col min="4363" max="4363" width="7.44140625" style="189" customWidth="1"/>
    <col min="4364" max="4364" width="8.33203125" style="189" customWidth="1"/>
    <col min="4365" max="4365" width="7.109375" style="189" customWidth="1"/>
    <col min="4366" max="4366" width="7" style="189" customWidth="1"/>
    <col min="4367" max="4367" width="3.5546875" style="189" customWidth="1"/>
    <col min="4368" max="4368" width="12.6640625" style="189" customWidth="1"/>
    <col min="4369" max="4371" width="11.33203125" style="189" customWidth="1"/>
    <col min="4372" max="4372" width="10.5546875" style="189" customWidth="1"/>
    <col min="4373" max="4373" width="10.33203125" style="189" customWidth="1"/>
    <col min="4374" max="4374" width="5.6640625" style="189" customWidth="1"/>
    <col min="4375" max="4377" width="9.109375" style="189"/>
    <col min="4378" max="4378" width="7.5546875" style="189" customWidth="1"/>
    <col min="4379" max="4379" width="24.88671875" style="189" customWidth="1"/>
    <col min="4380" max="4380" width="4.33203125" style="189" customWidth="1"/>
    <col min="4381" max="4381" width="8.33203125" style="189" customWidth="1"/>
    <col min="4382" max="4382" width="8.6640625" style="189" customWidth="1"/>
    <col min="4383" max="4387" width="9.109375" style="189"/>
    <col min="4388" max="4389" width="0" style="189" hidden="1" customWidth="1"/>
    <col min="4390" max="4608" width="9.109375" style="189"/>
    <col min="4609" max="4609" width="4.6640625" style="189" customWidth="1"/>
    <col min="4610" max="4610" width="5.33203125" style="189" customWidth="1"/>
    <col min="4611" max="4611" width="13" style="189" customWidth="1"/>
    <col min="4612" max="4612" width="35.6640625" style="189" customWidth="1"/>
    <col min="4613" max="4613" width="11.33203125" style="189" customWidth="1"/>
    <col min="4614" max="4614" width="5.88671875" style="189" customWidth="1"/>
    <col min="4615" max="4615" width="9.6640625" style="189" customWidth="1"/>
    <col min="4616" max="4617" width="11.33203125" style="189" customWidth="1"/>
    <col min="4618" max="4618" width="8.33203125" style="189" customWidth="1"/>
    <col min="4619" max="4619" width="7.44140625" style="189" customWidth="1"/>
    <col min="4620" max="4620" width="8.33203125" style="189" customWidth="1"/>
    <col min="4621" max="4621" width="7.109375" style="189" customWidth="1"/>
    <col min="4622" max="4622" width="7" style="189" customWidth="1"/>
    <col min="4623" max="4623" width="3.5546875" style="189" customWidth="1"/>
    <col min="4624" max="4624" width="12.6640625" style="189" customWidth="1"/>
    <col min="4625" max="4627" width="11.33203125" style="189" customWidth="1"/>
    <col min="4628" max="4628" width="10.5546875" style="189" customWidth="1"/>
    <col min="4629" max="4629" width="10.33203125" style="189" customWidth="1"/>
    <col min="4630" max="4630" width="5.6640625" style="189" customWidth="1"/>
    <col min="4631" max="4633" width="9.109375" style="189"/>
    <col min="4634" max="4634" width="7.5546875" style="189" customWidth="1"/>
    <col min="4635" max="4635" width="24.88671875" style="189" customWidth="1"/>
    <col min="4636" max="4636" width="4.33203125" style="189" customWidth="1"/>
    <col min="4637" max="4637" width="8.33203125" style="189" customWidth="1"/>
    <col min="4638" max="4638" width="8.6640625" style="189" customWidth="1"/>
    <col min="4639" max="4643" width="9.109375" style="189"/>
    <col min="4644" max="4645" width="0" style="189" hidden="1" customWidth="1"/>
    <col min="4646" max="4864" width="9.109375" style="189"/>
    <col min="4865" max="4865" width="4.6640625" style="189" customWidth="1"/>
    <col min="4866" max="4866" width="5.33203125" style="189" customWidth="1"/>
    <col min="4867" max="4867" width="13" style="189" customWidth="1"/>
    <col min="4868" max="4868" width="35.6640625" style="189" customWidth="1"/>
    <col min="4869" max="4869" width="11.33203125" style="189" customWidth="1"/>
    <col min="4870" max="4870" width="5.88671875" style="189" customWidth="1"/>
    <col min="4871" max="4871" width="9.6640625" style="189" customWidth="1"/>
    <col min="4872" max="4873" width="11.33203125" style="189" customWidth="1"/>
    <col min="4874" max="4874" width="8.33203125" style="189" customWidth="1"/>
    <col min="4875" max="4875" width="7.44140625" style="189" customWidth="1"/>
    <col min="4876" max="4876" width="8.33203125" style="189" customWidth="1"/>
    <col min="4877" max="4877" width="7.109375" style="189" customWidth="1"/>
    <col min="4878" max="4878" width="7" style="189" customWidth="1"/>
    <col min="4879" max="4879" width="3.5546875" style="189" customWidth="1"/>
    <col min="4880" max="4880" width="12.6640625" style="189" customWidth="1"/>
    <col min="4881" max="4883" width="11.33203125" style="189" customWidth="1"/>
    <col min="4884" max="4884" width="10.5546875" style="189" customWidth="1"/>
    <col min="4885" max="4885" width="10.33203125" style="189" customWidth="1"/>
    <col min="4886" max="4886" width="5.6640625" style="189" customWidth="1"/>
    <col min="4887" max="4889" width="9.109375" style="189"/>
    <col min="4890" max="4890" width="7.5546875" style="189" customWidth="1"/>
    <col min="4891" max="4891" width="24.88671875" style="189" customWidth="1"/>
    <col min="4892" max="4892" width="4.33203125" style="189" customWidth="1"/>
    <col min="4893" max="4893" width="8.33203125" style="189" customWidth="1"/>
    <col min="4894" max="4894" width="8.6640625" style="189" customWidth="1"/>
    <col min="4895" max="4899" width="9.109375" style="189"/>
    <col min="4900" max="4901" width="0" style="189" hidden="1" customWidth="1"/>
    <col min="4902" max="5120" width="9.109375" style="189"/>
    <col min="5121" max="5121" width="4.6640625" style="189" customWidth="1"/>
    <col min="5122" max="5122" width="5.33203125" style="189" customWidth="1"/>
    <col min="5123" max="5123" width="13" style="189" customWidth="1"/>
    <col min="5124" max="5124" width="35.6640625" style="189" customWidth="1"/>
    <col min="5125" max="5125" width="11.33203125" style="189" customWidth="1"/>
    <col min="5126" max="5126" width="5.88671875" style="189" customWidth="1"/>
    <col min="5127" max="5127" width="9.6640625" style="189" customWidth="1"/>
    <col min="5128" max="5129" width="11.33203125" style="189" customWidth="1"/>
    <col min="5130" max="5130" width="8.33203125" style="189" customWidth="1"/>
    <col min="5131" max="5131" width="7.44140625" style="189" customWidth="1"/>
    <col min="5132" max="5132" width="8.33203125" style="189" customWidth="1"/>
    <col min="5133" max="5133" width="7.109375" style="189" customWidth="1"/>
    <col min="5134" max="5134" width="7" style="189" customWidth="1"/>
    <col min="5135" max="5135" width="3.5546875" style="189" customWidth="1"/>
    <col min="5136" max="5136" width="12.6640625" style="189" customWidth="1"/>
    <col min="5137" max="5139" width="11.33203125" style="189" customWidth="1"/>
    <col min="5140" max="5140" width="10.5546875" style="189" customWidth="1"/>
    <col min="5141" max="5141" width="10.33203125" style="189" customWidth="1"/>
    <col min="5142" max="5142" width="5.6640625" style="189" customWidth="1"/>
    <col min="5143" max="5145" width="9.109375" style="189"/>
    <col min="5146" max="5146" width="7.5546875" style="189" customWidth="1"/>
    <col min="5147" max="5147" width="24.88671875" style="189" customWidth="1"/>
    <col min="5148" max="5148" width="4.33203125" style="189" customWidth="1"/>
    <col min="5149" max="5149" width="8.33203125" style="189" customWidth="1"/>
    <col min="5150" max="5150" width="8.6640625" style="189" customWidth="1"/>
    <col min="5151" max="5155" width="9.109375" style="189"/>
    <col min="5156" max="5157" width="0" style="189" hidden="1" customWidth="1"/>
    <col min="5158" max="5376" width="9.109375" style="189"/>
    <col min="5377" max="5377" width="4.6640625" style="189" customWidth="1"/>
    <col min="5378" max="5378" width="5.33203125" style="189" customWidth="1"/>
    <col min="5379" max="5379" width="13" style="189" customWidth="1"/>
    <col min="5380" max="5380" width="35.6640625" style="189" customWidth="1"/>
    <col min="5381" max="5381" width="11.33203125" style="189" customWidth="1"/>
    <col min="5382" max="5382" width="5.88671875" style="189" customWidth="1"/>
    <col min="5383" max="5383" width="9.6640625" style="189" customWidth="1"/>
    <col min="5384" max="5385" width="11.33203125" style="189" customWidth="1"/>
    <col min="5386" max="5386" width="8.33203125" style="189" customWidth="1"/>
    <col min="5387" max="5387" width="7.44140625" style="189" customWidth="1"/>
    <col min="5388" max="5388" width="8.33203125" style="189" customWidth="1"/>
    <col min="5389" max="5389" width="7.109375" style="189" customWidth="1"/>
    <col min="5390" max="5390" width="7" style="189" customWidth="1"/>
    <col min="5391" max="5391" width="3.5546875" style="189" customWidth="1"/>
    <col min="5392" max="5392" width="12.6640625" style="189" customWidth="1"/>
    <col min="5393" max="5395" width="11.33203125" style="189" customWidth="1"/>
    <col min="5396" max="5396" width="10.5546875" style="189" customWidth="1"/>
    <col min="5397" max="5397" width="10.33203125" style="189" customWidth="1"/>
    <col min="5398" max="5398" width="5.6640625" style="189" customWidth="1"/>
    <col min="5399" max="5401" width="9.109375" style="189"/>
    <col min="5402" max="5402" width="7.5546875" style="189" customWidth="1"/>
    <col min="5403" max="5403" width="24.88671875" style="189" customWidth="1"/>
    <col min="5404" max="5404" width="4.33203125" style="189" customWidth="1"/>
    <col min="5405" max="5405" width="8.33203125" style="189" customWidth="1"/>
    <col min="5406" max="5406" width="8.6640625" style="189" customWidth="1"/>
    <col min="5407" max="5411" width="9.109375" style="189"/>
    <col min="5412" max="5413" width="0" style="189" hidden="1" customWidth="1"/>
    <col min="5414" max="5632" width="9.109375" style="189"/>
    <col min="5633" max="5633" width="4.6640625" style="189" customWidth="1"/>
    <col min="5634" max="5634" width="5.33203125" style="189" customWidth="1"/>
    <col min="5635" max="5635" width="13" style="189" customWidth="1"/>
    <col min="5636" max="5636" width="35.6640625" style="189" customWidth="1"/>
    <col min="5637" max="5637" width="11.33203125" style="189" customWidth="1"/>
    <col min="5638" max="5638" width="5.88671875" style="189" customWidth="1"/>
    <col min="5639" max="5639" width="9.6640625" style="189" customWidth="1"/>
    <col min="5640" max="5641" width="11.33203125" style="189" customWidth="1"/>
    <col min="5642" max="5642" width="8.33203125" style="189" customWidth="1"/>
    <col min="5643" max="5643" width="7.44140625" style="189" customWidth="1"/>
    <col min="5644" max="5644" width="8.33203125" style="189" customWidth="1"/>
    <col min="5645" max="5645" width="7.109375" style="189" customWidth="1"/>
    <col min="5646" max="5646" width="7" style="189" customWidth="1"/>
    <col min="5647" max="5647" width="3.5546875" style="189" customWidth="1"/>
    <col min="5648" max="5648" width="12.6640625" style="189" customWidth="1"/>
    <col min="5649" max="5651" width="11.33203125" style="189" customWidth="1"/>
    <col min="5652" max="5652" width="10.5546875" style="189" customWidth="1"/>
    <col min="5653" max="5653" width="10.33203125" style="189" customWidth="1"/>
    <col min="5654" max="5654" width="5.6640625" style="189" customWidth="1"/>
    <col min="5655" max="5657" width="9.109375" style="189"/>
    <col min="5658" max="5658" width="7.5546875" style="189" customWidth="1"/>
    <col min="5659" max="5659" width="24.88671875" style="189" customWidth="1"/>
    <col min="5660" max="5660" width="4.33203125" style="189" customWidth="1"/>
    <col min="5661" max="5661" width="8.33203125" style="189" customWidth="1"/>
    <col min="5662" max="5662" width="8.6640625" style="189" customWidth="1"/>
    <col min="5663" max="5667" width="9.109375" style="189"/>
    <col min="5668" max="5669" width="0" style="189" hidden="1" customWidth="1"/>
    <col min="5670" max="5888" width="9.109375" style="189"/>
    <col min="5889" max="5889" width="4.6640625" style="189" customWidth="1"/>
    <col min="5890" max="5890" width="5.33203125" style="189" customWidth="1"/>
    <col min="5891" max="5891" width="13" style="189" customWidth="1"/>
    <col min="5892" max="5892" width="35.6640625" style="189" customWidth="1"/>
    <col min="5893" max="5893" width="11.33203125" style="189" customWidth="1"/>
    <col min="5894" max="5894" width="5.88671875" style="189" customWidth="1"/>
    <col min="5895" max="5895" width="9.6640625" style="189" customWidth="1"/>
    <col min="5896" max="5897" width="11.33203125" style="189" customWidth="1"/>
    <col min="5898" max="5898" width="8.33203125" style="189" customWidth="1"/>
    <col min="5899" max="5899" width="7.44140625" style="189" customWidth="1"/>
    <col min="5900" max="5900" width="8.33203125" style="189" customWidth="1"/>
    <col min="5901" max="5901" width="7.109375" style="189" customWidth="1"/>
    <col min="5902" max="5902" width="7" style="189" customWidth="1"/>
    <col min="5903" max="5903" width="3.5546875" style="189" customWidth="1"/>
    <col min="5904" max="5904" width="12.6640625" style="189" customWidth="1"/>
    <col min="5905" max="5907" width="11.33203125" style="189" customWidth="1"/>
    <col min="5908" max="5908" width="10.5546875" style="189" customWidth="1"/>
    <col min="5909" max="5909" width="10.33203125" style="189" customWidth="1"/>
    <col min="5910" max="5910" width="5.6640625" style="189" customWidth="1"/>
    <col min="5911" max="5913" width="9.109375" style="189"/>
    <col min="5914" max="5914" width="7.5546875" style="189" customWidth="1"/>
    <col min="5915" max="5915" width="24.88671875" style="189" customWidth="1"/>
    <col min="5916" max="5916" width="4.33203125" style="189" customWidth="1"/>
    <col min="5917" max="5917" width="8.33203125" style="189" customWidth="1"/>
    <col min="5918" max="5918" width="8.6640625" style="189" customWidth="1"/>
    <col min="5919" max="5923" width="9.109375" style="189"/>
    <col min="5924" max="5925" width="0" style="189" hidden="1" customWidth="1"/>
    <col min="5926" max="6144" width="9.109375" style="189"/>
    <col min="6145" max="6145" width="4.6640625" style="189" customWidth="1"/>
    <col min="6146" max="6146" width="5.33203125" style="189" customWidth="1"/>
    <col min="6147" max="6147" width="13" style="189" customWidth="1"/>
    <col min="6148" max="6148" width="35.6640625" style="189" customWidth="1"/>
    <col min="6149" max="6149" width="11.33203125" style="189" customWidth="1"/>
    <col min="6150" max="6150" width="5.88671875" style="189" customWidth="1"/>
    <col min="6151" max="6151" width="9.6640625" style="189" customWidth="1"/>
    <col min="6152" max="6153" width="11.33203125" style="189" customWidth="1"/>
    <col min="6154" max="6154" width="8.33203125" style="189" customWidth="1"/>
    <col min="6155" max="6155" width="7.44140625" style="189" customWidth="1"/>
    <col min="6156" max="6156" width="8.33203125" style="189" customWidth="1"/>
    <col min="6157" max="6157" width="7.109375" style="189" customWidth="1"/>
    <col min="6158" max="6158" width="7" style="189" customWidth="1"/>
    <col min="6159" max="6159" width="3.5546875" style="189" customWidth="1"/>
    <col min="6160" max="6160" width="12.6640625" style="189" customWidth="1"/>
    <col min="6161" max="6163" width="11.33203125" style="189" customWidth="1"/>
    <col min="6164" max="6164" width="10.5546875" style="189" customWidth="1"/>
    <col min="6165" max="6165" width="10.33203125" style="189" customWidth="1"/>
    <col min="6166" max="6166" width="5.6640625" style="189" customWidth="1"/>
    <col min="6167" max="6169" width="9.109375" style="189"/>
    <col min="6170" max="6170" width="7.5546875" style="189" customWidth="1"/>
    <col min="6171" max="6171" width="24.88671875" style="189" customWidth="1"/>
    <col min="6172" max="6172" width="4.33203125" style="189" customWidth="1"/>
    <col min="6173" max="6173" width="8.33203125" style="189" customWidth="1"/>
    <col min="6174" max="6174" width="8.6640625" style="189" customWidth="1"/>
    <col min="6175" max="6179" width="9.109375" style="189"/>
    <col min="6180" max="6181" width="0" style="189" hidden="1" customWidth="1"/>
    <col min="6182" max="6400" width="9.109375" style="189"/>
    <col min="6401" max="6401" width="4.6640625" style="189" customWidth="1"/>
    <col min="6402" max="6402" width="5.33203125" style="189" customWidth="1"/>
    <col min="6403" max="6403" width="13" style="189" customWidth="1"/>
    <col min="6404" max="6404" width="35.6640625" style="189" customWidth="1"/>
    <col min="6405" max="6405" width="11.33203125" style="189" customWidth="1"/>
    <col min="6406" max="6406" width="5.88671875" style="189" customWidth="1"/>
    <col min="6407" max="6407" width="9.6640625" style="189" customWidth="1"/>
    <col min="6408" max="6409" width="11.33203125" style="189" customWidth="1"/>
    <col min="6410" max="6410" width="8.33203125" style="189" customWidth="1"/>
    <col min="6411" max="6411" width="7.44140625" style="189" customWidth="1"/>
    <col min="6412" max="6412" width="8.33203125" style="189" customWidth="1"/>
    <col min="6413" max="6413" width="7.109375" style="189" customWidth="1"/>
    <col min="6414" max="6414" width="7" style="189" customWidth="1"/>
    <col min="6415" max="6415" width="3.5546875" style="189" customWidth="1"/>
    <col min="6416" max="6416" width="12.6640625" style="189" customWidth="1"/>
    <col min="6417" max="6419" width="11.33203125" style="189" customWidth="1"/>
    <col min="6420" max="6420" width="10.5546875" style="189" customWidth="1"/>
    <col min="6421" max="6421" width="10.33203125" style="189" customWidth="1"/>
    <col min="6422" max="6422" width="5.6640625" style="189" customWidth="1"/>
    <col min="6423" max="6425" width="9.109375" style="189"/>
    <col min="6426" max="6426" width="7.5546875" style="189" customWidth="1"/>
    <col min="6427" max="6427" width="24.88671875" style="189" customWidth="1"/>
    <col min="6428" max="6428" width="4.33203125" style="189" customWidth="1"/>
    <col min="6429" max="6429" width="8.33203125" style="189" customWidth="1"/>
    <col min="6430" max="6430" width="8.6640625" style="189" customWidth="1"/>
    <col min="6431" max="6435" width="9.109375" style="189"/>
    <col min="6436" max="6437" width="0" style="189" hidden="1" customWidth="1"/>
    <col min="6438" max="6656" width="9.109375" style="189"/>
    <col min="6657" max="6657" width="4.6640625" style="189" customWidth="1"/>
    <col min="6658" max="6658" width="5.33203125" style="189" customWidth="1"/>
    <col min="6659" max="6659" width="13" style="189" customWidth="1"/>
    <col min="6660" max="6660" width="35.6640625" style="189" customWidth="1"/>
    <col min="6661" max="6661" width="11.33203125" style="189" customWidth="1"/>
    <col min="6662" max="6662" width="5.88671875" style="189" customWidth="1"/>
    <col min="6663" max="6663" width="9.6640625" style="189" customWidth="1"/>
    <col min="6664" max="6665" width="11.33203125" style="189" customWidth="1"/>
    <col min="6666" max="6666" width="8.33203125" style="189" customWidth="1"/>
    <col min="6667" max="6667" width="7.44140625" style="189" customWidth="1"/>
    <col min="6668" max="6668" width="8.33203125" style="189" customWidth="1"/>
    <col min="6669" max="6669" width="7.109375" style="189" customWidth="1"/>
    <col min="6670" max="6670" width="7" style="189" customWidth="1"/>
    <col min="6671" max="6671" width="3.5546875" style="189" customWidth="1"/>
    <col min="6672" max="6672" width="12.6640625" style="189" customWidth="1"/>
    <col min="6673" max="6675" width="11.33203125" style="189" customWidth="1"/>
    <col min="6676" max="6676" width="10.5546875" style="189" customWidth="1"/>
    <col min="6677" max="6677" width="10.33203125" style="189" customWidth="1"/>
    <col min="6678" max="6678" width="5.6640625" style="189" customWidth="1"/>
    <col min="6679" max="6681" width="9.109375" style="189"/>
    <col min="6682" max="6682" width="7.5546875" style="189" customWidth="1"/>
    <col min="6683" max="6683" width="24.88671875" style="189" customWidth="1"/>
    <col min="6684" max="6684" width="4.33203125" style="189" customWidth="1"/>
    <col min="6685" max="6685" width="8.33203125" style="189" customWidth="1"/>
    <col min="6686" max="6686" width="8.6640625" style="189" customWidth="1"/>
    <col min="6687" max="6691" width="9.109375" style="189"/>
    <col min="6692" max="6693" width="0" style="189" hidden="1" customWidth="1"/>
    <col min="6694" max="6912" width="9.109375" style="189"/>
    <col min="6913" max="6913" width="4.6640625" style="189" customWidth="1"/>
    <col min="6914" max="6914" width="5.33203125" style="189" customWidth="1"/>
    <col min="6915" max="6915" width="13" style="189" customWidth="1"/>
    <col min="6916" max="6916" width="35.6640625" style="189" customWidth="1"/>
    <col min="6917" max="6917" width="11.33203125" style="189" customWidth="1"/>
    <col min="6918" max="6918" width="5.88671875" style="189" customWidth="1"/>
    <col min="6919" max="6919" width="9.6640625" style="189" customWidth="1"/>
    <col min="6920" max="6921" width="11.33203125" style="189" customWidth="1"/>
    <col min="6922" max="6922" width="8.33203125" style="189" customWidth="1"/>
    <col min="6923" max="6923" width="7.44140625" style="189" customWidth="1"/>
    <col min="6924" max="6924" width="8.33203125" style="189" customWidth="1"/>
    <col min="6925" max="6925" width="7.109375" style="189" customWidth="1"/>
    <col min="6926" max="6926" width="7" style="189" customWidth="1"/>
    <col min="6927" max="6927" width="3.5546875" style="189" customWidth="1"/>
    <col min="6928" max="6928" width="12.6640625" style="189" customWidth="1"/>
    <col min="6929" max="6931" width="11.33203125" style="189" customWidth="1"/>
    <col min="6932" max="6932" width="10.5546875" style="189" customWidth="1"/>
    <col min="6933" max="6933" width="10.33203125" style="189" customWidth="1"/>
    <col min="6934" max="6934" width="5.6640625" style="189" customWidth="1"/>
    <col min="6935" max="6937" width="9.109375" style="189"/>
    <col min="6938" max="6938" width="7.5546875" style="189" customWidth="1"/>
    <col min="6939" max="6939" width="24.88671875" style="189" customWidth="1"/>
    <col min="6940" max="6940" width="4.33203125" style="189" customWidth="1"/>
    <col min="6941" max="6941" width="8.33203125" style="189" customWidth="1"/>
    <col min="6942" max="6942" width="8.6640625" style="189" customWidth="1"/>
    <col min="6943" max="6947" width="9.109375" style="189"/>
    <col min="6948" max="6949" width="0" style="189" hidden="1" customWidth="1"/>
    <col min="6950" max="7168" width="9.109375" style="189"/>
    <col min="7169" max="7169" width="4.6640625" style="189" customWidth="1"/>
    <col min="7170" max="7170" width="5.33203125" style="189" customWidth="1"/>
    <col min="7171" max="7171" width="13" style="189" customWidth="1"/>
    <col min="7172" max="7172" width="35.6640625" style="189" customWidth="1"/>
    <col min="7173" max="7173" width="11.33203125" style="189" customWidth="1"/>
    <col min="7174" max="7174" width="5.88671875" style="189" customWidth="1"/>
    <col min="7175" max="7175" width="9.6640625" style="189" customWidth="1"/>
    <col min="7176" max="7177" width="11.33203125" style="189" customWidth="1"/>
    <col min="7178" max="7178" width="8.33203125" style="189" customWidth="1"/>
    <col min="7179" max="7179" width="7.44140625" style="189" customWidth="1"/>
    <col min="7180" max="7180" width="8.33203125" style="189" customWidth="1"/>
    <col min="7181" max="7181" width="7.109375" style="189" customWidth="1"/>
    <col min="7182" max="7182" width="7" style="189" customWidth="1"/>
    <col min="7183" max="7183" width="3.5546875" style="189" customWidth="1"/>
    <col min="7184" max="7184" width="12.6640625" style="189" customWidth="1"/>
    <col min="7185" max="7187" width="11.33203125" style="189" customWidth="1"/>
    <col min="7188" max="7188" width="10.5546875" style="189" customWidth="1"/>
    <col min="7189" max="7189" width="10.33203125" style="189" customWidth="1"/>
    <col min="7190" max="7190" width="5.6640625" style="189" customWidth="1"/>
    <col min="7191" max="7193" width="9.109375" style="189"/>
    <col min="7194" max="7194" width="7.5546875" style="189" customWidth="1"/>
    <col min="7195" max="7195" width="24.88671875" style="189" customWidth="1"/>
    <col min="7196" max="7196" width="4.33203125" style="189" customWidth="1"/>
    <col min="7197" max="7197" width="8.33203125" style="189" customWidth="1"/>
    <col min="7198" max="7198" width="8.6640625" style="189" customWidth="1"/>
    <col min="7199" max="7203" width="9.109375" style="189"/>
    <col min="7204" max="7205" width="0" style="189" hidden="1" customWidth="1"/>
    <col min="7206" max="7424" width="9.109375" style="189"/>
    <col min="7425" max="7425" width="4.6640625" style="189" customWidth="1"/>
    <col min="7426" max="7426" width="5.33203125" style="189" customWidth="1"/>
    <col min="7427" max="7427" width="13" style="189" customWidth="1"/>
    <col min="7428" max="7428" width="35.6640625" style="189" customWidth="1"/>
    <col min="7429" max="7429" width="11.33203125" style="189" customWidth="1"/>
    <col min="7430" max="7430" width="5.88671875" style="189" customWidth="1"/>
    <col min="7431" max="7431" width="9.6640625" style="189" customWidth="1"/>
    <col min="7432" max="7433" width="11.33203125" style="189" customWidth="1"/>
    <col min="7434" max="7434" width="8.33203125" style="189" customWidth="1"/>
    <col min="7435" max="7435" width="7.44140625" style="189" customWidth="1"/>
    <col min="7436" max="7436" width="8.33203125" style="189" customWidth="1"/>
    <col min="7437" max="7437" width="7.109375" style="189" customWidth="1"/>
    <col min="7438" max="7438" width="7" style="189" customWidth="1"/>
    <col min="7439" max="7439" width="3.5546875" style="189" customWidth="1"/>
    <col min="7440" max="7440" width="12.6640625" style="189" customWidth="1"/>
    <col min="7441" max="7443" width="11.33203125" style="189" customWidth="1"/>
    <col min="7444" max="7444" width="10.5546875" style="189" customWidth="1"/>
    <col min="7445" max="7445" width="10.33203125" style="189" customWidth="1"/>
    <col min="7446" max="7446" width="5.6640625" style="189" customWidth="1"/>
    <col min="7447" max="7449" width="9.109375" style="189"/>
    <col min="7450" max="7450" width="7.5546875" style="189" customWidth="1"/>
    <col min="7451" max="7451" width="24.88671875" style="189" customWidth="1"/>
    <col min="7452" max="7452" width="4.33203125" style="189" customWidth="1"/>
    <col min="7453" max="7453" width="8.33203125" style="189" customWidth="1"/>
    <col min="7454" max="7454" width="8.6640625" style="189" customWidth="1"/>
    <col min="7455" max="7459" width="9.109375" style="189"/>
    <col min="7460" max="7461" width="0" style="189" hidden="1" customWidth="1"/>
    <col min="7462" max="7680" width="9.109375" style="189"/>
    <col min="7681" max="7681" width="4.6640625" style="189" customWidth="1"/>
    <col min="7682" max="7682" width="5.33203125" style="189" customWidth="1"/>
    <col min="7683" max="7683" width="13" style="189" customWidth="1"/>
    <col min="7684" max="7684" width="35.6640625" style="189" customWidth="1"/>
    <col min="7685" max="7685" width="11.33203125" style="189" customWidth="1"/>
    <col min="7686" max="7686" width="5.88671875" style="189" customWidth="1"/>
    <col min="7687" max="7687" width="9.6640625" style="189" customWidth="1"/>
    <col min="7688" max="7689" width="11.33203125" style="189" customWidth="1"/>
    <col min="7690" max="7690" width="8.33203125" style="189" customWidth="1"/>
    <col min="7691" max="7691" width="7.44140625" style="189" customWidth="1"/>
    <col min="7692" max="7692" width="8.33203125" style="189" customWidth="1"/>
    <col min="7693" max="7693" width="7.109375" style="189" customWidth="1"/>
    <col min="7694" max="7694" width="7" style="189" customWidth="1"/>
    <col min="7695" max="7695" width="3.5546875" style="189" customWidth="1"/>
    <col min="7696" max="7696" width="12.6640625" style="189" customWidth="1"/>
    <col min="7697" max="7699" width="11.33203125" style="189" customWidth="1"/>
    <col min="7700" max="7700" width="10.5546875" style="189" customWidth="1"/>
    <col min="7701" max="7701" width="10.33203125" style="189" customWidth="1"/>
    <col min="7702" max="7702" width="5.6640625" style="189" customWidth="1"/>
    <col min="7703" max="7705" width="9.109375" style="189"/>
    <col min="7706" max="7706" width="7.5546875" style="189" customWidth="1"/>
    <col min="7707" max="7707" width="24.88671875" style="189" customWidth="1"/>
    <col min="7708" max="7708" width="4.33203125" style="189" customWidth="1"/>
    <col min="7709" max="7709" width="8.33203125" style="189" customWidth="1"/>
    <col min="7710" max="7710" width="8.6640625" style="189" customWidth="1"/>
    <col min="7711" max="7715" width="9.109375" style="189"/>
    <col min="7716" max="7717" width="0" style="189" hidden="1" customWidth="1"/>
    <col min="7718" max="7936" width="9.109375" style="189"/>
    <col min="7937" max="7937" width="4.6640625" style="189" customWidth="1"/>
    <col min="7938" max="7938" width="5.33203125" style="189" customWidth="1"/>
    <col min="7939" max="7939" width="13" style="189" customWidth="1"/>
    <col min="7940" max="7940" width="35.6640625" style="189" customWidth="1"/>
    <col min="7941" max="7941" width="11.33203125" style="189" customWidth="1"/>
    <col min="7942" max="7942" width="5.88671875" style="189" customWidth="1"/>
    <col min="7943" max="7943" width="9.6640625" style="189" customWidth="1"/>
    <col min="7944" max="7945" width="11.33203125" style="189" customWidth="1"/>
    <col min="7946" max="7946" width="8.33203125" style="189" customWidth="1"/>
    <col min="7947" max="7947" width="7.44140625" style="189" customWidth="1"/>
    <col min="7948" max="7948" width="8.33203125" style="189" customWidth="1"/>
    <col min="7949" max="7949" width="7.109375" style="189" customWidth="1"/>
    <col min="7950" max="7950" width="7" style="189" customWidth="1"/>
    <col min="7951" max="7951" width="3.5546875" style="189" customWidth="1"/>
    <col min="7952" max="7952" width="12.6640625" style="189" customWidth="1"/>
    <col min="7953" max="7955" width="11.33203125" style="189" customWidth="1"/>
    <col min="7956" max="7956" width="10.5546875" style="189" customWidth="1"/>
    <col min="7957" max="7957" width="10.33203125" style="189" customWidth="1"/>
    <col min="7958" max="7958" width="5.6640625" style="189" customWidth="1"/>
    <col min="7959" max="7961" width="9.109375" style="189"/>
    <col min="7962" max="7962" width="7.5546875" style="189" customWidth="1"/>
    <col min="7963" max="7963" width="24.88671875" style="189" customWidth="1"/>
    <col min="7964" max="7964" width="4.33203125" style="189" customWidth="1"/>
    <col min="7965" max="7965" width="8.33203125" style="189" customWidth="1"/>
    <col min="7966" max="7966" width="8.6640625" style="189" customWidth="1"/>
    <col min="7967" max="7971" width="9.109375" style="189"/>
    <col min="7972" max="7973" width="0" style="189" hidden="1" customWidth="1"/>
    <col min="7974" max="8192" width="9.109375" style="189"/>
    <col min="8193" max="8193" width="4.6640625" style="189" customWidth="1"/>
    <col min="8194" max="8194" width="5.33203125" style="189" customWidth="1"/>
    <col min="8195" max="8195" width="13" style="189" customWidth="1"/>
    <col min="8196" max="8196" width="35.6640625" style="189" customWidth="1"/>
    <col min="8197" max="8197" width="11.33203125" style="189" customWidth="1"/>
    <col min="8198" max="8198" width="5.88671875" style="189" customWidth="1"/>
    <col min="8199" max="8199" width="9.6640625" style="189" customWidth="1"/>
    <col min="8200" max="8201" width="11.33203125" style="189" customWidth="1"/>
    <col min="8202" max="8202" width="8.33203125" style="189" customWidth="1"/>
    <col min="8203" max="8203" width="7.44140625" style="189" customWidth="1"/>
    <col min="8204" max="8204" width="8.33203125" style="189" customWidth="1"/>
    <col min="8205" max="8205" width="7.109375" style="189" customWidth="1"/>
    <col min="8206" max="8206" width="7" style="189" customWidth="1"/>
    <col min="8207" max="8207" width="3.5546875" style="189" customWidth="1"/>
    <col min="8208" max="8208" width="12.6640625" style="189" customWidth="1"/>
    <col min="8209" max="8211" width="11.33203125" style="189" customWidth="1"/>
    <col min="8212" max="8212" width="10.5546875" style="189" customWidth="1"/>
    <col min="8213" max="8213" width="10.33203125" style="189" customWidth="1"/>
    <col min="8214" max="8214" width="5.6640625" style="189" customWidth="1"/>
    <col min="8215" max="8217" width="9.109375" style="189"/>
    <col min="8218" max="8218" width="7.5546875" style="189" customWidth="1"/>
    <col min="8219" max="8219" width="24.88671875" style="189" customWidth="1"/>
    <col min="8220" max="8220" width="4.33203125" style="189" customWidth="1"/>
    <col min="8221" max="8221" width="8.33203125" style="189" customWidth="1"/>
    <col min="8222" max="8222" width="8.6640625" style="189" customWidth="1"/>
    <col min="8223" max="8227" width="9.109375" style="189"/>
    <col min="8228" max="8229" width="0" style="189" hidden="1" customWidth="1"/>
    <col min="8230" max="8448" width="9.109375" style="189"/>
    <col min="8449" max="8449" width="4.6640625" style="189" customWidth="1"/>
    <col min="8450" max="8450" width="5.33203125" style="189" customWidth="1"/>
    <col min="8451" max="8451" width="13" style="189" customWidth="1"/>
    <col min="8452" max="8452" width="35.6640625" style="189" customWidth="1"/>
    <col min="8453" max="8453" width="11.33203125" style="189" customWidth="1"/>
    <col min="8454" max="8454" width="5.88671875" style="189" customWidth="1"/>
    <col min="8455" max="8455" width="9.6640625" style="189" customWidth="1"/>
    <col min="8456" max="8457" width="11.33203125" style="189" customWidth="1"/>
    <col min="8458" max="8458" width="8.33203125" style="189" customWidth="1"/>
    <col min="8459" max="8459" width="7.44140625" style="189" customWidth="1"/>
    <col min="8460" max="8460" width="8.33203125" style="189" customWidth="1"/>
    <col min="8461" max="8461" width="7.109375" style="189" customWidth="1"/>
    <col min="8462" max="8462" width="7" style="189" customWidth="1"/>
    <col min="8463" max="8463" width="3.5546875" style="189" customWidth="1"/>
    <col min="8464" max="8464" width="12.6640625" style="189" customWidth="1"/>
    <col min="8465" max="8467" width="11.33203125" style="189" customWidth="1"/>
    <col min="8468" max="8468" width="10.5546875" style="189" customWidth="1"/>
    <col min="8469" max="8469" width="10.33203125" style="189" customWidth="1"/>
    <col min="8470" max="8470" width="5.6640625" style="189" customWidth="1"/>
    <col min="8471" max="8473" width="9.109375" style="189"/>
    <col min="8474" max="8474" width="7.5546875" style="189" customWidth="1"/>
    <col min="8475" max="8475" width="24.88671875" style="189" customWidth="1"/>
    <col min="8476" max="8476" width="4.33203125" style="189" customWidth="1"/>
    <col min="8477" max="8477" width="8.33203125" style="189" customWidth="1"/>
    <col min="8478" max="8478" width="8.6640625" style="189" customWidth="1"/>
    <col min="8479" max="8483" width="9.109375" style="189"/>
    <col min="8484" max="8485" width="0" style="189" hidden="1" customWidth="1"/>
    <col min="8486" max="8704" width="9.109375" style="189"/>
    <col min="8705" max="8705" width="4.6640625" style="189" customWidth="1"/>
    <col min="8706" max="8706" width="5.33203125" style="189" customWidth="1"/>
    <col min="8707" max="8707" width="13" style="189" customWidth="1"/>
    <col min="8708" max="8708" width="35.6640625" style="189" customWidth="1"/>
    <col min="8709" max="8709" width="11.33203125" style="189" customWidth="1"/>
    <col min="8710" max="8710" width="5.88671875" style="189" customWidth="1"/>
    <col min="8711" max="8711" width="9.6640625" style="189" customWidth="1"/>
    <col min="8712" max="8713" width="11.33203125" style="189" customWidth="1"/>
    <col min="8714" max="8714" width="8.33203125" style="189" customWidth="1"/>
    <col min="8715" max="8715" width="7.44140625" style="189" customWidth="1"/>
    <col min="8716" max="8716" width="8.33203125" style="189" customWidth="1"/>
    <col min="8717" max="8717" width="7.109375" style="189" customWidth="1"/>
    <col min="8718" max="8718" width="7" style="189" customWidth="1"/>
    <col min="8719" max="8719" width="3.5546875" style="189" customWidth="1"/>
    <col min="8720" max="8720" width="12.6640625" style="189" customWidth="1"/>
    <col min="8721" max="8723" width="11.33203125" style="189" customWidth="1"/>
    <col min="8724" max="8724" width="10.5546875" style="189" customWidth="1"/>
    <col min="8725" max="8725" width="10.33203125" style="189" customWidth="1"/>
    <col min="8726" max="8726" width="5.6640625" style="189" customWidth="1"/>
    <col min="8727" max="8729" width="9.109375" style="189"/>
    <col min="8730" max="8730" width="7.5546875" style="189" customWidth="1"/>
    <col min="8731" max="8731" width="24.88671875" style="189" customWidth="1"/>
    <col min="8732" max="8732" width="4.33203125" style="189" customWidth="1"/>
    <col min="8733" max="8733" width="8.33203125" style="189" customWidth="1"/>
    <col min="8734" max="8734" width="8.6640625" style="189" customWidth="1"/>
    <col min="8735" max="8739" width="9.109375" style="189"/>
    <col min="8740" max="8741" width="0" style="189" hidden="1" customWidth="1"/>
    <col min="8742" max="8960" width="9.109375" style="189"/>
    <col min="8961" max="8961" width="4.6640625" style="189" customWidth="1"/>
    <col min="8962" max="8962" width="5.33203125" style="189" customWidth="1"/>
    <col min="8963" max="8963" width="13" style="189" customWidth="1"/>
    <col min="8964" max="8964" width="35.6640625" style="189" customWidth="1"/>
    <col min="8965" max="8965" width="11.33203125" style="189" customWidth="1"/>
    <col min="8966" max="8966" width="5.88671875" style="189" customWidth="1"/>
    <col min="8967" max="8967" width="9.6640625" style="189" customWidth="1"/>
    <col min="8968" max="8969" width="11.33203125" style="189" customWidth="1"/>
    <col min="8970" max="8970" width="8.33203125" style="189" customWidth="1"/>
    <col min="8971" max="8971" width="7.44140625" style="189" customWidth="1"/>
    <col min="8972" max="8972" width="8.33203125" style="189" customWidth="1"/>
    <col min="8973" max="8973" width="7.109375" style="189" customWidth="1"/>
    <col min="8974" max="8974" width="7" style="189" customWidth="1"/>
    <col min="8975" max="8975" width="3.5546875" style="189" customWidth="1"/>
    <col min="8976" max="8976" width="12.6640625" style="189" customWidth="1"/>
    <col min="8977" max="8979" width="11.33203125" style="189" customWidth="1"/>
    <col min="8980" max="8980" width="10.5546875" style="189" customWidth="1"/>
    <col min="8981" max="8981" width="10.33203125" style="189" customWidth="1"/>
    <col min="8982" max="8982" width="5.6640625" style="189" customWidth="1"/>
    <col min="8983" max="8985" width="9.109375" style="189"/>
    <col min="8986" max="8986" width="7.5546875" style="189" customWidth="1"/>
    <col min="8987" max="8987" width="24.88671875" style="189" customWidth="1"/>
    <col min="8988" max="8988" width="4.33203125" style="189" customWidth="1"/>
    <col min="8989" max="8989" width="8.33203125" style="189" customWidth="1"/>
    <col min="8990" max="8990" width="8.6640625" style="189" customWidth="1"/>
    <col min="8991" max="8995" width="9.109375" style="189"/>
    <col min="8996" max="8997" width="0" style="189" hidden="1" customWidth="1"/>
    <col min="8998" max="9216" width="9.109375" style="189"/>
    <col min="9217" max="9217" width="4.6640625" style="189" customWidth="1"/>
    <col min="9218" max="9218" width="5.33203125" style="189" customWidth="1"/>
    <col min="9219" max="9219" width="13" style="189" customWidth="1"/>
    <col min="9220" max="9220" width="35.6640625" style="189" customWidth="1"/>
    <col min="9221" max="9221" width="11.33203125" style="189" customWidth="1"/>
    <col min="9222" max="9222" width="5.88671875" style="189" customWidth="1"/>
    <col min="9223" max="9223" width="9.6640625" style="189" customWidth="1"/>
    <col min="9224" max="9225" width="11.33203125" style="189" customWidth="1"/>
    <col min="9226" max="9226" width="8.33203125" style="189" customWidth="1"/>
    <col min="9227" max="9227" width="7.44140625" style="189" customWidth="1"/>
    <col min="9228" max="9228" width="8.33203125" style="189" customWidth="1"/>
    <col min="9229" max="9229" width="7.109375" style="189" customWidth="1"/>
    <col min="9230" max="9230" width="7" style="189" customWidth="1"/>
    <col min="9231" max="9231" width="3.5546875" style="189" customWidth="1"/>
    <col min="9232" max="9232" width="12.6640625" style="189" customWidth="1"/>
    <col min="9233" max="9235" width="11.33203125" style="189" customWidth="1"/>
    <col min="9236" max="9236" width="10.5546875" style="189" customWidth="1"/>
    <col min="9237" max="9237" width="10.33203125" style="189" customWidth="1"/>
    <col min="9238" max="9238" width="5.6640625" style="189" customWidth="1"/>
    <col min="9239" max="9241" width="9.109375" style="189"/>
    <col min="9242" max="9242" width="7.5546875" style="189" customWidth="1"/>
    <col min="9243" max="9243" width="24.88671875" style="189" customWidth="1"/>
    <col min="9244" max="9244" width="4.33203125" style="189" customWidth="1"/>
    <col min="9245" max="9245" width="8.33203125" style="189" customWidth="1"/>
    <col min="9246" max="9246" width="8.6640625" style="189" customWidth="1"/>
    <col min="9247" max="9251" width="9.109375" style="189"/>
    <col min="9252" max="9253" width="0" style="189" hidden="1" customWidth="1"/>
    <col min="9254" max="9472" width="9.109375" style="189"/>
    <col min="9473" max="9473" width="4.6640625" style="189" customWidth="1"/>
    <col min="9474" max="9474" width="5.33203125" style="189" customWidth="1"/>
    <col min="9475" max="9475" width="13" style="189" customWidth="1"/>
    <col min="9476" max="9476" width="35.6640625" style="189" customWidth="1"/>
    <col min="9477" max="9477" width="11.33203125" style="189" customWidth="1"/>
    <col min="9478" max="9478" width="5.88671875" style="189" customWidth="1"/>
    <col min="9479" max="9479" width="9.6640625" style="189" customWidth="1"/>
    <col min="9480" max="9481" width="11.33203125" style="189" customWidth="1"/>
    <col min="9482" max="9482" width="8.33203125" style="189" customWidth="1"/>
    <col min="9483" max="9483" width="7.44140625" style="189" customWidth="1"/>
    <col min="9484" max="9484" width="8.33203125" style="189" customWidth="1"/>
    <col min="9485" max="9485" width="7.109375" style="189" customWidth="1"/>
    <col min="9486" max="9486" width="7" style="189" customWidth="1"/>
    <col min="9487" max="9487" width="3.5546875" style="189" customWidth="1"/>
    <col min="9488" max="9488" width="12.6640625" style="189" customWidth="1"/>
    <col min="9489" max="9491" width="11.33203125" style="189" customWidth="1"/>
    <col min="9492" max="9492" width="10.5546875" style="189" customWidth="1"/>
    <col min="9493" max="9493" width="10.33203125" style="189" customWidth="1"/>
    <col min="9494" max="9494" width="5.6640625" style="189" customWidth="1"/>
    <col min="9495" max="9497" width="9.109375" style="189"/>
    <col min="9498" max="9498" width="7.5546875" style="189" customWidth="1"/>
    <col min="9499" max="9499" width="24.88671875" style="189" customWidth="1"/>
    <col min="9500" max="9500" width="4.33203125" style="189" customWidth="1"/>
    <col min="9501" max="9501" width="8.33203125" style="189" customWidth="1"/>
    <col min="9502" max="9502" width="8.6640625" style="189" customWidth="1"/>
    <col min="9503" max="9507" width="9.109375" style="189"/>
    <col min="9508" max="9509" width="0" style="189" hidden="1" customWidth="1"/>
    <col min="9510" max="9728" width="9.109375" style="189"/>
    <col min="9729" max="9729" width="4.6640625" style="189" customWidth="1"/>
    <col min="9730" max="9730" width="5.33203125" style="189" customWidth="1"/>
    <col min="9731" max="9731" width="13" style="189" customWidth="1"/>
    <col min="9732" max="9732" width="35.6640625" style="189" customWidth="1"/>
    <col min="9733" max="9733" width="11.33203125" style="189" customWidth="1"/>
    <col min="9734" max="9734" width="5.88671875" style="189" customWidth="1"/>
    <col min="9735" max="9735" width="9.6640625" style="189" customWidth="1"/>
    <col min="9736" max="9737" width="11.33203125" style="189" customWidth="1"/>
    <col min="9738" max="9738" width="8.33203125" style="189" customWidth="1"/>
    <col min="9739" max="9739" width="7.44140625" style="189" customWidth="1"/>
    <col min="9740" max="9740" width="8.33203125" style="189" customWidth="1"/>
    <col min="9741" max="9741" width="7.109375" style="189" customWidth="1"/>
    <col min="9742" max="9742" width="7" style="189" customWidth="1"/>
    <col min="9743" max="9743" width="3.5546875" style="189" customWidth="1"/>
    <col min="9744" max="9744" width="12.6640625" style="189" customWidth="1"/>
    <col min="9745" max="9747" width="11.33203125" style="189" customWidth="1"/>
    <col min="9748" max="9748" width="10.5546875" style="189" customWidth="1"/>
    <col min="9749" max="9749" width="10.33203125" style="189" customWidth="1"/>
    <col min="9750" max="9750" width="5.6640625" style="189" customWidth="1"/>
    <col min="9751" max="9753" width="9.109375" style="189"/>
    <col min="9754" max="9754" width="7.5546875" style="189" customWidth="1"/>
    <col min="9755" max="9755" width="24.88671875" style="189" customWidth="1"/>
    <col min="9756" max="9756" width="4.33203125" style="189" customWidth="1"/>
    <col min="9757" max="9757" width="8.33203125" style="189" customWidth="1"/>
    <col min="9758" max="9758" width="8.6640625" style="189" customWidth="1"/>
    <col min="9759" max="9763" width="9.109375" style="189"/>
    <col min="9764" max="9765" width="0" style="189" hidden="1" customWidth="1"/>
    <col min="9766" max="9984" width="9.109375" style="189"/>
    <col min="9985" max="9985" width="4.6640625" style="189" customWidth="1"/>
    <col min="9986" max="9986" width="5.33203125" style="189" customWidth="1"/>
    <col min="9987" max="9987" width="13" style="189" customWidth="1"/>
    <col min="9988" max="9988" width="35.6640625" style="189" customWidth="1"/>
    <col min="9989" max="9989" width="11.33203125" style="189" customWidth="1"/>
    <col min="9990" max="9990" width="5.88671875" style="189" customWidth="1"/>
    <col min="9991" max="9991" width="9.6640625" style="189" customWidth="1"/>
    <col min="9992" max="9993" width="11.33203125" style="189" customWidth="1"/>
    <col min="9994" max="9994" width="8.33203125" style="189" customWidth="1"/>
    <col min="9995" max="9995" width="7.44140625" style="189" customWidth="1"/>
    <col min="9996" max="9996" width="8.33203125" style="189" customWidth="1"/>
    <col min="9997" max="9997" width="7.109375" style="189" customWidth="1"/>
    <col min="9998" max="9998" width="7" style="189" customWidth="1"/>
    <col min="9999" max="9999" width="3.5546875" style="189" customWidth="1"/>
    <col min="10000" max="10000" width="12.6640625" style="189" customWidth="1"/>
    <col min="10001" max="10003" width="11.33203125" style="189" customWidth="1"/>
    <col min="10004" max="10004" width="10.5546875" style="189" customWidth="1"/>
    <col min="10005" max="10005" width="10.33203125" style="189" customWidth="1"/>
    <col min="10006" max="10006" width="5.6640625" style="189" customWidth="1"/>
    <col min="10007" max="10009" width="9.109375" style="189"/>
    <col min="10010" max="10010" width="7.5546875" style="189" customWidth="1"/>
    <col min="10011" max="10011" width="24.88671875" style="189" customWidth="1"/>
    <col min="10012" max="10012" width="4.33203125" style="189" customWidth="1"/>
    <col min="10013" max="10013" width="8.33203125" style="189" customWidth="1"/>
    <col min="10014" max="10014" width="8.6640625" style="189" customWidth="1"/>
    <col min="10015" max="10019" width="9.109375" style="189"/>
    <col min="10020" max="10021" width="0" style="189" hidden="1" customWidth="1"/>
    <col min="10022" max="10240" width="9.109375" style="189"/>
    <col min="10241" max="10241" width="4.6640625" style="189" customWidth="1"/>
    <col min="10242" max="10242" width="5.33203125" style="189" customWidth="1"/>
    <col min="10243" max="10243" width="13" style="189" customWidth="1"/>
    <col min="10244" max="10244" width="35.6640625" style="189" customWidth="1"/>
    <col min="10245" max="10245" width="11.33203125" style="189" customWidth="1"/>
    <col min="10246" max="10246" width="5.88671875" style="189" customWidth="1"/>
    <col min="10247" max="10247" width="9.6640625" style="189" customWidth="1"/>
    <col min="10248" max="10249" width="11.33203125" style="189" customWidth="1"/>
    <col min="10250" max="10250" width="8.33203125" style="189" customWidth="1"/>
    <col min="10251" max="10251" width="7.44140625" style="189" customWidth="1"/>
    <col min="10252" max="10252" width="8.33203125" style="189" customWidth="1"/>
    <col min="10253" max="10253" width="7.109375" style="189" customWidth="1"/>
    <col min="10254" max="10254" width="7" style="189" customWidth="1"/>
    <col min="10255" max="10255" width="3.5546875" style="189" customWidth="1"/>
    <col min="10256" max="10256" width="12.6640625" style="189" customWidth="1"/>
    <col min="10257" max="10259" width="11.33203125" style="189" customWidth="1"/>
    <col min="10260" max="10260" width="10.5546875" style="189" customWidth="1"/>
    <col min="10261" max="10261" width="10.33203125" style="189" customWidth="1"/>
    <col min="10262" max="10262" width="5.6640625" style="189" customWidth="1"/>
    <col min="10263" max="10265" width="9.109375" style="189"/>
    <col min="10266" max="10266" width="7.5546875" style="189" customWidth="1"/>
    <col min="10267" max="10267" width="24.88671875" style="189" customWidth="1"/>
    <col min="10268" max="10268" width="4.33203125" style="189" customWidth="1"/>
    <col min="10269" max="10269" width="8.33203125" style="189" customWidth="1"/>
    <col min="10270" max="10270" width="8.6640625" style="189" customWidth="1"/>
    <col min="10271" max="10275" width="9.109375" style="189"/>
    <col min="10276" max="10277" width="0" style="189" hidden="1" customWidth="1"/>
    <col min="10278" max="10496" width="9.109375" style="189"/>
    <col min="10497" max="10497" width="4.6640625" style="189" customWidth="1"/>
    <col min="10498" max="10498" width="5.33203125" style="189" customWidth="1"/>
    <col min="10499" max="10499" width="13" style="189" customWidth="1"/>
    <col min="10500" max="10500" width="35.6640625" style="189" customWidth="1"/>
    <col min="10501" max="10501" width="11.33203125" style="189" customWidth="1"/>
    <col min="10502" max="10502" width="5.88671875" style="189" customWidth="1"/>
    <col min="10503" max="10503" width="9.6640625" style="189" customWidth="1"/>
    <col min="10504" max="10505" width="11.33203125" style="189" customWidth="1"/>
    <col min="10506" max="10506" width="8.33203125" style="189" customWidth="1"/>
    <col min="10507" max="10507" width="7.44140625" style="189" customWidth="1"/>
    <col min="10508" max="10508" width="8.33203125" style="189" customWidth="1"/>
    <col min="10509" max="10509" width="7.109375" style="189" customWidth="1"/>
    <col min="10510" max="10510" width="7" style="189" customWidth="1"/>
    <col min="10511" max="10511" width="3.5546875" style="189" customWidth="1"/>
    <col min="10512" max="10512" width="12.6640625" style="189" customWidth="1"/>
    <col min="10513" max="10515" width="11.33203125" style="189" customWidth="1"/>
    <col min="10516" max="10516" width="10.5546875" style="189" customWidth="1"/>
    <col min="10517" max="10517" width="10.33203125" style="189" customWidth="1"/>
    <col min="10518" max="10518" width="5.6640625" style="189" customWidth="1"/>
    <col min="10519" max="10521" width="9.109375" style="189"/>
    <col min="10522" max="10522" width="7.5546875" style="189" customWidth="1"/>
    <col min="10523" max="10523" width="24.88671875" style="189" customWidth="1"/>
    <col min="10524" max="10524" width="4.33203125" style="189" customWidth="1"/>
    <col min="10525" max="10525" width="8.33203125" style="189" customWidth="1"/>
    <col min="10526" max="10526" width="8.6640625" style="189" customWidth="1"/>
    <col min="10527" max="10531" width="9.109375" style="189"/>
    <col min="10532" max="10533" width="0" style="189" hidden="1" customWidth="1"/>
    <col min="10534" max="10752" width="9.109375" style="189"/>
    <col min="10753" max="10753" width="4.6640625" style="189" customWidth="1"/>
    <col min="10754" max="10754" width="5.33203125" style="189" customWidth="1"/>
    <col min="10755" max="10755" width="13" style="189" customWidth="1"/>
    <col min="10756" max="10756" width="35.6640625" style="189" customWidth="1"/>
    <col min="10757" max="10757" width="11.33203125" style="189" customWidth="1"/>
    <col min="10758" max="10758" width="5.88671875" style="189" customWidth="1"/>
    <col min="10759" max="10759" width="9.6640625" style="189" customWidth="1"/>
    <col min="10760" max="10761" width="11.33203125" style="189" customWidth="1"/>
    <col min="10762" max="10762" width="8.33203125" style="189" customWidth="1"/>
    <col min="10763" max="10763" width="7.44140625" style="189" customWidth="1"/>
    <col min="10764" max="10764" width="8.33203125" style="189" customWidth="1"/>
    <col min="10765" max="10765" width="7.109375" style="189" customWidth="1"/>
    <col min="10766" max="10766" width="7" style="189" customWidth="1"/>
    <col min="10767" max="10767" width="3.5546875" style="189" customWidth="1"/>
    <col min="10768" max="10768" width="12.6640625" style="189" customWidth="1"/>
    <col min="10769" max="10771" width="11.33203125" style="189" customWidth="1"/>
    <col min="10772" max="10772" width="10.5546875" style="189" customWidth="1"/>
    <col min="10773" max="10773" width="10.33203125" style="189" customWidth="1"/>
    <col min="10774" max="10774" width="5.6640625" style="189" customWidth="1"/>
    <col min="10775" max="10777" width="9.109375" style="189"/>
    <col min="10778" max="10778" width="7.5546875" style="189" customWidth="1"/>
    <col min="10779" max="10779" width="24.88671875" style="189" customWidth="1"/>
    <col min="10780" max="10780" width="4.33203125" style="189" customWidth="1"/>
    <col min="10781" max="10781" width="8.33203125" style="189" customWidth="1"/>
    <col min="10782" max="10782" width="8.6640625" style="189" customWidth="1"/>
    <col min="10783" max="10787" width="9.109375" style="189"/>
    <col min="10788" max="10789" width="0" style="189" hidden="1" customWidth="1"/>
    <col min="10790" max="11008" width="9.109375" style="189"/>
    <col min="11009" max="11009" width="4.6640625" style="189" customWidth="1"/>
    <col min="11010" max="11010" width="5.33203125" style="189" customWidth="1"/>
    <col min="11011" max="11011" width="13" style="189" customWidth="1"/>
    <col min="11012" max="11012" width="35.6640625" style="189" customWidth="1"/>
    <col min="11013" max="11013" width="11.33203125" style="189" customWidth="1"/>
    <col min="11014" max="11014" width="5.88671875" style="189" customWidth="1"/>
    <col min="11015" max="11015" width="9.6640625" style="189" customWidth="1"/>
    <col min="11016" max="11017" width="11.33203125" style="189" customWidth="1"/>
    <col min="11018" max="11018" width="8.33203125" style="189" customWidth="1"/>
    <col min="11019" max="11019" width="7.44140625" style="189" customWidth="1"/>
    <col min="11020" max="11020" width="8.33203125" style="189" customWidth="1"/>
    <col min="11021" max="11021" width="7.109375" style="189" customWidth="1"/>
    <col min="11022" max="11022" width="7" style="189" customWidth="1"/>
    <col min="11023" max="11023" width="3.5546875" style="189" customWidth="1"/>
    <col min="11024" max="11024" width="12.6640625" style="189" customWidth="1"/>
    <col min="11025" max="11027" width="11.33203125" style="189" customWidth="1"/>
    <col min="11028" max="11028" width="10.5546875" style="189" customWidth="1"/>
    <col min="11029" max="11029" width="10.33203125" style="189" customWidth="1"/>
    <col min="11030" max="11030" width="5.6640625" style="189" customWidth="1"/>
    <col min="11031" max="11033" width="9.109375" style="189"/>
    <col min="11034" max="11034" width="7.5546875" style="189" customWidth="1"/>
    <col min="11035" max="11035" width="24.88671875" style="189" customWidth="1"/>
    <col min="11036" max="11036" width="4.33203125" style="189" customWidth="1"/>
    <col min="11037" max="11037" width="8.33203125" style="189" customWidth="1"/>
    <col min="11038" max="11038" width="8.6640625" style="189" customWidth="1"/>
    <col min="11039" max="11043" width="9.109375" style="189"/>
    <col min="11044" max="11045" width="0" style="189" hidden="1" customWidth="1"/>
    <col min="11046" max="11264" width="9.109375" style="189"/>
    <col min="11265" max="11265" width="4.6640625" style="189" customWidth="1"/>
    <col min="11266" max="11266" width="5.33203125" style="189" customWidth="1"/>
    <col min="11267" max="11267" width="13" style="189" customWidth="1"/>
    <col min="11268" max="11268" width="35.6640625" style="189" customWidth="1"/>
    <col min="11269" max="11269" width="11.33203125" style="189" customWidth="1"/>
    <col min="11270" max="11270" width="5.88671875" style="189" customWidth="1"/>
    <col min="11271" max="11271" width="9.6640625" style="189" customWidth="1"/>
    <col min="11272" max="11273" width="11.33203125" style="189" customWidth="1"/>
    <col min="11274" max="11274" width="8.33203125" style="189" customWidth="1"/>
    <col min="11275" max="11275" width="7.44140625" style="189" customWidth="1"/>
    <col min="11276" max="11276" width="8.33203125" style="189" customWidth="1"/>
    <col min="11277" max="11277" width="7.109375" style="189" customWidth="1"/>
    <col min="11278" max="11278" width="7" style="189" customWidth="1"/>
    <col min="11279" max="11279" width="3.5546875" style="189" customWidth="1"/>
    <col min="11280" max="11280" width="12.6640625" style="189" customWidth="1"/>
    <col min="11281" max="11283" width="11.33203125" style="189" customWidth="1"/>
    <col min="11284" max="11284" width="10.5546875" style="189" customWidth="1"/>
    <col min="11285" max="11285" width="10.33203125" style="189" customWidth="1"/>
    <col min="11286" max="11286" width="5.6640625" style="189" customWidth="1"/>
    <col min="11287" max="11289" width="9.109375" style="189"/>
    <col min="11290" max="11290" width="7.5546875" style="189" customWidth="1"/>
    <col min="11291" max="11291" width="24.88671875" style="189" customWidth="1"/>
    <col min="11292" max="11292" width="4.33203125" style="189" customWidth="1"/>
    <col min="11293" max="11293" width="8.33203125" style="189" customWidth="1"/>
    <col min="11294" max="11294" width="8.6640625" style="189" customWidth="1"/>
    <col min="11295" max="11299" width="9.109375" style="189"/>
    <col min="11300" max="11301" width="0" style="189" hidden="1" customWidth="1"/>
    <col min="11302" max="11520" width="9.109375" style="189"/>
    <col min="11521" max="11521" width="4.6640625" style="189" customWidth="1"/>
    <col min="11522" max="11522" width="5.33203125" style="189" customWidth="1"/>
    <col min="11523" max="11523" width="13" style="189" customWidth="1"/>
    <col min="11524" max="11524" width="35.6640625" style="189" customWidth="1"/>
    <col min="11525" max="11525" width="11.33203125" style="189" customWidth="1"/>
    <col min="11526" max="11526" width="5.88671875" style="189" customWidth="1"/>
    <col min="11527" max="11527" width="9.6640625" style="189" customWidth="1"/>
    <col min="11528" max="11529" width="11.33203125" style="189" customWidth="1"/>
    <col min="11530" max="11530" width="8.33203125" style="189" customWidth="1"/>
    <col min="11531" max="11531" width="7.44140625" style="189" customWidth="1"/>
    <col min="11532" max="11532" width="8.33203125" style="189" customWidth="1"/>
    <col min="11533" max="11533" width="7.109375" style="189" customWidth="1"/>
    <col min="11534" max="11534" width="7" style="189" customWidth="1"/>
    <col min="11535" max="11535" width="3.5546875" style="189" customWidth="1"/>
    <col min="11536" max="11536" width="12.6640625" style="189" customWidth="1"/>
    <col min="11537" max="11539" width="11.33203125" style="189" customWidth="1"/>
    <col min="11540" max="11540" width="10.5546875" style="189" customWidth="1"/>
    <col min="11541" max="11541" width="10.33203125" style="189" customWidth="1"/>
    <col min="11542" max="11542" width="5.6640625" style="189" customWidth="1"/>
    <col min="11543" max="11545" width="9.109375" style="189"/>
    <col min="11546" max="11546" width="7.5546875" style="189" customWidth="1"/>
    <col min="11547" max="11547" width="24.88671875" style="189" customWidth="1"/>
    <col min="11548" max="11548" width="4.33203125" style="189" customWidth="1"/>
    <col min="11549" max="11549" width="8.33203125" style="189" customWidth="1"/>
    <col min="11550" max="11550" width="8.6640625" style="189" customWidth="1"/>
    <col min="11551" max="11555" width="9.109375" style="189"/>
    <col min="11556" max="11557" width="0" style="189" hidden="1" customWidth="1"/>
    <col min="11558" max="11776" width="9.109375" style="189"/>
    <col min="11777" max="11777" width="4.6640625" style="189" customWidth="1"/>
    <col min="11778" max="11778" width="5.33203125" style="189" customWidth="1"/>
    <col min="11779" max="11779" width="13" style="189" customWidth="1"/>
    <col min="11780" max="11780" width="35.6640625" style="189" customWidth="1"/>
    <col min="11781" max="11781" width="11.33203125" style="189" customWidth="1"/>
    <col min="11782" max="11782" width="5.88671875" style="189" customWidth="1"/>
    <col min="11783" max="11783" width="9.6640625" style="189" customWidth="1"/>
    <col min="11784" max="11785" width="11.33203125" style="189" customWidth="1"/>
    <col min="11786" max="11786" width="8.33203125" style="189" customWidth="1"/>
    <col min="11787" max="11787" width="7.44140625" style="189" customWidth="1"/>
    <col min="11788" max="11788" width="8.33203125" style="189" customWidth="1"/>
    <col min="11789" max="11789" width="7.109375" style="189" customWidth="1"/>
    <col min="11790" max="11790" width="7" style="189" customWidth="1"/>
    <col min="11791" max="11791" width="3.5546875" style="189" customWidth="1"/>
    <col min="11792" max="11792" width="12.6640625" style="189" customWidth="1"/>
    <col min="11793" max="11795" width="11.33203125" style="189" customWidth="1"/>
    <col min="11796" max="11796" width="10.5546875" style="189" customWidth="1"/>
    <col min="11797" max="11797" width="10.33203125" style="189" customWidth="1"/>
    <col min="11798" max="11798" width="5.6640625" style="189" customWidth="1"/>
    <col min="11799" max="11801" width="9.109375" style="189"/>
    <col min="11802" max="11802" width="7.5546875" style="189" customWidth="1"/>
    <col min="11803" max="11803" width="24.88671875" style="189" customWidth="1"/>
    <col min="11804" max="11804" width="4.33203125" style="189" customWidth="1"/>
    <col min="11805" max="11805" width="8.33203125" style="189" customWidth="1"/>
    <col min="11806" max="11806" width="8.6640625" style="189" customWidth="1"/>
    <col min="11807" max="11811" width="9.109375" style="189"/>
    <col min="11812" max="11813" width="0" style="189" hidden="1" customWidth="1"/>
    <col min="11814" max="12032" width="9.109375" style="189"/>
    <col min="12033" max="12033" width="4.6640625" style="189" customWidth="1"/>
    <col min="12034" max="12034" width="5.33203125" style="189" customWidth="1"/>
    <col min="12035" max="12035" width="13" style="189" customWidth="1"/>
    <col min="12036" max="12036" width="35.6640625" style="189" customWidth="1"/>
    <col min="12037" max="12037" width="11.33203125" style="189" customWidth="1"/>
    <col min="12038" max="12038" width="5.88671875" style="189" customWidth="1"/>
    <col min="12039" max="12039" width="9.6640625" style="189" customWidth="1"/>
    <col min="12040" max="12041" width="11.33203125" style="189" customWidth="1"/>
    <col min="12042" max="12042" width="8.33203125" style="189" customWidth="1"/>
    <col min="12043" max="12043" width="7.44140625" style="189" customWidth="1"/>
    <col min="12044" max="12044" width="8.33203125" style="189" customWidth="1"/>
    <col min="12045" max="12045" width="7.109375" style="189" customWidth="1"/>
    <col min="12046" max="12046" width="7" style="189" customWidth="1"/>
    <col min="12047" max="12047" width="3.5546875" style="189" customWidth="1"/>
    <col min="12048" max="12048" width="12.6640625" style="189" customWidth="1"/>
    <col min="12049" max="12051" width="11.33203125" style="189" customWidth="1"/>
    <col min="12052" max="12052" width="10.5546875" style="189" customWidth="1"/>
    <col min="12053" max="12053" width="10.33203125" style="189" customWidth="1"/>
    <col min="12054" max="12054" width="5.6640625" style="189" customWidth="1"/>
    <col min="12055" max="12057" width="9.109375" style="189"/>
    <col min="12058" max="12058" width="7.5546875" style="189" customWidth="1"/>
    <col min="12059" max="12059" width="24.88671875" style="189" customWidth="1"/>
    <col min="12060" max="12060" width="4.33203125" style="189" customWidth="1"/>
    <col min="12061" max="12061" width="8.33203125" style="189" customWidth="1"/>
    <col min="12062" max="12062" width="8.6640625" style="189" customWidth="1"/>
    <col min="12063" max="12067" width="9.109375" style="189"/>
    <col min="12068" max="12069" width="0" style="189" hidden="1" customWidth="1"/>
    <col min="12070" max="12288" width="9.109375" style="189"/>
    <col min="12289" max="12289" width="4.6640625" style="189" customWidth="1"/>
    <col min="12290" max="12290" width="5.33203125" style="189" customWidth="1"/>
    <col min="12291" max="12291" width="13" style="189" customWidth="1"/>
    <col min="12292" max="12292" width="35.6640625" style="189" customWidth="1"/>
    <col min="12293" max="12293" width="11.33203125" style="189" customWidth="1"/>
    <col min="12294" max="12294" width="5.88671875" style="189" customWidth="1"/>
    <col min="12295" max="12295" width="9.6640625" style="189" customWidth="1"/>
    <col min="12296" max="12297" width="11.33203125" style="189" customWidth="1"/>
    <col min="12298" max="12298" width="8.33203125" style="189" customWidth="1"/>
    <col min="12299" max="12299" width="7.44140625" style="189" customWidth="1"/>
    <col min="12300" max="12300" width="8.33203125" style="189" customWidth="1"/>
    <col min="12301" max="12301" width="7.109375" style="189" customWidth="1"/>
    <col min="12302" max="12302" width="7" style="189" customWidth="1"/>
    <col min="12303" max="12303" width="3.5546875" style="189" customWidth="1"/>
    <col min="12304" max="12304" width="12.6640625" style="189" customWidth="1"/>
    <col min="12305" max="12307" width="11.33203125" style="189" customWidth="1"/>
    <col min="12308" max="12308" width="10.5546875" style="189" customWidth="1"/>
    <col min="12309" max="12309" width="10.33203125" style="189" customWidth="1"/>
    <col min="12310" max="12310" width="5.6640625" style="189" customWidth="1"/>
    <col min="12311" max="12313" width="9.109375" style="189"/>
    <col min="12314" max="12314" width="7.5546875" style="189" customWidth="1"/>
    <col min="12315" max="12315" width="24.88671875" style="189" customWidth="1"/>
    <col min="12316" max="12316" width="4.33203125" style="189" customWidth="1"/>
    <col min="12317" max="12317" width="8.33203125" style="189" customWidth="1"/>
    <col min="12318" max="12318" width="8.6640625" style="189" customWidth="1"/>
    <col min="12319" max="12323" width="9.109375" style="189"/>
    <col min="12324" max="12325" width="0" style="189" hidden="1" customWidth="1"/>
    <col min="12326" max="12544" width="9.109375" style="189"/>
    <col min="12545" max="12545" width="4.6640625" style="189" customWidth="1"/>
    <col min="12546" max="12546" width="5.33203125" style="189" customWidth="1"/>
    <col min="12547" max="12547" width="13" style="189" customWidth="1"/>
    <col min="12548" max="12548" width="35.6640625" style="189" customWidth="1"/>
    <col min="12549" max="12549" width="11.33203125" style="189" customWidth="1"/>
    <col min="12550" max="12550" width="5.88671875" style="189" customWidth="1"/>
    <col min="12551" max="12551" width="9.6640625" style="189" customWidth="1"/>
    <col min="12552" max="12553" width="11.33203125" style="189" customWidth="1"/>
    <col min="12554" max="12554" width="8.33203125" style="189" customWidth="1"/>
    <col min="12555" max="12555" width="7.44140625" style="189" customWidth="1"/>
    <col min="12556" max="12556" width="8.33203125" style="189" customWidth="1"/>
    <col min="12557" max="12557" width="7.109375" style="189" customWidth="1"/>
    <col min="12558" max="12558" width="7" style="189" customWidth="1"/>
    <col min="12559" max="12559" width="3.5546875" style="189" customWidth="1"/>
    <col min="12560" max="12560" width="12.6640625" style="189" customWidth="1"/>
    <col min="12561" max="12563" width="11.33203125" style="189" customWidth="1"/>
    <col min="12564" max="12564" width="10.5546875" style="189" customWidth="1"/>
    <col min="12565" max="12565" width="10.33203125" style="189" customWidth="1"/>
    <col min="12566" max="12566" width="5.6640625" style="189" customWidth="1"/>
    <col min="12567" max="12569" width="9.109375" style="189"/>
    <col min="12570" max="12570" width="7.5546875" style="189" customWidth="1"/>
    <col min="12571" max="12571" width="24.88671875" style="189" customWidth="1"/>
    <col min="12572" max="12572" width="4.33203125" style="189" customWidth="1"/>
    <col min="12573" max="12573" width="8.33203125" style="189" customWidth="1"/>
    <col min="12574" max="12574" width="8.6640625" style="189" customWidth="1"/>
    <col min="12575" max="12579" width="9.109375" style="189"/>
    <col min="12580" max="12581" width="0" style="189" hidden="1" customWidth="1"/>
    <col min="12582" max="12800" width="9.109375" style="189"/>
    <col min="12801" max="12801" width="4.6640625" style="189" customWidth="1"/>
    <col min="12802" max="12802" width="5.33203125" style="189" customWidth="1"/>
    <col min="12803" max="12803" width="13" style="189" customWidth="1"/>
    <col min="12804" max="12804" width="35.6640625" style="189" customWidth="1"/>
    <col min="12805" max="12805" width="11.33203125" style="189" customWidth="1"/>
    <col min="12806" max="12806" width="5.88671875" style="189" customWidth="1"/>
    <col min="12807" max="12807" width="9.6640625" style="189" customWidth="1"/>
    <col min="12808" max="12809" width="11.33203125" style="189" customWidth="1"/>
    <col min="12810" max="12810" width="8.33203125" style="189" customWidth="1"/>
    <col min="12811" max="12811" width="7.44140625" style="189" customWidth="1"/>
    <col min="12812" max="12812" width="8.33203125" style="189" customWidth="1"/>
    <col min="12813" max="12813" width="7.109375" style="189" customWidth="1"/>
    <col min="12814" max="12814" width="7" style="189" customWidth="1"/>
    <col min="12815" max="12815" width="3.5546875" style="189" customWidth="1"/>
    <col min="12816" max="12816" width="12.6640625" style="189" customWidth="1"/>
    <col min="12817" max="12819" width="11.33203125" style="189" customWidth="1"/>
    <col min="12820" max="12820" width="10.5546875" style="189" customWidth="1"/>
    <col min="12821" max="12821" width="10.33203125" style="189" customWidth="1"/>
    <col min="12822" max="12822" width="5.6640625" style="189" customWidth="1"/>
    <col min="12823" max="12825" width="9.109375" style="189"/>
    <col min="12826" max="12826" width="7.5546875" style="189" customWidth="1"/>
    <col min="12827" max="12827" width="24.88671875" style="189" customWidth="1"/>
    <col min="12828" max="12828" width="4.33203125" style="189" customWidth="1"/>
    <col min="12829" max="12829" width="8.33203125" style="189" customWidth="1"/>
    <col min="12830" max="12830" width="8.6640625" style="189" customWidth="1"/>
    <col min="12831" max="12835" width="9.109375" style="189"/>
    <col min="12836" max="12837" width="0" style="189" hidden="1" customWidth="1"/>
    <col min="12838" max="13056" width="9.109375" style="189"/>
    <col min="13057" max="13057" width="4.6640625" style="189" customWidth="1"/>
    <col min="13058" max="13058" width="5.33203125" style="189" customWidth="1"/>
    <col min="13059" max="13059" width="13" style="189" customWidth="1"/>
    <col min="13060" max="13060" width="35.6640625" style="189" customWidth="1"/>
    <col min="13061" max="13061" width="11.33203125" style="189" customWidth="1"/>
    <col min="13062" max="13062" width="5.88671875" style="189" customWidth="1"/>
    <col min="13063" max="13063" width="9.6640625" style="189" customWidth="1"/>
    <col min="13064" max="13065" width="11.33203125" style="189" customWidth="1"/>
    <col min="13066" max="13066" width="8.33203125" style="189" customWidth="1"/>
    <col min="13067" max="13067" width="7.44140625" style="189" customWidth="1"/>
    <col min="13068" max="13068" width="8.33203125" style="189" customWidth="1"/>
    <col min="13069" max="13069" width="7.109375" style="189" customWidth="1"/>
    <col min="13070" max="13070" width="7" style="189" customWidth="1"/>
    <col min="13071" max="13071" width="3.5546875" style="189" customWidth="1"/>
    <col min="13072" max="13072" width="12.6640625" style="189" customWidth="1"/>
    <col min="13073" max="13075" width="11.33203125" style="189" customWidth="1"/>
    <col min="13076" max="13076" width="10.5546875" style="189" customWidth="1"/>
    <col min="13077" max="13077" width="10.33203125" style="189" customWidth="1"/>
    <col min="13078" max="13078" width="5.6640625" style="189" customWidth="1"/>
    <col min="13079" max="13081" width="9.109375" style="189"/>
    <col min="13082" max="13082" width="7.5546875" style="189" customWidth="1"/>
    <col min="13083" max="13083" width="24.88671875" style="189" customWidth="1"/>
    <col min="13084" max="13084" width="4.33203125" style="189" customWidth="1"/>
    <col min="13085" max="13085" width="8.33203125" style="189" customWidth="1"/>
    <col min="13086" max="13086" width="8.6640625" style="189" customWidth="1"/>
    <col min="13087" max="13091" width="9.109375" style="189"/>
    <col min="13092" max="13093" width="0" style="189" hidden="1" customWidth="1"/>
    <col min="13094" max="13312" width="9.109375" style="189"/>
    <col min="13313" max="13313" width="4.6640625" style="189" customWidth="1"/>
    <col min="13314" max="13314" width="5.33203125" style="189" customWidth="1"/>
    <col min="13315" max="13315" width="13" style="189" customWidth="1"/>
    <col min="13316" max="13316" width="35.6640625" style="189" customWidth="1"/>
    <col min="13317" max="13317" width="11.33203125" style="189" customWidth="1"/>
    <col min="13318" max="13318" width="5.88671875" style="189" customWidth="1"/>
    <col min="13319" max="13319" width="9.6640625" style="189" customWidth="1"/>
    <col min="13320" max="13321" width="11.33203125" style="189" customWidth="1"/>
    <col min="13322" max="13322" width="8.33203125" style="189" customWidth="1"/>
    <col min="13323" max="13323" width="7.44140625" style="189" customWidth="1"/>
    <col min="13324" max="13324" width="8.33203125" style="189" customWidth="1"/>
    <col min="13325" max="13325" width="7.109375" style="189" customWidth="1"/>
    <col min="13326" max="13326" width="7" style="189" customWidth="1"/>
    <col min="13327" max="13327" width="3.5546875" style="189" customWidth="1"/>
    <col min="13328" max="13328" width="12.6640625" style="189" customWidth="1"/>
    <col min="13329" max="13331" width="11.33203125" style="189" customWidth="1"/>
    <col min="13332" max="13332" width="10.5546875" style="189" customWidth="1"/>
    <col min="13333" max="13333" width="10.33203125" style="189" customWidth="1"/>
    <col min="13334" max="13334" width="5.6640625" style="189" customWidth="1"/>
    <col min="13335" max="13337" width="9.109375" style="189"/>
    <col min="13338" max="13338" width="7.5546875" style="189" customWidth="1"/>
    <col min="13339" max="13339" width="24.88671875" style="189" customWidth="1"/>
    <col min="13340" max="13340" width="4.33203125" style="189" customWidth="1"/>
    <col min="13341" max="13341" width="8.33203125" style="189" customWidth="1"/>
    <col min="13342" max="13342" width="8.6640625" style="189" customWidth="1"/>
    <col min="13343" max="13347" width="9.109375" style="189"/>
    <col min="13348" max="13349" width="0" style="189" hidden="1" customWidth="1"/>
    <col min="13350" max="13568" width="9.109375" style="189"/>
    <col min="13569" max="13569" width="4.6640625" style="189" customWidth="1"/>
    <col min="13570" max="13570" width="5.33203125" style="189" customWidth="1"/>
    <col min="13571" max="13571" width="13" style="189" customWidth="1"/>
    <col min="13572" max="13572" width="35.6640625" style="189" customWidth="1"/>
    <col min="13573" max="13573" width="11.33203125" style="189" customWidth="1"/>
    <col min="13574" max="13574" width="5.88671875" style="189" customWidth="1"/>
    <col min="13575" max="13575" width="9.6640625" style="189" customWidth="1"/>
    <col min="13576" max="13577" width="11.33203125" style="189" customWidth="1"/>
    <col min="13578" max="13578" width="8.33203125" style="189" customWidth="1"/>
    <col min="13579" max="13579" width="7.44140625" style="189" customWidth="1"/>
    <col min="13580" max="13580" width="8.33203125" style="189" customWidth="1"/>
    <col min="13581" max="13581" width="7.109375" style="189" customWidth="1"/>
    <col min="13582" max="13582" width="7" style="189" customWidth="1"/>
    <col min="13583" max="13583" width="3.5546875" style="189" customWidth="1"/>
    <col min="13584" max="13584" width="12.6640625" style="189" customWidth="1"/>
    <col min="13585" max="13587" width="11.33203125" style="189" customWidth="1"/>
    <col min="13588" max="13588" width="10.5546875" style="189" customWidth="1"/>
    <col min="13589" max="13589" width="10.33203125" style="189" customWidth="1"/>
    <col min="13590" max="13590" width="5.6640625" style="189" customWidth="1"/>
    <col min="13591" max="13593" width="9.109375" style="189"/>
    <col min="13594" max="13594" width="7.5546875" style="189" customWidth="1"/>
    <col min="13595" max="13595" width="24.88671875" style="189" customWidth="1"/>
    <col min="13596" max="13596" width="4.33203125" style="189" customWidth="1"/>
    <col min="13597" max="13597" width="8.33203125" style="189" customWidth="1"/>
    <col min="13598" max="13598" width="8.6640625" style="189" customWidth="1"/>
    <col min="13599" max="13603" width="9.109375" style="189"/>
    <col min="13604" max="13605" width="0" style="189" hidden="1" customWidth="1"/>
    <col min="13606" max="13824" width="9.109375" style="189"/>
    <col min="13825" max="13825" width="4.6640625" style="189" customWidth="1"/>
    <col min="13826" max="13826" width="5.33203125" style="189" customWidth="1"/>
    <col min="13827" max="13827" width="13" style="189" customWidth="1"/>
    <col min="13828" max="13828" width="35.6640625" style="189" customWidth="1"/>
    <col min="13829" max="13829" width="11.33203125" style="189" customWidth="1"/>
    <col min="13830" max="13830" width="5.88671875" style="189" customWidth="1"/>
    <col min="13831" max="13831" width="9.6640625" style="189" customWidth="1"/>
    <col min="13832" max="13833" width="11.33203125" style="189" customWidth="1"/>
    <col min="13834" max="13834" width="8.33203125" style="189" customWidth="1"/>
    <col min="13835" max="13835" width="7.44140625" style="189" customWidth="1"/>
    <col min="13836" max="13836" width="8.33203125" style="189" customWidth="1"/>
    <col min="13837" max="13837" width="7.109375" style="189" customWidth="1"/>
    <col min="13838" max="13838" width="7" style="189" customWidth="1"/>
    <col min="13839" max="13839" width="3.5546875" style="189" customWidth="1"/>
    <col min="13840" max="13840" width="12.6640625" style="189" customWidth="1"/>
    <col min="13841" max="13843" width="11.33203125" style="189" customWidth="1"/>
    <col min="13844" max="13844" width="10.5546875" style="189" customWidth="1"/>
    <col min="13845" max="13845" width="10.33203125" style="189" customWidth="1"/>
    <col min="13846" max="13846" width="5.6640625" style="189" customWidth="1"/>
    <col min="13847" max="13849" width="9.109375" style="189"/>
    <col min="13850" max="13850" width="7.5546875" style="189" customWidth="1"/>
    <col min="13851" max="13851" width="24.88671875" style="189" customWidth="1"/>
    <col min="13852" max="13852" width="4.33203125" style="189" customWidth="1"/>
    <col min="13853" max="13853" width="8.33203125" style="189" customWidth="1"/>
    <col min="13854" max="13854" width="8.6640625" style="189" customWidth="1"/>
    <col min="13855" max="13859" width="9.109375" style="189"/>
    <col min="13860" max="13861" width="0" style="189" hidden="1" customWidth="1"/>
    <col min="13862" max="14080" width="9.109375" style="189"/>
    <col min="14081" max="14081" width="4.6640625" style="189" customWidth="1"/>
    <col min="14082" max="14082" width="5.33203125" style="189" customWidth="1"/>
    <col min="14083" max="14083" width="13" style="189" customWidth="1"/>
    <col min="14084" max="14084" width="35.6640625" style="189" customWidth="1"/>
    <col min="14085" max="14085" width="11.33203125" style="189" customWidth="1"/>
    <col min="14086" max="14086" width="5.88671875" style="189" customWidth="1"/>
    <col min="14087" max="14087" width="9.6640625" style="189" customWidth="1"/>
    <col min="14088" max="14089" width="11.33203125" style="189" customWidth="1"/>
    <col min="14090" max="14090" width="8.33203125" style="189" customWidth="1"/>
    <col min="14091" max="14091" width="7.44140625" style="189" customWidth="1"/>
    <col min="14092" max="14092" width="8.33203125" style="189" customWidth="1"/>
    <col min="14093" max="14093" width="7.109375" style="189" customWidth="1"/>
    <col min="14094" max="14094" width="7" style="189" customWidth="1"/>
    <col min="14095" max="14095" width="3.5546875" style="189" customWidth="1"/>
    <col min="14096" max="14096" width="12.6640625" style="189" customWidth="1"/>
    <col min="14097" max="14099" width="11.33203125" style="189" customWidth="1"/>
    <col min="14100" max="14100" width="10.5546875" style="189" customWidth="1"/>
    <col min="14101" max="14101" width="10.33203125" style="189" customWidth="1"/>
    <col min="14102" max="14102" width="5.6640625" style="189" customWidth="1"/>
    <col min="14103" max="14105" width="9.109375" style="189"/>
    <col min="14106" max="14106" width="7.5546875" style="189" customWidth="1"/>
    <col min="14107" max="14107" width="24.88671875" style="189" customWidth="1"/>
    <col min="14108" max="14108" width="4.33203125" style="189" customWidth="1"/>
    <col min="14109" max="14109" width="8.33203125" style="189" customWidth="1"/>
    <col min="14110" max="14110" width="8.6640625" style="189" customWidth="1"/>
    <col min="14111" max="14115" width="9.109375" style="189"/>
    <col min="14116" max="14117" width="0" style="189" hidden="1" customWidth="1"/>
    <col min="14118" max="14336" width="9.109375" style="189"/>
    <col min="14337" max="14337" width="4.6640625" style="189" customWidth="1"/>
    <col min="14338" max="14338" width="5.33203125" style="189" customWidth="1"/>
    <col min="14339" max="14339" width="13" style="189" customWidth="1"/>
    <col min="14340" max="14340" width="35.6640625" style="189" customWidth="1"/>
    <col min="14341" max="14341" width="11.33203125" style="189" customWidth="1"/>
    <col min="14342" max="14342" width="5.88671875" style="189" customWidth="1"/>
    <col min="14343" max="14343" width="9.6640625" style="189" customWidth="1"/>
    <col min="14344" max="14345" width="11.33203125" style="189" customWidth="1"/>
    <col min="14346" max="14346" width="8.33203125" style="189" customWidth="1"/>
    <col min="14347" max="14347" width="7.44140625" style="189" customWidth="1"/>
    <col min="14348" max="14348" width="8.33203125" style="189" customWidth="1"/>
    <col min="14349" max="14349" width="7.109375" style="189" customWidth="1"/>
    <col min="14350" max="14350" width="7" style="189" customWidth="1"/>
    <col min="14351" max="14351" width="3.5546875" style="189" customWidth="1"/>
    <col min="14352" max="14352" width="12.6640625" style="189" customWidth="1"/>
    <col min="14353" max="14355" width="11.33203125" style="189" customWidth="1"/>
    <col min="14356" max="14356" width="10.5546875" style="189" customWidth="1"/>
    <col min="14357" max="14357" width="10.33203125" style="189" customWidth="1"/>
    <col min="14358" max="14358" width="5.6640625" style="189" customWidth="1"/>
    <col min="14359" max="14361" width="9.109375" style="189"/>
    <col min="14362" max="14362" width="7.5546875" style="189" customWidth="1"/>
    <col min="14363" max="14363" width="24.88671875" style="189" customWidth="1"/>
    <col min="14364" max="14364" width="4.33203125" style="189" customWidth="1"/>
    <col min="14365" max="14365" width="8.33203125" style="189" customWidth="1"/>
    <col min="14366" max="14366" width="8.6640625" style="189" customWidth="1"/>
    <col min="14367" max="14371" width="9.109375" style="189"/>
    <col min="14372" max="14373" width="0" style="189" hidden="1" customWidth="1"/>
    <col min="14374" max="14592" width="9.109375" style="189"/>
    <col min="14593" max="14593" width="4.6640625" style="189" customWidth="1"/>
    <col min="14594" max="14594" width="5.33203125" style="189" customWidth="1"/>
    <col min="14595" max="14595" width="13" style="189" customWidth="1"/>
    <col min="14596" max="14596" width="35.6640625" style="189" customWidth="1"/>
    <col min="14597" max="14597" width="11.33203125" style="189" customWidth="1"/>
    <col min="14598" max="14598" width="5.88671875" style="189" customWidth="1"/>
    <col min="14599" max="14599" width="9.6640625" style="189" customWidth="1"/>
    <col min="14600" max="14601" width="11.33203125" style="189" customWidth="1"/>
    <col min="14602" max="14602" width="8.33203125" style="189" customWidth="1"/>
    <col min="14603" max="14603" width="7.44140625" style="189" customWidth="1"/>
    <col min="14604" max="14604" width="8.33203125" style="189" customWidth="1"/>
    <col min="14605" max="14605" width="7.109375" style="189" customWidth="1"/>
    <col min="14606" max="14606" width="7" style="189" customWidth="1"/>
    <col min="14607" max="14607" width="3.5546875" style="189" customWidth="1"/>
    <col min="14608" max="14608" width="12.6640625" style="189" customWidth="1"/>
    <col min="14609" max="14611" width="11.33203125" style="189" customWidth="1"/>
    <col min="14612" max="14612" width="10.5546875" style="189" customWidth="1"/>
    <col min="14613" max="14613" width="10.33203125" style="189" customWidth="1"/>
    <col min="14614" max="14614" width="5.6640625" style="189" customWidth="1"/>
    <col min="14615" max="14617" width="9.109375" style="189"/>
    <col min="14618" max="14618" width="7.5546875" style="189" customWidth="1"/>
    <col min="14619" max="14619" width="24.88671875" style="189" customWidth="1"/>
    <col min="14620" max="14620" width="4.33203125" style="189" customWidth="1"/>
    <col min="14621" max="14621" width="8.33203125" style="189" customWidth="1"/>
    <col min="14622" max="14622" width="8.6640625" style="189" customWidth="1"/>
    <col min="14623" max="14627" width="9.109375" style="189"/>
    <col min="14628" max="14629" width="0" style="189" hidden="1" customWidth="1"/>
    <col min="14630" max="14848" width="9.109375" style="189"/>
    <col min="14849" max="14849" width="4.6640625" style="189" customWidth="1"/>
    <col min="14850" max="14850" width="5.33203125" style="189" customWidth="1"/>
    <col min="14851" max="14851" width="13" style="189" customWidth="1"/>
    <col min="14852" max="14852" width="35.6640625" style="189" customWidth="1"/>
    <col min="14853" max="14853" width="11.33203125" style="189" customWidth="1"/>
    <col min="14854" max="14854" width="5.88671875" style="189" customWidth="1"/>
    <col min="14855" max="14855" width="9.6640625" style="189" customWidth="1"/>
    <col min="14856" max="14857" width="11.33203125" style="189" customWidth="1"/>
    <col min="14858" max="14858" width="8.33203125" style="189" customWidth="1"/>
    <col min="14859" max="14859" width="7.44140625" style="189" customWidth="1"/>
    <col min="14860" max="14860" width="8.33203125" style="189" customWidth="1"/>
    <col min="14861" max="14861" width="7.109375" style="189" customWidth="1"/>
    <col min="14862" max="14862" width="7" style="189" customWidth="1"/>
    <col min="14863" max="14863" width="3.5546875" style="189" customWidth="1"/>
    <col min="14864" max="14864" width="12.6640625" style="189" customWidth="1"/>
    <col min="14865" max="14867" width="11.33203125" style="189" customWidth="1"/>
    <col min="14868" max="14868" width="10.5546875" style="189" customWidth="1"/>
    <col min="14869" max="14869" width="10.33203125" style="189" customWidth="1"/>
    <col min="14870" max="14870" width="5.6640625" style="189" customWidth="1"/>
    <col min="14871" max="14873" width="9.109375" style="189"/>
    <col min="14874" max="14874" width="7.5546875" style="189" customWidth="1"/>
    <col min="14875" max="14875" width="24.88671875" style="189" customWidth="1"/>
    <col min="14876" max="14876" width="4.33203125" style="189" customWidth="1"/>
    <col min="14877" max="14877" width="8.33203125" style="189" customWidth="1"/>
    <col min="14878" max="14878" width="8.6640625" style="189" customWidth="1"/>
    <col min="14879" max="14883" width="9.109375" style="189"/>
    <col min="14884" max="14885" width="0" style="189" hidden="1" customWidth="1"/>
    <col min="14886" max="15104" width="9.109375" style="189"/>
    <col min="15105" max="15105" width="4.6640625" style="189" customWidth="1"/>
    <col min="15106" max="15106" width="5.33203125" style="189" customWidth="1"/>
    <col min="15107" max="15107" width="13" style="189" customWidth="1"/>
    <col min="15108" max="15108" width="35.6640625" style="189" customWidth="1"/>
    <col min="15109" max="15109" width="11.33203125" style="189" customWidth="1"/>
    <col min="15110" max="15110" width="5.88671875" style="189" customWidth="1"/>
    <col min="15111" max="15111" width="9.6640625" style="189" customWidth="1"/>
    <col min="15112" max="15113" width="11.33203125" style="189" customWidth="1"/>
    <col min="15114" max="15114" width="8.33203125" style="189" customWidth="1"/>
    <col min="15115" max="15115" width="7.44140625" style="189" customWidth="1"/>
    <col min="15116" max="15116" width="8.33203125" style="189" customWidth="1"/>
    <col min="15117" max="15117" width="7.109375" style="189" customWidth="1"/>
    <col min="15118" max="15118" width="7" style="189" customWidth="1"/>
    <col min="15119" max="15119" width="3.5546875" style="189" customWidth="1"/>
    <col min="15120" max="15120" width="12.6640625" style="189" customWidth="1"/>
    <col min="15121" max="15123" width="11.33203125" style="189" customWidth="1"/>
    <col min="15124" max="15124" width="10.5546875" style="189" customWidth="1"/>
    <col min="15125" max="15125" width="10.33203125" style="189" customWidth="1"/>
    <col min="15126" max="15126" width="5.6640625" style="189" customWidth="1"/>
    <col min="15127" max="15129" width="9.109375" style="189"/>
    <col min="15130" max="15130" width="7.5546875" style="189" customWidth="1"/>
    <col min="15131" max="15131" width="24.88671875" style="189" customWidth="1"/>
    <col min="15132" max="15132" width="4.33203125" style="189" customWidth="1"/>
    <col min="15133" max="15133" width="8.33203125" style="189" customWidth="1"/>
    <col min="15134" max="15134" width="8.6640625" style="189" customWidth="1"/>
    <col min="15135" max="15139" width="9.109375" style="189"/>
    <col min="15140" max="15141" width="0" style="189" hidden="1" customWidth="1"/>
    <col min="15142" max="15360" width="9.109375" style="189"/>
    <col min="15361" max="15361" width="4.6640625" style="189" customWidth="1"/>
    <col min="15362" max="15362" width="5.33203125" style="189" customWidth="1"/>
    <col min="15363" max="15363" width="13" style="189" customWidth="1"/>
    <col min="15364" max="15364" width="35.6640625" style="189" customWidth="1"/>
    <col min="15365" max="15365" width="11.33203125" style="189" customWidth="1"/>
    <col min="15366" max="15366" width="5.88671875" style="189" customWidth="1"/>
    <col min="15367" max="15367" width="9.6640625" style="189" customWidth="1"/>
    <col min="15368" max="15369" width="11.33203125" style="189" customWidth="1"/>
    <col min="15370" max="15370" width="8.33203125" style="189" customWidth="1"/>
    <col min="15371" max="15371" width="7.44140625" style="189" customWidth="1"/>
    <col min="15372" max="15372" width="8.33203125" style="189" customWidth="1"/>
    <col min="15373" max="15373" width="7.109375" style="189" customWidth="1"/>
    <col min="15374" max="15374" width="7" style="189" customWidth="1"/>
    <col min="15375" max="15375" width="3.5546875" style="189" customWidth="1"/>
    <col min="15376" max="15376" width="12.6640625" style="189" customWidth="1"/>
    <col min="15377" max="15379" width="11.33203125" style="189" customWidth="1"/>
    <col min="15380" max="15380" width="10.5546875" style="189" customWidth="1"/>
    <col min="15381" max="15381" width="10.33203125" style="189" customWidth="1"/>
    <col min="15382" max="15382" width="5.6640625" style="189" customWidth="1"/>
    <col min="15383" max="15385" width="9.109375" style="189"/>
    <col min="15386" max="15386" width="7.5546875" style="189" customWidth="1"/>
    <col min="15387" max="15387" width="24.88671875" style="189" customWidth="1"/>
    <col min="15388" max="15388" width="4.33203125" style="189" customWidth="1"/>
    <col min="15389" max="15389" width="8.33203125" style="189" customWidth="1"/>
    <col min="15390" max="15390" width="8.6640625" style="189" customWidth="1"/>
    <col min="15391" max="15395" width="9.109375" style="189"/>
    <col min="15396" max="15397" width="0" style="189" hidden="1" customWidth="1"/>
    <col min="15398" max="15616" width="9.109375" style="189"/>
    <col min="15617" max="15617" width="4.6640625" style="189" customWidth="1"/>
    <col min="15618" max="15618" width="5.33203125" style="189" customWidth="1"/>
    <col min="15619" max="15619" width="13" style="189" customWidth="1"/>
    <col min="15620" max="15620" width="35.6640625" style="189" customWidth="1"/>
    <col min="15621" max="15621" width="11.33203125" style="189" customWidth="1"/>
    <col min="15622" max="15622" width="5.88671875" style="189" customWidth="1"/>
    <col min="15623" max="15623" width="9.6640625" style="189" customWidth="1"/>
    <col min="15624" max="15625" width="11.33203125" style="189" customWidth="1"/>
    <col min="15626" max="15626" width="8.33203125" style="189" customWidth="1"/>
    <col min="15627" max="15627" width="7.44140625" style="189" customWidth="1"/>
    <col min="15628" max="15628" width="8.33203125" style="189" customWidth="1"/>
    <col min="15629" max="15629" width="7.109375" style="189" customWidth="1"/>
    <col min="15630" max="15630" width="7" style="189" customWidth="1"/>
    <col min="15631" max="15631" width="3.5546875" style="189" customWidth="1"/>
    <col min="15632" max="15632" width="12.6640625" style="189" customWidth="1"/>
    <col min="15633" max="15635" width="11.33203125" style="189" customWidth="1"/>
    <col min="15636" max="15636" width="10.5546875" style="189" customWidth="1"/>
    <col min="15637" max="15637" width="10.33203125" style="189" customWidth="1"/>
    <col min="15638" max="15638" width="5.6640625" style="189" customWidth="1"/>
    <col min="15639" max="15641" width="9.109375" style="189"/>
    <col min="15642" max="15642" width="7.5546875" style="189" customWidth="1"/>
    <col min="15643" max="15643" width="24.88671875" style="189" customWidth="1"/>
    <col min="15644" max="15644" width="4.33203125" style="189" customWidth="1"/>
    <col min="15645" max="15645" width="8.33203125" style="189" customWidth="1"/>
    <col min="15646" max="15646" width="8.6640625" style="189" customWidth="1"/>
    <col min="15647" max="15651" width="9.109375" style="189"/>
    <col min="15652" max="15653" width="0" style="189" hidden="1" customWidth="1"/>
    <col min="15654" max="15872" width="9.109375" style="189"/>
    <col min="15873" max="15873" width="4.6640625" style="189" customWidth="1"/>
    <col min="15874" max="15874" width="5.33203125" style="189" customWidth="1"/>
    <col min="15875" max="15875" width="13" style="189" customWidth="1"/>
    <col min="15876" max="15876" width="35.6640625" style="189" customWidth="1"/>
    <col min="15877" max="15877" width="11.33203125" style="189" customWidth="1"/>
    <col min="15878" max="15878" width="5.88671875" style="189" customWidth="1"/>
    <col min="15879" max="15879" width="9.6640625" style="189" customWidth="1"/>
    <col min="15880" max="15881" width="11.33203125" style="189" customWidth="1"/>
    <col min="15882" max="15882" width="8.33203125" style="189" customWidth="1"/>
    <col min="15883" max="15883" width="7.44140625" style="189" customWidth="1"/>
    <col min="15884" max="15884" width="8.33203125" style="189" customWidth="1"/>
    <col min="15885" max="15885" width="7.109375" style="189" customWidth="1"/>
    <col min="15886" max="15886" width="7" style="189" customWidth="1"/>
    <col min="15887" max="15887" width="3.5546875" style="189" customWidth="1"/>
    <col min="15888" max="15888" width="12.6640625" style="189" customWidth="1"/>
    <col min="15889" max="15891" width="11.33203125" style="189" customWidth="1"/>
    <col min="15892" max="15892" width="10.5546875" style="189" customWidth="1"/>
    <col min="15893" max="15893" width="10.33203125" style="189" customWidth="1"/>
    <col min="15894" max="15894" width="5.6640625" style="189" customWidth="1"/>
    <col min="15895" max="15897" width="9.109375" style="189"/>
    <col min="15898" max="15898" width="7.5546875" style="189" customWidth="1"/>
    <col min="15899" max="15899" width="24.88671875" style="189" customWidth="1"/>
    <col min="15900" max="15900" width="4.33203125" style="189" customWidth="1"/>
    <col min="15901" max="15901" width="8.33203125" style="189" customWidth="1"/>
    <col min="15902" max="15902" width="8.6640625" style="189" customWidth="1"/>
    <col min="15903" max="15907" width="9.109375" style="189"/>
    <col min="15908" max="15909" width="0" style="189" hidden="1" customWidth="1"/>
    <col min="15910" max="16128" width="9.109375" style="189"/>
    <col min="16129" max="16129" width="4.6640625" style="189" customWidth="1"/>
    <col min="16130" max="16130" width="5.33203125" style="189" customWidth="1"/>
    <col min="16131" max="16131" width="13" style="189" customWidth="1"/>
    <col min="16132" max="16132" width="35.6640625" style="189" customWidth="1"/>
    <col min="16133" max="16133" width="11.33203125" style="189" customWidth="1"/>
    <col min="16134" max="16134" width="5.88671875" style="189" customWidth="1"/>
    <col min="16135" max="16135" width="9.6640625" style="189" customWidth="1"/>
    <col min="16136" max="16137" width="11.33203125" style="189" customWidth="1"/>
    <col min="16138" max="16138" width="8.33203125" style="189" customWidth="1"/>
    <col min="16139" max="16139" width="7.44140625" style="189" customWidth="1"/>
    <col min="16140" max="16140" width="8.33203125" style="189" customWidth="1"/>
    <col min="16141" max="16141" width="7.109375" style="189" customWidth="1"/>
    <col min="16142" max="16142" width="7" style="189" customWidth="1"/>
    <col min="16143" max="16143" width="3.5546875" style="189" customWidth="1"/>
    <col min="16144" max="16144" width="12.6640625" style="189" customWidth="1"/>
    <col min="16145" max="16147" width="11.33203125" style="189" customWidth="1"/>
    <col min="16148" max="16148" width="10.5546875" style="189" customWidth="1"/>
    <col min="16149" max="16149" width="10.33203125" style="189" customWidth="1"/>
    <col min="16150" max="16150" width="5.6640625" style="189" customWidth="1"/>
    <col min="16151" max="16153" width="9.109375" style="189"/>
    <col min="16154" max="16154" width="7.5546875" style="189" customWidth="1"/>
    <col min="16155" max="16155" width="24.88671875" style="189" customWidth="1"/>
    <col min="16156" max="16156" width="4.33203125" style="189" customWidth="1"/>
    <col min="16157" max="16157" width="8.33203125" style="189" customWidth="1"/>
    <col min="16158" max="16158" width="8.6640625" style="189" customWidth="1"/>
    <col min="16159" max="16163" width="9.109375" style="189"/>
    <col min="16164" max="16165" width="0" style="189" hidden="1" customWidth="1"/>
    <col min="16166" max="16384" width="9.109375" style="189"/>
  </cols>
  <sheetData>
    <row r="1" spans="1:37">
      <c r="A1" s="188" t="s">
        <v>529</v>
      </c>
      <c r="B1" s="189"/>
      <c r="C1" s="189" t="str">
        <f>Rekapitulácia!B6</f>
        <v>Gymnázium Ľudovíta Štúra,Hronská 1467/3, 960 49 Zvolen</v>
      </c>
      <c r="D1" s="189"/>
      <c r="E1" s="189"/>
      <c r="F1" s="189"/>
      <c r="G1" s="190"/>
      <c r="H1" s="189"/>
      <c r="I1" s="188" t="s">
        <v>530</v>
      </c>
      <c r="J1" s="190"/>
      <c r="K1" s="191"/>
      <c r="L1" s="189"/>
      <c r="M1" s="189"/>
      <c r="N1" s="189"/>
      <c r="O1" s="189"/>
      <c r="P1" s="189"/>
      <c r="Q1" s="192"/>
      <c r="R1" s="192"/>
      <c r="S1" s="192"/>
      <c r="T1" s="189"/>
      <c r="U1" s="189"/>
      <c r="V1" s="189"/>
      <c r="W1" s="189"/>
      <c r="X1" s="189"/>
      <c r="Y1" s="189"/>
      <c r="Z1" s="193" t="s">
        <v>531</v>
      </c>
      <c r="AA1" s="193" t="s">
        <v>532</v>
      </c>
      <c r="AB1" s="194" t="s">
        <v>533</v>
      </c>
      <c r="AC1" s="194" t="s">
        <v>534</v>
      </c>
      <c r="AD1" s="194" t="s">
        <v>535</v>
      </c>
      <c r="AE1" s="189"/>
      <c r="AF1" s="189"/>
      <c r="AG1" s="189"/>
      <c r="AH1" s="189"/>
    </row>
    <row r="2" spans="1:37">
      <c r="A2" s="188" t="s">
        <v>919</v>
      </c>
      <c r="B2" s="189"/>
      <c r="C2" s="189" t="s">
        <v>845</v>
      </c>
      <c r="D2" s="189"/>
      <c r="E2" s="189"/>
      <c r="F2" s="189"/>
      <c r="G2" s="190"/>
      <c r="H2" s="195"/>
      <c r="I2" s="188" t="s">
        <v>536</v>
      </c>
      <c r="J2" s="190"/>
      <c r="K2" s="191"/>
      <c r="L2" s="189"/>
      <c r="M2" s="189"/>
      <c r="N2" s="189"/>
      <c r="O2" s="189"/>
      <c r="P2" s="189"/>
      <c r="Q2" s="192"/>
      <c r="R2" s="192"/>
      <c r="S2" s="192"/>
      <c r="T2" s="189"/>
      <c r="U2" s="189"/>
      <c r="V2" s="189"/>
      <c r="W2" s="189"/>
      <c r="X2" s="189"/>
      <c r="Y2" s="189"/>
      <c r="Z2" s="193" t="s">
        <v>537</v>
      </c>
      <c r="AA2" s="196" t="s">
        <v>538</v>
      </c>
      <c r="AB2" s="197" t="s">
        <v>30</v>
      </c>
      <c r="AC2" s="197"/>
      <c r="AD2" s="196"/>
      <c r="AE2" s="189"/>
      <c r="AF2" s="189"/>
      <c r="AG2" s="189"/>
      <c r="AH2" s="189"/>
    </row>
    <row r="3" spans="1:37">
      <c r="A3" s="188" t="s">
        <v>539</v>
      </c>
      <c r="B3" s="189"/>
      <c r="C3" s="189" t="str">
        <f>Rekapitulácia!B7</f>
        <v>ving s.r.o.</v>
      </c>
      <c r="D3" s="189"/>
      <c r="E3" s="189"/>
      <c r="F3" s="189"/>
      <c r="G3" s="190"/>
      <c r="H3" s="189"/>
      <c r="I3" s="188" t="s">
        <v>930</v>
      </c>
      <c r="J3" s="190"/>
      <c r="K3" s="191"/>
      <c r="L3" s="189"/>
      <c r="M3" s="189"/>
      <c r="N3" s="189"/>
      <c r="O3" s="189"/>
      <c r="P3" s="189"/>
      <c r="Q3" s="192"/>
      <c r="R3" s="192"/>
      <c r="S3" s="192"/>
      <c r="T3" s="189"/>
      <c r="U3" s="189"/>
      <c r="V3" s="189"/>
      <c r="W3" s="189"/>
      <c r="X3" s="189"/>
      <c r="Y3" s="189"/>
      <c r="Z3" s="193" t="s">
        <v>540</v>
      </c>
      <c r="AA3" s="196" t="s">
        <v>541</v>
      </c>
      <c r="AB3" s="197" t="s">
        <v>30</v>
      </c>
      <c r="AC3" s="197" t="s">
        <v>542</v>
      </c>
      <c r="AD3" s="196" t="s">
        <v>543</v>
      </c>
      <c r="AE3" s="189"/>
      <c r="AF3" s="189"/>
      <c r="AG3" s="189"/>
      <c r="AH3" s="189"/>
    </row>
    <row r="4" spans="1:37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2"/>
      <c r="R4" s="192"/>
      <c r="S4" s="192"/>
      <c r="T4" s="189"/>
      <c r="U4" s="189"/>
      <c r="V4" s="189"/>
      <c r="W4" s="189"/>
      <c r="X4" s="189"/>
      <c r="Y4" s="189"/>
      <c r="Z4" s="193" t="s">
        <v>544</v>
      </c>
      <c r="AA4" s="196" t="s">
        <v>545</v>
      </c>
      <c r="AB4" s="197" t="s">
        <v>30</v>
      </c>
      <c r="AC4" s="197"/>
      <c r="AD4" s="196"/>
      <c r="AE4" s="189"/>
      <c r="AF4" s="189"/>
      <c r="AG4" s="189"/>
      <c r="AH4" s="189"/>
    </row>
    <row r="5" spans="1:37">
      <c r="A5" s="188" t="s">
        <v>917</v>
      </c>
      <c r="C5" s="189" t="str">
        <f>Rekapitulácia!B2</f>
        <v>Obnova športového areálu pri Gymnáziu Ľudovíta Štúra Zvolen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92"/>
      <c r="R5" s="192"/>
      <c r="S5" s="192"/>
      <c r="T5" s="189"/>
      <c r="U5" s="189"/>
      <c r="V5" s="189"/>
      <c r="W5" s="189"/>
      <c r="X5" s="189"/>
      <c r="Y5" s="189"/>
      <c r="Z5" s="193" t="s">
        <v>546</v>
      </c>
      <c r="AA5" s="196" t="s">
        <v>541</v>
      </c>
      <c r="AB5" s="197" t="s">
        <v>30</v>
      </c>
      <c r="AC5" s="197" t="s">
        <v>542</v>
      </c>
      <c r="AD5" s="196" t="s">
        <v>543</v>
      </c>
      <c r="AE5" s="189"/>
      <c r="AF5" s="189"/>
      <c r="AG5" s="189"/>
      <c r="AH5" s="189"/>
    </row>
    <row r="6" spans="1:37">
      <c r="A6" s="188" t="s">
        <v>920</v>
      </c>
      <c r="B6" s="189"/>
      <c r="C6" s="189" t="s">
        <v>921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92"/>
      <c r="R6" s="192"/>
      <c r="S6" s="192"/>
      <c r="T6" s="189"/>
      <c r="U6" s="189"/>
      <c r="V6" s="189"/>
      <c r="W6" s="189"/>
      <c r="X6" s="189"/>
      <c r="Y6" s="189"/>
      <c r="Z6" s="195"/>
      <c r="AA6" s="195"/>
      <c r="AB6" s="189"/>
      <c r="AC6" s="189"/>
      <c r="AD6" s="189"/>
      <c r="AE6" s="189"/>
      <c r="AF6" s="189"/>
      <c r="AG6" s="189"/>
      <c r="AH6" s="189"/>
    </row>
    <row r="7" spans="1:37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2"/>
      <c r="R7" s="192"/>
      <c r="S7" s="192"/>
      <c r="T7" s="189"/>
      <c r="U7" s="189"/>
      <c r="V7" s="189"/>
      <c r="W7" s="189"/>
      <c r="X7" s="189"/>
      <c r="Y7" s="189"/>
      <c r="Z7" s="195"/>
      <c r="AA7" s="195"/>
      <c r="AB7" s="189"/>
      <c r="AC7" s="189"/>
      <c r="AD7" s="189"/>
      <c r="AE7" s="189"/>
      <c r="AF7" s="189"/>
      <c r="AG7" s="189"/>
      <c r="AH7" s="189"/>
    </row>
    <row r="8" spans="1:37" ht="14.4" thickBot="1">
      <c r="A8" s="189" t="s">
        <v>547</v>
      </c>
      <c r="B8" s="198"/>
      <c r="C8" s="195"/>
      <c r="D8" s="199" t="str">
        <f>CONCATENATE(AA2," ",AB2," ",AC2," ",AD2)</f>
        <v xml:space="preserve">Prehľad rozpočtových nákladov v EUR  </v>
      </c>
      <c r="E8" s="192"/>
      <c r="F8" s="189"/>
      <c r="G8" s="190"/>
      <c r="H8" s="190"/>
      <c r="I8" s="190"/>
      <c r="J8" s="190"/>
      <c r="K8" s="191"/>
      <c r="L8" s="191"/>
      <c r="M8" s="192"/>
      <c r="N8" s="192"/>
      <c r="O8" s="189"/>
      <c r="P8" s="189"/>
      <c r="Q8" s="192"/>
      <c r="R8" s="192"/>
      <c r="S8" s="192"/>
      <c r="T8" s="189"/>
      <c r="U8" s="189"/>
      <c r="V8" s="189"/>
      <c r="W8" s="189"/>
      <c r="X8" s="189"/>
      <c r="Y8" s="189"/>
      <c r="Z8" s="195"/>
      <c r="AA8" s="195"/>
      <c r="AB8" s="189"/>
      <c r="AC8" s="189"/>
      <c r="AD8" s="189"/>
      <c r="AE8" s="189"/>
      <c r="AF8" s="189"/>
      <c r="AG8" s="189"/>
      <c r="AH8" s="189"/>
    </row>
    <row r="9" spans="1:37" ht="10.8" thickTop="1">
      <c r="A9" s="200" t="s">
        <v>548</v>
      </c>
      <c r="B9" s="201" t="s">
        <v>78</v>
      </c>
      <c r="C9" s="201" t="s">
        <v>549</v>
      </c>
      <c r="D9" s="201" t="s">
        <v>550</v>
      </c>
      <c r="E9" s="201" t="s">
        <v>474</v>
      </c>
      <c r="F9" s="201" t="s">
        <v>551</v>
      </c>
      <c r="G9" s="201" t="s">
        <v>478</v>
      </c>
      <c r="H9" s="201" t="s">
        <v>552</v>
      </c>
      <c r="I9" s="201" t="s">
        <v>553</v>
      </c>
      <c r="J9" s="201" t="s">
        <v>479</v>
      </c>
      <c r="K9" s="202" t="s">
        <v>554</v>
      </c>
      <c r="L9" s="203"/>
      <c r="M9" s="204" t="s">
        <v>555</v>
      </c>
      <c r="N9" s="203"/>
      <c r="O9" s="205" t="s">
        <v>63</v>
      </c>
      <c r="P9" s="200" t="s">
        <v>556</v>
      </c>
      <c r="Q9" s="201" t="s">
        <v>474</v>
      </c>
      <c r="R9" s="201" t="s">
        <v>474</v>
      </c>
      <c r="S9" s="205" t="s">
        <v>474</v>
      </c>
      <c r="T9" s="206" t="s">
        <v>557</v>
      </c>
      <c r="U9" s="206" t="s">
        <v>558</v>
      </c>
      <c r="V9" s="206" t="s">
        <v>559</v>
      </c>
      <c r="W9" s="207" t="s">
        <v>560</v>
      </c>
      <c r="X9" s="207" t="s">
        <v>561</v>
      </c>
      <c r="Y9" s="207" t="s">
        <v>562</v>
      </c>
      <c r="Z9" s="208" t="s">
        <v>563</v>
      </c>
      <c r="AA9" s="208" t="s">
        <v>564</v>
      </c>
      <c r="AB9" s="189"/>
      <c r="AC9" s="189"/>
      <c r="AD9" s="189"/>
      <c r="AE9" s="189"/>
      <c r="AF9" s="189"/>
      <c r="AG9" s="189"/>
      <c r="AH9" s="189"/>
      <c r="AJ9" s="189" t="s">
        <v>565</v>
      </c>
      <c r="AK9" s="189" t="s">
        <v>566</v>
      </c>
    </row>
    <row r="10" spans="1:37" ht="10.8" thickBot="1">
      <c r="A10" s="209" t="s">
        <v>567</v>
      </c>
      <c r="B10" s="210" t="s">
        <v>568</v>
      </c>
      <c r="C10" s="211"/>
      <c r="D10" s="210" t="s">
        <v>569</v>
      </c>
      <c r="E10" s="210" t="s">
        <v>570</v>
      </c>
      <c r="F10" s="210" t="s">
        <v>571</v>
      </c>
      <c r="G10" s="210" t="s">
        <v>572</v>
      </c>
      <c r="H10" s="210" t="s">
        <v>573</v>
      </c>
      <c r="I10" s="210" t="s">
        <v>574</v>
      </c>
      <c r="J10" s="210"/>
      <c r="K10" s="210" t="s">
        <v>478</v>
      </c>
      <c r="L10" s="210" t="s">
        <v>479</v>
      </c>
      <c r="M10" s="212" t="s">
        <v>478</v>
      </c>
      <c r="N10" s="210" t="s">
        <v>479</v>
      </c>
      <c r="O10" s="213" t="s">
        <v>41</v>
      </c>
      <c r="P10" s="209"/>
      <c r="Q10" s="210" t="s">
        <v>575</v>
      </c>
      <c r="R10" s="210" t="s">
        <v>576</v>
      </c>
      <c r="S10" s="213" t="s">
        <v>577</v>
      </c>
      <c r="T10" s="206" t="s">
        <v>578</v>
      </c>
      <c r="U10" s="206" t="s">
        <v>579</v>
      </c>
      <c r="V10" s="206" t="s">
        <v>580</v>
      </c>
      <c r="W10" s="192"/>
      <c r="X10" s="189"/>
      <c r="Y10" s="189"/>
      <c r="Z10" s="208" t="s">
        <v>581</v>
      </c>
      <c r="AA10" s="208" t="s">
        <v>567</v>
      </c>
      <c r="AB10" s="189"/>
      <c r="AC10" s="189"/>
      <c r="AD10" s="189"/>
      <c r="AE10" s="189"/>
      <c r="AF10" s="189"/>
      <c r="AG10" s="189"/>
      <c r="AH10" s="189"/>
      <c r="AJ10" s="189" t="s">
        <v>582</v>
      </c>
      <c r="AK10" s="189" t="s">
        <v>583</v>
      </c>
    </row>
    <row r="11" spans="1:37" ht="10.8" thickTop="1"/>
    <row r="12" spans="1:37">
      <c r="B12" s="223" t="s">
        <v>584</v>
      </c>
    </row>
    <row r="13" spans="1:37">
      <c r="B13" s="216" t="s">
        <v>585</v>
      </c>
    </row>
    <row r="14" spans="1:37">
      <c r="A14" s="214">
        <v>1</v>
      </c>
      <c r="B14" s="215" t="s">
        <v>586</v>
      </c>
      <c r="C14" s="216" t="s">
        <v>587</v>
      </c>
      <c r="D14" s="217" t="s">
        <v>588</v>
      </c>
      <c r="E14" s="218">
        <v>0.1</v>
      </c>
      <c r="F14" s="219" t="s">
        <v>589</v>
      </c>
      <c r="G14" s="220">
        <v>0</v>
      </c>
      <c r="H14" s="220">
        <f t="shared" ref="H14:H24" si="0">ROUND(E14*G14,2)</f>
        <v>0</v>
      </c>
      <c r="J14" s="220">
        <f t="shared" ref="J14:J24" si="1">ROUND(E14*G14,2)</f>
        <v>0</v>
      </c>
      <c r="K14" s="221">
        <v>0.40872999999999998</v>
      </c>
      <c r="L14" s="221">
        <f t="shared" ref="L14:L24" si="2">E14*K14</f>
        <v>4.0873E-2</v>
      </c>
      <c r="N14" s="218">
        <f t="shared" ref="N14:N24" si="3">E14*M14</f>
        <v>0</v>
      </c>
      <c r="O14" s="219">
        <v>20</v>
      </c>
      <c r="P14" s="219" t="s">
        <v>590</v>
      </c>
      <c r="V14" s="222" t="s">
        <v>66</v>
      </c>
      <c r="W14" s="218">
        <v>6.5279999999999996</v>
      </c>
      <c r="X14" s="216" t="s">
        <v>591</v>
      </c>
      <c r="Y14" s="216" t="s">
        <v>587</v>
      </c>
      <c r="Z14" s="216" t="s">
        <v>592</v>
      </c>
      <c r="AB14" s="219" t="s">
        <v>31</v>
      </c>
      <c r="AJ14" s="189" t="s">
        <v>593</v>
      </c>
      <c r="AK14" s="189" t="s">
        <v>594</v>
      </c>
    </row>
    <row r="15" spans="1:37">
      <c r="A15" s="214">
        <v>2</v>
      </c>
      <c r="B15" s="215" t="s">
        <v>595</v>
      </c>
      <c r="C15" s="216" t="s">
        <v>596</v>
      </c>
      <c r="D15" s="217" t="s">
        <v>597</v>
      </c>
      <c r="E15" s="218">
        <v>8</v>
      </c>
      <c r="F15" s="219" t="s">
        <v>90</v>
      </c>
      <c r="G15" s="220">
        <v>0</v>
      </c>
      <c r="H15" s="220">
        <f t="shared" si="0"/>
        <v>0</v>
      </c>
      <c r="J15" s="220">
        <f t="shared" si="1"/>
        <v>0</v>
      </c>
      <c r="L15" s="221">
        <f t="shared" si="2"/>
        <v>0</v>
      </c>
      <c r="N15" s="218">
        <f t="shared" si="3"/>
        <v>0</v>
      </c>
      <c r="O15" s="219">
        <v>20</v>
      </c>
      <c r="P15" s="219" t="s">
        <v>590</v>
      </c>
      <c r="V15" s="222" t="s">
        <v>66</v>
      </c>
      <c r="W15" s="218">
        <v>12.384</v>
      </c>
      <c r="X15" s="216" t="s">
        <v>598</v>
      </c>
      <c r="Y15" s="216" t="s">
        <v>596</v>
      </c>
      <c r="Z15" s="216" t="s">
        <v>592</v>
      </c>
      <c r="AB15" s="219" t="s">
        <v>31</v>
      </c>
      <c r="AJ15" s="189" t="s">
        <v>593</v>
      </c>
      <c r="AK15" s="189" t="s">
        <v>594</v>
      </c>
    </row>
    <row r="16" spans="1:37">
      <c r="A16" s="214">
        <v>3</v>
      </c>
      <c r="B16" s="215" t="s">
        <v>599</v>
      </c>
      <c r="C16" s="216" t="s">
        <v>600</v>
      </c>
      <c r="D16" s="217" t="s">
        <v>601</v>
      </c>
      <c r="E16" s="218">
        <v>8</v>
      </c>
      <c r="F16" s="219" t="s">
        <v>90</v>
      </c>
      <c r="G16" s="220">
        <v>0</v>
      </c>
      <c r="H16" s="220">
        <f t="shared" si="0"/>
        <v>0</v>
      </c>
      <c r="J16" s="220">
        <f t="shared" si="1"/>
        <v>0</v>
      </c>
      <c r="L16" s="221">
        <f t="shared" si="2"/>
        <v>0</v>
      </c>
      <c r="N16" s="218">
        <f t="shared" si="3"/>
        <v>0</v>
      </c>
      <c r="O16" s="219">
        <v>20</v>
      </c>
      <c r="P16" s="219" t="s">
        <v>590</v>
      </c>
      <c r="V16" s="222" t="s">
        <v>66</v>
      </c>
      <c r="W16" s="218">
        <v>24.943999999999999</v>
      </c>
      <c r="X16" s="216" t="s">
        <v>602</v>
      </c>
      <c r="Y16" s="216" t="s">
        <v>600</v>
      </c>
      <c r="Z16" s="216" t="s">
        <v>592</v>
      </c>
      <c r="AB16" s="219" t="s">
        <v>31</v>
      </c>
      <c r="AJ16" s="189" t="s">
        <v>593</v>
      </c>
      <c r="AK16" s="189" t="s">
        <v>594</v>
      </c>
    </row>
    <row r="17" spans="1:37">
      <c r="A17" s="214">
        <v>4</v>
      </c>
      <c r="B17" s="215" t="s">
        <v>599</v>
      </c>
      <c r="C17" s="216" t="s">
        <v>603</v>
      </c>
      <c r="D17" s="217" t="s">
        <v>604</v>
      </c>
      <c r="E17" s="218">
        <v>8</v>
      </c>
      <c r="F17" s="219" t="s">
        <v>90</v>
      </c>
      <c r="G17" s="220">
        <v>0</v>
      </c>
      <c r="H17" s="220">
        <f t="shared" si="0"/>
        <v>0</v>
      </c>
      <c r="J17" s="220">
        <f t="shared" si="1"/>
        <v>0</v>
      </c>
      <c r="L17" s="221">
        <f t="shared" si="2"/>
        <v>0</v>
      </c>
      <c r="N17" s="218">
        <f t="shared" si="3"/>
        <v>0</v>
      </c>
      <c r="O17" s="219">
        <v>20</v>
      </c>
      <c r="P17" s="219" t="s">
        <v>590</v>
      </c>
      <c r="V17" s="222" t="s">
        <v>66</v>
      </c>
      <c r="W17" s="218">
        <v>1.992</v>
      </c>
      <c r="X17" s="216" t="s">
        <v>605</v>
      </c>
      <c r="Y17" s="216" t="s">
        <v>603</v>
      </c>
      <c r="Z17" s="216" t="s">
        <v>592</v>
      </c>
      <c r="AB17" s="219" t="s">
        <v>31</v>
      </c>
      <c r="AJ17" s="189" t="s">
        <v>593</v>
      </c>
      <c r="AK17" s="189" t="s">
        <v>594</v>
      </c>
    </row>
    <row r="18" spans="1:37">
      <c r="A18" s="214">
        <v>5</v>
      </c>
      <c r="B18" s="215" t="s">
        <v>599</v>
      </c>
      <c r="C18" s="216" t="s">
        <v>606</v>
      </c>
      <c r="D18" s="217" t="s">
        <v>607</v>
      </c>
      <c r="E18" s="218">
        <v>8.8000000000000007</v>
      </c>
      <c r="F18" s="219" t="s">
        <v>90</v>
      </c>
      <c r="G18" s="220">
        <v>0</v>
      </c>
      <c r="H18" s="220">
        <f t="shared" si="0"/>
        <v>0</v>
      </c>
      <c r="J18" s="220">
        <f t="shared" si="1"/>
        <v>0</v>
      </c>
      <c r="L18" s="221">
        <f t="shared" si="2"/>
        <v>0</v>
      </c>
      <c r="N18" s="218">
        <f t="shared" si="3"/>
        <v>0</v>
      </c>
      <c r="O18" s="219">
        <v>20</v>
      </c>
      <c r="P18" s="219" t="s">
        <v>590</v>
      </c>
      <c r="V18" s="222" t="s">
        <v>66</v>
      </c>
      <c r="W18" s="218">
        <v>0.60699999999999998</v>
      </c>
      <c r="X18" s="216" t="s">
        <v>608</v>
      </c>
      <c r="Y18" s="216" t="s">
        <v>606</v>
      </c>
      <c r="Z18" s="216" t="s">
        <v>609</v>
      </c>
      <c r="AB18" s="219" t="s">
        <v>31</v>
      </c>
      <c r="AJ18" s="189" t="s">
        <v>593</v>
      </c>
      <c r="AK18" s="189" t="s">
        <v>594</v>
      </c>
    </row>
    <row r="19" spans="1:37">
      <c r="A19" s="214">
        <v>6</v>
      </c>
      <c r="B19" s="215" t="s">
        <v>610</v>
      </c>
      <c r="C19" s="216" t="s">
        <v>611</v>
      </c>
      <c r="D19" s="217" t="s">
        <v>612</v>
      </c>
      <c r="E19" s="218">
        <v>1</v>
      </c>
      <c r="F19" s="219" t="s">
        <v>90</v>
      </c>
      <c r="G19" s="220">
        <v>0</v>
      </c>
      <c r="H19" s="220">
        <f t="shared" si="0"/>
        <v>0</v>
      </c>
      <c r="J19" s="220">
        <f t="shared" si="1"/>
        <v>0</v>
      </c>
      <c r="L19" s="221">
        <f t="shared" si="2"/>
        <v>0</v>
      </c>
      <c r="N19" s="218">
        <f t="shared" si="3"/>
        <v>0</v>
      </c>
      <c r="O19" s="219">
        <v>20</v>
      </c>
      <c r="P19" s="219" t="s">
        <v>590</v>
      </c>
      <c r="V19" s="222" t="s">
        <v>66</v>
      </c>
      <c r="X19" s="216" t="s">
        <v>613</v>
      </c>
      <c r="Y19" s="216" t="s">
        <v>611</v>
      </c>
      <c r="Z19" s="216" t="s">
        <v>609</v>
      </c>
      <c r="AB19" s="219" t="s">
        <v>31</v>
      </c>
      <c r="AJ19" s="189" t="s">
        <v>593</v>
      </c>
      <c r="AK19" s="189" t="s">
        <v>594</v>
      </c>
    </row>
    <row r="20" spans="1:37">
      <c r="A20" s="214">
        <v>7</v>
      </c>
      <c r="B20" s="215" t="s">
        <v>599</v>
      </c>
      <c r="C20" s="216" t="s">
        <v>614</v>
      </c>
      <c r="D20" s="217" t="s">
        <v>615</v>
      </c>
      <c r="E20" s="218">
        <v>8.8000000000000007</v>
      </c>
      <c r="F20" s="219" t="s">
        <v>90</v>
      </c>
      <c r="G20" s="220">
        <v>0</v>
      </c>
      <c r="H20" s="220">
        <f t="shared" si="0"/>
        <v>0</v>
      </c>
      <c r="J20" s="220">
        <f t="shared" si="1"/>
        <v>0</v>
      </c>
      <c r="L20" s="221">
        <f t="shared" si="2"/>
        <v>0</v>
      </c>
      <c r="N20" s="218">
        <f t="shared" si="3"/>
        <v>0</v>
      </c>
      <c r="O20" s="219">
        <v>20</v>
      </c>
      <c r="P20" s="219" t="s">
        <v>590</v>
      </c>
      <c r="V20" s="222" t="s">
        <v>66</v>
      </c>
      <c r="W20" s="218">
        <v>5.28</v>
      </c>
      <c r="X20" s="216" t="s">
        <v>616</v>
      </c>
      <c r="Y20" s="216" t="s">
        <v>614</v>
      </c>
      <c r="Z20" s="216" t="s">
        <v>592</v>
      </c>
      <c r="AB20" s="219" t="s">
        <v>31</v>
      </c>
      <c r="AJ20" s="189" t="s">
        <v>593</v>
      </c>
      <c r="AK20" s="189" t="s">
        <v>594</v>
      </c>
    </row>
    <row r="21" spans="1:37">
      <c r="A21" s="214">
        <v>8</v>
      </c>
      <c r="B21" s="215" t="s">
        <v>599</v>
      </c>
      <c r="C21" s="216" t="s">
        <v>617</v>
      </c>
      <c r="D21" s="217" t="s">
        <v>618</v>
      </c>
      <c r="E21" s="218">
        <v>7.8</v>
      </c>
      <c r="F21" s="219" t="s">
        <v>90</v>
      </c>
      <c r="G21" s="220">
        <v>0</v>
      </c>
      <c r="H21" s="220">
        <f t="shared" si="0"/>
        <v>0</v>
      </c>
      <c r="J21" s="220">
        <f t="shared" si="1"/>
        <v>0</v>
      </c>
      <c r="L21" s="221">
        <f t="shared" si="2"/>
        <v>0</v>
      </c>
      <c r="N21" s="218">
        <f t="shared" si="3"/>
        <v>0</v>
      </c>
      <c r="O21" s="219">
        <v>20</v>
      </c>
      <c r="P21" s="219" t="s">
        <v>590</v>
      </c>
      <c r="V21" s="222" t="s">
        <v>66</v>
      </c>
      <c r="W21" s="218">
        <v>7.0000000000000007E-2</v>
      </c>
      <c r="X21" s="216" t="s">
        <v>619</v>
      </c>
      <c r="Y21" s="216" t="s">
        <v>617</v>
      </c>
      <c r="Z21" s="216" t="s">
        <v>609</v>
      </c>
      <c r="AB21" s="219" t="s">
        <v>31</v>
      </c>
      <c r="AJ21" s="189" t="s">
        <v>593</v>
      </c>
      <c r="AK21" s="189" t="s">
        <v>594</v>
      </c>
    </row>
    <row r="22" spans="1:37" ht="20.399999999999999">
      <c r="A22" s="214">
        <v>9</v>
      </c>
      <c r="B22" s="215" t="s">
        <v>599</v>
      </c>
      <c r="C22" s="216" t="s">
        <v>620</v>
      </c>
      <c r="D22" s="217" t="s">
        <v>621</v>
      </c>
      <c r="E22" s="218">
        <v>1</v>
      </c>
      <c r="F22" s="219" t="s">
        <v>90</v>
      </c>
      <c r="G22" s="220">
        <v>0</v>
      </c>
      <c r="H22" s="220">
        <f t="shared" si="0"/>
        <v>0</v>
      </c>
      <c r="J22" s="220">
        <f t="shared" si="1"/>
        <v>0</v>
      </c>
      <c r="L22" s="221">
        <f t="shared" si="2"/>
        <v>0</v>
      </c>
      <c r="N22" s="218">
        <f t="shared" si="3"/>
        <v>0</v>
      </c>
      <c r="O22" s="219">
        <v>20</v>
      </c>
      <c r="P22" s="219" t="s">
        <v>590</v>
      </c>
      <c r="V22" s="222" t="s">
        <v>66</v>
      </c>
      <c r="W22" s="218">
        <v>8.9999999999999993E-3</v>
      </c>
      <c r="X22" s="216" t="s">
        <v>622</v>
      </c>
      <c r="Y22" s="216" t="s">
        <v>620</v>
      </c>
      <c r="Z22" s="216" t="s">
        <v>609</v>
      </c>
      <c r="AB22" s="219" t="s">
        <v>31</v>
      </c>
      <c r="AJ22" s="189" t="s">
        <v>593</v>
      </c>
      <c r="AK22" s="189" t="s">
        <v>594</v>
      </c>
    </row>
    <row r="23" spans="1:37">
      <c r="A23" s="214">
        <v>10</v>
      </c>
      <c r="B23" s="215" t="s">
        <v>599</v>
      </c>
      <c r="C23" s="216" t="s">
        <v>623</v>
      </c>
      <c r="D23" s="217" t="s">
        <v>624</v>
      </c>
      <c r="E23" s="218">
        <v>1</v>
      </c>
      <c r="F23" s="219" t="s">
        <v>90</v>
      </c>
      <c r="G23" s="220">
        <v>0</v>
      </c>
      <c r="H23" s="220">
        <f t="shared" si="0"/>
        <v>0</v>
      </c>
      <c r="J23" s="220">
        <f t="shared" si="1"/>
        <v>0</v>
      </c>
      <c r="L23" s="221">
        <f t="shared" si="2"/>
        <v>0</v>
      </c>
      <c r="N23" s="218">
        <f t="shared" si="3"/>
        <v>0</v>
      </c>
      <c r="O23" s="219">
        <v>20</v>
      </c>
      <c r="P23" s="219" t="s">
        <v>590</v>
      </c>
      <c r="V23" s="222" t="s">
        <v>66</v>
      </c>
      <c r="W23" s="218">
        <v>0.184</v>
      </c>
      <c r="X23" s="216" t="s">
        <v>625</v>
      </c>
      <c r="Y23" s="216" t="s">
        <v>623</v>
      </c>
      <c r="Z23" s="216" t="s">
        <v>592</v>
      </c>
      <c r="AB23" s="219" t="s">
        <v>31</v>
      </c>
      <c r="AJ23" s="189" t="s">
        <v>593</v>
      </c>
      <c r="AK23" s="189" t="s">
        <v>594</v>
      </c>
    </row>
    <row r="24" spans="1:37">
      <c r="A24" s="214">
        <v>11</v>
      </c>
      <c r="B24" s="215" t="s">
        <v>599</v>
      </c>
      <c r="C24" s="216" t="s">
        <v>626</v>
      </c>
      <c r="D24" s="217" t="s">
        <v>627</v>
      </c>
      <c r="E24" s="218">
        <v>7</v>
      </c>
      <c r="F24" s="219" t="s">
        <v>90</v>
      </c>
      <c r="G24" s="220">
        <v>0</v>
      </c>
      <c r="H24" s="220">
        <f t="shared" si="0"/>
        <v>0</v>
      </c>
      <c r="J24" s="220">
        <f t="shared" si="1"/>
        <v>0</v>
      </c>
      <c r="L24" s="221">
        <f t="shared" si="2"/>
        <v>0</v>
      </c>
      <c r="N24" s="218">
        <f t="shared" si="3"/>
        <v>0</v>
      </c>
      <c r="O24" s="219">
        <v>20</v>
      </c>
      <c r="P24" s="219" t="s">
        <v>590</v>
      </c>
      <c r="V24" s="222" t="s">
        <v>66</v>
      </c>
      <c r="W24" s="218">
        <v>0.65100000000000002</v>
      </c>
      <c r="X24" s="216" t="s">
        <v>628</v>
      </c>
      <c r="Y24" s="216" t="s">
        <v>626</v>
      </c>
      <c r="Z24" s="216" t="s">
        <v>609</v>
      </c>
      <c r="AB24" s="219" t="s">
        <v>31</v>
      </c>
      <c r="AJ24" s="189" t="s">
        <v>593</v>
      </c>
      <c r="AK24" s="189" t="s">
        <v>594</v>
      </c>
    </row>
    <row r="25" spans="1:37">
      <c r="D25" s="224" t="s">
        <v>629</v>
      </c>
      <c r="E25" s="225">
        <f>J25</f>
        <v>0</v>
      </c>
      <c r="H25" s="225">
        <f>SUM(H12:H24)</f>
        <v>0</v>
      </c>
      <c r="I25" s="225">
        <f>SUM(I12:I24)</f>
        <v>0</v>
      </c>
      <c r="J25" s="225">
        <f>SUM(J12:J24)</f>
        <v>0</v>
      </c>
      <c r="L25" s="226">
        <f>SUM(L12:L24)</f>
        <v>4.0873E-2</v>
      </c>
      <c r="N25" s="227">
        <f>SUM(N12:N24)</f>
        <v>0</v>
      </c>
      <c r="W25" s="218">
        <f>SUM(W12:W24)</f>
        <v>52.648999999999994</v>
      </c>
    </row>
    <row r="27" spans="1:37">
      <c r="B27" s="216" t="s">
        <v>630</v>
      </c>
    </row>
    <row r="28" spans="1:37">
      <c r="A28" s="214">
        <v>12</v>
      </c>
      <c r="B28" s="215" t="s">
        <v>586</v>
      </c>
      <c r="C28" s="216" t="s">
        <v>631</v>
      </c>
      <c r="D28" s="217" t="s">
        <v>632</v>
      </c>
      <c r="E28" s="218">
        <v>1</v>
      </c>
      <c r="F28" s="219" t="s">
        <v>90</v>
      </c>
      <c r="G28" s="220">
        <v>0</v>
      </c>
      <c r="H28" s="220">
        <f>ROUND(E28*G28,2)</f>
        <v>0</v>
      </c>
      <c r="J28" s="220">
        <f>ROUND(E28*G28,2)</f>
        <v>0</v>
      </c>
      <c r="K28" s="221">
        <v>1.0098</v>
      </c>
      <c r="L28" s="221">
        <f>E28*K28</f>
        <v>1.0098</v>
      </c>
      <c r="N28" s="218">
        <f>E28*M28</f>
        <v>0</v>
      </c>
      <c r="O28" s="219">
        <v>20</v>
      </c>
      <c r="P28" s="219" t="s">
        <v>590</v>
      </c>
      <c r="V28" s="222" t="s">
        <v>66</v>
      </c>
      <c r="W28" s="218">
        <v>1.157</v>
      </c>
      <c r="X28" s="216" t="s">
        <v>622</v>
      </c>
      <c r="Y28" s="216" t="s">
        <v>631</v>
      </c>
      <c r="Z28" s="216" t="s">
        <v>633</v>
      </c>
      <c r="AB28" s="219" t="s">
        <v>31</v>
      </c>
      <c r="AJ28" s="189" t="s">
        <v>593</v>
      </c>
      <c r="AK28" s="189" t="s">
        <v>594</v>
      </c>
    </row>
    <row r="29" spans="1:37">
      <c r="D29" s="224" t="s">
        <v>634</v>
      </c>
      <c r="E29" s="225">
        <f>J29</f>
        <v>0</v>
      </c>
      <c r="H29" s="225">
        <f>SUM(H27:H28)</f>
        <v>0</v>
      </c>
      <c r="I29" s="225">
        <f>SUM(I27:I28)</f>
        <v>0</v>
      </c>
      <c r="J29" s="225">
        <f>SUM(J27:J28)</f>
        <v>0</v>
      </c>
      <c r="L29" s="226">
        <f>SUM(L27:L28)</f>
        <v>1.0098</v>
      </c>
      <c r="N29" s="227">
        <f>SUM(N27:N28)</f>
        <v>0</v>
      </c>
      <c r="W29" s="218">
        <f>SUM(W27:W28)</f>
        <v>1.157</v>
      </c>
    </row>
    <row r="31" spans="1:37">
      <c r="D31" s="224" t="s">
        <v>635</v>
      </c>
      <c r="E31" s="227">
        <f>J31</f>
        <v>0</v>
      </c>
      <c r="H31" s="225">
        <f>+H25+H29</f>
        <v>0</v>
      </c>
      <c r="I31" s="225">
        <f>+I25+I29</f>
        <v>0</v>
      </c>
      <c r="J31" s="225">
        <f>+J25+J29</f>
        <v>0</v>
      </c>
      <c r="L31" s="226">
        <f>+L25+L29</f>
        <v>1.050673</v>
      </c>
      <c r="N31" s="227">
        <f>+N25+N29</f>
        <v>0</v>
      </c>
      <c r="W31" s="218">
        <f>+W25+W29</f>
        <v>53.805999999999997</v>
      </c>
    </row>
    <row r="33" spans="1:37">
      <c r="B33" s="223" t="s">
        <v>636</v>
      </c>
    </row>
    <row r="34" spans="1:37">
      <c r="B34" s="216" t="s">
        <v>637</v>
      </c>
    </row>
    <row r="35" spans="1:37">
      <c r="A35" s="214">
        <v>13</v>
      </c>
      <c r="B35" s="215" t="s">
        <v>638</v>
      </c>
      <c r="C35" s="216" t="s">
        <v>639</v>
      </c>
      <c r="D35" s="217" t="s">
        <v>640</v>
      </c>
      <c r="E35" s="218">
        <v>1</v>
      </c>
      <c r="F35" s="219" t="s">
        <v>89</v>
      </c>
      <c r="G35" s="220">
        <v>0</v>
      </c>
      <c r="H35" s="220">
        <f t="shared" ref="H35:H44" si="4">ROUND(E35*G35,2)</f>
        <v>0</v>
      </c>
      <c r="J35" s="220">
        <f t="shared" ref="J35:J44" si="5">ROUND(E35*G35,2)</f>
        <v>0</v>
      </c>
      <c r="K35" s="221">
        <v>6.4900000000000001E-3</v>
      </c>
      <c r="L35" s="221">
        <f t="shared" ref="L35:L44" si="6">E35*K35</f>
        <v>6.4900000000000001E-3</v>
      </c>
      <c r="N35" s="218">
        <f t="shared" ref="N35:N44" si="7">E35*M35</f>
        <v>0</v>
      </c>
      <c r="O35" s="219">
        <v>20</v>
      </c>
      <c r="P35" s="219" t="s">
        <v>590</v>
      </c>
      <c r="V35" s="222" t="s">
        <v>641</v>
      </c>
      <c r="W35" s="218">
        <v>0.90200000000000002</v>
      </c>
      <c r="X35" s="216" t="s">
        <v>642</v>
      </c>
      <c r="Y35" s="216" t="s">
        <v>639</v>
      </c>
      <c r="Z35" s="216" t="s">
        <v>643</v>
      </c>
      <c r="AB35" s="219" t="s">
        <v>31</v>
      </c>
      <c r="AJ35" s="189" t="s">
        <v>644</v>
      </c>
      <c r="AK35" s="189" t="s">
        <v>594</v>
      </c>
    </row>
    <row r="36" spans="1:37">
      <c r="A36" s="214">
        <v>14</v>
      </c>
      <c r="B36" s="215" t="s">
        <v>638</v>
      </c>
      <c r="C36" s="216" t="s">
        <v>645</v>
      </c>
      <c r="D36" s="217" t="s">
        <v>646</v>
      </c>
      <c r="E36" s="218">
        <v>1</v>
      </c>
      <c r="F36" s="219" t="s">
        <v>89</v>
      </c>
      <c r="G36" s="220">
        <v>0</v>
      </c>
      <c r="H36" s="220">
        <f t="shared" si="4"/>
        <v>0</v>
      </c>
      <c r="J36" s="220">
        <f t="shared" si="5"/>
        <v>0</v>
      </c>
      <c r="K36" s="221">
        <v>5.1000000000000004E-4</v>
      </c>
      <c r="L36" s="221">
        <f t="shared" si="6"/>
        <v>5.1000000000000004E-4</v>
      </c>
      <c r="M36" s="218">
        <v>8.0000000000000002E-3</v>
      </c>
      <c r="N36" s="218">
        <f t="shared" si="7"/>
        <v>8.0000000000000002E-3</v>
      </c>
      <c r="O36" s="219">
        <v>20</v>
      </c>
      <c r="P36" s="219" t="s">
        <v>590</v>
      </c>
      <c r="V36" s="222" t="s">
        <v>641</v>
      </c>
      <c r="W36" s="218">
        <v>5.1999999999999998E-2</v>
      </c>
      <c r="X36" s="216" t="s">
        <v>647</v>
      </c>
      <c r="Y36" s="216" t="s">
        <v>645</v>
      </c>
      <c r="Z36" s="216" t="s">
        <v>643</v>
      </c>
      <c r="AB36" s="219" t="s">
        <v>31</v>
      </c>
      <c r="AJ36" s="189" t="s">
        <v>644</v>
      </c>
      <c r="AK36" s="189" t="s">
        <v>594</v>
      </c>
    </row>
    <row r="37" spans="1:37">
      <c r="A37" s="214">
        <v>15</v>
      </c>
      <c r="B37" s="215" t="s">
        <v>638</v>
      </c>
      <c r="C37" s="216" t="s">
        <v>648</v>
      </c>
      <c r="D37" s="217" t="s">
        <v>649</v>
      </c>
      <c r="E37" s="218">
        <v>1</v>
      </c>
      <c r="F37" s="219" t="s">
        <v>199</v>
      </c>
      <c r="G37" s="220">
        <v>0</v>
      </c>
      <c r="H37" s="220">
        <f t="shared" si="4"/>
        <v>0</v>
      </c>
      <c r="J37" s="220">
        <f t="shared" si="5"/>
        <v>0</v>
      </c>
      <c r="K37" s="221">
        <v>1.018E-2</v>
      </c>
      <c r="L37" s="221">
        <f t="shared" si="6"/>
        <v>1.018E-2</v>
      </c>
      <c r="N37" s="218">
        <f t="shared" si="7"/>
        <v>0</v>
      </c>
      <c r="O37" s="219">
        <v>20</v>
      </c>
      <c r="P37" s="219" t="s">
        <v>590</v>
      </c>
      <c r="V37" s="222" t="s">
        <v>641</v>
      </c>
      <c r="W37" s="218">
        <v>0.70899999999999996</v>
      </c>
      <c r="X37" s="216" t="s">
        <v>622</v>
      </c>
      <c r="Y37" s="216" t="s">
        <v>648</v>
      </c>
      <c r="Z37" s="216" t="s">
        <v>643</v>
      </c>
      <c r="AB37" s="219" t="s">
        <v>31</v>
      </c>
      <c r="AJ37" s="189" t="s">
        <v>644</v>
      </c>
      <c r="AK37" s="189" t="s">
        <v>594</v>
      </c>
    </row>
    <row r="38" spans="1:37">
      <c r="A38" s="214">
        <v>16</v>
      </c>
      <c r="B38" s="215" t="s">
        <v>638</v>
      </c>
      <c r="C38" s="216" t="s">
        <v>650</v>
      </c>
      <c r="D38" s="217" t="s">
        <v>651</v>
      </c>
      <c r="E38" s="218">
        <v>1.8</v>
      </c>
      <c r="F38" s="219" t="s">
        <v>89</v>
      </c>
      <c r="G38" s="220">
        <v>0</v>
      </c>
      <c r="H38" s="220">
        <f t="shared" si="4"/>
        <v>0</v>
      </c>
      <c r="J38" s="220">
        <f t="shared" si="5"/>
        <v>0</v>
      </c>
      <c r="K38" s="221">
        <v>4.6699999999999998E-2</v>
      </c>
      <c r="L38" s="221">
        <f t="shared" si="6"/>
        <v>8.4059999999999996E-2</v>
      </c>
      <c r="N38" s="218">
        <f t="shared" si="7"/>
        <v>0</v>
      </c>
      <c r="O38" s="219">
        <v>20</v>
      </c>
      <c r="P38" s="219" t="s">
        <v>590</v>
      </c>
      <c r="V38" s="222" t="s">
        <v>641</v>
      </c>
      <c r="W38" s="218">
        <v>2.6909999999999998</v>
      </c>
      <c r="X38" s="216" t="s">
        <v>622</v>
      </c>
      <c r="Y38" s="216" t="s">
        <v>650</v>
      </c>
      <c r="Z38" s="216" t="s">
        <v>643</v>
      </c>
      <c r="AB38" s="219" t="s">
        <v>31</v>
      </c>
      <c r="AJ38" s="189" t="s">
        <v>644</v>
      </c>
      <c r="AK38" s="189" t="s">
        <v>594</v>
      </c>
    </row>
    <row r="39" spans="1:37">
      <c r="A39" s="214">
        <v>17</v>
      </c>
      <c r="B39" s="215" t="s">
        <v>638</v>
      </c>
      <c r="C39" s="216" t="s">
        <v>652</v>
      </c>
      <c r="D39" s="217" t="s">
        <v>653</v>
      </c>
      <c r="E39" s="218">
        <v>1</v>
      </c>
      <c r="F39" s="219" t="s">
        <v>225</v>
      </c>
      <c r="G39" s="220">
        <v>0</v>
      </c>
      <c r="H39" s="220">
        <f t="shared" si="4"/>
        <v>0</v>
      </c>
      <c r="J39" s="220">
        <f t="shared" si="5"/>
        <v>0</v>
      </c>
      <c r="K39" s="221">
        <v>3.2200000000000002E-3</v>
      </c>
      <c r="L39" s="221">
        <f t="shared" si="6"/>
        <v>3.2200000000000002E-3</v>
      </c>
      <c r="N39" s="218">
        <f t="shared" si="7"/>
        <v>0</v>
      </c>
      <c r="O39" s="219">
        <v>20</v>
      </c>
      <c r="P39" s="219" t="s">
        <v>590</v>
      </c>
      <c r="V39" s="222" t="s">
        <v>641</v>
      </c>
      <c r="W39" s="218">
        <v>1.542</v>
      </c>
      <c r="X39" s="216" t="s">
        <v>654</v>
      </c>
      <c r="Y39" s="216" t="s">
        <v>652</v>
      </c>
      <c r="Z39" s="216" t="s">
        <v>643</v>
      </c>
      <c r="AB39" s="219" t="s">
        <v>31</v>
      </c>
      <c r="AJ39" s="189" t="s">
        <v>644</v>
      </c>
      <c r="AK39" s="189" t="s">
        <v>594</v>
      </c>
    </row>
    <row r="40" spans="1:37">
      <c r="A40" s="214">
        <v>18</v>
      </c>
      <c r="B40" s="215" t="s">
        <v>638</v>
      </c>
      <c r="C40" s="216" t="s">
        <v>655</v>
      </c>
      <c r="D40" s="217" t="s">
        <v>656</v>
      </c>
      <c r="E40" s="218">
        <v>1</v>
      </c>
      <c r="F40" s="219" t="s">
        <v>89</v>
      </c>
      <c r="G40" s="220">
        <v>0</v>
      </c>
      <c r="H40" s="220">
        <f t="shared" si="4"/>
        <v>0</v>
      </c>
      <c r="J40" s="220">
        <f t="shared" si="5"/>
        <v>0</v>
      </c>
      <c r="K40" s="221">
        <v>1.54E-2</v>
      </c>
      <c r="L40" s="221">
        <f t="shared" si="6"/>
        <v>1.54E-2</v>
      </c>
      <c r="N40" s="218">
        <f t="shared" si="7"/>
        <v>0</v>
      </c>
      <c r="O40" s="219">
        <v>20</v>
      </c>
      <c r="P40" s="219" t="s">
        <v>590</v>
      </c>
      <c r="V40" s="222" t="s">
        <v>641</v>
      </c>
      <c r="W40" s="218">
        <v>0.749</v>
      </c>
      <c r="X40" s="216" t="s">
        <v>657</v>
      </c>
      <c r="Y40" s="216" t="s">
        <v>655</v>
      </c>
      <c r="Z40" s="216" t="s">
        <v>643</v>
      </c>
      <c r="AB40" s="219" t="s">
        <v>31</v>
      </c>
      <c r="AJ40" s="189" t="s">
        <v>644</v>
      </c>
      <c r="AK40" s="189" t="s">
        <v>594</v>
      </c>
    </row>
    <row r="41" spans="1:37">
      <c r="A41" s="214">
        <v>19</v>
      </c>
      <c r="B41" s="215" t="s">
        <v>638</v>
      </c>
      <c r="C41" s="216" t="s">
        <v>658</v>
      </c>
      <c r="D41" s="217" t="s">
        <v>659</v>
      </c>
      <c r="E41" s="218">
        <v>2</v>
      </c>
      <c r="F41" s="219" t="s">
        <v>225</v>
      </c>
      <c r="G41" s="220">
        <v>0</v>
      </c>
      <c r="H41" s="220">
        <f t="shared" si="4"/>
        <v>0</v>
      </c>
      <c r="J41" s="220">
        <f t="shared" si="5"/>
        <v>0</v>
      </c>
      <c r="L41" s="221">
        <f t="shared" si="6"/>
        <v>0</v>
      </c>
      <c r="N41" s="218">
        <f t="shared" si="7"/>
        <v>0</v>
      </c>
      <c r="O41" s="219">
        <v>20</v>
      </c>
      <c r="P41" s="219" t="s">
        <v>590</v>
      </c>
      <c r="V41" s="222" t="s">
        <v>641</v>
      </c>
      <c r="W41" s="218">
        <v>0.14599999999999999</v>
      </c>
      <c r="X41" s="216" t="s">
        <v>660</v>
      </c>
      <c r="Y41" s="216" t="s">
        <v>658</v>
      </c>
      <c r="Z41" s="216" t="s">
        <v>643</v>
      </c>
      <c r="AB41" s="219" t="s">
        <v>31</v>
      </c>
      <c r="AJ41" s="189" t="s">
        <v>644</v>
      </c>
      <c r="AK41" s="189" t="s">
        <v>594</v>
      </c>
    </row>
    <row r="42" spans="1:37">
      <c r="A42" s="214">
        <v>20</v>
      </c>
      <c r="B42" s="215" t="s">
        <v>638</v>
      </c>
      <c r="C42" s="216" t="s">
        <v>661</v>
      </c>
      <c r="D42" s="217" t="s">
        <v>662</v>
      </c>
      <c r="E42" s="218">
        <v>9</v>
      </c>
      <c r="F42" s="219" t="s">
        <v>89</v>
      </c>
      <c r="G42" s="220">
        <v>0</v>
      </c>
      <c r="H42" s="220">
        <f t="shared" si="4"/>
        <v>0</v>
      </c>
      <c r="J42" s="220">
        <f t="shared" si="5"/>
        <v>0</v>
      </c>
      <c r="L42" s="221">
        <f t="shared" si="6"/>
        <v>0</v>
      </c>
      <c r="N42" s="218">
        <f t="shared" si="7"/>
        <v>0</v>
      </c>
      <c r="O42" s="219">
        <v>20</v>
      </c>
      <c r="P42" s="219" t="s">
        <v>590</v>
      </c>
      <c r="V42" s="222" t="s">
        <v>641</v>
      </c>
      <c r="W42" s="218">
        <v>0.55800000000000005</v>
      </c>
      <c r="X42" s="216" t="s">
        <v>663</v>
      </c>
      <c r="Y42" s="216" t="s">
        <v>661</v>
      </c>
      <c r="Z42" s="216" t="s">
        <v>643</v>
      </c>
      <c r="AB42" s="219" t="s">
        <v>31</v>
      </c>
      <c r="AJ42" s="189" t="s">
        <v>644</v>
      </c>
      <c r="AK42" s="189" t="s">
        <v>594</v>
      </c>
    </row>
    <row r="43" spans="1:37">
      <c r="A43" s="214">
        <v>21</v>
      </c>
      <c r="B43" s="215" t="s">
        <v>638</v>
      </c>
      <c r="C43" s="216" t="s">
        <v>664</v>
      </c>
      <c r="D43" s="217" t="s">
        <v>665</v>
      </c>
      <c r="E43" s="218">
        <v>1</v>
      </c>
      <c r="F43" s="219" t="s">
        <v>225</v>
      </c>
      <c r="G43" s="220">
        <v>0</v>
      </c>
      <c r="H43" s="220">
        <f t="shared" si="4"/>
        <v>0</v>
      </c>
      <c r="J43" s="220">
        <f t="shared" si="5"/>
        <v>0</v>
      </c>
      <c r="K43" s="221">
        <v>3.8999999999999998E-3</v>
      </c>
      <c r="L43" s="221">
        <f t="shared" si="6"/>
        <v>3.8999999999999998E-3</v>
      </c>
      <c r="N43" s="218">
        <f t="shared" si="7"/>
        <v>0</v>
      </c>
      <c r="O43" s="219">
        <v>20</v>
      </c>
      <c r="P43" s="219" t="s">
        <v>590</v>
      </c>
      <c r="V43" s="222" t="s">
        <v>641</v>
      </c>
      <c r="W43" s="218">
        <v>0.48299999999999998</v>
      </c>
      <c r="X43" s="216" t="s">
        <v>666</v>
      </c>
      <c r="Y43" s="216" t="s">
        <v>664</v>
      </c>
      <c r="Z43" s="216" t="s">
        <v>643</v>
      </c>
      <c r="AB43" s="219" t="s">
        <v>31</v>
      </c>
      <c r="AJ43" s="189" t="s">
        <v>644</v>
      </c>
      <c r="AK43" s="189" t="s">
        <v>594</v>
      </c>
    </row>
    <row r="44" spans="1:37">
      <c r="A44" s="214">
        <v>22</v>
      </c>
      <c r="B44" s="215" t="s">
        <v>638</v>
      </c>
      <c r="C44" s="216" t="s">
        <v>667</v>
      </c>
      <c r="D44" s="217" t="s">
        <v>668</v>
      </c>
      <c r="E44" s="218">
        <v>1</v>
      </c>
      <c r="F44" s="219" t="s">
        <v>225</v>
      </c>
      <c r="G44" s="220">
        <v>0</v>
      </c>
      <c r="H44" s="220">
        <f t="shared" si="4"/>
        <v>0</v>
      </c>
      <c r="J44" s="220">
        <f t="shared" si="5"/>
        <v>0</v>
      </c>
      <c r="L44" s="221">
        <f t="shared" si="6"/>
        <v>0</v>
      </c>
      <c r="N44" s="218">
        <f t="shared" si="7"/>
        <v>0</v>
      </c>
      <c r="O44" s="219">
        <v>20</v>
      </c>
      <c r="P44" s="219" t="s">
        <v>590</v>
      </c>
      <c r="V44" s="222" t="s">
        <v>641</v>
      </c>
      <c r="W44" s="218">
        <v>0.60399999999999998</v>
      </c>
      <c r="X44" s="216" t="s">
        <v>669</v>
      </c>
      <c r="Y44" s="216" t="s">
        <v>667</v>
      </c>
      <c r="Z44" s="216" t="s">
        <v>643</v>
      </c>
      <c r="AB44" s="219" t="s">
        <v>31</v>
      </c>
      <c r="AJ44" s="189" t="s">
        <v>644</v>
      </c>
      <c r="AK44" s="189" t="s">
        <v>594</v>
      </c>
    </row>
    <row r="45" spans="1:37">
      <c r="D45" s="224" t="s">
        <v>670</v>
      </c>
      <c r="E45" s="225">
        <f>J45</f>
        <v>0</v>
      </c>
      <c r="H45" s="225">
        <f>SUM(H33:H44)</f>
        <v>0</v>
      </c>
      <c r="I45" s="225">
        <f>SUM(I33:I44)</f>
        <v>0</v>
      </c>
      <c r="J45" s="225">
        <f>SUM(J33:J44)</f>
        <v>0</v>
      </c>
      <c r="L45" s="226">
        <f>SUM(L33:L44)</f>
        <v>0.12376</v>
      </c>
      <c r="N45" s="227">
        <f>SUM(N33:N44)</f>
        <v>8.0000000000000002E-3</v>
      </c>
      <c r="W45" s="218">
        <f>SUM(W33:W44)</f>
        <v>8.4359999999999982</v>
      </c>
    </row>
    <row r="47" spans="1:37">
      <c r="B47" s="216" t="s">
        <v>671</v>
      </c>
    </row>
    <row r="48" spans="1:37">
      <c r="A48" s="214">
        <v>23</v>
      </c>
      <c r="B48" s="215" t="s">
        <v>672</v>
      </c>
      <c r="C48" s="216" t="s">
        <v>673</v>
      </c>
      <c r="D48" s="217" t="s">
        <v>674</v>
      </c>
      <c r="E48" s="218">
        <v>2</v>
      </c>
      <c r="F48" s="219" t="s">
        <v>89</v>
      </c>
      <c r="G48" s="220">
        <v>0</v>
      </c>
      <c r="H48" s="220">
        <f>ROUND(E48*G48,2)</f>
        <v>0</v>
      </c>
      <c r="J48" s="220">
        <f>ROUND(E48*G48,2)</f>
        <v>0</v>
      </c>
      <c r="K48" s="221">
        <v>1.2E-4</v>
      </c>
      <c r="L48" s="221">
        <f>E48*K48</f>
        <v>2.4000000000000001E-4</v>
      </c>
      <c r="N48" s="218">
        <f>E48*M48</f>
        <v>0</v>
      </c>
      <c r="O48" s="219">
        <v>20</v>
      </c>
      <c r="P48" s="219" t="s">
        <v>590</v>
      </c>
      <c r="V48" s="222" t="s">
        <v>641</v>
      </c>
      <c r="W48" s="218">
        <v>0.26200000000000001</v>
      </c>
      <c r="X48" s="216" t="s">
        <v>675</v>
      </c>
      <c r="Y48" s="216" t="s">
        <v>673</v>
      </c>
      <c r="Z48" s="216" t="s">
        <v>676</v>
      </c>
      <c r="AB48" s="219" t="s">
        <v>31</v>
      </c>
      <c r="AJ48" s="189" t="s">
        <v>644</v>
      </c>
      <c r="AK48" s="189" t="s">
        <v>594</v>
      </c>
    </row>
    <row r="49" spans="1:37">
      <c r="D49" s="224" t="s">
        <v>677</v>
      </c>
      <c r="E49" s="225">
        <f>J49</f>
        <v>0</v>
      </c>
      <c r="H49" s="225">
        <f>SUM(H47:H48)</f>
        <v>0</v>
      </c>
      <c r="I49" s="225">
        <f>SUM(I47:I48)</f>
        <v>0</v>
      </c>
      <c r="J49" s="225">
        <f>SUM(J47:J48)</f>
        <v>0</v>
      </c>
      <c r="L49" s="226">
        <f>SUM(L47:L48)</f>
        <v>2.4000000000000001E-4</v>
      </c>
      <c r="N49" s="227">
        <f>SUM(N47:N48)</f>
        <v>0</v>
      </c>
      <c r="W49" s="218">
        <f>SUM(W47:W48)</f>
        <v>0.26200000000000001</v>
      </c>
    </row>
    <row r="51" spans="1:37">
      <c r="D51" s="224" t="s">
        <v>678</v>
      </c>
      <c r="E51" s="227">
        <f>J51</f>
        <v>0</v>
      </c>
      <c r="H51" s="225">
        <f>+H45+H49</f>
        <v>0</v>
      </c>
      <c r="I51" s="225">
        <f>+I45+I49</f>
        <v>0</v>
      </c>
      <c r="J51" s="225">
        <f>+J45+J49</f>
        <v>0</v>
      </c>
      <c r="L51" s="226">
        <f>+L45+L49</f>
        <v>0.124</v>
      </c>
      <c r="N51" s="227">
        <f>+N45+N49</f>
        <v>8.0000000000000002E-3</v>
      </c>
      <c r="W51" s="218">
        <f>+W45+W49</f>
        <v>8.6979999999999986</v>
      </c>
    </row>
    <row r="53" spans="1:37">
      <c r="B53" s="223" t="s">
        <v>679</v>
      </c>
    </row>
    <row r="54" spans="1:37">
      <c r="B54" s="216" t="s">
        <v>680</v>
      </c>
    </row>
    <row r="55" spans="1:37">
      <c r="A55" s="214">
        <v>24</v>
      </c>
      <c r="B55" s="215" t="s">
        <v>681</v>
      </c>
      <c r="C55" s="216" t="s">
        <v>682</v>
      </c>
      <c r="D55" s="217" t="s">
        <v>683</v>
      </c>
      <c r="E55" s="218">
        <v>1</v>
      </c>
      <c r="F55" s="219" t="s">
        <v>66</v>
      </c>
      <c r="G55" s="220">
        <v>0</v>
      </c>
      <c r="H55" s="220">
        <f>ROUND(E55*G55,2)</f>
        <v>0</v>
      </c>
      <c r="J55" s="220">
        <f>ROUND(E55*G55,2)</f>
        <v>0</v>
      </c>
      <c r="L55" s="221">
        <f>E55*K55</f>
        <v>0</v>
      </c>
      <c r="N55" s="218">
        <f>E55*M55</f>
        <v>0</v>
      </c>
      <c r="O55" s="219">
        <v>20</v>
      </c>
      <c r="P55" s="219" t="s">
        <v>590</v>
      </c>
      <c r="V55" s="222" t="s">
        <v>684</v>
      </c>
      <c r="W55" s="218">
        <v>6.6000000000000003E-2</v>
      </c>
      <c r="X55" s="216" t="s">
        <v>622</v>
      </c>
      <c r="Y55" s="216" t="s">
        <v>682</v>
      </c>
      <c r="Z55" s="216" t="s">
        <v>685</v>
      </c>
      <c r="AB55" s="219" t="s">
        <v>31</v>
      </c>
      <c r="AJ55" s="189" t="s">
        <v>686</v>
      </c>
      <c r="AK55" s="189" t="s">
        <v>594</v>
      </c>
    </row>
    <row r="56" spans="1:37">
      <c r="D56" s="224" t="s">
        <v>687</v>
      </c>
      <c r="E56" s="225">
        <f>J56</f>
        <v>0</v>
      </c>
      <c r="H56" s="225">
        <f>SUM(H53:H55)</f>
        <v>0</v>
      </c>
      <c r="I56" s="225">
        <f>SUM(I53:I55)</f>
        <v>0</v>
      </c>
      <c r="J56" s="225">
        <f>SUM(J53:J55)</f>
        <v>0</v>
      </c>
      <c r="L56" s="226">
        <f>SUM(L53:L55)</f>
        <v>0</v>
      </c>
      <c r="N56" s="227">
        <f>SUM(N53:N55)</f>
        <v>0</v>
      </c>
      <c r="W56" s="218">
        <f>SUM(W53:W55)</f>
        <v>6.6000000000000003E-2</v>
      </c>
    </row>
    <row r="58" spans="1:37">
      <c r="B58" s="216" t="s">
        <v>688</v>
      </c>
    </row>
    <row r="59" spans="1:37">
      <c r="A59" s="214">
        <v>25</v>
      </c>
      <c r="B59" s="215" t="s">
        <v>599</v>
      </c>
      <c r="C59" s="216" t="s">
        <v>689</v>
      </c>
      <c r="D59" s="217" t="s">
        <v>690</v>
      </c>
      <c r="E59" s="218">
        <v>4</v>
      </c>
      <c r="F59" s="219" t="s">
        <v>691</v>
      </c>
      <c r="G59" s="220">
        <v>0</v>
      </c>
      <c r="H59" s="220">
        <f>ROUND(E59*G59,2)</f>
        <v>0</v>
      </c>
      <c r="J59" s="220">
        <f t="shared" ref="J59:J71" si="8">ROUND(E59*G59,2)</f>
        <v>0</v>
      </c>
      <c r="L59" s="221">
        <f t="shared" ref="L59:L71" si="9">E59*K59</f>
        <v>0</v>
      </c>
      <c r="N59" s="218">
        <f t="shared" ref="N59:N71" si="10">E59*M59</f>
        <v>0</v>
      </c>
      <c r="O59" s="219">
        <v>20</v>
      </c>
      <c r="P59" s="219" t="s">
        <v>590</v>
      </c>
      <c r="V59" s="222" t="s">
        <v>684</v>
      </c>
      <c r="W59" s="218">
        <v>2.64</v>
      </c>
      <c r="X59" s="216" t="s">
        <v>622</v>
      </c>
      <c r="Y59" s="216" t="s">
        <v>689</v>
      </c>
      <c r="Z59" s="216" t="s">
        <v>685</v>
      </c>
      <c r="AB59" s="219">
        <v>7</v>
      </c>
      <c r="AJ59" s="189" t="s">
        <v>686</v>
      </c>
      <c r="AK59" s="189" t="s">
        <v>594</v>
      </c>
    </row>
    <row r="60" spans="1:37">
      <c r="A60" s="214">
        <v>26</v>
      </c>
      <c r="B60" s="215" t="s">
        <v>599</v>
      </c>
      <c r="C60" s="216" t="s">
        <v>692</v>
      </c>
      <c r="D60" s="217" t="s">
        <v>693</v>
      </c>
      <c r="E60" s="218">
        <v>5</v>
      </c>
      <c r="F60" s="219" t="s">
        <v>89</v>
      </c>
      <c r="G60" s="220">
        <v>0</v>
      </c>
      <c r="H60" s="220">
        <f>ROUND(E60*G60,2)</f>
        <v>0</v>
      </c>
      <c r="J60" s="220">
        <f t="shared" si="8"/>
        <v>0</v>
      </c>
      <c r="L60" s="221">
        <f t="shared" si="9"/>
        <v>0</v>
      </c>
      <c r="N60" s="218">
        <f t="shared" si="10"/>
        <v>0</v>
      </c>
      <c r="O60" s="219">
        <v>20</v>
      </c>
      <c r="P60" s="219" t="s">
        <v>590</v>
      </c>
      <c r="V60" s="222" t="s">
        <v>684</v>
      </c>
      <c r="W60" s="218">
        <v>0.14499999999999999</v>
      </c>
      <c r="X60" s="216" t="s">
        <v>694</v>
      </c>
      <c r="Y60" s="216" t="s">
        <v>692</v>
      </c>
      <c r="Z60" s="216" t="s">
        <v>592</v>
      </c>
      <c r="AB60" s="219" t="s">
        <v>31</v>
      </c>
      <c r="AJ60" s="189" t="s">
        <v>686</v>
      </c>
      <c r="AK60" s="189" t="s">
        <v>594</v>
      </c>
    </row>
    <row r="61" spans="1:37" ht="20.399999999999999">
      <c r="A61" s="214">
        <v>27</v>
      </c>
      <c r="B61" s="215" t="s">
        <v>695</v>
      </c>
      <c r="C61" s="216" t="s">
        <v>696</v>
      </c>
      <c r="D61" s="217" t="s">
        <v>697</v>
      </c>
      <c r="E61" s="218">
        <v>5</v>
      </c>
      <c r="F61" s="219" t="s">
        <v>89</v>
      </c>
      <c r="G61" s="220">
        <v>0</v>
      </c>
      <c r="I61" s="220">
        <f>ROUND(E61*G61,2)</f>
        <v>0</v>
      </c>
      <c r="J61" s="220">
        <f t="shared" si="8"/>
        <v>0</v>
      </c>
      <c r="K61" s="221">
        <v>2.1000000000000001E-4</v>
      </c>
      <c r="L61" s="221">
        <f t="shared" si="9"/>
        <v>1.0500000000000002E-3</v>
      </c>
      <c r="N61" s="218">
        <f t="shared" si="10"/>
        <v>0</v>
      </c>
      <c r="O61" s="219">
        <v>20</v>
      </c>
      <c r="P61" s="219" t="s">
        <v>590</v>
      </c>
      <c r="V61" s="222" t="s">
        <v>58</v>
      </c>
      <c r="X61" s="216" t="s">
        <v>696</v>
      </c>
      <c r="Y61" s="216" t="s">
        <v>696</v>
      </c>
      <c r="Z61" s="216" t="s">
        <v>698</v>
      </c>
      <c r="AA61" s="216" t="s">
        <v>590</v>
      </c>
      <c r="AB61" s="219">
        <v>2</v>
      </c>
      <c r="AJ61" s="189" t="s">
        <v>699</v>
      </c>
      <c r="AK61" s="189" t="s">
        <v>594</v>
      </c>
    </row>
    <row r="62" spans="1:37">
      <c r="A62" s="214">
        <v>28</v>
      </c>
      <c r="B62" s="215" t="s">
        <v>599</v>
      </c>
      <c r="C62" s="216" t="s">
        <v>700</v>
      </c>
      <c r="D62" s="217" t="s">
        <v>701</v>
      </c>
      <c r="E62" s="218">
        <v>1</v>
      </c>
      <c r="F62" s="219" t="s">
        <v>702</v>
      </c>
      <c r="G62" s="220">
        <v>0</v>
      </c>
      <c r="H62" s="220">
        <f t="shared" ref="H62:H71" si="11">ROUND(E62*G62,2)</f>
        <v>0</v>
      </c>
      <c r="J62" s="220">
        <f t="shared" si="8"/>
        <v>0</v>
      </c>
      <c r="L62" s="221">
        <f t="shared" si="9"/>
        <v>0</v>
      </c>
      <c r="N62" s="218">
        <f t="shared" si="10"/>
        <v>0</v>
      </c>
      <c r="O62" s="219">
        <v>20</v>
      </c>
      <c r="P62" s="219" t="s">
        <v>590</v>
      </c>
      <c r="V62" s="222" t="s">
        <v>684</v>
      </c>
      <c r="W62" s="218">
        <v>4.4530000000000003</v>
      </c>
      <c r="X62" s="216" t="s">
        <v>703</v>
      </c>
      <c r="Y62" s="216" t="s">
        <v>700</v>
      </c>
      <c r="Z62" s="216" t="s">
        <v>685</v>
      </c>
      <c r="AB62" s="219" t="s">
        <v>31</v>
      </c>
      <c r="AJ62" s="189" t="s">
        <v>686</v>
      </c>
      <c r="AK62" s="189" t="s">
        <v>594</v>
      </c>
    </row>
    <row r="63" spans="1:37">
      <c r="A63" s="214">
        <v>29</v>
      </c>
      <c r="B63" s="215" t="s">
        <v>599</v>
      </c>
      <c r="C63" s="216" t="s">
        <v>704</v>
      </c>
      <c r="D63" s="217" t="s">
        <v>705</v>
      </c>
      <c r="E63" s="218">
        <v>9</v>
      </c>
      <c r="F63" s="219" t="s">
        <v>89</v>
      </c>
      <c r="G63" s="220">
        <v>0</v>
      </c>
      <c r="H63" s="220">
        <f t="shared" si="11"/>
        <v>0</v>
      </c>
      <c r="J63" s="220">
        <f t="shared" si="8"/>
        <v>0</v>
      </c>
      <c r="L63" s="221">
        <f t="shared" si="9"/>
        <v>0</v>
      </c>
      <c r="N63" s="218">
        <f t="shared" si="10"/>
        <v>0</v>
      </c>
      <c r="O63" s="219">
        <v>20</v>
      </c>
      <c r="P63" s="219" t="s">
        <v>590</v>
      </c>
      <c r="V63" s="222" t="s">
        <v>684</v>
      </c>
      <c r="W63" s="218">
        <v>1.413</v>
      </c>
      <c r="X63" s="216" t="s">
        <v>706</v>
      </c>
      <c r="Y63" s="216" t="s">
        <v>704</v>
      </c>
      <c r="Z63" s="216" t="s">
        <v>685</v>
      </c>
      <c r="AB63" s="219" t="s">
        <v>31</v>
      </c>
      <c r="AJ63" s="189" t="s">
        <v>686</v>
      </c>
      <c r="AK63" s="189" t="s">
        <v>594</v>
      </c>
    </row>
    <row r="64" spans="1:37">
      <c r="A64" s="214">
        <v>30</v>
      </c>
      <c r="B64" s="215" t="s">
        <v>599</v>
      </c>
      <c r="C64" s="216" t="s">
        <v>707</v>
      </c>
      <c r="D64" s="217" t="s">
        <v>708</v>
      </c>
      <c r="E64" s="218">
        <v>1</v>
      </c>
      <c r="F64" s="219" t="s">
        <v>702</v>
      </c>
      <c r="G64" s="220">
        <v>0</v>
      </c>
      <c r="H64" s="220">
        <f t="shared" si="11"/>
        <v>0</v>
      </c>
      <c r="J64" s="220">
        <f t="shared" si="8"/>
        <v>0</v>
      </c>
      <c r="K64" s="221">
        <v>3.0000000000000001E-5</v>
      </c>
      <c r="L64" s="221">
        <f t="shared" si="9"/>
        <v>3.0000000000000001E-5</v>
      </c>
      <c r="N64" s="218">
        <f t="shared" si="10"/>
        <v>0</v>
      </c>
      <c r="O64" s="219">
        <v>20</v>
      </c>
      <c r="P64" s="219" t="s">
        <v>590</v>
      </c>
      <c r="V64" s="222" t="s">
        <v>684</v>
      </c>
      <c r="W64" s="218">
        <v>3.49</v>
      </c>
      <c r="X64" s="216" t="s">
        <v>709</v>
      </c>
      <c r="Y64" s="216" t="s">
        <v>707</v>
      </c>
      <c r="Z64" s="216" t="s">
        <v>685</v>
      </c>
      <c r="AB64" s="219" t="s">
        <v>31</v>
      </c>
      <c r="AJ64" s="189" t="s">
        <v>686</v>
      </c>
      <c r="AK64" s="189" t="s">
        <v>594</v>
      </c>
    </row>
    <row r="65" spans="1:37">
      <c r="A65" s="214">
        <v>31</v>
      </c>
      <c r="B65" s="215" t="s">
        <v>599</v>
      </c>
      <c r="C65" s="216" t="s">
        <v>710</v>
      </c>
      <c r="D65" s="217" t="s">
        <v>711</v>
      </c>
      <c r="E65" s="218">
        <v>155</v>
      </c>
      <c r="F65" s="219" t="s">
        <v>89</v>
      </c>
      <c r="G65" s="220">
        <v>0</v>
      </c>
      <c r="H65" s="220">
        <f t="shared" si="11"/>
        <v>0</v>
      </c>
      <c r="J65" s="220">
        <f t="shared" si="8"/>
        <v>0</v>
      </c>
      <c r="K65" s="221">
        <v>5.0000000000000002E-5</v>
      </c>
      <c r="L65" s="221">
        <f t="shared" si="9"/>
        <v>7.7499999999999999E-3</v>
      </c>
      <c r="N65" s="218">
        <f t="shared" si="10"/>
        <v>0</v>
      </c>
      <c r="O65" s="219">
        <v>20</v>
      </c>
      <c r="P65" s="219" t="s">
        <v>590</v>
      </c>
      <c r="V65" s="222" t="s">
        <v>684</v>
      </c>
      <c r="W65" s="218">
        <v>2.3250000000000002</v>
      </c>
      <c r="X65" s="216" t="s">
        <v>712</v>
      </c>
      <c r="Y65" s="216" t="s">
        <v>710</v>
      </c>
      <c r="Z65" s="216" t="s">
        <v>685</v>
      </c>
      <c r="AB65" s="219" t="s">
        <v>31</v>
      </c>
      <c r="AJ65" s="189" t="s">
        <v>686</v>
      </c>
      <c r="AK65" s="189" t="s">
        <v>594</v>
      </c>
    </row>
    <row r="66" spans="1:37">
      <c r="A66" s="214">
        <v>32</v>
      </c>
      <c r="B66" s="215" t="s">
        <v>599</v>
      </c>
      <c r="C66" s="216" t="s">
        <v>713</v>
      </c>
      <c r="D66" s="217" t="s">
        <v>714</v>
      </c>
      <c r="E66" s="218">
        <v>0.1</v>
      </c>
      <c r="F66" s="219" t="s">
        <v>589</v>
      </c>
      <c r="G66" s="220">
        <v>0</v>
      </c>
      <c r="H66" s="220">
        <f t="shared" si="11"/>
        <v>0</v>
      </c>
      <c r="J66" s="220">
        <f t="shared" si="8"/>
        <v>0</v>
      </c>
      <c r="L66" s="221">
        <f t="shared" si="9"/>
        <v>0</v>
      </c>
      <c r="N66" s="218">
        <f t="shared" si="10"/>
        <v>0</v>
      </c>
      <c r="O66" s="219">
        <v>20</v>
      </c>
      <c r="P66" s="219" t="s">
        <v>590</v>
      </c>
      <c r="V66" s="222" t="s">
        <v>684</v>
      </c>
      <c r="W66" s="218">
        <v>1.008</v>
      </c>
      <c r="X66" s="216" t="s">
        <v>622</v>
      </c>
      <c r="Y66" s="216" t="s">
        <v>713</v>
      </c>
      <c r="Z66" s="216" t="s">
        <v>685</v>
      </c>
      <c r="AB66" s="219" t="s">
        <v>31</v>
      </c>
      <c r="AJ66" s="189" t="s">
        <v>686</v>
      </c>
      <c r="AK66" s="189" t="s">
        <v>594</v>
      </c>
    </row>
    <row r="67" spans="1:37">
      <c r="A67" s="214">
        <v>33</v>
      </c>
      <c r="B67" s="215" t="s">
        <v>599</v>
      </c>
      <c r="C67" s="216" t="s">
        <v>715</v>
      </c>
      <c r="D67" s="217" t="s">
        <v>716</v>
      </c>
      <c r="E67" s="218">
        <v>1</v>
      </c>
      <c r="F67" s="219" t="s">
        <v>717</v>
      </c>
      <c r="G67" s="220">
        <v>0</v>
      </c>
      <c r="H67" s="220">
        <f t="shared" si="11"/>
        <v>0</v>
      </c>
      <c r="J67" s="220">
        <f t="shared" si="8"/>
        <v>0</v>
      </c>
      <c r="L67" s="221">
        <f t="shared" si="9"/>
        <v>0</v>
      </c>
      <c r="N67" s="218">
        <f t="shared" si="10"/>
        <v>0</v>
      </c>
      <c r="O67" s="219">
        <v>20</v>
      </c>
      <c r="P67" s="219" t="s">
        <v>590</v>
      </c>
      <c r="V67" s="222" t="s">
        <v>684</v>
      </c>
      <c r="W67" s="218">
        <v>10.083</v>
      </c>
      <c r="X67" s="216" t="s">
        <v>622</v>
      </c>
      <c r="Y67" s="216" t="s">
        <v>715</v>
      </c>
      <c r="Z67" s="216" t="s">
        <v>685</v>
      </c>
      <c r="AB67" s="219" t="s">
        <v>31</v>
      </c>
      <c r="AJ67" s="189" t="s">
        <v>686</v>
      </c>
      <c r="AK67" s="189" t="s">
        <v>594</v>
      </c>
    </row>
    <row r="68" spans="1:37">
      <c r="A68" s="214">
        <v>34</v>
      </c>
      <c r="B68" s="215" t="s">
        <v>599</v>
      </c>
      <c r="C68" s="216" t="s">
        <v>718</v>
      </c>
      <c r="D68" s="217" t="s">
        <v>719</v>
      </c>
      <c r="E68" s="218">
        <v>1</v>
      </c>
      <c r="F68" s="219" t="s">
        <v>717</v>
      </c>
      <c r="G68" s="220">
        <v>0</v>
      </c>
      <c r="H68" s="220">
        <f t="shared" si="11"/>
        <v>0</v>
      </c>
      <c r="J68" s="220">
        <f t="shared" si="8"/>
        <v>0</v>
      </c>
      <c r="L68" s="221">
        <f t="shared" si="9"/>
        <v>0</v>
      </c>
      <c r="N68" s="218">
        <f t="shared" si="10"/>
        <v>0</v>
      </c>
      <c r="O68" s="219">
        <v>20</v>
      </c>
      <c r="P68" s="219" t="s">
        <v>590</v>
      </c>
      <c r="V68" s="222" t="s">
        <v>684</v>
      </c>
      <c r="W68" s="218">
        <v>10.083</v>
      </c>
      <c r="X68" s="216" t="s">
        <v>622</v>
      </c>
      <c r="Y68" s="216" t="s">
        <v>718</v>
      </c>
      <c r="Z68" s="216" t="s">
        <v>685</v>
      </c>
      <c r="AB68" s="219" t="s">
        <v>31</v>
      </c>
      <c r="AJ68" s="189" t="s">
        <v>686</v>
      </c>
      <c r="AK68" s="189" t="s">
        <v>594</v>
      </c>
    </row>
    <row r="69" spans="1:37">
      <c r="A69" s="214">
        <v>35</v>
      </c>
      <c r="B69" s="215" t="s">
        <v>599</v>
      </c>
      <c r="C69" s="216" t="s">
        <v>720</v>
      </c>
      <c r="D69" s="217" t="s">
        <v>721</v>
      </c>
      <c r="E69" s="218">
        <v>20</v>
      </c>
      <c r="F69" s="219" t="s">
        <v>124</v>
      </c>
      <c r="G69" s="220">
        <v>0</v>
      </c>
      <c r="H69" s="220">
        <f t="shared" si="11"/>
        <v>0</v>
      </c>
      <c r="J69" s="220">
        <f t="shared" si="8"/>
        <v>0</v>
      </c>
      <c r="L69" s="221">
        <f t="shared" si="9"/>
        <v>0</v>
      </c>
      <c r="N69" s="218">
        <f t="shared" si="10"/>
        <v>0</v>
      </c>
      <c r="O69" s="219">
        <v>20</v>
      </c>
      <c r="P69" s="219" t="s">
        <v>590</v>
      </c>
      <c r="V69" s="222" t="s">
        <v>684</v>
      </c>
      <c r="W69" s="218">
        <v>201.66</v>
      </c>
      <c r="X69" s="216" t="s">
        <v>622</v>
      </c>
      <c r="Y69" s="216" t="s">
        <v>720</v>
      </c>
      <c r="Z69" s="216" t="s">
        <v>685</v>
      </c>
      <c r="AB69" s="219" t="s">
        <v>31</v>
      </c>
      <c r="AJ69" s="189" t="s">
        <v>686</v>
      </c>
      <c r="AK69" s="189" t="s">
        <v>594</v>
      </c>
    </row>
    <row r="70" spans="1:37" ht="20.399999999999999">
      <c r="A70" s="214">
        <v>36</v>
      </c>
      <c r="B70" s="215" t="s">
        <v>599</v>
      </c>
      <c r="C70" s="216" t="s">
        <v>722</v>
      </c>
      <c r="D70" s="217" t="s">
        <v>723</v>
      </c>
      <c r="E70" s="218">
        <v>50</v>
      </c>
      <c r="F70" s="219" t="s">
        <v>124</v>
      </c>
      <c r="G70" s="220">
        <v>0</v>
      </c>
      <c r="H70" s="220">
        <f t="shared" si="11"/>
        <v>0</v>
      </c>
      <c r="J70" s="220">
        <f t="shared" si="8"/>
        <v>0</v>
      </c>
      <c r="L70" s="221">
        <f t="shared" si="9"/>
        <v>0</v>
      </c>
      <c r="N70" s="218">
        <f t="shared" si="10"/>
        <v>0</v>
      </c>
      <c r="O70" s="219">
        <v>20</v>
      </c>
      <c r="P70" s="219" t="s">
        <v>590</v>
      </c>
      <c r="V70" s="222" t="s">
        <v>684</v>
      </c>
      <c r="W70" s="218">
        <v>504.15</v>
      </c>
      <c r="X70" s="216" t="s">
        <v>622</v>
      </c>
      <c r="Y70" s="216" t="s">
        <v>722</v>
      </c>
      <c r="Z70" s="216" t="s">
        <v>685</v>
      </c>
      <c r="AB70" s="219" t="s">
        <v>31</v>
      </c>
      <c r="AJ70" s="189" t="s">
        <v>686</v>
      </c>
      <c r="AK70" s="189" t="s">
        <v>594</v>
      </c>
    </row>
    <row r="71" spans="1:37">
      <c r="A71" s="214">
        <v>37</v>
      </c>
      <c r="B71" s="215" t="s">
        <v>599</v>
      </c>
      <c r="C71" s="216" t="s">
        <v>724</v>
      </c>
      <c r="D71" s="217" t="s">
        <v>725</v>
      </c>
      <c r="E71" s="218">
        <v>1</v>
      </c>
      <c r="F71" s="219" t="s">
        <v>717</v>
      </c>
      <c r="G71" s="220">
        <v>0</v>
      </c>
      <c r="H71" s="220">
        <f t="shared" si="11"/>
        <v>0</v>
      </c>
      <c r="J71" s="220">
        <f t="shared" si="8"/>
        <v>0</v>
      </c>
      <c r="L71" s="221">
        <f t="shared" si="9"/>
        <v>0</v>
      </c>
      <c r="N71" s="218">
        <f t="shared" si="10"/>
        <v>0</v>
      </c>
      <c r="O71" s="219">
        <v>20</v>
      </c>
      <c r="P71" s="219" t="s">
        <v>590</v>
      </c>
      <c r="V71" s="222" t="s">
        <v>684</v>
      </c>
      <c r="W71" s="218">
        <v>10.083</v>
      </c>
      <c r="X71" s="216" t="s">
        <v>622</v>
      </c>
      <c r="Y71" s="216" t="s">
        <v>724</v>
      </c>
      <c r="Z71" s="216" t="s">
        <v>685</v>
      </c>
      <c r="AB71" s="219">
        <v>7</v>
      </c>
      <c r="AJ71" s="189" t="s">
        <v>686</v>
      </c>
      <c r="AK71" s="189" t="s">
        <v>594</v>
      </c>
    </row>
    <row r="72" spans="1:37">
      <c r="D72" s="224" t="s">
        <v>726</v>
      </c>
      <c r="E72" s="225">
        <f>J72</f>
        <v>0</v>
      </c>
      <c r="H72" s="225">
        <f>SUM(H58:H71)</f>
        <v>0</v>
      </c>
      <c r="I72" s="225">
        <f>SUM(I58:I71)</f>
        <v>0</v>
      </c>
      <c r="J72" s="225">
        <f>SUM(J58:J71)</f>
        <v>0</v>
      </c>
      <c r="L72" s="226">
        <f>SUM(L58:L71)</f>
        <v>8.830000000000001E-3</v>
      </c>
      <c r="N72" s="227">
        <f>SUM(N58:N71)</f>
        <v>0</v>
      </c>
      <c r="W72" s="218">
        <f>SUM(W58:W71)</f>
        <v>751.53300000000002</v>
      </c>
    </row>
    <row r="74" spans="1:37">
      <c r="B74" s="216" t="s">
        <v>727</v>
      </c>
    </row>
    <row r="75" spans="1:37">
      <c r="A75" s="214">
        <v>38</v>
      </c>
      <c r="B75" s="215" t="s">
        <v>728</v>
      </c>
      <c r="C75" s="216" t="s">
        <v>729</v>
      </c>
      <c r="D75" s="217" t="s">
        <v>730</v>
      </c>
      <c r="E75" s="218">
        <v>155</v>
      </c>
      <c r="F75" s="219" t="s">
        <v>89</v>
      </c>
      <c r="G75" s="220">
        <v>0</v>
      </c>
      <c r="H75" s="220">
        <f>ROUND(E75*G75,2)</f>
        <v>0</v>
      </c>
      <c r="J75" s="220">
        <f>ROUND(E75*G75,2)</f>
        <v>0</v>
      </c>
      <c r="L75" s="221">
        <f>E75*K75</f>
        <v>0</v>
      </c>
      <c r="N75" s="218">
        <f>E75*M75</f>
        <v>0</v>
      </c>
      <c r="O75" s="219">
        <v>20</v>
      </c>
      <c r="P75" s="219" t="s">
        <v>590</v>
      </c>
      <c r="V75" s="222" t="s">
        <v>684</v>
      </c>
      <c r="W75" s="218">
        <v>23.25</v>
      </c>
      <c r="X75" s="216" t="s">
        <v>731</v>
      </c>
      <c r="Y75" s="216" t="s">
        <v>729</v>
      </c>
      <c r="Z75" s="216" t="s">
        <v>685</v>
      </c>
      <c r="AB75" s="219" t="s">
        <v>31</v>
      </c>
      <c r="AJ75" s="189" t="s">
        <v>686</v>
      </c>
      <c r="AK75" s="189" t="s">
        <v>594</v>
      </c>
    </row>
    <row r="76" spans="1:37">
      <c r="A76" s="214">
        <v>39</v>
      </c>
      <c r="B76" s="215" t="s">
        <v>728</v>
      </c>
      <c r="C76" s="216" t="s">
        <v>732</v>
      </c>
      <c r="D76" s="217" t="s">
        <v>733</v>
      </c>
      <c r="E76" s="218">
        <v>1</v>
      </c>
      <c r="F76" s="219" t="s">
        <v>734</v>
      </c>
      <c r="G76" s="220">
        <v>0</v>
      </c>
      <c r="H76" s="220">
        <f>ROUND(E76*G76,2)</f>
        <v>0</v>
      </c>
      <c r="J76" s="220">
        <f>ROUND(E76*G76,2)</f>
        <v>0</v>
      </c>
      <c r="L76" s="221">
        <f>E76*K76</f>
        <v>0</v>
      </c>
      <c r="N76" s="218">
        <f>E76*M76</f>
        <v>0</v>
      </c>
      <c r="O76" s="219">
        <v>20</v>
      </c>
      <c r="P76" s="219" t="s">
        <v>590</v>
      </c>
      <c r="V76" s="222" t="s">
        <v>684</v>
      </c>
      <c r="W76" s="218">
        <v>6.5640000000000001</v>
      </c>
      <c r="X76" s="216" t="s">
        <v>735</v>
      </c>
      <c r="Y76" s="216" t="s">
        <v>732</v>
      </c>
      <c r="Z76" s="216" t="s">
        <v>685</v>
      </c>
      <c r="AB76" s="219" t="s">
        <v>31</v>
      </c>
      <c r="AJ76" s="189" t="s">
        <v>686</v>
      </c>
      <c r="AK76" s="189" t="s">
        <v>594</v>
      </c>
    </row>
    <row r="77" spans="1:37">
      <c r="A77" s="214">
        <v>40</v>
      </c>
      <c r="B77" s="215" t="s">
        <v>728</v>
      </c>
      <c r="C77" s="216" t="s">
        <v>736</v>
      </c>
      <c r="D77" s="217" t="s">
        <v>737</v>
      </c>
      <c r="E77" s="218">
        <v>9</v>
      </c>
      <c r="F77" s="219" t="s">
        <v>89</v>
      </c>
      <c r="G77" s="220">
        <v>0</v>
      </c>
      <c r="H77" s="220">
        <f>ROUND(E77*G77,2)</f>
        <v>0</v>
      </c>
      <c r="J77" s="220">
        <f>ROUND(E77*G77,2)</f>
        <v>0</v>
      </c>
      <c r="L77" s="221">
        <f>E77*K77</f>
        <v>0</v>
      </c>
      <c r="N77" s="218">
        <f>E77*M77</f>
        <v>0</v>
      </c>
      <c r="O77" s="219">
        <v>20</v>
      </c>
      <c r="P77" s="219" t="s">
        <v>590</v>
      </c>
      <c r="V77" s="222" t="s">
        <v>684</v>
      </c>
      <c r="W77" s="218">
        <v>0.45</v>
      </c>
      <c r="X77" s="216" t="s">
        <v>738</v>
      </c>
      <c r="Y77" s="216" t="s">
        <v>736</v>
      </c>
      <c r="Z77" s="216" t="s">
        <v>685</v>
      </c>
      <c r="AB77" s="219" t="s">
        <v>31</v>
      </c>
      <c r="AJ77" s="189" t="s">
        <v>686</v>
      </c>
      <c r="AK77" s="189" t="s">
        <v>594</v>
      </c>
    </row>
    <row r="78" spans="1:37">
      <c r="A78" s="214">
        <v>41</v>
      </c>
      <c r="B78" s="215" t="s">
        <v>728</v>
      </c>
      <c r="C78" s="216" t="s">
        <v>739</v>
      </c>
      <c r="D78" s="217" t="s">
        <v>740</v>
      </c>
      <c r="E78" s="218">
        <v>1</v>
      </c>
      <c r="F78" s="219" t="s">
        <v>225</v>
      </c>
      <c r="G78" s="220">
        <v>0</v>
      </c>
      <c r="H78" s="220">
        <f>ROUND(E78*G78,2)</f>
        <v>0</v>
      </c>
      <c r="J78" s="220">
        <f>ROUND(E78*G78,2)</f>
        <v>0</v>
      </c>
      <c r="L78" s="221">
        <f>E78*K78</f>
        <v>0</v>
      </c>
      <c r="N78" s="218">
        <f>E78*M78</f>
        <v>0</v>
      </c>
      <c r="O78" s="219">
        <v>20</v>
      </c>
      <c r="P78" s="219" t="s">
        <v>590</v>
      </c>
      <c r="V78" s="222" t="s">
        <v>684</v>
      </c>
      <c r="W78" s="218">
        <v>3.0619999999999998</v>
      </c>
      <c r="X78" s="216" t="s">
        <v>741</v>
      </c>
      <c r="Y78" s="216" t="s">
        <v>739</v>
      </c>
      <c r="Z78" s="216" t="s">
        <v>685</v>
      </c>
      <c r="AB78" s="219" t="s">
        <v>31</v>
      </c>
      <c r="AJ78" s="189" t="s">
        <v>686</v>
      </c>
      <c r="AK78" s="189" t="s">
        <v>594</v>
      </c>
    </row>
    <row r="79" spans="1:37">
      <c r="D79" s="224" t="s">
        <v>742</v>
      </c>
      <c r="E79" s="225">
        <f>J79</f>
        <v>0</v>
      </c>
      <c r="H79" s="225">
        <f>SUM(H74:H78)</f>
        <v>0</v>
      </c>
      <c r="I79" s="225">
        <f>SUM(I74:I78)</f>
        <v>0</v>
      </c>
      <c r="J79" s="225">
        <f>SUM(J74:J78)</f>
        <v>0</v>
      </c>
      <c r="L79" s="226">
        <f>SUM(L74:L78)</f>
        <v>0</v>
      </c>
      <c r="N79" s="227">
        <f>SUM(N74:N78)</f>
        <v>0</v>
      </c>
      <c r="W79" s="218">
        <f>SUM(W74:W78)</f>
        <v>33.326000000000001</v>
      </c>
    </row>
    <row r="81" spans="4:23">
      <c r="D81" s="224" t="s">
        <v>743</v>
      </c>
      <c r="E81" s="225">
        <f>J81</f>
        <v>0</v>
      </c>
      <c r="H81" s="225">
        <f>+H56+H72+H79</f>
        <v>0</v>
      </c>
      <c r="I81" s="225">
        <f>+I56+I72+I79</f>
        <v>0</v>
      </c>
      <c r="J81" s="225">
        <f>+J56+J72+J79</f>
        <v>0</v>
      </c>
      <c r="L81" s="226">
        <f>+L56+L72+L79</f>
        <v>8.830000000000001E-3</v>
      </c>
      <c r="N81" s="227">
        <f>+N56+N72+N79</f>
        <v>0</v>
      </c>
      <c r="W81" s="218">
        <f>+W56+W72+W79</f>
        <v>784.92500000000007</v>
      </c>
    </row>
    <row r="83" spans="4:23">
      <c r="D83" s="228" t="s">
        <v>744</v>
      </c>
      <c r="E83" s="225">
        <f>J83</f>
        <v>0</v>
      </c>
      <c r="H83" s="225">
        <f>+H31+H51+H81</f>
        <v>0</v>
      </c>
      <c r="I83" s="225">
        <f>+I31+I51+I81</f>
        <v>0</v>
      </c>
      <c r="J83" s="225">
        <f>+J31+J51+J81</f>
        <v>0</v>
      </c>
      <c r="L83" s="226">
        <f>+L31+L51+L81</f>
        <v>1.1835029999999997</v>
      </c>
      <c r="N83" s="227">
        <f>+N31+N51+N81</f>
        <v>8.0000000000000002E-3</v>
      </c>
      <c r="W83" s="218">
        <f>+W31+W51+W81</f>
        <v>847.42900000000009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scale="94" orientation="landscape" r:id="rId1"/>
  <headerFooter alignWithMargins="0">
    <oddFooter>&amp;R&amp;"Arial Narrow,Normálne"&amp;8Strana&amp;"Arial,Normálne"&amp;10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84BB-0D2E-4BCF-A058-1D328762D053}">
  <dimension ref="B1:AD29"/>
  <sheetViews>
    <sheetView showGridLines="0" showZeros="0" view="pageBreakPreview" topLeftCell="A5" zoomScale="110" zoomScaleNormal="100" zoomScaleSheetLayoutView="110" workbookViewId="0">
      <selection activeCell="E12" sqref="E12"/>
    </sheetView>
  </sheetViews>
  <sheetFormatPr defaultRowHeight="10.199999999999999"/>
  <cols>
    <col min="1" max="1" width="0.6640625" style="194" customWidth="1"/>
    <col min="2" max="2" width="3.6640625" style="194" customWidth="1"/>
    <col min="3" max="3" width="6.88671875" style="194" customWidth="1"/>
    <col min="4" max="6" width="14" style="194" customWidth="1"/>
    <col min="7" max="7" width="3.88671875" style="194" customWidth="1"/>
    <col min="8" max="8" width="22.6640625" style="194" customWidth="1"/>
    <col min="9" max="9" width="14" style="194" customWidth="1"/>
    <col min="10" max="10" width="4.33203125" style="194" customWidth="1"/>
    <col min="11" max="11" width="19.6640625" style="194" customWidth="1"/>
    <col min="12" max="12" width="9.6640625" style="194" customWidth="1"/>
    <col min="13" max="13" width="14" style="194" customWidth="1"/>
    <col min="14" max="14" width="0.6640625" style="194" customWidth="1"/>
    <col min="15" max="15" width="1.44140625" style="194" customWidth="1"/>
    <col min="16" max="23" width="9.109375" style="194"/>
    <col min="24" max="25" width="5.6640625" style="194" customWidth="1"/>
    <col min="26" max="26" width="6.5546875" style="194" customWidth="1"/>
    <col min="27" max="27" width="21.44140625" style="194" customWidth="1"/>
    <col min="28" max="28" width="4.33203125" style="194" customWidth="1"/>
    <col min="29" max="29" width="8.33203125" style="194" customWidth="1"/>
    <col min="30" max="30" width="8.6640625" style="194" customWidth="1"/>
    <col min="31" max="256" width="9.109375" style="194"/>
    <col min="257" max="257" width="0.6640625" style="194" customWidth="1"/>
    <col min="258" max="258" width="3.6640625" style="194" customWidth="1"/>
    <col min="259" max="259" width="6.88671875" style="194" customWidth="1"/>
    <col min="260" max="262" width="14" style="194" customWidth="1"/>
    <col min="263" max="263" width="3.88671875" style="194" customWidth="1"/>
    <col min="264" max="264" width="22.6640625" style="194" customWidth="1"/>
    <col min="265" max="265" width="14" style="194" customWidth="1"/>
    <col min="266" max="266" width="4.33203125" style="194" customWidth="1"/>
    <col min="267" max="267" width="19.6640625" style="194" customWidth="1"/>
    <col min="268" max="268" width="9.6640625" style="194" customWidth="1"/>
    <col min="269" max="269" width="14" style="194" customWidth="1"/>
    <col min="270" max="270" width="0.6640625" style="194" customWidth="1"/>
    <col min="271" max="271" width="1.44140625" style="194" customWidth="1"/>
    <col min="272" max="279" width="9.109375" style="194"/>
    <col min="280" max="281" width="5.6640625" style="194" customWidth="1"/>
    <col min="282" max="282" width="6.5546875" style="194" customWidth="1"/>
    <col min="283" max="283" width="21.44140625" style="194" customWidth="1"/>
    <col min="284" max="284" width="4.33203125" style="194" customWidth="1"/>
    <col min="285" max="285" width="8.33203125" style="194" customWidth="1"/>
    <col min="286" max="286" width="8.6640625" style="194" customWidth="1"/>
    <col min="287" max="512" width="9.109375" style="194"/>
    <col min="513" max="513" width="0.6640625" style="194" customWidth="1"/>
    <col min="514" max="514" width="3.6640625" style="194" customWidth="1"/>
    <col min="515" max="515" width="6.88671875" style="194" customWidth="1"/>
    <col min="516" max="518" width="14" style="194" customWidth="1"/>
    <col min="519" max="519" width="3.88671875" style="194" customWidth="1"/>
    <col min="520" max="520" width="22.6640625" style="194" customWidth="1"/>
    <col min="521" max="521" width="14" style="194" customWidth="1"/>
    <col min="522" max="522" width="4.33203125" style="194" customWidth="1"/>
    <col min="523" max="523" width="19.6640625" style="194" customWidth="1"/>
    <col min="524" max="524" width="9.6640625" style="194" customWidth="1"/>
    <col min="525" max="525" width="14" style="194" customWidth="1"/>
    <col min="526" max="526" width="0.6640625" style="194" customWidth="1"/>
    <col min="527" max="527" width="1.44140625" style="194" customWidth="1"/>
    <col min="528" max="535" width="9.109375" style="194"/>
    <col min="536" max="537" width="5.6640625" style="194" customWidth="1"/>
    <col min="538" max="538" width="6.5546875" style="194" customWidth="1"/>
    <col min="539" max="539" width="21.44140625" style="194" customWidth="1"/>
    <col min="540" max="540" width="4.33203125" style="194" customWidth="1"/>
    <col min="541" max="541" width="8.33203125" style="194" customWidth="1"/>
    <col min="542" max="542" width="8.6640625" style="194" customWidth="1"/>
    <col min="543" max="768" width="9.109375" style="194"/>
    <col min="769" max="769" width="0.6640625" style="194" customWidth="1"/>
    <col min="770" max="770" width="3.6640625" style="194" customWidth="1"/>
    <col min="771" max="771" width="6.88671875" style="194" customWidth="1"/>
    <col min="772" max="774" width="14" style="194" customWidth="1"/>
    <col min="775" max="775" width="3.88671875" style="194" customWidth="1"/>
    <col min="776" max="776" width="22.6640625" style="194" customWidth="1"/>
    <col min="777" max="777" width="14" style="194" customWidth="1"/>
    <col min="778" max="778" width="4.33203125" style="194" customWidth="1"/>
    <col min="779" max="779" width="19.6640625" style="194" customWidth="1"/>
    <col min="780" max="780" width="9.6640625" style="194" customWidth="1"/>
    <col min="781" max="781" width="14" style="194" customWidth="1"/>
    <col min="782" max="782" width="0.6640625" style="194" customWidth="1"/>
    <col min="783" max="783" width="1.44140625" style="194" customWidth="1"/>
    <col min="784" max="791" width="9.109375" style="194"/>
    <col min="792" max="793" width="5.6640625" style="194" customWidth="1"/>
    <col min="794" max="794" width="6.5546875" style="194" customWidth="1"/>
    <col min="795" max="795" width="21.44140625" style="194" customWidth="1"/>
    <col min="796" max="796" width="4.33203125" style="194" customWidth="1"/>
    <col min="797" max="797" width="8.33203125" style="194" customWidth="1"/>
    <col min="798" max="798" width="8.6640625" style="194" customWidth="1"/>
    <col min="799" max="1024" width="9.109375" style="194"/>
    <col min="1025" max="1025" width="0.6640625" style="194" customWidth="1"/>
    <col min="1026" max="1026" width="3.6640625" style="194" customWidth="1"/>
    <col min="1027" max="1027" width="6.88671875" style="194" customWidth="1"/>
    <col min="1028" max="1030" width="14" style="194" customWidth="1"/>
    <col min="1031" max="1031" width="3.88671875" style="194" customWidth="1"/>
    <col min="1032" max="1032" width="22.6640625" style="194" customWidth="1"/>
    <col min="1033" max="1033" width="14" style="194" customWidth="1"/>
    <col min="1034" max="1034" width="4.33203125" style="194" customWidth="1"/>
    <col min="1035" max="1035" width="19.6640625" style="194" customWidth="1"/>
    <col min="1036" max="1036" width="9.6640625" style="194" customWidth="1"/>
    <col min="1037" max="1037" width="14" style="194" customWidth="1"/>
    <col min="1038" max="1038" width="0.6640625" style="194" customWidth="1"/>
    <col min="1039" max="1039" width="1.44140625" style="194" customWidth="1"/>
    <col min="1040" max="1047" width="9.109375" style="194"/>
    <col min="1048" max="1049" width="5.6640625" style="194" customWidth="1"/>
    <col min="1050" max="1050" width="6.5546875" style="194" customWidth="1"/>
    <col min="1051" max="1051" width="21.44140625" style="194" customWidth="1"/>
    <col min="1052" max="1052" width="4.33203125" style="194" customWidth="1"/>
    <col min="1053" max="1053" width="8.33203125" style="194" customWidth="1"/>
    <col min="1054" max="1054" width="8.6640625" style="194" customWidth="1"/>
    <col min="1055" max="1280" width="9.109375" style="194"/>
    <col min="1281" max="1281" width="0.6640625" style="194" customWidth="1"/>
    <col min="1282" max="1282" width="3.6640625" style="194" customWidth="1"/>
    <col min="1283" max="1283" width="6.88671875" style="194" customWidth="1"/>
    <col min="1284" max="1286" width="14" style="194" customWidth="1"/>
    <col min="1287" max="1287" width="3.88671875" style="194" customWidth="1"/>
    <col min="1288" max="1288" width="22.6640625" style="194" customWidth="1"/>
    <col min="1289" max="1289" width="14" style="194" customWidth="1"/>
    <col min="1290" max="1290" width="4.33203125" style="194" customWidth="1"/>
    <col min="1291" max="1291" width="19.6640625" style="194" customWidth="1"/>
    <col min="1292" max="1292" width="9.6640625" style="194" customWidth="1"/>
    <col min="1293" max="1293" width="14" style="194" customWidth="1"/>
    <col min="1294" max="1294" width="0.6640625" style="194" customWidth="1"/>
    <col min="1295" max="1295" width="1.44140625" style="194" customWidth="1"/>
    <col min="1296" max="1303" width="9.109375" style="194"/>
    <col min="1304" max="1305" width="5.6640625" style="194" customWidth="1"/>
    <col min="1306" max="1306" width="6.5546875" style="194" customWidth="1"/>
    <col min="1307" max="1307" width="21.44140625" style="194" customWidth="1"/>
    <col min="1308" max="1308" width="4.33203125" style="194" customWidth="1"/>
    <col min="1309" max="1309" width="8.33203125" style="194" customWidth="1"/>
    <col min="1310" max="1310" width="8.6640625" style="194" customWidth="1"/>
    <col min="1311" max="1536" width="9.109375" style="194"/>
    <col min="1537" max="1537" width="0.6640625" style="194" customWidth="1"/>
    <col min="1538" max="1538" width="3.6640625" style="194" customWidth="1"/>
    <col min="1539" max="1539" width="6.88671875" style="194" customWidth="1"/>
    <col min="1540" max="1542" width="14" style="194" customWidth="1"/>
    <col min="1543" max="1543" width="3.88671875" style="194" customWidth="1"/>
    <col min="1544" max="1544" width="22.6640625" style="194" customWidth="1"/>
    <col min="1545" max="1545" width="14" style="194" customWidth="1"/>
    <col min="1546" max="1546" width="4.33203125" style="194" customWidth="1"/>
    <col min="1547" max="1547" width="19.6640625" style="194" customWidth="1"/>
    <col min="1548" max="1548" width="9.6640625" style="194" customWidth="1"/>
    <col min="1549" max="1549" width="14" style="194" customWidth="1"/>
    <col min="1550" max="1550" width="0.6640625" style="194" customWidth="1"/>
    <col min="1551" max="1551" width="1.44140625" style="194" customWidth="1"/>
    <col min="1552" max="1559" width="9.109375" style="194"/>
    <col min="1560" max="1561" width="5.6640625" style="194" customWidth="1"/>
    <col min="1562" max="1562" width="6.5546875" style="194" customWidth="1"/>
    <col min="1563" max="1563" width="21.44140625" style="194" customWidth="1"/>
    <col min="1564" max="1564" width="4.33203125" style="194" customWidth="1"/>
    <col min="1565" max="1565" width="8.33203125" style="194" customWidth="1"/>
    <col min="1566" max="1566" width="8.6640625" style="194" customWidth="1"/>
    <col min="1567" max="1792" width="9.109375" style="194"/>
    <col min="1793" max="1793" width="0.6640625" style="194" customWidth="1"/>
    <col min="1794" max="1794" width="3.6640625" style="194" customWidth="1"/>
    <col min="1795" max="1795" width="6.88671875" style="194" customWidth="1"/>
    <col min="1796" max="1798" width="14" style="194" customWidth="1"/>
    <col min="1799" max="1799" width="3.88671875" style="194" customWidth="1"/>
    <col min="1800" max="1800" width="22.6640625" style="194" customWidth="1"/>
    <col min="1801" max="1801" width="14" style="194" customWidth="1"/>
    <col min="1802" max="1802" width="4.33203125" style="194" customWidth="1"/>
    <col min="1803" max="1803" width="19.6640625" style="194" customWidth="1"/>
    <col min="1804" max="1804" width="9.6640625" style="194" customWidth="1"/>
    <col min="1805" max="1805" width="14" style="194" customWidth="1"/>
    <col min="1806" max="1806" width="0.6640625" style="194" customWidth="1"/>
    <col min="1807" max="1807" width="1.44140625" style="194" customWidth="1"/>
    <col min="1808" max="1815" width="9.109375" style="194"/>
    <col min="1816" max="1817" width="5.6640625" style="194" customWidth="1"/>
    <col min="1818" max="1818" width="6.5546875" style="194" customWidth="1"/>
    <col min="1819" max="1819" width="21.44140625" style="194" customWidth="1"/>
    <col min="1820" max="1820" width="4.33203125" style="194" customWidth="1"/>
    <col min="1821" max="1821" width="8.33203125" style="194" customWidth="1"/>
    <col min="1822" max="1822" width="8.6640625" style="194" customWidth="1"/>
    <col min="1823" max="2048" width="9.109375" style="194"/>
    <col min="2049" max="2049" width="0.6640625" style="194" customWidth="1"/>
    <col min="2050" max="2050" width="3.6640625" style="194" customWidth="1"/>
    <col min="2051" max="2051" width="6.88671875" style="194" customWidth="1"/>
    <col min="2052" max="2054" width="14" style="194" customWidth="1"/>
    <col min="2055" max="2055" width="3.88671875" style="194" customWidth="1"/>
    <col min="2056" max="2056" width="22.6640625" style="194" customWidth="1"/>
    <col min="2057" max="2057" width="14" style="194" customWidth="1"/>
    <col min="2058" max="2058" width="4.33203125" style="194" customWidth="1"/>
    <col min="2059" max="2059" width="19.6640625" style="194" customWidth="1"/>
    <col min="2060" max="2060" width="9.6640625" style="194" customWidth="1"/>
    <col min="2061" max="2061" width="14" style="194" customWidth="1"/>
    <col min="2062" max="2062" width="0.6640625" style="194" customWidth="1"/>
    <col min="2063" max="2063" width="1.44140625" style="194" customWidth="1"/>
    <col min="2064" max="2071" width="9.109375" style="194"/>
    <col min="2072" max="2073" width="5.6640625" style="194" customWidth="1"/>
    <col min="2074" max="2074" width="6.5546875" style="194" customWidth="1"/>
    <col min="2075" max="2075" width="21.44140625" style="194" customWidth="1"/>
    <col min="2076" max="2076" width="4.33203125" style="194" customWidth="1"/>
    <col min="2077" max="2077" width="8.33203125" style="194" customWidth="1"/>
    <col min="2078" max="2078" width="8.6640625" style="194" customWidth="1"/>
    <col min="2079" max="2304" width="9.109375" style="194"/>
    <col min="2305" max="2305" width="0.6640625" style="194" customWidth="1"/>
    <col min="2306" max="2306" width="3.6640625" style="194" customWidth="1"/>
    <col min="2307" max="2307" width="6.88671875" style="194" customWidth="1"/>
    <col min="2308" max="2310" width="14" style="194" customWidth="1"/>
    <col min="2311" max="2311" width="3.88671875" style="194" customWidth="1"/>
    <col min="2312" max="2312" width="22.6640625" style="194" customWidth="1"/>
    <col min="2313" max="2313" width="14" style="194" customWidth="1"/>
    <col min="2314" max="2314" width="4.33203125" style="194" customWidth="1"/>
    <col min="2315" max="2315" width="19.6640625" style="194" customWidth="1"/>
    <col min="2316" max="2316" width="9.6640625" style="194" customWidth="1"/>
    <col min="2317" max="2317" width="14" style="194" customWidth="1"/>
    <col min="2318" max="2318" width="0.6640625" style="194" customWidth="1"/>
    <col min="2319" max="2319" width="1.44140625" style="194" customWidth="1"/>
    <col min="2320" max="2327" width="9.109375" style="194"/>
    <col min="2328" max="2329" width="5.6640625" style="194" customWidth="1"/>
    <col min="2330" max="2330" width="6.5546875" style="194" customWidth="1"/>
    <col min="2331" max="2331" width="21.44140625" style="194" customWidth="1"/>
    <col min="2332" max="2332" width="4.33203125" style="194" customWidth="1"/>
    <col min="2333" max="2333" width="8.33203125" style="194" customWidth="1"/>
    <col min="2334" max="2334" width="8.6640625" style="194" customWidth="1"/>
    <col min="2335" max="2560" width="9.109375" style="194"/>
    <col min="2561" max="2561" width="0.6640625" style="194" customWidth="1"/>
    <col min="2562" max="2562" width="3.6640625" style="194" customWidth="1"/>
    <col min="2563" max="2563" width="6.88671875" style="194" customWidth="1"/>
    <col min="2564" max="2566" width="14" style="194" customWidth="1"/>
    <col min="2567" max="2567" width="3.88671875" style="194" customWidth="1"/>
    <col min="2568" max="2568" width="22.6640625" style="194" customWidth="1"/>
    <col min="2569" max="2569" width="14" style="194" customWidth="1"/>
    <col min="2570" max="2570" width="4.33203125" style="194" customWidth="1"/>
    <col min="2571" max="2571" width="19.6640625" style="194" customWidth="1"/>
    <col min="2572" max="2572" width="9.6640625" style="194" customWidth="1"/>
    <col min="2573" max="2573" width="14" style="194" customWidth="1"/>
    <col min="2574" max="2574" width="0.6640625" style="194" customWidth="1"/>
    <col min="2575" max="2575" width="1.44140625" style="194" customWidth="1"/>
    <col min="2576" max="2583" width="9.109375" style="194"/>
    <col min="2584" max="2585" width="5.6640625" style="194" customWidth="1"/>
    <col min="2586" max="2586" width="6.5546875" style="194" customWidth="1"/>
    <col min="2587" max="2587" width="21.44140625" style="194" customWidth="1"/>
    <col min="2588" max="2588" width="4.33203125" style="194" customWidth="1"/>
    <col min="2589" max="2589" width="8.33203125" style="194" customWidth="1"/>
    <col min="2590" max="2590" width="8.6640625" style="194" customWidth="1"/>
    <col min="2591" max="2816" width="9.109375" style="194"/>
    <col min="2817" max="2817" width="0.6640625" style="194" customWidth="1"/>
    <col min="2818" max="2818" width="3.6640625" style="194" customWidth="1"/>
    <col min="2819" max="2819" width="6.88671875" style="194" customWidth="1"/>
    <col min="2820" max="2822" width="14" style="194" customWidth="1"/>
    <col min="2823" max="2823" width="3.88671875" style="194" customWidth="1"/>
    <col min="2824" max="2824" width="22.6640625" style="194" customWidth="1"/>
    <col min="2825" max="2825" width="14" style="194" customWidth="1"/>
    <col min="2826" max="2826" width="4.33203125" style="194" customWidth="1"/>
    <col min="2827" max="2827" width="19.6640625" style="194" customWidth="1"/>
    <col min="2828" max="2828" width="9.6640625" style="194" customWidth="1"/>
    <col min="2829" max="2829" width="14" style="194" customWidth="1"/>
    <col min="2830" max="2830" width="0.6640625" style="194" customWidth="1"/>
    <col min="2831" max="2831" width="1.44140625" style="194" customWidth="1"/>
    <col min="2832" max="2839" width="9.109375" style="194"/>
    <col min="2840" max="2841" width="5.6640625" style="194" customWidth="1"/>
    <col min="2842" max="2842" width="6.5546875" style="194" customWidth="1"/>
    <col min="2843" max="2843" width="21.44140625" style="194" customWidth="1"/>
    <col min="2844" max="2844" width="4.33203125" style="194" customWidth="1"/>
    <col min="2845" max="2845" width="8.33203125" style="194" customWidth="1"/>
    <col min="2846" max="2846" width="8.6640625" style="194" customWidth="1"/>
    <col min="2847" max="3072" width="9.109375" style="194"/>
    <col min="3073" max="3073" width="0.6640625" style="194" customWidth="1"/>
    <col min="3074" max="3074" width="3.6640625" style="194" customWidth="1"/>
    <col min="3075" max="3075" width="6.88671875" style="194" customWidth="1"/>
    <col min="3076" max="3078" width="14" style="194" customWidth="1"/>
    <col min="3079" max="3079" width="3.88671875" style="194" customWidth="1"/>
    <col min="3080" max="3080" width="22.6640625" style="194" customWidth="1"/>
    <col min="3081" max="3081" width="14" style="194" customWidth="1"/>
    <col min="3082" max="3082" width="4.33203125" style="194" customWidth="1"/>
    <col min="3083" max="3083" width="19.6640625" style="194" customWidth="1"/>
    <col min="3084" max="3084" width="9.6640625" style="194" customWidth="1"/>
    <col min="3085" max="3085" width="14" style="194" customWidth="1"/>
    <col min="3086" max="3086" width="0.6640625" style="194" customWidth="1"/>
    <col min="3087" max="3087" width="1.44140625" style="194" customWidth="1"/>
    <col min="3088" max="3095" width="9.109375" style="194"/>
    <col min="3096" max="3097" width="5.6640625" style="194" customWidth="1"/>
    <col min="3098" max="3098" width="6.5546875" style="194" customWidth="1"/>
    <col min="3099" max="3099" width="21.44140625" style="194" customWidth="1"/>
    <col min="3100" max="3100" width="4.33203125" style="194" customWidth="1"/>
    <col min="3101" max="3101" width="8.33203125" style="194" customWidth="1"/>
    <col min="3102" max="3102" width="8.6640625" style="194" customWidth="1"/>
    <col min="3103" max="3328" width="9.109375" style="194"/>
    <col min="3329" max="3329" width="0.6640625" style="194" customWidth="1"/>
    <col min="3330" max="3330" width="3.6640625" style="194" customWidth="1"/>
    <col min="3331" max="3331" width="6.88671875" style="194" customWidth="1"/>
    <col min="3332" max="3334" width="14" style="194" customWidth="1"/>
    <col min="3335" max="3335" width="3.88671875" style="194" customWidth="1"/>
    <col min="3336" max="3336" width="22.6640625" style="194" customWidth="1"/>
    <col min="3337" max="3337" width="14" style="194" customWidth="1"/>
    <col min="3338" max="3338" width="4.33203125" style="194" customWidth="1"/>
    <col min="3339" max="3339" width="19.6640625" style="194" customWidth="1"/>
    <col min="3340" max="3340" width="9.6640625" style="194" customWidth="1"/>
    <col min="3341" max="3341" width="14" style="194" customWidth="1"/>
    <col min="3342" max="3342" width="0.6640625" style="194" customWidth="1"/>
    <col min="3343" max="3343" width="1.44140625" style="194" customWidth="1"/>
    <col min="3344" max="3351" width="9.109375" style="194"/>
    <col min="3352" max="3353" width="5.6640625" style="194" customWidth="1"/>
    <col min="3354" max="3354" width="6.5546875" style="194" customWidth="1"/>
    <col min="3355" max="3355" width="21.44140625" style="194" customWidth="1"/>
    <col min="3356" max="3356" width="4.33203125" style="194" customWidth="1"/>
    <col min="3357" max="3357" width="8.33203125" style="194" customWidth="1"/>
    <col min="3358" max="3358" width="8.6640625" style="194" customWidth="1"/>
    <col min="3359" max="3584" width="9.109375" style="194"/>
    <col min="3585" max="3585" width="0.6640625" style="194" customWidth="1"/>
    <col min="3586" max="3586" width="3.6640625" style="194" customWidth="1"/>
    <col min="3587" max="3587" width="6.88671875" style="194" customWidth="1"/>
    <col min="3588" max="3590" width="14" style="194" customWidth="1"/>
    <col min="3591" max="3591" width="3.88671875" style="194" customWidth="1"/>
    <col min="3592" max="3592" width="22.6640625" style="194" customWidth="1"/>
    <col min="3593" max="3593" width="14" style="194" customWidth="1"/>
    <col min="3594" max="3594" width="4.33203125" style="194" customWidth="1"/>
    <col min="3595" max="3595" width="19.6640625" style="194" customWidth="1"/>
    <col min="3596" max="3596" width="9.6640625" style="194" customWidth="1"/>
    <col min="3597" max="3597" width="14" style="194" customWidth="1"/>
    <col min="3598" max="3598" width="0.6640625" style="194" customWidth="1"/>
    <col min="3599" max="3599" width="1.44140625" style="194" customWidth="1"/>
    <col min="3600" max="3607" width="9.109375" style="194"/>
    <col min="3608" max="3609" width="5.6640625" style="194" customWidth="1"/>
    <col min="3610" max="3610" width="6.5546875" style="194" customWidth="1"/>
    <col min="3611" max="3611" width="21.44140625" style="194" customWidth="1"/>
    <col min="3612" max="3612" width="4.33203125" style="194" customWidth="1"/>
    <col min="3613" max="3613" width="8.33203125" style="194" customWidth="1"/>
    <col min="3614" max="3614" width="8.6640625" style="194" customWidth="1"/>
    <col min="3615" max="3840" width="9.109375" style="194"/>
    <col min="3841" max="3841" width="0.6640625" style="194" customWidth="1"/>
    <col min="3842" max="3842" width="3.6640625" style="194" customWidth="1"/>
    <col min="3843" max="3843" width="6.88671875" style="194" customWidth="1"/>
    <col min="3844" max="3846" width="14" style="194" customWidth="1"/>
    <col min="3847" max="3847" width="3.88671875" style="194" customWidth="1"/>
    <col min="3848" max="3848" width="22.6640625" style="194" customWidth="1"/>
    <col min="3849" max="3849" width="14" style="194" customWidth="1"/>
    <col min="3850" max="3850" width="4.33203125" style="194" customWidth="1"/>
    <col min="3851" max="3851" width="19.6640625" style="194" customWidth="1"/>
    <col min="3852" max="3852" width="9.6640625" style="194" customWidth="1"/>
    <col min="3853" max="3853" width="14" style="194" customWidth="1"/>
    <col min="3854" max="3854" width="0.6640625" style="194" customWidth="1"/>
    <col min="3855" max="3855" width="1.44140625" style="194" customWidth="1"/>
    <col min="3856" max="3863" width="9.109375" style="194"/>
    <col min="3864" max="3865" width="5.6640625" style="194" customWidth="1"/>
    <col min="3866" max="3866" width="6.5546875" style="194" customWidth="1"/>
    <col min="3867" max="3867" width="21.44140625" style="194" customWidth="1"/>
    <col min="3868" max="3868" width="4.33203125" style="194" customWidth="1"/>
    <col min="3869" max="3869" width="8.33203125" style="194" customWidth="1"/>
    <col min="3870" max="3870" width="8.6640625" style="194" customWidth="1"/>
    <col min="3871" max="4096" width="9.109375" style="194"/>
    <col min="4097" max="4097" width="0.6640625" style="194" customWidth="1"/>
    <col min="4098" max="4098" width="3.6640625" style="194" customWidth="1"/>
    <col min="4099" max="4099" width="6.88671875" style="194" customWidth="1"/>
    <col min="4100" max="4102" width="14" style="194" customWidth="1"/>
    <col min="4103" max="4103" width="3.88671875" style="194" customWidth="1"/>
    <col min="4104" max="4104" width="22.6640625" style="194" customWidth="1"/>
    <col min="4105" max="4105" width="14" style="194" customWidth="1"/>
    <col min="4106" max="4106" width="4.33203125" style="194" customWidth="1"/>
    <col min="4107" max="4107" width="19.6640625" style="194" customWidth="1"/>
    <col min="4108" max="4108" width="9.6640625" style="194" customWidth="1"/>
    <col min="4109" max="4109" width="14" style="194" customWidth="1"/>
    <col min="4110" max="4110" width="0.6640625" style="194" customWidth="1"/>
    <col min="4111" max="4111" width="1.44140625" style="194" customWidth="1"/>
    <col min="4112" max="4119" width="9.109375" style="194"/>
    <col min="4120" max="4121" width="5.6640625" style="194" customWidth="1"/>
    <col min="4122" max="4122" width="6.5546875" style="194" customWidth="1"/>
    <col min="4123" max="4123" width="21.44140625" style="194" customWidth="1"/>
    <col min="4124" max="4124" width="4.33203125" style="194" customWidth="1"/>
    <col min="4125" max="4125" width="8.33203125" style="194" customWidth="1"/>
    <col min="4126" max="4126" width="8.6640625" style="194" customWidth="1"/>
    <col min="4127" max="4352" width="9.109375" style="194"/>
    <col min="4353" max="4353" width="0.6640625" style="194" customWidth="1"/>
    <col min="4354" max="4354" width="3.6640625" style="194" customWidth="1"/>
    <col min="4355" max="4355" width="6.88671875" style="194" customWidth="1"/>
    <col min="4356" max="4358" width="14" style="194" customWidth="1"/>
    <col min="4359" max="4359" width="3.88671875" style="194" customWidth="1"/>
    <col min="4360" max="4360" width="22.6640625" style="194" customWidth="1"/>
    <col min="4361" max="4361" width="14" style="194" customWidth="1"/>
    <col min="4362" max="4362" width="4.33203125" style="194" customWidth="1"/>
    <col min="4363" max="4363" width="19.6640625" style="194" customWidth="1"/>
    <col min="4364" max="4364" width="9.6640625" style="194" customWidth="1"/>
    <col min="4365" max="4365" width="14" style="194" customWidth="1"/>
    <col min="4366" max="4366" width="0.6640625" style="194" customWidth="1"/>
    <col min="4367" max="4367" width="1.44140625" style="194" customWidth="1"/>
    <col min="4368" max="4375" width="9.109375" style="194"/>
    <col min="4376" max="4377" width="5.6640625" style="194" customWidth="1"/>
    <col min="4378" max="4378" width="6.5546875" style="194" customWidth="1"/>
    <col min="4379" max="4379" width="21.44140625" style="194" customWidth="1"/>
    <col min="4380" max="4380" width="4.33203125" style="194" customWidth="1"/>
    <col min="4381" max="4381" width="8.33203125" style="194" customWidth="1"/>
    <col min="4382" max="4382" width="8.6640625" style="194" customWidth="1"/>
    <col min="4383" max="4608" width="9.109375" style="194"/>
    <col min="4609" max="4609" width="0.6640625" style="194" customWidth="1"/>
    <col min="4610" max="4610" width="3.6640625" style="194" customWidth="1"/>
    <col min="4611" max="4611" width="6.88671875" style="194" customWidth="1"/>
    <col min="4612" max="4614" width="14" style="194" customWidth="1"/>
    <col min="4615" max="4615" width="3.88671875" style="194" customWidth="1"/>
    <col min="4616" max="4616" width="22.6640625" style="194" customWidth="1"/>
    <col min="4617" max="4617" width="14" style="194" customWidth="1"/>
    <col min="4618" max="4618" width="4.33203125" style="194" customWidth="1"/>
    <col min="4619" max="4619" width="19.6640625" style="194" customWidth="1"/>
    <col min="4620" max="4620" width="9.6640625" style="194" customWidth="1"/>
    <col min="4621" max="4621" width="14" style="194" customWidth="1"/>
    <col min="4622" max="4622" width="0.6640625" style="194" customWidth="1"/>
    <col min="4623" max="4623" width="1.44140625" style="194" customWidth="1"/>
    <col min="4624" max="4631" width="9.109375" style="194"/>
    <col min="4632" max="4633" width="5.6640625" style="194" customWidth="1"/>
    <col min="4634" max="4634" width="6.5546875" style="194" customWidth="1"/>
    <col min="4635" max="4635" width="21.44140625" style="194" customWidth="1"/>
    <col min="4636" max="4636" width="4.33203125" style="194" customWidth="1"/>
    <col min="4637" max="4637" width="8.33203125" style="194" customWidth="1"/>
    <col min="4638" max="4638" width="8.6640625" style="194" customWidth="1"/>
    <col min="4639" max="4864" width="9.109375" style="194"/>
    <col min="4865" max="4865" width="0.6640625" style="194" customWidth="1"/>
    <col min="4866" max="4866" width="3.6640625" style="194" customWidth="1"/>
    <col min="4867" max="4867" width="6.88671875" style="194" customWidth="1"/>
    <col min="4868" max="4870" width="14" style="194" customWidth="1"/>
    <col min="4871" max="4871" width="3.88671875" style="194" customWidth="1"/>
    <col min="4872" max="4872" width="22.6640625" style="194" customWidth="1"/>
    <col min="4873" max="4873" width="14" style="194" customWidth="1"/>
    <col min="4874" max="4874" width="4.33203125" style="194" customWidth="1"/>
    <col min="4875" max="4875" width="19.6640625" style="194" customWidth="1"/>
    <col min="4876" max="4876" width="9.6640625" style="194" customWidth="1"/>
    <col min="4877" max="4877" width="14" style="194" customWidth="1"/>
    <col min="4878" max="4878" width="0.6640625" style="194" customWidth="1"/>
    <col min="4879" max="4879" width="1.44140625" style="194" customWidth="1"/>
    <col min="4880" max="4887" width="9.109375" style="194"/>
    <col min="4888" max="4889" width="5.6640625" style="194" customWidth="1"/>
    <col min="4890" max="4890" width="6.5546875" style="194" customWidth="1"/>
    <col min="4891" max="4891" width="21.44140625" style="194" customWidth="1"/>
    <col min="4892" max="4892" width="4.33203125" style="194" customWidth="1"/>
    <col min="4893" max="4893" width="8.33203125" style="194" customWidth="1"/>
    <col min="4894" max="4894" width="8.6640625" style="194" customWidth="1"/>
    <col min="4895" max="5120" width="9.109375" style="194"/>
    <col min="5121" max="5121" width="0.6640625" style="194" customWidth="1"/>
    <col min="5122" max="5122" width="3.6640625" style="194" customWidth="1"/>
    <col min="5123" max="5123" width="6.88671875" style="194" customWidth="1"/>
    <col min="5124" max="5126" width="14" style="194" customWidth="1"/>
    <col min="5127" max="5127" width="3.88671875" style="194" customWidth="1"/>
    <col min="5128" max="5128" width="22.6640625" style="194" customWidth="1"/>
    <col min="5129" max="5129" width="14" style="194" customWidth="1"/>
    <col min="5130" max="5130" width="4.33203125" style="194" customWidth="1"/>
    <col min="5131" max="5131" width="19.6640625" style="194" customWidth="1"/>
    <col min="5132" max="5132" width="9.6640625" style="194" customWidth="1"/>
    <col min="5133" max="5133" width="14" style="194" customWidth="1"/>
    <col min="5134" max="5134" width="0.6640625" style="194" customWidth="1"/>
    <col min="5135" max="5135" width="1.44140625" style="194" customWidth="1"/>
    <col min="5136" max="5143" width="9.109375" style="194"/>
    <col min="5144" max="5145" width="5.6640625" style="194" customWidth="1"/>
    <col min="5146" max="5146" width="6.5546875" style="194" customWidth="1"/>
    <col min="5147" max="5147" width="21.44140625" style="194" customWidth="1"/>
    <col min="5148" max="5148" width="4.33203125" style="194" customWidth="1"/>
    <col min="5149" max="5149" width="8.33203125" style="194" customWidth="1"/>
    <col min="5150" max="5150" width="8.6640625" style="194" customWidth="1"/>
    <col min="5151" max="5376" width="9.109375" style="194"/>
    <col min="5377" max="5377" width="0.6640625" style="194" customWidth="1"/>
    <col min="5378" max="5378" width="3.6640625" style="194" customWidth="1"/>
    <col min="5379" max="5379" width="6.88671875" style="194" customWidth="1"/>
    <col min="5380" max="5382" width="14" style="194" customWidth="1"/>
    <col min="5383" max="5383" width="3.88671875" style="194" customWidth="1"/>
    <col min="5384" max="5384" width="22.6640625" style="194" customWidth="1"/>
    <col min="5385" max="5385" width="14" style="194" customWidth="1"/>
    <col min="5386" max="5386" width="4.33203125" style="194" customWidth="1"/>
    <col min="5387" max="5387" width="19.6640625" style="194" customWidth="1"/>
    <col min="5388" max="5388" width="9.6640625" style="194" customWidth="1"/>
    <col min="5389" max="5389" width="14" style="194" customWidth="1"/>
    <col min="5390" max="5390" width="0.6640625" style="194" customWidth="1"/>
    <col min="5391" max="5391" width="1.44140625" style="194" customWidth="1"/>
    <col min="5392" max="5399" width="9.109375" style="194"/>
    <col min="5400" max="5401" width="5.6640625" style="194" customWidth="1"/>
    <col min="5402" max="5402" width="6.5546875" style="194" customWidth="1"/>
    <col min="5403" max="5403" width="21.44140625" style="194" customWidth="1"/>
    <col min="5404" max="5404" width="4.33203125" style="194" customWidth="1"/>
    <col min="5405" max="5405" width="8.33203125" style="194" customWidth="1"/>
    <col min="5406" max="5406" width="8.6640625" style="194" customWidth="1"/>
    <col min="5407" max="5632" width="9.109375" style="194"/>
    <col min="5633" max="5633" width="0.6640625" style="194" customWidth="1"/>
    <col min="5634" max="5634" width="3.6640625" style="194" customWidth="1"/>
    <col min="5635" max="5635" width="6.88671875" style="194" customWidth="1"/>
    <col min="5636" max="5638" width="14" style="194" customWidth="1"/>
    <col min="5639" max="5639" width="3.88671875" style="194" customWidth="1"/>
    <col min="5640" max="5640" width="22.6640625" style="194" customWidth="1"/>
    <col min="5641" max="5641" width="14" style="194" customWidth="1"/>
    <col min="5642" max="5642" width="4.33203125" style="194" customWidth="1"/>
    <col min="5643" max="5643" width="19.6640625" style="194" customWidth="1"/>
    <col min="5644" max="5644" width="9.6640625" style="194" customWidth="1"/>
    <col min="5645" max="5645" width="14" style="194" customWidth="1"/>
    <col min="5646" max="5646" width="0.6640625" style="194" customWidth="1"/>
    <col min="5647" max="5647" width="1.44140625" style="194" customWidth="1"/>
    <col min="5648" max="5655" width="9.109375" style="194"/>
    <col min="5656" max="5657" width="5.6640625" style="194" customWidth="1"/>
    <col min="5658" max="5658" width="6.5546875" style="194" customWidth="1"/>
    <col min="5659" max="5659" width="21.44140625" style="194" customWidth="1"/>
    <col min="5660" max="5660" width="4.33203125" style="194" customWidth="1"/>
    <col min="5661" max="5661" width="8.33203125" style="194" customWidth="1"/>
    <col min="5662" max="5662" width="8.6640625" style="194" customWidth="1"/>
    <col min="5663" max="5888" width="9.109375" style="194"/>
    <col min="5889" max="5889" width="0.6640625" style="194" customWidth="1"/>
    <col min="5890" max="5890" width="3.6640625" style="194" customWidth="1"/>
    <col min="5891" max="5891" width="6.88671875" style="194" customWidth="1"/>
    <col min="5892" max="5894" width="14" style="194" customWidth="1"/>
    <col min="5895" max="5895" width="3.88671875" style="194" customWidth="1"/>
    <col min="5896" max="5896" width="22.6640625" style="194" customWidth="1"/>
    <col min="5897" max="5897" width="14" style="194" customWidth="1"/>
    <col min="5898" max="5898" width="4.33203125" style="194" customWidth="1"/>
    <col min="5899" max="5899" width="19.6640625" style="194" customWidth="1"/>
    <col min="5900" max="5900" width="9.6640625" style="194" customWidth="1"/>
    <col min="5901" max="5901" width="14" style="194" customWidth="1"/>
    <col min="5902" max="5902" width="0.6640625" style="194" customWidth="1"/>
    <col min="5903" max="5903" width="1.44140625" style="194" customWidth="1"/>
    <col min="5904" max="5911" width="9.109375" style="194"/>
    <col min="5912" max="5913" width="5.6640625" style="194" customWidth="1"/>
    <col min="5914" max="5914" width="6.5546875" style="194" customWidth="1"/>
    <col min="5915" max="5915" width="21.44140625" style="194" customWidth="1"/>
    <col min="5916" max="5916" width="4.33203125" style="194" customWidth="1"/>
    <col min="5917" max="5917" width="8.33203125" style="194" customWidth="1"/>
    <col min="5918" max="5918" width="8.6640625" style="194" customWidth="1"/>
    <col min="5919" max="6144" width="9.109375" style="194"/>
    <col min="6145" max="6145" width="0.6640625" style="194" customWidth="1"/>
    <col min="6146" max="6146" width="3.6640625" style="194" customWidth="1"/>
    <col min="6147" max="6147" width="6.88671875" style="194" customWidth="1"/>
    <col min="6148" max="6150" width="14" style="194" customWidth="1"/>
    <col min="6151" max="6151" width="3.88671875" style="194" customWidth="1"/>
    <col min="6152" max="6152" width="22.6640625" style="194" customWidth="1"/>
    <col min="6153" max="6153" width="14" style="194" customWidth="1"/>
    <col min="6154" max="6154" width="4.33203125" style="194" customWidth="1"/>
    <col min="6155" max="6155" width="19.6640625" style="194" customWidth="1"/>
    <col min="6156" max="6156" width="9.6640625" style="194" customWidth="1"/>
    <col min="6157" max="6157" width="14" style="194" customWidth="1"/>
    <col min="6158" max="6158" width="0.6640625" style="194" customWidth="1"/>
    <col min="6159" max="6159" width="1.44140625" style="194" customWidth="1"/>
    <col min="6160" max="6167" width="9.109375" style="194"/>
    <col min="6168" max="6169" width="5.6640625" style="194" customWidth="1"/>
    <col min="6170" max="6170" width="6.5546875" style="194" customWidth="1"/>
    <col min="6171" max="6171" width="21.44140625" style="194" customWidth="1"/>
    <col min="6172" max="6172" width="4.33203125" style="194" customWidth="1"/>
    <col min="6173" max="6173" width="8.33203125" style="194" customWidth="1"/>
    <col min="6174" max="6174" width="8.6640625" style="194" customWidth="1"/>
    <col min="6175" max="6400" width="9.109375" style="194"/>
    <col min="6401" max="6401" width="0.6640625" style="194" customWidth="1"/>
    <col min="6402" max="6402" width="3.6640625" style="194" customWidth="1"/>
    <col min="6403" max="6403" width="6.88671875" style="194" customWidth="1"/>
    <col min="6404" max="6406" width="14" style="194" customWidth="1"/>
    <col min="6407" max="6407" width="3.88671875" style="194" customWidth="1"/>
    <col min="6408" max="6408" width="22.6640625" style="194" customWidth="1"/>
    <col min="6409" max="6409" width="14" style="194" customWidth="1"/>
    <col min="6410" max="6410" width="4.33203125" style="194" customWidth="1"/>
    <col min="6411" max="6411" width="19.6640625" style="194" customWidth="1"/>
    <col min="6412" max="6412" width="9.6640625" style="194" customWidth="1"/>
    <col min="6413" max="6413" width="14" style="194" customWidth="1"/>
    <col min="6414" max="6414" width="0.6640625" style="194" customWidth="1"/>
    <col min="6415" max="6415" width="1.44140625" style="194" customWidth="1"/>
    <col min="6416" max="6423" width="9.109375" style="194"/>
    <col min="6424" max="6425" width="5.6640625" style="194" customWidth="1"/>
    <col min="6426" max="6426" width="6.5546875" style="194" customWidth="1"/>
    <col min="6427" max="6427" width="21.44140625" style="194" customWidth="1"/>
    <col min="6428" max="6428" width="4.33203125" style="194" customWidth="1"/>
    <col min="6429" max="6429" width="8.33203125" style="194" customWidth="1"/>
    <col min="6430" max="6430" width="8.6640625" style="194" customWidth="1"/>
    <col min="6431" max="6656" width="9.109375" style="194"/>
    <col min="6657" max="6657" width="0.6640625" style="194" customWidth="1"/>
    <col min="6658" max="6658" width="3.6640625" style="194" customWidth="1"/>
    <col min="6659" max="6659" width="6.88671875" style="194" customWidth="1"/>
    <col min="6660" max="6662" width="14" style="194" customWidth="1"/>
    <col min="6663" max="6663" width="3.88671875" style="194" customWidth="1"/>
    <col min="6664" max="6664" width="22.6640625" style="194" customWidth="1"/>
    <col min="6665" max="6665" width="14" style="194" customWidth="1"/>
    <col min="6666" max="6666" width="4.33203125" style="194" customWidth="1"/>
    <col min="6667" max="6667" width="19.6640625" style="194" customWidth="1"/>
    <col min="6668" max="6668" width="9.6640625" style="194" customWidth="1"/>
    <col min="6669" max="6669" width="14" style="194" customWidth="1"/>
    <col min="6670" max="6670" width="0.6640625" style="194" customWidth="1"/>
    <col min="6671" max="6671" width="1.44140625" style="194" customWidth="1"/>
    <col min="6672" max="6679" width="9.109375" style="194"/>
    <col min="6680" max="6681" width="5.6640625" style="194" customWidth="1"/>
    <col min="6682" max="6682" width="6.5546875" style="194" customWidth="1"/>
    <col min="6683" max="6683" width="21.44140625" style="194" customWidth="1"/>
    <col min="6684" max="6684" width="4.33203125" style="194" customWidth="1"/>
    <col min="6685" max="6685" width="8.33203125" style="194" customWidth="1"/>
    <col min="6686" max="6686" width="8.6640625" style="194" customWidth="1"/>
    <col min="6687" max="6912" width="9.109375" style="194"/>
    <col min="6913" max="6913" width="0.6640625" style="194" customWidth="1"/>
    <col min="6914" max="6914" width="3.6640625" style="194" customWidth="1"/>
    <col min="6915" max="6915" width="6.88671875" style="194" customWidth="1"/>
    <col min="6916" max="6918" width="14" style="194" customWidth="1"/>
    <col min="6919" max="6919" width="3.88671875" style="194" customWidth="1"/>
    <col min="6920" max="6920" width="22.6640625" style="194" customWidth="1"/>
    <col min="6921" max="6921" width="14" style="194" customWidth="1"/>
    <col min="6922" max="6922" width="4.33203125" style="194" customWidth="1"/>
    <col min="6923" max="6923" width="19.6640625" style="194" customWidth="1"/>
    <col min="6924" max="6924" width="9.6640625" style="194" customWidth="1"/>
    <col min="6925" max="6925" width="14" style="194" customWidth="1"/>
    <col min="6926" max="6926" width="0.6640625" style="194" customWidth="1"/>
    <col min="6927" max="6927" width="1.44140625" style="194" customWidth="1"/>
    <col min="6928" max="6935" width="9.109375" style="194"/>
    <col min="6936" max="6937" width="5.6640625" style="194" customWidth="1"/>
    <col min="6938" max="6938" width="6.5546875" style="194" customWidth="1"/>
    <col min="6939" max="6939" width="21.44140625" style="194" customWidth="1"/>
    <col min="6940" max="6940" width="4.33203125" style="194" customWidth="1"/>
    <col min="6941" max="6941" width="8.33203125" style="194" customWidth="1"/>
    <col min="6942" max="6942" width="8.6640625" style="194" customWidth="1"/>
    <col min="6943" max="7168" width="9.109375" style="194"/>
    <col min="7169" max="7169" width="0.6640625" style="194" customWidth="1"/>
    <col min="7170" max="7170" width="3.6640625" style="194" customWidth="1"/>
    <col min="7171" max="7171" width="6.88671875" style="194" customWidth="1"/>
    <col min="7172" max="7174" width="14" style="194" customWidth="1"/>
    <col min="7175" max="7175" width="3.88671875" style="194" customWidth="1"/>
    <col min="7176" max="7176" width="22.6640625" style="194" customWidth="1"/>
    <col min="7177" max="7177" width="14" style="194" customWidth="1"/>
    <col min="7178" max="7178" width="4.33203125" style="194" customWidth="1"/>
    <col min="7179" max="7179" width="19.6640625" style="194" customWidth="1"/>
    <col min="7180" max="7180" width="9.6640625" style="194" customWidth="1"/>
    <col min="7181" max="7181" width="14" style="194" customWidth="1"/>
    <col min="7182" max="7182" width="0.6640625" style="194" customWidth="1"/>
    <col min="7183" max="7183" width="1.44140625" style="194" customWidth="1"/>
    <col min="7184" max="7191" width="9.109375" style="194"/>
    <col min="7192" max="7193" width="5.6640625" style="194" customWidth="1"/>
    <col min="7194" max="7194" width="6.5546875" style="194" customWidth="1"/>
    <col min="7195" max="7195" width="21.44140625" style="194" customWidth="1"/>
    <col min="7196" max="7196" width="4.33203125" style="194" customWidth="1"/>
    <col min="7197" max="7197" width="8.33203125" style="194" customWidth="1"/>
    <col min="7198" max="7198" width="8.6640625" style="194" customWidth="1"/>
    <col min="7199" max="7424" width="9.109375" style="194"/>
    <col min="7425" max="7425" width="0.6640625" style="194" customWidth="1"/>
    <col min="7426" max="7426" width="3.6640625" style="194" customWidth="1"/>
    <col min="7427" max="7427" width="6.88671875" style="194" customWidth="1"/>
    <col min="7428" max="7430" width="14" style="194" customWidth="1"/>
    <col min="7431" max="7431" width="3.88671875" style="194" customWidth="1"/>
    <col min="7432" max="7432" width="22.6640625" style="194" customWidth="1"/>
    <col min="7433" max="7433" width="14" style="194" customWidth="1"/>
    <col min="7434" max="7434" width="4.33203125" style="194" customWidth="1"/>
    <col min="7435" max="7435" width="19.6640625" style="194" customWidth="1"/>
    <col min="7436" max="7436" width="9.6640625" style="194" customWidth="1"/>
    <col min="7437" max="7437" width="14" style="194" customWidth="1"/>
    <col min="7438" max="7438" width="0.6640625" style="194" customWidth="1"/>
    <col min="7439" max="7439" width="1.44140625" style="194" customWidth="1"/>
    <col min="7440" max="7447" width="9.109375" style="194"/>
    <col min="7448" max="7449" width="5.6640625" style="194" customWidth="1"/>
    <col min="7450" max="7450" width="6.5546875" style="194" customWidth="1"/>
    <col min="7451" max="7451" width="21.44140625" style="194" customWidth="1"/>
    <col min="7452" max="7452" width="4.33203125" style="194" customWidth="1"/>
    <col min="7453" max="7453" width="8.33203125" style="194" customWidth="1"/>
    <col min="7454" max="7454" width="8.6640625" style="194" customWidth="1"/>
    <col min="7455" max="7680" width="9.109375" style="194"/>
    <col min="7681" max="7681" width="0.6640625" style="194" customWidth="1"/>
    <col min="7682" max="7682" width="3.6640625" style="194" customWidth="1"/>
    <col min="7683" max="7683" width="6.88671875" style="194" customWidth="1"/>
    <col min="7684" max="7686" width="14" style="194" customWidth="1"/>
    <col min="7687" max="7687" width="3.88671875" style="194" customWidth="1"/>
    <col min="7688" max="7688" width="22.6640625" style="194" customWidth="1"/>
    <col min="7689" max="7689" width="14" style="194" customWidth="1"/>
    <col min="7690" max="7690" width="4.33203125" style="194" customWidth="1"/>
    <col min="7691" max="7691" width="19.6640625" style="194" customWidth="1"/>
    <col min="7692" max="7692" width="9.6640625" style="194" customWidth="1"/>
    <col min="7693" max="7693" width="14" style="194" customWidth="1"/>
    <col min="7694" max="7694" width="0.6640625" style="194" customWidth="1"/>
    <col min="7695" max="7695" width="1.44140625" style="194" customWidth="1"/>
    <col min="7696" max="7703" width="9.109375" style="194"/>
    <col min="7704" max="7705" width="5.6640625" style="194" customWidth="1"/>
    <col min="7706" max="7706" width="6.5546875" style="194" customWidth="1"/>
    <col min="7707" max="7707" width="21.44140625" style="194" customWidth="1"/>
    <col min="7708" max="7708" width="4.33203125" style="194" customWidth="1"/>
    <col min="7709" max="7709" width="8.33203125" style="194" customWidth="1"/>
    <col min="7710" max="7710" width="8.6640625" style="194" customWidth="1"/>
    <col min="7711" max="7936" width="9.109375" style="194"/>
    <col min="7937" max="7937" width="0.6640625" style="194" customWidth="1"/>
    <col min="7938" max="7938" width="3.6640625" style="194" customWidth="1"/>
    <col min="7939" max="7939" width="6.88671875" style="194" customWidth="1"/>
    <col min="7940" max="7942" width="14" style="194" customWidth="1"/>
    <col min="7943" max="7943" width="3.88671875" style="194" customWidth="1"/>
    <col min="7944" max="7944" width="22.6640625" style="194" customWidth="1"/>
    <col min="7945" max="7945" width="14" style="194" customWidth="1"/>
    <col min="7946" max="7946" width="4.33203125" style="194" customWidth="1"/>
    <col min="7947" max="7947" width="19.6640625" style="194" customWidth="1"/>
    <col min="7948" max="7948" width="9.6640625" style="194" customWidth="1"/>
    <col min="7949" max="7949" width="14" style="194" customWidth="1"/>
    <col min="7950" max="7950" width="0.6640625" style="194" customWidth="1"/>
    <col min="7951" max="7951" width="1.44140625" style="194" customWidth="1"/>
    <col min="7952" max="7959" width="9.109375" style="194"/>
    <col min="7960" max="7961" width="5.6640625" style="194" customWidth="1"/>
    <col min="7962" max="7962" width="6.5546875" style="194" customWidth="1"/>
    <col min="7963" max="7963" width="21.44140625" style="194" customWidth="1"/>
    <col min="7964" max="7964" width="4.33203125" style="194" customWidth="1"/>
    <col min="7965" max="7965" width="8.33203125" style="194" customWidth="1"/>
    <col min="7966" max="7966" width="8.6640625" style="194" customWidth="1"/>
    <col min="7967" max="8192" width="9.109375" style="194"/>
    <col min="8193" max="8193" width="0.6640625" style="194" customWidth="1"/>
    <col min="8194" max="8194" width="3.6640625" style="194" customWidth="1"/>
    <col min="8195" max="8195" width="6.88671875" style="194" customWidth="1"/>
    <col min="8196" max="8198" width="14" style="194" customWidth="1"/>
    <col min="8199" max="8199" width="3.88671875" style="194" customWidth="1"/>
    <col min="8200" max="8200" width="22.6640625" style="194" customWidth="1"/>
    <col min="8201" max="8201" width="14" style="194" customWidth="1"/>
    <col min="8202" max="8202" width="4.33203125" style="194" customWidth="1"/>
    <col min="8203" max="8203" width="19.6640625" style="194" customWidth="1"/>
    <col min="8204" max="8204" width="9.6640625" style="194" customWidth="1"/>
    <col min="8205" max="8205" width="14" style="194" customWidth="1"/>
    <col min="8206" max="8206" width="0.6640625" style="194" customWidth="1"/>
    <col min="8207" max="8207" width="1.44140625" style="194" customWidth="1"/>
    <col min="8208" max="8215" width="9.109375" style="194"/>
    <col min="8216" max="8217" width="5.6640625" style="194" customWidth="1"/>
    <col min="8218" max="8218" width="6.5546875" style="194" customWidth="1"/>
    <col min="8219" max="8219" width="21.44140625" style="194" customWidth="1"/>
    <col min="8220" max="8220" width="4.33203125" style="194" customWidth="1"/>
    <col min="8221" max="8221" width="8.33203125" style="194" customWidth="1"/>
    <col min="8222" max="8222" width="8.6640625" style="194" customWidth="1"/>
    <col min="8223" max="8448" width="9.109375" style="194"/>
    <col min="8449" max="8449" width="0.6640625" style="194" customWidth="1"/>
    <col min="8450" max="8450" width="3.6640625" style="194" customWidth="1"/>
    <col min="8451" max="8451" width="6.88671875" style="194" customWidth="1"/>
    <col min="8452" max="8454" width="14" style="194" customWidth="1"/>
    <col min="8455" max="8455" width="3.88671875" style="194" customWidth="1"/>
    <col min="8456" max="8456" width="22.6640625" style="194" customWidth="1"/>
    <col min="8457" max="8457" width="14" style="194" customWidth="1"/>
    <col min="8458" max="8458" width="4.33203125" style="194" customWidth="1"/>
    <col min="8459" max="8459" width="19.6640625" style="194" customWidth="1"/>
    <col min="8460" max="8460" width="9.6640625" style="194" customWidth="1"/>
    <col min="8461" max="8461" width="14" style="194" customWidth="1"/>
    <col min="8462" max="8462" width="0.6640625" style="194" customWidth="1"/>
    <col min="8463" max="8463" width="1.44140625" style="194" customWidth="1"/>
    <col min="8464" max="8471" width="9.109375" style="194"/>
    <col min="8472" max="8473" width="5.6640625" style="194" customWidth="1"/>
    <col min="8474" max="8474" width="6.5546875" style="194" customWidth="1"/>
    <col min="8475" max="8475" width="21.44140625" style="194" customWidth="1"/>
    <col min="8476" max="8476" width="4.33203125" style="194" customWidth="1"/>
    <col min="8477" max="8477" width="8.33203125" style="194" customWidth="1"/>
    <col min="8478" max="8478" width="8.6640625" style="194" customWidth="1"/>
    <col min="8479" max="8704" width="9.109375" style="194"/>
    <col min="8705" max="8705" width="0.6640625" style="194" customWidth="1"/>
    <col min="8706" max="8706" width="3.6640625" style="194" customWidth="1"/>
    <col min="8707" max="8707" width="6.88671875" style="194" customWidth="1"/>
    <col min="8708" max="8710" width="14" style="194" customWidth="1"/>
    <col min="8711" max="8711" width="3.88671875" style="194" customWidth="1"/>
    <col min="8712" max="8712" width="22.6640625" style="194" customWidth="1"/>
    <col min="8713" max="8713" width="14" style="194" customWidth="1"/>
    <col min="8714" max="8714" width="4.33203125" style="194" customWidth="1"/>
    <col min="8715" max="8715" width="19.6640625" style="194" customWidth="1"/>
    <col min="8716" max="8716" width="9.6640625" style="194" customWidth="1"/>
    <col min="8717" max="8717" width="14" style="194" customWidth="1"/>
    <col min="8718" max="8718" width="0.6640625" style="194" customWidth="1"/>
    <col min="8719" max="8719" width="1.44140625" style="194" customWidth="1"/>
    <col min="8720" max="8727" width="9.109375" style="194"/>
    <col min="8728" max="8729" width="5.6640625" style="194" customWidth="1"/>
    <col min="8730" max="8730" width="6.5546875" style="194" customWidth="1"/>
    <col min="8731" max="8731" width="21.44140625" style="194" customWidth="1"/>
    <col min="8732" max="8732" width="4.33203125" style="194" customWidth="1"/>
    <col min="8733" max="8733" width="8.33203125" style="194" customWidth="1"/>
    <col min="8734" max="8734" width="8.6640625" style="194" customWidth="1"/>
    <col min="8735" max="8960" width="9.109375" style="194"/>
    <col min="8961" max="8961" width="0.6640625" style="194" customWidth="1"/>
    <col min="8962" max="8962" width="3.6640625" style="194" customWidth="1"/>
    <col min="8963" max="8963" width="6.88671875" style="194" customWidth="1"/>
    <col min="8964" max="8966" width="14" style="194" customWidth="1"/>
    <col min="8967" max="8967" width="3.88671875" style="194" customWidth="1"/>
    <col min="8968" max="8968" width="22.6640625" style="194" customWidth="1"/>
    <col min="8969" max="8969" width="14" style="194" customWidth="1"/>
    <col min="8970" max="8970" width="4.33203125" style="194" customWidth="1"/>
    <col min="8971" max="8971" width="19.6640625" style="194" customWidth="1"/>
    <col min="8972" max="8972" width="9.6640625" style="194" customWidth="1"/>
    <col min="8973" max="8973" width="14" style="194" customWidth="1"/>
    <col min="8974" max="8974" width="0.6640625" style="194" customWidth="1"/>
    <col min="8975" max="8975" width="1.44140625" style="194" customWidth="1"/>
    <col min="8976" max="8983" width="9.109375" style="194"/>
    <col min="8984" max="8985" width="5.6640625" style="194" customWidth="1"/>
    <col min="8986" max="8986" width="6.5546875" style="194" customWidth="1"/>
    <col min="8987" max="8987" width="21.44140625" style="194" customWidth="1"/>
    <col min="8988" max="8988" width="4.33203125" style="194" customWidth="1"/>
    <col min="8989" max="8989" width="8.33203125" style="194" customWidth="1"/>
    <col min="8990" max="8990" width="8.6640625" style="194" customWidth="1"/>
    <col min="8991" max="9216" width="9.109375" style="194"/>
    <col min="9217" max="9217" width="0.6640625" style="194" customWidth="1"/>
    <col min="9218" max="9218" width="3.6640625" style="194" customWidth="1"/>
    <col min="9219" max="9219" width="6.88671875" style="194" customWidth="1"/>
    <col min="9220" max="9222" width="14" style="194" customWidth="1"/>
    <col min="9223" max="9223" width="3.88671875" style="194" customWidth="1"/>
    <col min="9224" max="9224" width="22.6640625" style="194" customWidth="1"/>
    <col min="9225" max="9225" width="14" style="194" customWidth="1"/>
    <col min="9226" max="9226" width="4.33203125" style="194" customWidth="1"/>
    <col min="9227" max="9227" width="19.6640625" style="194" customWidth="1"/>
    <col min="9228" max="9228" width="9.6640625" style="194" customWidth="1"/>
    <col min="9229" max="9229" width="14" style="194" customWidth="1"/>
    <col min="9230" max="9230" width="0.6640625" style="194" customWidth="1"/>
    <col min="9231" max="9231" width="1.44140625" style="194" customWidth="1"/>
    <col min="9232" max="9239" width="9.109375" style="194"/>
    <col min="9240" max="9241" width="5.6640625" style="194" customWidth="1"/>
    <col min="9242" max="9242" width="6.5546875" style="194" customWidth="1"/>
    <col min="9243" max="9243" width="21.44140625" style="194" customWidth="1"/>
    <col min="9244" max="9244" width="4.33203125" style="194" customWidth="1"/>
    <col min="9245" max="9245" width="8.33203125" style="194" customWidth="1"/>
    <col min="9246" max="9246" width="8.6640625" style="194" customWidth="1"/>
    <col min="9247" max="9472" width="9.109375" style="194"/>
    <col min="9473" max="9473" width="0.6640625" style="194" customWidth="1"/>
    <col min="9474" max="9474" width="3.6640625" style="194" customWidth="1"/>
    <col min="9475" max="9475" width="6.88671875" style="194" customWidth="1"/>
    <col min="9476" max="9478" width="14" style="194" customWidth="1"/>
    <col min="9479" max="9479" width="3.88671875" style="194" customWidth="1"/>
    <col min="9480" max="9480" width="22.6640625" style="194" customWidth="1"/>
    <col min="9481" max="9481" width="14" style="194" customWidth="1"/>
    <col min="9482" max="9482" width="4.33203125" style="194" customWidth="1"/>
    <col min="9483" max="9483" width="19.6640625" style="194" customWidth="1"/>
    <col min="9484" max="9484" width="9.6640625" style="194" customWidth="1"/>
    <col min="9485" max="9485" width="14" style="194" customWidth="1"/>
    <col min="9486" max="9486" width="0.6640625" style="194" customWidth="1"/>
    <col min="9487" max="9487" width="1.44140625" style="194" customWidth="1"/>
    <col min="9488" max="9495" width="9.109375" style="194"/>
    <col min="9496" max="9497" width="5.6640625" style="194" customWidth="1"/>
    <col min="9498" max="9498" width="6.5546875" style="194" customWidth="1"/>
    <col min="9499" max="9499" width="21.44140625" style="194" customWidth="1"/>
    <col min="9500" max="9500" width="4.33203125" style="194" customWidth="1"/>
    <col min="9501" max="9501" width="8.33203125" style="194" customWidth="1"/>
    <col min="9502" max="9502" width="8.6640625" style="194" customWidth="1"/>
    <col min="9503" max="9728" width="9.109375" style="194"/>
    <col min="9729" max="9729" width="0.6640625" style="194" customWidth="1"/>
    <col min="9730" max="9730" width="3.6640625" style="194" customWidth="1"/>
    <col min="9731" max="9731" width="6.88671875" style="194" customWidth="1"/>
    <col min="9732" max="9734" width="14" style="194" customWidth="1"/>
    <col min="9735" max="9735" width="3.88671875" style="194" customWidth="1"/>
    <col min="9736" max="9736" width="22.6640625" style="194" customWidth="1"/>
    <col min="9737" max="9737" width="14" style="194" customWidth="1"/>
    <col min="9738" max="9738" width="4.33203125" style="194" customWidth="1"/>
    <col min="9739" max="9739" width="19.6640625" style="194" customWidth="1"/>
    <col min="9740" max="9740" width="9.6640625" style="194" customWidth="1"/>
    <col min="9741" max="9741" width="14" style="194" customWidth="1"/>
    <col min="9742" max="9742" width="0.6640625" style="194" customWidth="1"/>
    <col min="9743" max="9743" width="1.44140625" style="194" customWidth="1"/>
    <col min="9744" max="9751" width="9.109375" style="194"/>
    <col min="9752" max="9753" width="5.6640625" style="194" customWidth="1"/>
    <col min="9754" max="9754" width="6.5546875" style="194" customWidth="1"/>
    <col min="9755" max="9755" width="21.44140625" style="194" customWidth="1"/>
    <col min="9756" max="9756" width="4.33203125" style="194" customWidth="1"/>
    <col min="9757" max="9757" width="8.33203125" style="194" customWidth="1"/>
    <col min="9758" max="9758" width="8.6640625" style="194" customWidth="1"/>
    <col min="9759" max="9984" width="9.109375" style="194"/>
    <col min="9985" max="9985" width="0.6640625" style="194" customWidth="1"/>
    <col min="9986" max="9986" width="3.6640625" style="194" customWidth="1"/>
    <col min="9987" max="9987" width="6.88671875" style="194" customWidth="1"/>
    <col min="9988" max="9990" width="14" style="194" customWidth="1"/>
    <col min="9991" max="9991" width="3.88671875" style="194" customWidth="1"/>
    <col min="9992" max="9992" width="22.6640625" style="194" customWidth="1"/>
    <col min="9993" max="9993" width="14" style="194" customWidth="1"/>
    <col min="9994" max="9994" width="4.33203125" style="194" customWidth="1"/>
    <col min="9995" max="9995" width="19.6640625" style="194" customWidth="1"/>
    <col min="9996" max="9996" width="9.6640625" style="194" customWidth="1"/>
    <col min="9997" max="9997" width="14" style="194" customWidth="1"/>
    <col min="9998" max="9998" width="0.6640625" style="194" customWidth="1"/>
    <col min="9999" max="9999" width="1.44140625" style="194" customWidth="1"/>
    <col min="10000" max="10007" width="9.109375" style="194"/>
    <col min="10008" max="10009" width="5.6640625" style="194" customWidth="1"/>
    <col min="10010" max="10010" width="6.5546875" style="194" customWidth="1"/>
    <col min="10011" max="10011" width="21.44140625" style="194" customWidth="1"/>
    <col min="10012" max="10012" width="4.33203125" style="194" customWidth="1"/>
    <col min="10013" max="10013" width="8.33203125" style="194" customWidth="1"/>
    <col min="10014" max="10014" width="8.6640625" style="194" customWidth="1"/>
    <col min="10015" max="10240" width="9.109375" style="194"/>
    <col min="10241" max="10241" width="0.6640625" style="194" customWidth="1"/>
    <col min="10242" max="10242" width="3.6640625" style="194" customWidth="1"/>
    <col min="10243" max="10243" width="6.88671875" style="194" customWidth="1"/>
    <col min="10244" max="10246" width="14" style="194" customWidth="1"/>
    <col min="10247" max="10247" width="3.88671875" style="194" customWidth="1"/>
    <col min="10248" max="10248" width="22.6640625" style="194" customWidth="1"/>
    <col min="10249" max="10249" width="14" style="194" customWidth="1"/>
    <col min="10250" max="10250" width="4.33203125" style="194" customWidth="1"/>
    <col min="10251" max="10251" width="19.6640625" style="194" customWidth="1"/>
    <col min="10252" max="10252" width="9.6640625" style="194" customWidth="1"/>
    <col min="10253" max="10253" width="14" style="194" customWidth="1"/>
    <col min="10254" max="10254" width="0.6640625" style="194" customWidth="1"/>
    <col min="10255" max="10255" width="1.44140625" style="194" customWidth="1"/>
    <col min="10256" max="10263" width="9.109375" style="194"/>
    <col min="10264" max="10265" width="5.6640625" style="194" customWidth="1"/>
    <col min="10266" max="10266" width="6.5546875" style="194" customWidth="1"/>
    <col min="10267" max="10267" width="21.44140625" style="194" customWidth="1"/>
    <col min="10268" max="10268" width="4.33203125" style="194" customWidth="1"/>
    <col min="10269" max="10269" width="8.33203125" style="194" customWidth="1"/>
    <col min="10270" max="10270" width="8.6640625" style="194" customWidth="1"/>
    <col min="10271" max="10496" width="9.109375" style="194"/>
    <col min="10497" max="10497" width="0.6640625" style="194" customWidth="1"/>
    <col min="10498" max="10498" width="3.6640625" style="194" customWidth="1"/>
    <col min="10499" max="10499" width="6.88671875" style="194" customWidth="1"/>
    <col min="10500" max="10502" width="14" style="194" customWidth="1"/>
    <col min="10503" max="10503" width="3.88671875" style="194" customWidth="1"/>
    <col min="10504" max="10504" width="22.6640625" style="194" customWidth="1"/>
    <col min="10505" max="10505" width="14" style="194" customWidth="1"/>
    <col min="10506" max="10506" width="4.33203125" style="194" customWidth="1"/>
    <col min="10507" max="10507" width="19.6640625" style="194" customWidth="1"/>
    <col min="10508" max="10508" width="9.6640625" style="194" customWidth="1"/>
    <col min="10509" max="10509" width="14" style="194" customWidth="1"/>
    <col min="10510" max="10510" width="0.6640625" style="194" customWidth="1"/>
    <col min="10511" max="10511" width="1.44140625" style="194" customWidth="1"/>
    <col min="10512" max="10519" width="9.109375" style="194"/>
    <col min="10520" max="10521" width="5.6640625" style="194" customWidth="1"/>
    <col min="10522" max="10522" width="6.5546875" style="194" customWidth="1"/>
    <col min="10523" max="10523" width="21.44140625" style="194" customWidth="1"/>
    <col min="10524" max="10524" width="4.33203125" style="194" customWidth="1"/>
    <col min="10525" max="10525" width="8.33203125" style="194" customWidth="1"/>
    <col min="10526" max="10526" width="8.6640625" style="194" customWidth="1"/>
    <col min="10527" max="10752" width="9.109375" style="194"/>
    <col min="10753" max="10753" width="0.6640625" style="194" customWidth="1"/>
    <col min="10754" max="10754" width="3.6640625" style="194" customWidth="1"/>
    <col min="10755" max="10755" width="6.88671875" style="194" customWidth="1"/>
    <col min="10756" max="10758" width="14" style="194" customWidth="1"/>
    <col min="10759" max="10759" width="3.88671875" style="194" customWidth="1"/>
    <col min="10760" max="10760" width="22.6640625" style="194" customWidth="1"/>
    <col min="10761" max="10761" width="14" style="194" customWidth="1"/>
    <col min="10762" max="10762" width="4.33203125" style="194" customWidth="1"/>
    <col min="10763" max="10763" width="19.6640625" style="194" customWidth="1"/>
    <col min="10764" max="10764" width="9.6640625" style="194" customWidth="1"/>
    <col min="10765" max="10765" width="14" style="194" customWidth="1"/>
    <col min="10766" max="10766" width="0.6640625" style="194" customWidth="1"/>
    <col min="10767" max="10767" width="1.44140625" style="194" customWidth="1"/>
    <col min="10768" max="10775" width="9.109375" style="194"/>
    <col min="10776" max="10777" width="5.6640625" style="194" customWidth="1"/>
    <col min="10778" max="10778" width="6.5546875" style="194" customWidth="1"/>
    <col min="10779" max="10779" width="21.44140625" style="194" customWidth="1"/>
    <col min="10780" max="10780" width="4.33203125" style="194" customWidth="1"/>
    <col min="10781" max="10781" width="8.33203125" style="194" customWidth="1"/>
    <col min="10782" max="10782" width="8.6640625" style="194" customWidth="1"/>
    <col min="10783" max="11008" width="9.109375" style="194"/>
    <col min="11009" max="11009" width="0.6640625" style="194" customWidth="1"/>
    <col min="11010" max="11010" width="3.6640625" style="194" customWidth="1"/>
    <col min="11011" max="11011" width="6.88671875" style="194" customWidth="1"/>
    <col min="11012" max="11014" width="14" style="194" customWidth="1"/>
    <col min="11015" max="11015" width="3.88671875" style="194" customWidth="1"/>
    <col min="11016" max="11016" width="22.6640625" style="194" customWidth="1"/>
    <col min="11017" max="11017" width="14" style="194" customWidth="1"/>
    <col min="11018" max="11018" width="4.33203125" style="194" customWidth="1"/>
    <col min="11019" max="11019" width="19.6640625" style="194" customWidth="1"/>
    <col min="11020" max="11020" width="9.6640625" style="194" customWidth="1"/>
    <col min="11021" max="11021" width="14" style="194" customWidth="1"/>
    <col min="11022" max="11022" width="0.6640625" style="194" customWidth="1"/>
    <col min="11023" max="11023" width="1.44140625" style="194" customWidth="1"/>
    <col min="11024" max="11031" width="9.109375" style="194"/>
    <col min="11032" max="11033" width="5.6640625" style="194" customWidth="1"/>
    <col min="11034" max="11034" width="6.5546875" style="194" customWidth="1"/>
    <col min="11035" max="11035" width="21.44140625" style="194" customWidth="1"/>
    <col min="11036" max="11036" width="4.33203125" style="194" customWidth="1"/>
    <col min="11037" max="11037" width="8.33203125" style="194" customWidth="1"/>
    <col min="11038" max="11038" width="8.6640625" style="194" customWidth="1"/>
    <col min="11039" max="11264" width="9.109375" style="194"/>
    <col min="11265" max="11265" width="0.6640625" style="194" customWidth="1"/>
    <col min="11266" max="11266" width="3.6640625" style="194" customWidth="1"/>
    <col min="11267" max="11267" width="6.88671875" style="194" customWidth="1"/>
    <col min="11268" max="11270" width="14" style="194" customWidth="1"/>
    <col min="11271" max="11271" width="3.88671875" style="194" customWidth="1"/>
    <col min="11272" max="11272" width="22.6640625" style="194" customWidth="1"/>
    <col min="11273" max="11273" width="14" style="194" customWidth="1"/>
    <col min="11274" max="11274" width="4.33203125" style="194" customWidth="1"/>
    <col min="11275" max="11275" width="19.6640625" style="194" customWidth="1"/>
    <col min="11276" max="11276" width="9.6640625" style="194" customWidth="1"/>
    <col min="11277" max="11277" width="14" style="194" customWidth="1"/>
    <col min="11278" max="11278" width="0.6640625" style="194" customWidth="1"/>
    <col min="11279" max="11279" width="1.44140625" style="194" customWidth="1"/>
    <col min="11280" max="11287" width="9.109375" style="194"/>
    <col min="11288" max="11289" width="5.6640625" style="194" customWidth="1"/>
    <col min="11290" max="11290" width="6.5546875" style="194" customWidth="1"/>
    <col min="11291" max="11291" width="21.44140625" style="194" customWidth="1"/>
    <col min="11292" max="11292" width="4.33203125" style="194" customWidth="1"/>
    <col min="11293" max="11293" width="8.33203125" style="194" customWidth="1"/>
    <col min="11294" max="11294" width="8.6640625" style="194" customWidth="1"/>
    <col min="11295" max="11520" width="9.109375" style="194"/>
    <col min="11521" max="11521" width="0.6640625" style="194" customWidth="1"/>
    <col min="11522" max="11522" width="3.6640625" style="194" customWidth="1"/>
    <col min="11523" max="11523" width="6.88671875" style="194" customWidth="1"/>
    <col min="11524" max="11526" width="14" style="194" customWidth="1"/>
    <col min="11527" max="11527" width="3.88671875" style="194" customWidth="1"/>
    <col min="11528" max="11528" width="22.6640625" style="194" customWidth="1"/>
    <col min="11529" max="11529" width="14" style="194" customWidth="1"/>
    <col min="11530" max="11530" width="4.33203125" style="194" customWidth="1"/>
    <col min="11531" max="11531" width="19.6640625" style="194" customWidth="1"/>
    <col min="11532" max="11532" width="9.6640625" style="194" customWidth="1"/>
    <col min="11533" max="11533" width="14" style="194" customWidth="1"/>
    <col min="11534" max="11534" width="0.6640625" style="194" customWidth="1"/>
    <col min="11535" max="11535" width="1.44140625" style="194" customWidth="1"/>
    <col min="11536" max="11543" width="9.109375" style="194"/>
    <col min="11544" max="11545" width="5.6640625" style="194" customWidth="1"/>
    <col min="11546" max="11546" width="6.5546875" style="194" customWidth="1"/>
    <col min="11547" max="11547" width="21.44140625" style="194" customWidth="1"/>
    <col min="11548" max="11548" width="4.33203125" style="194" customWidth="1"/>
    <col min="11549" max="11549" width="8.33203125" style="194" customWidth="1"/>
    <col min="11550" max="11550" width="8.6640625" style="194" customWidth="1"/>
    <col min="11551" max="11776" width="9.109375" style="194"/>
    <col min="11777" max="11777" width="0.6640625" style="194" customWidth="1"/>
    <col min="11778" max="11778" width="3.6640625" style="194" customWidth="1"/>
    <col min="11779" max="11779" width="6.88671875" style="194" customWidth="1"/>
    <col min="11780" max="11782" width="14" style="194" customWidth="1"/>
    <col min="11783" max="11783" width="3.88671875" style="194" customWidth="1"/>
    <col min="11784" max="11784" width="22.6640625" style="194" customWidth="1"/>
    <col min="11785" max="11785" width="14" style="194" customWidth="1"/>
    <col min="11786" max="11786" width="4.33203125" style="194" customWidth="1"/>
    <col min="11787" max="11787" width="19.6640625" style="194" customWidth="1"/>
    <col min="11788" max="11788" width="9.6640625" style="194" customWidth="1"/>
    <col min="11789" max="11789" width="14" style="194" customWidth="1"/>
    <col min="11790" max="11790" width="0.6640625" style="194" customWidth="1"/>
    <col min="11791" max="11791" width="1.44140625" style="194" customWidth="1"/>
    <col min="11792" max="11799" width="9.109375" style="194"/>
    <col min="11800" max="11801" width="5.6640625" style="194" customWidth="1"/>
    <col min="11802" max="11802" width="6.5546875" style="194" customWidth="1"/>
    <col min="11803" max="11803" width="21.44140625" style="194" customWidth="1"/>
    <col min="11804" max="11804" width="4.33203125" style="194" customWidth="1"/>
    <col min="11805" max="11805" width="8.33203125" style="194" customWidth="1"/>
    <col min="11806" max="11806" width="8.6640625" style="194" customWidth="1"/>
    <col min="11807" max="12032" width="9.109375" style="194"/>
    <col min="12033" max="12033" width="0.6640625" style="194" customWidth="1"/>
    <col min="12034" max="12034" width="3.6640625" style="194" customWidth="1"/>
    <col min="12035" max="12035" width="6.88671875" style="194" customWidth="1"/>
    <col min="12036" max="12038" width="14" style="194" customWidth="1"/>
    <col min="12039" max="12039" width="3.88671875" style="194" customWidth="1"/>
    <col min="12040" max="12040" width="22.6640625" style="194" customWidth="1"/>
    <col min="12041" max="12041" width="14" style="194" customWidth="1"/>
    <col min="12042" max="12042" width="4.33203125" style="194" customWidth="1"/>
    <col min="12043" max="12043" width="19.6640625" style="194" customWidth="1"/>
    <col min="12044" max="12044" width="9.6640625" style="194" customWidth="1"/>
    <col min="12045" max="12045" width="14" style="194" customWidth="1"/>
    <col min="12046" max="12046" width="0.6640625" style="194" customWidth="1"/>
    <col min="12047" max="12047" width="1.44140625" style="194" customWidth="1"/>
    <col min="12048" max="12055" width="9.109375" style="194"/>
    <col min="12056" max="12057" width="5.6640625" style="194" customWidth="1"/>
    <col min="12058" max="12058" width="6.5546875" style="194" customWidth="1"/>
    <col min="12059" max="12059" width="21.44140625" style="194" customWidth="1"/>
    <col min="12060" max="12060" width="4.33203125" style="194" customWidth="1"/>
    <col min="12061" max="12061" width="8.33203125" style="194" customWidth="1"/>
    <col min="12062" max="12062" width="8.6640625" style="194" customWidth="1"/>
    <col min="12063" max="12288" width="9.109375" style="194"/>
    <col min="12289" max="12289" width="0.6640625" style="194" customWidth="1"/>
    <col min="12290" max="12290" width="3.6640625" style="194" customWidth="1"/>
    <col min="12291" max="12291" width="6.88671875" style="194" customWidth="1"/>
    <col min="12292" max="12294" width="14" style="194" customWidth="1"/>
    <col min="12295" max="12295" width="3.88671875" style="194" customWidth="1"/>
    <col min="12296" max="12296" width="22.6640625" style="194" customWidth="1"/>
    <col min="12297" max="12297" width="14" style="194" customWidth="1"/>
    <col min="12298" max="12298" width="4.33203125" style="194" customWidth="1"/>
    <col min="12299" max="12299" width="19.6640625" style="194" customWidth="1"/>
    <col min="12300" max="12300" width="9.6640625" style="194" customWidth="1"/>
    <col min="12301" max="12301" width="14" style="194" customWidth="1"/>
    <col min="12302" max="12302" width="0.6640625" style="194" customWidth="1"/>
    <col min="12303" max="12303" width="1.44140625" style="194" customWidth="1"/>
    <col min="12304" max="12311" width="9.109375" style="194"/>
    <col min="12312" max="12313" width="5.6640625" style="194" customWidth="1"/>
    <col min="12314" max="12314" width="6.5546875" style="194" customWidth="1"/>
    <col min="12315" max="12315" width="21.44140625" style="194" customWidth="1"/>
    <col min="12316" max="12316" width="4.33203125" style="194" customWidth="1"/>
    <col min="12317" max="12317" width="8.33203125" style="194" customWidth="1"/>
    <col min="12318" max="12318" width="8.6640625" style="194" customWidth="1"/>
    <col min="12319" max="12544" width="9.109375" style="194"/>
    <col min="12545" max="12545" width="0.6640625" style="194" customWidth="1"/>
    <col min="12546" max="12546" width="3.6640625" style="194" customWidth="1"/>
    <col min="12547" max="12547" width="6.88671875" style="194" customWidth="1"/>
    <col min="12548" max="12550" width="14" style="194" customWidth="1"/>
    <col min="12551" max="12551" width="3.88671875" style="194" customWidth="1"/>
    <col min="12552" max="12552" width="22.6640625" style="194" customWidth="1"/>
    <col min="12553" max="12553" width="14" style="194" customWidth="1"/>
    <col min="12554" max="12554" width="4.33203125" style="194" customWidth="1"/>
    <col min="12555" max="12555" width="19.6640625" style="194" customWidth="1"/>
    <col min="12556" max="12556" width="9.6640625" style="194" customWidth="1"/>
    <col min="12557" max="12557" width="14" style="194" customWidth="1"/>
    <col min="12558" max="12558" width="0.6640625" style="194" customWidth="1"/>
    <col min="12559" max="12559" width="1.44140625" style="194" customWidth="1"/>
    <col min="12560" max="12567" width="9.109375" style="194"/>
    <col min="12568" max="12569" width="5.6640625" style="194" customWidth="1"/>
    <col min="12570" max="12570" width="6.5546875" style="194" customWidth="1"/>
    <col min="12571" max="12571" width="21.44140625" style="194" customWidth="1"/>
    <col min="12572" max="12572" width="4.33203125" style="194" customWidth="1"/>
    <col min="12573" max="12573" width="8.33203125" style="194" customWidth="1"/>
    <col min="12574" max="12574" width="8.6640625" style="194" customWidth="1"/>
    <col min="12575" max="12800" width="9.109375" style="194"/>
    <col min="12801" max="12801" width="0.6640625" style="194" customWidth="1"/>
    <col min="12802" max="12802" width="3.6640625" style="194" customWidth="1"/>
    <col min="12803" max="12803" width="6.88671875" style="194" customWidth="1"/>
    <col min="12804" max="12806" width="14" style="194" customWidth="1"/>
    <col min="12807" max="12807" width="3.88671875" style="194" customWidth="1"/>
    <col min="12808" max="12808" width="22.6640625" style="194" customWidth="1"/>
    <col min="12809" max="12809" width="14" style="194" customWidth="1"/>
    <col min="12810" max="12810" width="4.33203125" style="194" customWidth="1"/>
    <col min="12811" max="12811" width="19.6640625" style="194" customWidth="1"/>
    <col min="12812" max="12812" width="9.6640625" style="194" customWidth="1"/>
    <col min="12813" max="12813" width="14" style="194" customWidth="1"/>
    <col min="12814" max="12814" width="0.6640625" style="194" customWidth="1"/>
    <col min="12815" max="12815" width="1.44140625" style="194" customWidth="1"/>
    <col min="12816" max="12823" width="9.109375" style="194"/>
    <col min="12824" max="12825" width="5.6640625" style="194" customWidth="1"/>
    <col min="12826" max="12826" width="6.5546875" style="194" customWidth="1"/>
    <col min="12827" max="12827" width="21.44140625" style="194" customWidth="1"/>
    <col min="12828" max="12828" width="4.33203125" style="194" customWidth="1"/>
    <col min="12829" max="12829" width="8.33203125" style="194" customWidth="1"/>
    <col min="12830" max="12830" width="8.6640625" style="194" customWidth="1"/>
    <col min="12831" max="13056" width="9.109375" style="194"/>
    <col min="13057" max="13057" width="0.6640625" style="194" customWidth="1"/>
    <col min="13058" max="13058" width="3.6640625" style="194" customWidth="1"/>
    <col min="13059" max="13059" width="6.88671875" style="194" customWidth="1"/>
    <col min="13060" max="13062" width="14" style="194" customWidth="1"/>
    <col min="13063" max="13063" width="3.88671875" style="194" customWidth="1"/>
    <col min="13064" max="13064" width="22.6640625" style="194" customWidth="1"/>
    <col min="13065" max="13065" width="14" style="194" customWidth="1"/>
    <col min="13066" max="13066" width="4.33203125" style="194" customWidth="1"/>
    <col min="13067" max="13067" width="19.6640625" style="194" customWidth="1"/>
    <col min="13068" max="13068" width="9.6640625" style="194" customWidth="1"/>
    <col min="13069" max="13069" width="14" style="194" customWidth="1"/>
    <col min="13070" max="13070" width="0.6640625" style="194" customWidth="1"/>
    <col min="13071" max="13071" width="1.44140625" style="194" customWidth="1"/>
    <col min="13072" max="13079" width="9.109375" style="194"/>
    <col min="13080" max="13081" width="5.6640625" style="194" customWidth="1"/>
    <col min="13082" max="13082" width="6.5546875" style="194" customWidth="1"/>
    <col min="13083" max="13083" width="21.44140625" style="194" customWidth="1"/>
    <col min="13084" max="13084" width="4.33203125" style="194" customWidth="1"/>
    <col min="13085" max="13085" width="8.33203125" style="194" customWidth="1"/>
    <col min="13086" max="13086" width="8.6640625" style="194" customWidth="1"/>
    <col min="13087" max="13312" width="9.109375" style="194"/>
    <col min="13313" max="13313" width="0.6640625" style="194" customWidth="1"/>
    <col min="13314" max="13314" width="3.6640625" style="194" customWidth="1"/>
    <col min="13315" max="13315" width="6.88671875" style="194" customWidth="1"/>
    <col min="13316" max="13318" width="14" style="194" customWidth="1"/>
    <col min="13319" max="13319" width="3.88671875" style="194" customWidth="1"/>
    <col min="13320" max="13320" width="22.6640625" style="194" customWidth="1"/>
    <col min="13321" max="13321" width="14" style="194" customWidth="1"/>
    <col min="13322" max="13322" width="4.33203125" style="194" customWidth="1"/>
    <col min="13323" max="13323" width="19.6640625" style="194" customWidth="1"/>
    <col min="13324" max="13324" width="9.6640625" style="194" customWidth="1"/>
    <col min="13325" max="13325" width="14" style="194" customWidth="1"/>
    <col min="13326" max="13326" width="0.6640625" style="194" customWidth="1"/>
    <col min="13327" max="13327" width="1.44140625" style="194" customWidth="1"/>
    <col min="13328" max="13335" width="9.109375" style="194"/>
    <col min="13336" max="13337" width="5.6640625" style="194" customWidth="1"/>
    <col min="13338" max="13338" width="6.5546875" style="194" customWidth="1"/>
    <col min="13339" max="13339" width="21.44140625" style="194" customWidth="1"/>
    <col min="13340" max="13340" width="4.33203125" style="194" customWidth="1"/>
    <col min="13341" max="13341" width="8.33203125" style="194" customWidth="1"/>
    <col min="13342" max="13342" width="8.6640625" style="194" customWidth="1"/>
    <col min="13343" max="13568" width="9.109375" style="194"/>
    <col min="13569" max="13569" width="0.6640625" style="194" customWidth="1"/>
    <col min="13570" max="13570" width="3.6640625" style="194" customWidth="1"/>
    <col min="13571" max="13571" width="6.88671875" style="194" customWidth="1"/>
    <col min="13572" max="13574" width="14" style="194" customWidth="1"/>
    <col min="13575" max="13575" width="3.88671875" style="194" customWidth="1"/>
    <col min="13576" max="13576" width="22.6640625" style="194" customWidth="1"/>
    <col min="13577" max="13577" width="14" style="194" customWidth="1"/>
    <col min="13578" max="13578" width="4.33203125" style="194" customWidth="1"/>
    <col min="13579" max="13579" width="19.6640625" style="194" customWidth="1"/>
    <col min="13580" max="13580" width="9.6640625" style="194" customWidth="1"/>
    <col min="13581" max="13581" width="14" style="194" customWidth="1"/>
    <col min="13582" max="13582" width="0.6640625" style="194" customWidth="1"/>
    <col min="13583" max="13583" width="1.44140625" style="194" customWidth="1"/>
    <col min="13584" max="13591" width="9.109375" style="194"/>
    <col min="13592" max="13593" width="5.6640625" style="194" customWidth="1"/>
    <col min="13594" max="13594" width="6.5546875" style="194" customWidth="1"/>
    <col min="13595" max="13595" width="21.44140625" style="194" customWidth="1"/>
    <col min="13596" max="13596" width="4.33203125" style="194" customWidth="1"/>
    <col min="13597" max="13597" width="8.33203125" style="194" customWidth="1"/>
    <col min="13598" max="13598" width="8.6640625" style="194" customWidth="1"/>
    <col min="13599" max="13824" width="9.109375" style="194"/>
    <col min="13825" max="13825" width="0.6640625" style="194" customWidth="1"/>
    <col min="13826" max="13826" width="3.6640625" style="194" customWidth="1"/>
    <col min="13827" max="13827" width="6.88671875" style="194" customWidth="1"/>
    <col min="13828" max="13830" width="14" style="194" customWidth="1"/>
    <col min="13831" max="13831" width="3.88671875" style="194" customWidth="1"/>
    <col min="13832" max="13832" width="22.6640625" style="194" customWidth="1"/>
    <col min="13833" max="13833" width="14" style="194" customWidth="1"/>
    <col min="13834" max="13834" width="4.33203125" style="194" customWidth="1"/>
    <col min="13835" max="13835" width="19.6640625" style="194" customWidth="1"/>
    <col min="13836" max="13836" width="9.6640625" style="194" customWidth="1"/>
    <col min="13837" max="13837" width="14" style="194" customWidth="1"/>
    <col min="13838" max="13838" width="0.6640625" style="194" customWidth="1"/>
    <col min="13839" max="13839" width="1.44140625" style="194" customWidth="1"/>
    <col min="13840" max="13847" width="9.109375" style="194"/>
    <col min="13848" max="13849" width="5.6640625" style="194" customWidth="1"/>
    <col min="13850" max="13850" width="6.5546875" style="194" customWidth="1"/>
    <col min="13851" max="13851" width="21.44140625" style="194" customWidth="1"/>
    <col min="13852" max="13852" width="4.33203125" style="194" customWidth="1"/>
    <col min="13853" max="13853" width="8.33203125" style="194" customWidth="1"/>
    <col min="13854" max="13854" width="8.6640625" style="194" customWidth="1"/>
    <col min="13855" max="14080" width="9.109375" style="194"/>
    <col min="14081" max="14081" width="0.6640625" style="194" customWidth="1"/>
    <col min="14082" max="14082" width="3.6640625" style="194" customWidth="1"/>
    <col min="14083" max="14083" width="6.88671875" style="194" customWidth="1"/>
    <col min="14084" max="14086" width="14" style="194" customWidth="1"/>
    <col min="14087" max="14087" width="3.88671875" style="194" customWidth="1"/>
    <col min="14088" max="14088" width="22.6640625" style="194" customWidth="1"/>
    <col min="14089" max="14089" width="14" style="194" customWidth="1"/>
    <col min="14090" max="14090" width="4.33203125" style="194" customWidth="1"/>
    <col min="14091" max="14091" width="19.6640625" style="194" customWidth="1"/>
    <col min="14092" max="14092" width="9.6640625" style="194" customWidth="1"/>
    <col min="14093" max="14093" width="14" style="194" customWidth="1"/>
    <col min="14094" max="14094" width="0.6640625" style="194" customWidth="1"/>
    <col min="14095" max="14095" width="1.44140625" style="194" customWidth="1"/>
    <col min="14096" max="14103" width="9.109375" style="194"/>
    <col min="14104" max="14105" width="5.6640625" style="194" customWidth="1"/>
    <col min="14106" max="14106" width="6.5546875" style="194" customWidth="1"/>
    <col min="14107" max="14107" width="21.44140625" style="194" customWidth="1"/>
    <col min="14108" max="14108" width="4.33203125" style="194" customWidth="1"/>
    <col min="14109" max="14109" width="8.33203125" style="194" customWidth="1"/>
    <col min="14110" max="14110" width="8.6640625" style="194" customWidth="1"/>
    <col min="14111" max="14336" width="9.109375" style="194"/>
    <col min="14337" max="14337" width="0.6640625" style="194" customWidth="1"/>
    <col min="14338" max="14338" width="3.6640625" style="194" customWidth="1"/>
    <col min="14339" max="14339" width="6.88671875" style="194" customWidth="1"/>
    <col min="14340" max="14342" width="14" style="194" customWidth="1"/>
    <col min="14343" max="14343" width="3.88671875" style="194" customWidth="1"/>
    <col min="14344" max="14344" width="22.6640625" style="194" customWidth="1"/>
    <col min="14345" max="14345" width="14" style="194" customWidth="1"/>
    <col min="14346" max="14346" width="4.33203125" style="194" customWidth="1"/>
    <col min="14347" max="14347" width="19.6640625" style="194" customWidth="1"/>
    <col min="14348" max="14348" width="9.6640625" style="194" customWidth="1"/>
    <col min="14349" max="14349" width="14" style="194" customWidth="1"/>
    <col min="14350" max="14350" width="0.6640625" style="194" customWidth="1"/>
    <col min="14351" max="14351" width="1.44140625" style="194" customWidth="1"/>
    <col min="14352" max="14359" width="9.109375" style="194"/>
    <col min="14360" max="14361" width="5.6640625" style="194" customWidth="1"/>
    <col min="14362" max="14362" width="6.5546875" style="194" customWidth="1"/>
    <col min="14363" max="14363" width="21.44140625" style="194" customWidth="1"/>
    <col min="14364" max="14364" width="4.33203125" style="194" customWidth="1"/>
    <col min="14365" max="14365" width="8.33203125" style="194" customWidth="1"/>
    <col min="14366" max="14366" width="8.6640625" style="194" customWidth="1"/>
    <col min="14367" max="14592" width="9.109375" style="194"/>
    <col min="14593" max="14593" width="0.6640625" style="194" customWidth="1"/>
    <col min="14594" max="14594" width="3.6640625" style="194" customWidth="1"/>
    <col min="14595" max="14595" width="6.88671875" style="194" customWidth="1"/>
    <col min="14596" max="14598" width="14" style="194" customWidth="1"/>
    <col min="14599" max="14599" width="3.88671875" style="194" customWidth="1"/>
    <col min="14600" max="14600" width="22.6640625" style="194" customWidth="1"/>
    <col min="14601" max="14601" width="14" style="194" customWidth="1"/>
    <col min="14602" max="14602" width="4.33203125" style="194" customWidth="1"/>
    <col min="14603" max="14603" width="19.6640625" style="194" customWidth="1"/>
    <col min="14604" max="14604" width="9.6640625" style="194" customWidth="1"/>
    <col min="14605" max="14605" width="14" style="194" customWidth="1"/>
    <col min="14606" max="14606" width="0.6640625" style="194" customWidth="1"/>
    <col min="14607" max="14607" width="1.44140625" style="194" customWidth="1"/>
    <col min="14608" max="14615" width="9.109375" style="194"/>
    <col min="14616" max="14617" width="5.6640625" style="194" customWidth="1"/>
    <col min="14618" max="14618" width="6.5546875" style="194" customWidth="1"/>
    <col min="14619" max="14619" width="21.44140625" style="194" customWidth="1"/>
    <col min="14620" max="14620" width="4.33203125" style="194" customWidth="1"/>
    <col min="14621" max="14621" width="8.33203125" style="194" customWidth="1"/>
    <col min="14622" max="14622" width="8.6640625" style="194" customWidth="1"/>
    <col min="14623" max="14848" width="9.109375" style="194"/>
    <col min="14849" max="14849" width="0.6640625" style="194" customWidth="1"/>
    <col min="14850" max="14850" width="3.6640625" style="194" customWidth="1"/>
    <col min="14851" max="14851" width="6.88671875" style="194" customWidth="1"/>
    <col min="14852" max="14854" width="14" style="194" customWidth="1"/>
    <col min="14855" max="14855" width="3.88671875" style="194" customWidth="1"/>
    <col min="14856" max="14856" width="22.6640625" style="194" customWidth="1"/>
    <col min="14857" max="14857" width="14" style="194" customWidth="1"/>
    <col min="14858" max="14858" width="4.33203125" style="194" customWidth="1"/>
    <col min="14859" max="14859" width="19.6640625" style="194" customWidth="1"/>
    <col min="14860" max="14860" width="9.6640625" style="194" customWidth="1"/>
    <col min="14861" max="14861" width="14" style="194" customWidth="1"/>
    <col min="14862" max="14862" width="0.6640625" style="194" customWidth="1"/>
    <col min="14863" max="14863" width="1.44140625" style="194" customWidth="1"/>
    <col min="14864" max="14871" width="9.109375" style="194"/>
    <col min="14872" max="14873" width="5.6640625" style="194" customWidth="1"/>
    <col min="14874" max="14874" width="6.5546875" style="194" customWidth="1"/>
    <col min="14875" max="14875" width="21.44140625" style="194" customWidth="1"/>
    <col min="14876" max="14876" width="4.33203125" style="194" customWidth="1"/>
    <col min="14877" max="14877" width="8.33203125" style="194" customWidth="1"/>
    <col min="14878" max="14878" width="8.6640625" style="194" customWidth="1"/>
    <col min="14879" max="15104" width="9.109375" style="194"/>
    <col min="15105" max="15105" width="0.6640625" style="194" customWidth="1"/>
    <col min="15106" max="15106" width="3.6640625" style="194" customWidth="1"/>
    <col min="15107" max="15107" width="6.88671875" style="194" customWidth="1"/>
    <col min="15108" max="15110" width="14" style="194" customWidth="1"/>
    <col min="15111" max="15111" width="3.88671875" style="194" customWidth="1"/>
    <col min="15112" max="15112" width="22.6640625" style="194" customWidth="1"/>
    <col min="15113" max="15113" width="14" style="194" customWidth="1"/>
    <col min="15114" max="15114" width="4.33203125" style="194" customWidth="1"/>
    <col min="15115" max="15115" width="19.6640625" style="194" customWidth="1"/>
    <col min="15116" max="15116" width="9.6640625" style="194" customWidth="1"/>
    <col min="15117" max="15117" width="14" style="194" customWidth="1"/>
    <col min="15118" max="15118" width="0.6640625" style="194" customWidth="1"/>
    <col min="15119" max="15119" width="1.44140625" style="194" customWidth="1"/>
    <col min="15120" max="15127" width="9.109375" style="194"/>
    <col min="15128" max="15129" width="5.6640625" style="194" customWidth="1"/>
    <col min="15130" max="15130" width="6.5546875" style="194" customWidth="1"/>
    <col min="15131" max="15131" width="21.44140625" style="194" customWidth="1"/>
    <col min="15132" max="15132" width="4.33203125" style="194" customWidth="1"/>
    <col min="15133" max="15133" width="8.33203125" style="194" customWidth="1"/>
    <col min="15134" max="15134" width="8.6640625" style="194" customWidth="1"/>
    <col min="15135" max="15360" width="9.109375" style="194"/>
    <col min="15361" max="15361" width="0.6640625" style="194" customWidth="1"/>
    <col min="15362" max="15362" width="3.6640625" style="194" customWidth="1"/>
    <col min="15363" max="15363" width="6.88671875" style="194" customWidth="1"/>
    <col min="15364" max="15366" width="14" style="194" customWidth="1"/>
    <col min="15367" max="15367" width="3.88671875" style="194" customWidth="1"/>
    <col min="15368" max="15368" width="22.6640625" style="194" customWidth="1"/>
    <col min="15369" max="15369" width="14" style="194" customWidth="1"/>
    <col min="15370" max="15370" width="4.33203125" style="194" customWidth="1"/>
    <col min="15371" max="15371" width="19.6640625" style="194" customWidth="1"/>
    <col min="15372" max="15372" width="9.6640625" style="194" customWidth="1"/>
    <col min="15373" max="15373" width="14" style="194" customWidth="1"/>
    <col min="15374" max="15374" width="0.6640625" style="194" customWidth="1"/>
    <col min="15375" max="15375" width="1.44140625" style="194" customWidth="1"/>
    <col min="15376" max="15383" width="9.109375" style="194"/>
    <col min="15384" max="15385" width="5.6640625" style="194" customWidth="1"/>
    <col min="15386" max="15386" width="6.5546875" style="194" customWidth="1"/>
    <col min="15387" max="15387" width="21.44140625" style="194" customWidth="1"/>
    <col min="15388" max="15388" width="4.33203125" style="194" customWidth="1"/>
    <col min="15389" max="15389" width="8.33203125" style="194" customWidth="1"/>
    <col min="15390" max="15390" width="8.6640625" style="194" customWidth="1"/>
    <col min="15391" max="15616" width="9.109375" style="194"/>
    <col min="15617" max="15617" width="0.6640625" style="194" customWidth="1"/>
    <col min="15618" max="15618" width="3.6640625" style="194" customWidth="1"/>
    <col min="15619" max="15619" width="6.88671875" style="194" customWidth="1"/>
    <col min="15620" max="15622" width="14" style="194" customWidth="1"/>
    <col min="15623" max="15623" width="3.88671875" style="194" customWidth="1"/>
    <col min="15624" max="15624" width="22.6640625" style="194" customWidth="1"/>
    <col min="15625" max="15625" width="14" style="194" customWidth="1"/>
    <col min="15626" max="15626" width="4.33203125" style="194" customWidth="1"/>
    <col min="15627" max="15627" width="19.6640625" style="194" customWidth="1"/>
    <col min="15628" max="15628" width="9.6640625" style="194" customWidth="1"/>
    <col min="15629" max="15629" width="14" style="194" customWidth="1"/>
    <col min="15630" max="15630" width="0.6640625" style="194" customWidth="1"/>
    <col min="15631" max="15631" width="1.44140625" style="194" customWidth="1"/>
    <col min="15632" max="15639" width="9.109375" style="194"/>
    <col min="15640" max="15641" width="5.6640625" style="194" customWidth="1"/>
    <col min="15642" max="15642" width="6.5546875" style="194" customWidth="1"/>
    <col min="15643" max="15643" width="21.44140625" style="194" customWidth="1"/>
    <col min="15644" max="15644" width="4.33203125" style="194" customWidth="1"/>
    <col min="15645" max="15645" width="8.33203125" style="194" customWidth="1"/>
    <col min="15646" max="15646" width="8.6640625" style="194" customWidth="1"/>
    <col min="15647" max="15872" width="9.109375" style="194"/>
    <col min="15873" max="15873" width="0.6640625" style="194" customWidth="1"/>
    <col min="15874" max="15874" width="3.6640625" style="194" customWidth="1"/>
    <col min="15875" max="15875" width="6.88671875" style="194" customWidth="1"/>
    <col min="15876" max="15878" width="14" style="194" customWidth="1"/>
    <col min="15879" max="15879" width="3.88671875" style="194" customWidth="1"/>
    <col min="15880" max="15880" width="22.6640625" style="194" customWidth="1"/>
    <col min="15881" max="15881" width="14" style="194" customWidth="1"/>
    <col min="15882" max="15882" width="4.33203125" style="194" customWidth="1"/>
    <col min="15883" max="15883" width="19.6640625" style="194" customWidth="1"/>
    <col min="15884" max="15884" width="9.6640625" style="194" customWidth="1"/>
    <col min="15885" max="15885" width="14" style="194" customWidth="1"/>
    <col min="15886" max="15886" width="0.6640625" style="194" customWidth="1"/>
    <col min="15887" max="15887" width="1.44140625" style="194" customWidth="1"/>
    <col min="15888" max="15895" width="9.109375" style="194"/>
    <col min="15896" max="15897" width="5.6640625" style="194" customWidth="1"/>
    <col min="15898" max="15898" width="6.5546875" style="194" customWidth="1"/>
    <col min="15899" max="15899" width="21.44140625" style="194" customWidth="1"/>
    <col min="15900" max="15900" width="4.33203125" style="194" customWidth="1"/>
    <col min="15901" max="15901" width="8.33203125" style="194" customWidth="1"/>
    <col min="15902" max="15902" width="8.6640625" style="194" customWidth="1"/>
    <col min="15903" max="16128" width="9.109375" style="194"/>
    <col min="16129" max="16129" width="0.6640625" style="194" customWidth="1"/>
    <col min="16130" max="16130" width="3.6640625" style="194" customWidth="1"/>
    <col min="16131" max="16131" width="6.88671875" style="194" customWidth="1"/>
    <col min="16132" max="16134" width="14" style="194" customWidth="1"/>
    <col min="16135" max="16135" width="3.88671875" style="194" customWidth="1"/>
    <col min="16136" max="16136" width="22.6640625" style="194" customWidth="1"/>
    <col min="16137" max="16137" width="14" style="194" customWidth="1"/>
    <col min="16138" max="16138" width="4.33203125" style="194" customWidth="1"/>
    <col min="16139" max="16139" width="19.6640625" style="194" customWidth="1"/>
    <col min="16140" max="16140" width="9.6640625" style="194" customWidth="1"/>
    <col min="16141" max="16141" width="14" style="194" customWidth="1"/>
    <col min="16142" max="16142" width="0.6640625" style="194" customWidth="1"/>
    <col min="16143" max="16143" width="1.44140625" style="194" customWidth="1"/>
    <col min="16144" max="16151" width="9.109375" style="194"/>
    <col min="16152" max="16153" width="5.6640625" style="194" customWidth="1"/>
    <col min="16154" max="16154" width="6.5546875" style="194" customWidth="1"/>
    <col min="16155" max="16155" width="21.44140625" style="194" customWidth="1"/>
    <col min="16156" max="16156" width="4.33203125" style="194" customWidth="1"/>
    <col min="16157" max="16157" width="8.33203125" style="194" customWidth="1"/>
    <col min="16158" max="16158" width="8.6640625" style="194" customWidth="1"/>
    <col min="16159" max="16384" width="9.109375" style="194"/>
  </cols>
  <sheetData>
    <row r="1" spans="2:30" ht="28.5" customHeight="1" thickBot="1">
      <c r="B1" s="240" t="s">
        <v>829</v>
      </c>
      <c r="C1" s="240"/>
      <c r="D1" s="240"/>
      <c r="E1" s="240"/>
      <c r="F1" s="240"/>
      <c r="G1" s="240"/>
      <c r="H1" s="241" t="str">
        <f>CONCATENATE(AA2," ",AB2," ",AC2," ",AD2)</f>
        <v xml:space="preserve">Krycí list rozpočtu v EUR  </v>
      </c>
      <c r="I1" s="240"/>
      <c r="J1" s="240"/>
      <c r="K1" s="240"/>
      <c r="L1" s="240"/>
      <c r="M1" s="240"/>
      <c r="Z1" s="194" t="s">
        <v>531</v>
      </c>
      <c r="AA1" s="194" t="s">
        <v>532</v>
      </c>
      <c r="AB1" s="194" t="s">
        <v>533</v>
      </c>
      <c r="AC1" s="194" t="s">
        <v>534</v>
      </c>
      <c r="AD1" s="194" t="s">
        <v>535</v>
      </c>
    </row>
    <row r="2" spans="2:30" ht="18" customHeight="1" thickTop="1">
      <c r="B2" s="242" t="s">
        <v>917</v>
      </c>
      <c r="C2" s="243"/>
      <c r="D2" s="243" t="str">
        <f>Rekapitulácia!B2</f>
        <v>Obnova športového areálu pri Gymnáziu Ľudovíta Štúra Zvolen</v>
      </c>
      <c r="E2" s="243"/>
      <c r="F2" s="243"/>
      <c r="G2" s="244" t="s">
        <v>830</v>
      </c>
      <c r="H2" s="243"/>
      <c r="I2" s="243"/>
      <c r="J2" s="244" t="s">
        <v>831</v>
      </c>
      <c r="K2" s="243"/>
      <c r="L2" s="243"/>
      <c r="M2" s="245"/>
      <c r="Z2" s="194" t="s">
        <v>537</v>
      </c>
      <c r="AA2" s="197" t="s">
        <v>832</v>
      </c>
      <c r="AB2" s="197" t="s">
        <v>30</v>
      </c>
      <c r="AC2" s="197"/>
      <c r="AD2" s="196"/>
    </row>
    <row r="3" spans="2:30" ht="18" customHeight="1">
      <c r="B3" s="246" t="s">
        <v>923</v>
      </c>
      <c r="C3" s="247"/>
      <c r="D3" s="247" t="s">
        <v>924</v>
      </c>
      <c r="E3" s="247"/>
      <c r="F3" s="247"/>
      <c r="G3" s="248" t="s">
        <v>833</v>
      </c>
      <c r="H3" s="247"/>
      <c r="I3" s="247"/>
      <c r="J3" s="248" t="s">
        <v>834</v>
      </c>
      <c r="K3" s="247" t="s">
        <v>835</v>
      </c>
      <c r="L3" s="247"/>
      <c r="M3" s="249"/>
      <c r="Z3" s="194" t="s">
        <v>540</v>
      </c>
      <c r="AA3" s="197" t="s">
        <v>836</v>
      </c>
      <c r="AB3" s="197" t="s">
        <v>30</v>
      </c>
      <c r="AC3" s="197" t="s">
        <v>542</v>
      </c>
      <c r="AD3" s="196"/>
    </row>
    <row r="4" spans="2:30" ht="18" customHeight="1" thickBot="1">
      <c r="B4" s="250"/>
      <c r="C4" s="251"/>
      <c r="D4" s="251"/>
      <c r="E4" s="251"/>
      <c r="F4" s="251"/>
      <c r="G4" s="252"/>
      <c r="H4" s="251"/>
      <c r="I4" s="251"/>
      <c r="J4" s="252" t="s">
        <v>837</v>
      </c>
      <c r="K4" s="558">
        <v>45261</v>
      </c>
      <c r="L4" s="251" t="s">
        <v>838</v>
      </c>
      <c r="M4" s="253"/>
      <c r="Z4" s="194" t="s">
        <v>544</v>
      </c>
      <c r="AA4" s="197" t="s">
        <v>839</v>
      </c>
      <c r="AB4" s="197" t="s">
        <v>30</v>
      </c>
      <c r="AC4" s="197"/>
      <c r="AD4" s="196"/>
    </row>
    <row r="5" spans="2:30" ht="18" customHeight="1" thickTop="1">
      <c r="B5" s="242" t="s">
        <v>840</v>
      </c>
      <c r="C5" s="243"/>
      <c r="D5" s="243" t="str">
        <f>Rekapitulácia!B6</f>
        <v>Gymnázium Ľudovíta Štúra,Hronská 1467/3, 960 49 Zvolen</v>
      </c>
      <c r="E5" s="243"/>
      <c r="F5" s="243"/>
      <c r="G5" s="254"/>
      <c r="H5" s="243"/>
      <c r="I5" s="243"/>
      <c r="J5" s="243" t="s">
        <v>841</v>
      </c>
      <c r="K5" s="243"/>
      <c r="L5" s="243" t="s">
        <v>842</v>
      </c>
      <c r="M5" s="245"/>
      <c r="Z5" s="194" t="s">
        <v>546</v>
      </c>
      <c r="AA5" s="197" t="s">
        <v>836</v>
      </c>
      <c r="AB5" s="197" t="s">
        <v>30</v>
      </c>
      <c r="AC5" s="197" t="s">
        <v>542</v>
      </c>
      <c r="AD5" s="196"/>
    </row>
    <row r="6" spans="2:30" ht="18" customHeight="1">
      <c r="B6" s="246" t="s">
        <v>843</v>
      </c>
      <c r="C6" s="247"/>
      <c r="D6" s="247" t="str">
        <f>Rekapitulácia!B7</f>
        <v>ving s.r.o.</v>
      </c>
      <c r="E6" s="247"/>
      <c r="F6" s="247"/>
      <c r="G6" s="255"/>
      <c r="H6" s="247"/>
      <c r="I6" s="247"/>
      <c r="J6" s="247" t="s">
        <v>841</v>
      </c>
      <c r="K6" s="247"/>
      <c r="L6" s="247" t="s">
        <v>842</v>
      </c>
      <c r="M6" s="249"/>
    </row>
    <row r="7" spans="2:30" ht="18" customHeight="1" thickBot="1">
      <c r="B7" s="250" t="s">
        <v>844</v>
      </c>
      <c r="C7" s="251"/>
      <c r="D7" s="251" t="s">
        <v>845</v>
      </c>
      <c r="E7" s="251"/>
      <c r="F7" s="251"/>
      <c r="G7" s="256" t="s">
        <v>846</v>
      </c>
      <c r="H7" s="251" t="s">
        <v>847</v>
      </c>
      <c r="I7" s="251"/>
      <c r="J7" s="251" t="s">
        <v>841</v>
      </c>
      <c r="K7" s="251"/>
      <c r="L7" s="251" t="s">
        <v>842</v>
      </c>
      <c r="M7" s="253"/>
    </row>
    <row r="8" spans="2:30" ht="18" customHeight="1" thickTop="1">
      <c r="B8" s="257"/>
      <c r="C8" s="258"/>
      <c r="D8" s="259"/>
      <c r="E8" s="260"/>
      <c r="F8" s="261">
        <f>IF(B8&lt;&gt;0,ROUND($M$26/B8,0),0)</f>
        <v>0</v>
      </c>
      <c r="G8" s="254"/>
      <c r="H8" s="258"/>
      <c r="I8" s="261">
        <f>IF(G8&lt;&gt;0,ROUND($M$26/G8,0),0)</f>
        <v>0</v>
      </c>
      <c r="J8" s="244"/>
      <c r="K8" s="258"/>
      <c r="L8" s="260"/>
      <c r="M8" s="262">
        <f>IF(J8&lt;&gt;0,ROUND($M$26/J8,0),0)</f>
        <v>0</v>
      </c>
    </row>
    <row r="9" spans="2:30" ht="18" customHeight="1" thickBot="1">
      <c r="B9" s="263"/>
      <c r="C9" s="264"/>
      <c r="D9" s="265"/>
      <c r="E9" s="266"/>
      <c r="F9" s="267">
        <f>IF(B9&lt;&gt;0,ROUND($M$26/B9,0),0)</f>
        <v>0</v>
      </c>
      <c r="G9" s="268"/>
      <c r="H9" s="264"/>
      <c r="I9" s="267">
        <f>IF(G9&lt;&gt;0,ROUND($M$26/G9,0),0)</f>
        <v>0</v>
      </c>
      <c r="J9" s="268"/>
      <c r="K9" s="264"/>
      <c r="L9" s="266"/>
      <c r="M9" s="269">
        <f>IF(J9&lt;&gt;0,ROUND($M$26/J9,0),0)</f>
        <v>0</v>
      </c>
    </row>
    <row r="10" spans="2:30" ht="18" customHeight="1" thickTop="1">
      <c r="B10" s="270" t="s">
        <v>31</v>
      </c>
      <c r="C10" s="271" t="s">
        <v>848</v>
      </c>
      <c r="D10" s="272" t="s">
        <v>849</v>
      </c>
      <c r="E10" s="272" t="s">
        <v>574</v>
      </c>
      <c r="F10" s="273" t="s">
        <v>850</v>
      </c>
      <c r="G10" s="270" t="s">
        <v>33</v>
      </c>
      <c r="H10" s="274" t="s">
        <v>851</v>
      </c>
      <c r="I10" s="275"/>
      <c r="J10" s="270" t="s">
        <v>35</v>
      </c>
      <c r="K10" s="274" t="s">
        <v>852</v>
      </c>
      <c r="L10" s="276"/>
      <c r="M10" s="275"/>
    </row>
    <row r="11" spans="2:30" ht="18" customHeight="1">
      <c r="B11" s="277">
        <v>1</v>
      </c>
      <c r="C11" s="278" t="s">
        <v>853</v>
      </c>
      <c r="D11" s="279"/>
      <c r="E11" s="279"/>
      <c r="F11" s="280">
        <f>D11+E11</f>
        <v>0</v>
      </c>
      <c r="G11" s="277">
        <v>6</v>
      </c>
      <c r="H11" s="278" t="s">
        <v>854</v>
      </c>
      <c r="I11" s="280">
        <v>0</v>
      </c>
      <c r="J11" s="277">
        <v>11</v>
      </c>
      <c r="K11" s="281" t="s">
        <v>855</v>
      </c>
      <c r="L11" s="282">
        <v>3.5000000000000003E-2</v>
      </c>
      <c r="M11" s="280">
        <f>ROUND(((D11+E11+D12+E12+D13)*L11),2)</f>
        <v>0</v>
      </c>
    </row>
    <row r="12" spans="2:30" ht="18" customHeight="1">
      <c r="B12" s="283">
        <v>2</v>
      </c>
      <c r="C12" s="284" t="s">
        <v>856</v>
      </c>
      <c r="D12" s="285">
        <f>'Rozpocet 14'!H52</f>
        <v>0</v>
      </c>
      <c r="E12" s="285">
        <f>'Rozpocet 14'!I52</f>
        <v>0</v>
      </c>
      <c r="F12" s="280">
        <f>D12+E12</f>
        <v>0</v>
      </c>
      <c r="G12" s="283">
        <v>7</v>
      </c>
      <c r="H12" s="284" t="s">
        <v>857</v>
      </c>
      <c r="I12" s="286">
        <v>0</v>
      </c>
      <c r="J12" s="283">
        <v>12</v>
      </c>
      <c r="K12" s="287" t="s">
        <v>858</v>
      </c>
      <c r="L12" s="288">
        <v>1.8000000000000002E-2</v>
      </c>
      <c r="M12" s="286">
        <f>ROUND(((D11+E11+D12+E12+D13)*L12),2)</f>
        <v>0</v>
      </c>
    </row>
    <row r="13" spans="2:30" ht="18" customHeight="1">
      <c r="B13" s="283">
        <v>3</v>
      </c>
      <c r="C13" s="284" t="s">
        <v>859</v>
      </c>
      <c r="D13" s="285">
        <f>'Rozpocet 14'!H76</f>
        <v>0</v>
      </c>
      <c r="E13" s="285">
        <v>0</v>
      </c>
      <c r="F13" s="280">
        <f>D13+E13</f>
        <v>0</v>
      </c>
      <c r="G13" s="283">
        <v>8</v>
      </c>
      <c r="H13" s="284" t="s">
        <v>860</v>
      </c>
      <c r="I13" s="286">
        <v>0</v>
      </c>
      <c r="J13" s="283">
        <v>13</v>
      </c>
      <c r="K13" s="287" t="s">
        <v>861</v>
      </c>
      <c r="L13" s="288">
        <v>0.03</v>
      </c>
      <c r="M13" s="286">
        <f>ROUND(((D11+E11+D12+E12+D13)*L13),2)</f>
        <v>0</v>
      </c>
    </row>
    <row r="14" spans="2:30" ht="18" customHeight="1" thickBot="1">
      <c r="B14" s="283">
        <v>4</v>
      </c>
      <c r="C14" s="284" t="s">
        <v>862</v>
      </c>
      <c r="D14" s="285"/>
      <c r="E14" s="285"/>
      <c r="F14" s="289">
        <f>D14+E14</f>
        <v>0</v>
      </c>
      <c r="G14" s="283">
        <v>9</v>
      </c>
      <c r="H14" s="284" t="s">
        <v>3</v>
      </c>
      <c r="I14" s="286">
        <v>0</v>
      </c>
      <c r="J14" s="283">
        <v>14</v>
      </c>
      <c r="K14" s="287" t="s">
        <v>3</v>
      </c>
      <c r="L14" s="288">
        <v>0</v>
      </c>
      <c r="M14" s="286">
        <f>ROUND(((D11+E11+D12+E12+D13+E13)*L14),2)</f>
        <v>0</v>
      </c>
    </row>
    <row r="15" spans="2:30" ht="18" customHeight="1" thickBot="1">
      <c r="B15" s="290">
        <v>5</v>
      </c>
      <c r="C15" s="291" t="s">
        <v>863</v>
      </c>
      <c r="D15" s="292">
        <f>SUM(D11:D14)</f>
        <v>0</v>
      </c>
      <c r="E15" s="293">
        <f>SUM(E11:E14)</f>
        <v>0</v>
      </c>
      <c r="F15" s="294">
        <f>SUM(F11:F14)</f>
        <v>0</v>
      </c>
      <c r="G15" s="295">
        <v>10</v>
      </c>
      <c r="H15" s="296" t="s">
        <v>864</v>
      </c>
      <c r="I15" s="294">
        <f>SUM(I11:I14)</f>
        <v>0</v>
      </c>
      <c r="J15" s="290">
        <v>15</v>
      </c>
      <c r="K15" s="297"/>
      <c r="L15" s="298" t="s">
        <v>865</v>
      </c>
      <c r="M15" s="294">
        <f>SUM(M11:M14)</f>
        <v>0</v>
      </c>
    </row>
    <row r="16" spans="2:30" ht="18" customHeight="1" thickTop="1">
      <c r="B16" s="299" t="s">
        <v>866</v>
      </c>
      <c r="C16" s="300"/>
      <c r="D16" s="300"/>
      <c r="E16" s="300"/>
      <c r="F16" s="301"/>
      <c r="G16" s="299" t="s">
        <v>867</v>
      </c>
      <c r="H16" s="300"/>
      <c r="I16" s="302"/>
      <c r="J16" s="270" t="s">
        <v>58</v>
      </c>
      <c r="K16" s="274" t="s">
        <v>868</v>
      </c>
      <c r="L16" s="276"/>
      <c r="M16" s="303"/>
    </row>
    <row r="17" spans="2:13" ht="18" customHeight="1">
      <c r="B17" s="304"/>
      <c r="C17" s="305" t="s">
        <v>869</v>
      </c>
      <c r="D17" s="305"/>
      <c r="E17" s="305" t="s">
        <v>870</v>
      </c>
      <c r="F17" s="306"/>
      <c r="G17" s="304"/>
      <c r="H17" s="240"/>
      <c r="I17" s="307"/>
      <c r="J17" s="283">
        <v>16</v>
      </c>
      <c r="K17" s="287" t="s">
        <v>871</v>
      </c>
      <c r="L17" s="308"/>
      <c r="M17" s="286">
        <v>0</v>
      </c>
    </row>
    <row r="18" spans="2:13" ht="18" customHeight="1">
      <c r="B18" s="309"/>
      <c r="C18" s="240" t="s">
        <v>872</v>
      </c>
      <c r="D18" s="240"/>
      <c r="E18" s="240"/>
      <c r="F18" s="310"/>
      <c r="G18" s="309"/>
      <c r="H18" s="240" t="s">
        <v>869</v>
      </c>
      <c r="I18" s="307"/>
      <c r="J18" s="283">
        <v>17</v>
      </c>
      <c r="K18" s="287" t="s">
        <v>873</v>
      </c>
      <c r="L18" s="308"/>
      <c r="M18" s="286">
        <v>0</v>
      </c>
    </row>
    <row r="19" spans="2:13" ht="18" customHeight="1">
      <c r="B19" s="309"/>
      <c r="C19" s="240"/>
      <c r="D19" s="240"/>
      <c r="E19" s="240"/>
      <c r="F19" s="310"/>
      <c r="G19" s="309"/>
      <c r="H19" s="311"/>
      <c r="I19" s="307"/>
      <c r="J19" s="283">
        <v>18</v>
      </c>
      <c r="K19" s="287" t="s">
        <v>874</v>
      </c>
      <c r="L19" s="308"/>
      <c r="M19" s="286">
        <v>0</v>
      </c>
    </row>
    <row r="20" spans="2:13" ht="18" customHeight="1" thickBot="1">
      <c r="B20" s="309"/>
      <c r="C20" s="240"/>
      <c r="D20" s="240"/>
      <c r="E20" s="240"/>
      <c r="F20" s="310"/>
      <c r="G20" s="309"/>
      <c r="H20" s="305" t="s">
        <v>870</v>
      </c>
      <c r="I20" s="307"/>
      <c r="J20" s="283">
        <v>19</v>
      </c>
      <c r="K20" s="287" t="s">
        <v>875</v>
      </c>
      <c r="L20" s="308"/>
      <c r="M20" s="286">
        <v>0</v>
      </c>
    </row>
    <row r="21" spans="2:13" ht="18" customHeight="1" thickBot="1">
      <c r="B21" s="304"/>
      <c r="C21" s="240"/>
      <c r="D21" s="240"/>
      <c r="E21" s="240"/>
      <c r="F21" s="240"/>
      <c r="G21" s="304"/>
      <c r="H21" s="240" t="s">
        <v>872</v>
      </c>
      <c r="I21" s="307"/>
      <c r="J21" s="290">
        <v>20</v>
      </c>
      <c r="K21" s="297"/>
      <c r="L21" s="298" t="s">
        <v>876</v>
      </c>
      <c r="M21" s="294">
        <f>SUM(M17:M20)</f>
        <v>0</v>
      </c>
    </row>
    <row r="22" spans="2:13" ht="18" customHeight="1" thickTop="1">
      <c r="B22" s="299" t="s">
        <v>877</v>
      </c>
      <c r="C22" s="300"/>
      <c r="D22" s="300"/>
      <c r="E22" s="300"/>
      <c r="F22" s="301"/>
      <c r="G22" s="304"/>
      <c r="H22" s="240"/>
      <c r="I22" s="307"/>
      <c r="J22" s="270" t="s">
        <v>66</v>
      </c>
      <c r="K22" s="274" t="s">
        <v>59</v>
      </c>
      <c r="L22" s="276"/>
      <c r="M22" s="303"/>
    </row>
    <row r="23" spans="2:13" ht="18" customHeight="1">
      <c r="B23" s="304"/>
      <c r="C23" s="305" t="s">
        <v>869</v>
      </c>
      <c r="D23" s="305"/>
      <c r="E23" s="305" t="s">
        <v>870</v>
      </c>
      <c r="F23" s="306"/>
      <c r="G23" s="304"/>
      <c r="H23" s="240"/>
      <c r="I23" s="307"/>
      <c r="J23" s="277">
        <v>21</v>
      </c>
      <c r="K23" s="281"/>
      <c r="L23" s="312" t="s">
        <v>878</v>
      </c>
      <c r="M23" s="280">
        <f>ROUND(F15,2)+I15+M15+M21</f>
        <v>0</v>
      </c>
    </row>
    <row r="24" spans="2:13" ht="18" customHeight="1">
      <c r="B24" s="309"/>
      <c r="C24" s="240" t="s">
        <v>872</v>
      </c>
      <c r="D24" s="240"/>
      <c r="E24" s="240"/>
      <c r="F24" s="310"/>
      <c r="G24" s="304"/>
      <c r="H24" s="240"/>
      <c r="I24" s="307"/>
      <c r="J24" s="283">
        <v>22</v>
      </c>
      <c r="K24" s="287" t="s">
        <v>879</v>
      </c>
      <c r="L24" s="313">
        <f>M23-L25</f>
        <v>0</v>
      </c>
      <c r="M24" s="286">
        <f>ROUND((L24*20)/100,2)</f>
        <v>0</v>
      </c>
    </row>
    <row r="25" spans="2:13" ht="18" customHeight="1" thickBot="1">
      <c r="B25" s="309"/>
      <c r="C25" s="240"/>
      <c r="D25" s="240"/>
      <c r="E25" s="240"/>
      <c r="F25" s="310"/>
      <c r="G25" s="304"/>
      <c r="H25" s="240"/>
      <c r="I25" s="307"/>
      <c r="J25" s="283">
        <v>23</v>
      </c>
      <c r="K25" s="287" t="s">
        <v>880</v>
      </c>
      <c r="L25" s="313"/>
      <c r="M25" s="286">
        <f>ROUND((L25*0)/100,1)</f>
        <v>0</v>
      </c>
    </row>
    <row r="26" spans="2:13" ht="18" customHeight="1" thickBot="1">
      <c r="B26" s="309"/>
      <c r="C26" s="240"/>
      <c r="D26" s="240"/>
      <c r="E26" s="240"/>
      <c r="F26" s="310"/>
      <c r="G26" s="304"/>
      <c r="H26" s="240"/>
      <c r="I26" s="307"/>
      <c r="J26" s="290">
        <v>24</v>
      </c>
      <c r="K26" s="297"/>
      <c r="L26" s="298" t="s">
        <v>881</v>
      </c>
      <c r="M26" s="294">
        <f>M23+M24+M25</f>
        <v>0</v>
      </c>
    </row>
    <row r="27" spans="2:13" ht="17.100000000000001" customHeight="1" thickTop="1" thickBot="1">
      <c r="B27" s="314"/>
      <c r="C27" s="315"/>
      <c r="D27" s="315"/>
      <c r="E27" s="315"/>
      <c r="F27" s="315"/>
      <c r="G27" s="314"/>
      <c r="H27" s="315"/>
      <c r="I27" s="316"/>
      <c r="J27" s="317" t="s">
        <v>882</v>
      </c>
      <c r="K27" s="318" t="s">
        <v>883</v>
      </c>
      <c r="L27" s="319"/>
      <c r="M27" s="320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4"/>
  <sheetViews>
    <sheetView showGridLines="0" workbookViewId="0">
      <selection activeCell="M72" sqref="M72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Rekapitulácia!B15</f>
        <v xml:space="preserve">SO 01  ATLETICKÁ DRÁHA 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'Rozpočet SO 01 '!G76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1124-6C9D-4372-8099-79A326E91D1D}">
  <dimension ref="A1:AK78"/>
  <sheetViews>
    <sheetView showGridLines="0" view="pageBreakPreview" zoomScale="115" zoomScaleNormal="100" zoomScaleSheetLayoutView="115" workbookViewId="0">
      <pane ySplit="10" topLeftCell="A11" activePane="bottomLeft" state="frozen"/>
      <selection pane="bottomLeft" activeCell="H14" sqref="H14"/>
    </sheetView>
  </sheetViews>
  <sheetFormatPr defaultRowHeight="10.199999999999999"/>
  <cols>
    <col min="1" max="1" width="4.6640625" style="214" customWidth="1"/>
    <col min="2" max="2" width="5.33203125" style="215" customWidth="1"/>
    <col min="3" max="3" width="13" style="216" customWidth="1"/>
    <col min="4" max="4" width="35.109375" style="217" customWidth="1"/>
    <col min="5" max="5" width="10.44140625" style="218" customWidth="1"/>
    <col min="6" max="6" width="5" style="219" customWidth="1"/>
    <col min="7" max="7" width="9.6640625" style="220" customWidth="1"/>
    <col min="8" max="8" width="11.33203125" style="220" customWidth="1"/>
    <col min="9" max="9" width="7.6640625" style="220" customWidth="1"/>
    <col min="10" max="10" width="8.33203125" style="220" customWidth="1"/>
    <col min="11" max="11" width="7.44140625" style="221" customWidth="1"/>
    <col min="12" max="12" width="8.33203125" style="221" customWidth="1"/>
    <col min="13" max="13" width="7.109375" style="218" customWidth="1"/>
    <col min="14" max="14" width="7" style="218" customWidth="1"/>
    <col min="15" max="15" width="3.5546875" style="219" customWidth="1"/>
    <col min="16" max="16" width="12.6640625" style="219" hidden="1" customWidth="1"/>
    <col min="17" max="19" width="11.33203125" style="218" hidden="1" customWidth="1"/>
    <col min="20" max="20" width="10.5546875" style="222" hidden="1" customWidth="1"/>
    <col min="21" max="21" width="10.33203125" style="222" hidden="1" customWidth="1"/>
    <col min="22" max="22" width="5.6640625" style="222" hidden="1" customWidth="1"/>
    <col min="23" max="23" width="0" style="218" hidden="1" customWidth="1"/>
    <col min="24" max="25" width="0" style="219" hidden="1" customWidth="1"/>
    <col min="26" max="26" width="7.5546875" style="216" hidden="1" customWidth="1"/>
    <col min="27" max="27" width="24.88671875" style="216" hidden="1" customWidth="1"/>
    <col min="28" max="28" width="4.33203125" style="219" hidden="1" customWidth="1"/>
    <col min="29" max="29" width="8.33203125" style="219" hidden="1" customWidth="1"/>
    <col min="30" max="30" width="8.6640625" style="219" hidden="1" customWidth="1"/>
    <col min="31" max="34" width="0" style="219" hidden="1" customWidth="1"/>
    <col min="35" max="52" width="0" style="189" hidden="1" customWidth="1"/>
    <col min="53" max="256" width="9.109375" style="189"/>
    <col min="257" max="257" width="4.6640625" style="189" customWidth="1"/>
    <col min="258" max="258" width="5.33203125" style="189" customWidth="1"/>
    <col min="259" max="259" width="13" style="189" customWidth="1"/>
    <col min="260" max="260" width="35.6640625" style="189" customWidth="1"/>
    <col min="261" max="261" width="11.33203125" style="189" customWidth="1"/>
    <col min="262" max="262" width="5.88671875" style="189" customWidth="1"/>
    <col min="263" max="263" width="9.6640625" style="189" customWidth="1"/>
    <col min="264" max="265" width="11.33203125" style="189" customWidth="1"/>
    <col min="266" max="266" width="8.33203125" style="189" customWidth="1"/>
    <col min="267" max="267" width="7.44140625" style="189" customWidth="1"/>
    <col min="268" max="268" width="8.33203125" style="189" customWidth="1"/>
    <col min="269" max="269" width="7.109375" style="189" customWidth="1"/>
    <col min="270" max="270" width="7" style="189" customWidth="1"/>
    <col min="271" max="271" width="3.5546875" style="189" customWidth="1"/>
    <col min="272" max="272" width="12.6640625" style="189" customWidth="1"/>
    <col min="273" max="275" width="11.33203125" style="189" customWidth="1"/>
    <col min="276" max="276" width="10.5546875" style="189" customWidth="1"/>
    <col min="277" max="277" width="10.33203125" style="189" customWidth="1"/>
    <col min="278" max="278" width="5.6640625" style="189" customWidth="1"/>
    <col min="279" max="281" width="9.109375" style="189"/>
    <col min="282" max="282" width="7.5546875" style="189" customWidth="1"/>
    <col min="283" max="283" width="24.88671875" style="189" customWidth="1"/>
    <col min="284" max="284" width="4.33203125" style="189" customWidth="1"/>
    <col min="285" max="285" width="8.33203125" style="189" customWidth="1"/>
    <col min="286" max="286" width="8.6640625" style="189" customWidth="1"/>
    <col min="287" max="291" width="9.109375" style="189"/>
    <col min="292" max="293" width="0" style="189" hidden="1" customWidth="1"/>
    <col min="294" max="512" width="9.109375" style="189"/>
    <col min="513" max="513" width="4.6640625" style="189" customWidth="1"/>
    <col min="514" max="514" width="5.33203125" style="189" customWidth="1"/>
    <col min="515" max="515" width="13" style="189" customWidth="1"/>
    <col min="516" max="516" width="35.6640625" style="189" customWidth="1"/>
    <col min="517" max="517" width="11.33203125" style="189" customWidth="1"/>
    <col min="518" max="518" width="5.88671875" style="189" customWidth="1"/>
    <col min="519" max="519" width="9.6640625" style="189" customWidth="1"/>
    <col min="520" max="521" width="11.33203125" style="189" customWidth="1"/>
    <col min="522" max="522" width="8.33203125" style="189" customWidth="1"/>
    <col min="523" max="523" width="7.44140625" style="189" customWidth="1"/>
    <col min="524" max="524" width="8.33203125" style="189" customWidth="1"/>
    <col min="525" max="525" width="7.109375" style="189" customWidth="1"/>
    <col min="526" max="526" width="7" style="189" customWidth="1"/>
    <col min="527" max="527" width="3.5546875" style="189" customWidth="1"/>
    <col min="528" max="528" width="12.6640625" style="189" customWidth="1"/>
    <col min="529" max="531" width="11.33203125" style="189" customWidth="1"/>
    <col min="532" max="532" width="10.5546875" style="189" customWidth="1"/>
    <col min="533" max="533" width="10.33203125" style="189" customWidth="1"/>
    <col min="534" max="534" width="5.6640625" style="189" customWidth="1"/>
    <col min="535" max="537" width="9.109375" style="189"/>
    <col min="538" max="538" width="7.5546875" style="189" customWidth="1"/>
    <col min="539" max="539" width="24.88671875" style="189" customWidth="1"/>
    <col min="540" max="540" width="4.33203125" style="189" customWidth="1"/>
    <col min="541" max="541" width="8.33203125" style="189" customWidth="1"/>
    <col min="542" max="542" width="8.6640625" style="189" customWidth="1"/>
    <col min="543" max="547" width="9.109375" style="189"/>
    <col min="548" max="549" width="0" style="189" hidden="1" customWidth="1"/>
    <col min="550" max="768" width="9.109375" style="189"/>
    <col min="769" max="769" width="4.6640625" style="189" customWidth="1"/>
    <col min="770" max="770" width="5.33203125" style="189" customWidth="1"/>
    <col min="771" max="771" width="13" style="189" customWidth="1"/>
    <col min="772" max="772" width="35.6640625" style="189" customWidth="1"/>
    <col min="773" max="773" width="11.33203125" style="189" customWidth="1"/>
    <col min="774" max="774" width="5.88671875" style="189" customWidth="1"/>
    <col min="775" max="775" width="9.6640625" style="189" customWidth="1"/>
    <col min="776" max="777" width="11.33203125" style="189" customWidth="1"/>
    <col min="778" max="778" width="8.33203125" style="189" customWidth="1"/>
    <col min="779" max="779" width="7.44140625" style="189" customWidth="1"/>
    <col min="780" max="780" width="8.33203125" style="189" customWidth="1"/>
    <col min="781" max="781" width="7.109375" style="189" customWidth="1"/>
    <col min="782" max="782" width="7" style="189" customWidth="1"/>
    <col min="783" max="783" width="3.5546875" style="189" customWidth="1"/>
    <col min="784" max="784" width="12.6640625" style="189" customWidth="1"/>
    <col min="785" max="787" width="11.33203125" style="189" customWidth="1"/>
    <col min="788" max="788" width="10.5546875" style="189" customWidth="1"/>
    <col min="789" max="789" width="10.33203125" style="189" customWidth="1"/>
    <col min="790" max="790" width="5.6640625" style="189" customWidth="1"/>
    <col min="791" max="793" width="9.109375" style="189"/>
    <col min="794" max="794" width="7.5546875" style="189" customWidth="1"/>
    <col min="795" max="795" width="24.88671875" style="189" customWidth="1"/>
    <col min="796" max="796" width="4.33203125" style="189" customWidth="1"/>
    <col min="797" max="797" width="8.33203125" style="189" customWidth="1"/>
    <col min="798" max="798" width="8.6640625" style="189" customWidth="1"/>
    <col min="799" max="803" width="9.109375" style="189"/>
    <col min="804" max="805" width="0" style="189" hidden="1" customWidth="1"/>
    <col min="806" max="1024" width="9.109375" style="189"/>
    <col min="1025" max="1025" width="4.6640625" style="189" customWidth="1"/>
    <col min="1026" max="1026" width="5.33203125" style="189" customWidth="1"/>
    <col min="1027" max="1027" width="13" style="189" customWidth="1"/>
    <col min="1028" max="1028" width="35.6640625" style="189" customWidth="1"/>
    <col min="1029" max="1029" width="11.33203125" style="189" customWidth="1"/>
    <col min="1030" max="1030" width="5.88671875" style="189" customWidth="1"/>
    <col min="1031" max="1031" width="9.6640625" style="189" customWidth="1"/>
    <col min="1032" max="1033" width="11.33203125" style="189" customWidth="1"/>
    <col min="1034" max="1034" width="8.33203125" style="189" customWidth="1"/>
    <col min="1035" max="1035" width="7.44140625" style="189" customWidth="1"/>
    <col min="1036" max="1036" width="8.33203125" style="189" customWidth="1"/>
    <col min="1037" max="1037" width="7.109375" style="189" customWidth="1"/>
    <col min="1038" max="1038" width="7" style="189" customWidth="1"/>
    <col min="1039" max="1039" width="3.5546875" style="189" customWidth="1"/>
    <col min="1040" max="1040" width="12.6640625" style="189" customWidth="1"/>
    <col min="1041" max="1043" width="11.33203125" style="189" customWidth="1"/>
    <col min="1044" max="1044" width="10.5546875" style="189" customWidth="1"/>
    <col min="1045" max="1045" width="10.33203125" style="189" customWidth="1"/>
    <col min="1046" max="1046" width="5.6640625" style="189" customWidth="1"/>
    <col min="1047" max="1049" width="9.109375" style="189"/>
    <col min="1050" max="1050" width="7.5546875" style="189" customWidth="1"/>
    <col min="1051" max="1051" width="24.88671875" style="189" customWidth="1"/>
    <col min="1052" max="1052" width="4.33203125" style="189" customWidth="1"/>
    <col min="1053" max="1053" width="8.33203125" style="189" customWidth="1"/>
    <col min="1054" max="1054" width="8.6640625" style="189" customWidth="1"/>
    <col min="1055" max="1059" width="9.109375" style="189"/>
    <col min="1060" max="1061" width="0" style="189" hidden="1" customWidth="1"/>
    <col min="1062" max="1280" width="9.109375" style="189"/>
    <col min="1281" max="1281" width="4.6640625" style="189" customWidth="1"/>
    <col min="1282" max="1282" width="5.33203125" style="189" customWidth="1"/>
    <col min="1283" max="1283" width="13" style="189" customWidth="1"/>
    <col min="1284" max="1284" width="35.6640625" style="189" customWidth="1"/>
    <col min="1285" max="1285" width="11.33203125" style="189" customWidth="1"/>
    <col min="1286" max="1286" width="5.88671875" style="189" customWidth="1"/>
    <col min="1287" max="1287" width="9.6640625" style="189" customWidth="1"/>
    <col min="1288" max="1289" width="11.33203125" style="189" customWidth="1"/>
    <col min="1290" max="1290" width="8.33203125" style="189" customWidth="1"/>
    <col min="1291" max="1291" width="7.44140625" style="189" customWidth="1"/>
    <col min="1292" max="1292" width="8.33203125" style="189" customWidth="1"/>
    <col min="1293" max="1293" width="7.109375" style="189" customWidth="1"/>
    <col min="1294" max="1294" width="7" style="189" customWidth="1"/>
    <col min="1295" max="1295" width="3.5546875" style="189" customWidth="1"/>
    <col min="1296" max="1296" width="12.6640625" style="189" customWidth="1"/>
    <col min="1297" max="1299" width="11.33203125" style="189" customWidth="1"/>
    <col min="1300" max="1300" width="10.5546875" style="189" customWidth="1"/>
    <col min="1301" max="1301" width="10.33203125" style="189" customWidth="1"/>
    <col min="1302" max="1302" width="5.6640625" style="189" customWidth="1"/>
    <col min="1303" max="1305" width="9.109375" style="189"/>
    <col min="1306" max="1306" width="7.5546875" style="189" customWidth="1"/>
    <col min="1307" max="1307" width="24.88671875" style="189" customWidth="1"/>
    <col min="1308" max="1308" width="4.33203125" style="189" customWidth="1"/>
    <col min="1309" max="1309" width="8.33203125" style="189" customWidth="1"/>
    <col min="1310" max="1310" width="8.6640625" style="189" customWidth="1"/>
    <col min="1311" max="1315" width="9.109375" style="189"/>
    <col min="1316" max="1317" width="0" style="189" hidden="1" customWidth="1"/>
    <col min="1318" max="1536" width="9.109375" style="189"/>
    <col min="1537" max="1537" width="4.6640625" style="189" customWidth="1"/>
    <col min="1538" max="1538" width="5.33203125" style="189" customWidth="1"/>
    <col min="1539" max="1539" width="13" style="189" customWidth="1"/>
    <col min="1540" max="1540" width="35.6640625" style="189" customWidth="1"/>
    <col min="1541" max="1541" width="11.33203125" style="189" customWidth="1"/>
    <col min="1542" max="1542" width="5.88671875" style="189" customWidth="1"/>
    <col min="1543" max="1543" width="9.6640625" style="189" customWidth="1"/>
    <col min="1544" max="1545" width="11.33203125" style="189" customWidth="1"/>
    <col min="1546" max="1546" width="8.33203125" style="189" customWidth="1"/>
    <col min="1547" max="1547" width="7.44140625" style="189" customWidth="1"/>
    <col min="1548" max="1548" width="8.33203125" style="189" customWidth="1"/>
    <col min="1549" max="1549" width="7.109375" style="189" customWidth="1"/>
    <col min="1550" max="1550" width="7" style="189" customWidth="1"/>
    <col min="1551" max="1551" width="3.5546875" style="189" customWidth="1"/>
    <col min="1552" max="1552" width="12.6640625" style="189" customWidth="1"/>
    <col min="1553" max="1555" width="11.33203125" style="189" customWidth="1"/>
    <col min="1556" max="1556" width="10.5546875" style="189" customWidth="1"/>
    <col min="1557" max="1557" width="10.33203125" style="189" customWidth="1"/>
    <col min="1558" max="1558" width="5.6640625" style="189" customWidth="1"/>
    <col min="1559" max="1561" width="9.109375" style="189"/>
    <col min="1562" max="1562" width="7.5546875" style="189" customWidth="1"/>
    <col min="1563" max="1563" width="24.88671875" style="189" customWidth="1"/>
    <col min="1564" max="1564" width="4.33203125" style="189" customWidth="1"/>
    <col min="1565" max="1565" width="8.33203125" style="189" customWidth="1"/>
    <col min="1566" max="1566" width="8.6640625" style="189" customWidth="1"/>
    <col min="1567" max="1571" width="9.109375" style="189"/>
    <col min="1572" max="1573" width="0" style="189" hidden="1" customWidth="1"/>
    <col min="1574" max="1792" width="9.109375" style="189"/>
    <col min="1793" max="1793" width="4.6640625" style="189" customWidth="1"/>
    <col min="1794" max="1794" width="5.33203125" style="189" customWidth="1"/>
    <col min="1795" max="1795" width="13" style="189" customWidth="1"/>
    <col min="1796" max="1796" width="35.6640625" style="189" customWidth="1"/>
    <col min="1797" max="1797" width="11.33203125" style="189" customWidth="1"/>
    <col min="1798" max="1798" width="5.88671875" style="189" customWidth="1"/>
    <col min="1799" max="1799" width="9.6640625" style="189" customWidth="1"/>
    <col min="1800" max="1801" width="11.33203125" style="189" customWidth="1"/>
    <col min="1802" max="1802" width="8.33203125" style="189" customWidth="1"/>
    <col min="1803" max="1803" width="7.44140625" style="189" customWidth="1"/>
    <col min="1804" max="1804" width="8.33203125" style="189" customWidth="1"/>
    <col min="1805" max="1805" width="7.109375" style="189" customWidth="1"/>
    <col min="1806" max="1806" width="7" style="189" customWidth="1"/>
    <col min="1807" max="1807" width="3.5546875" style="189" customWidth="1"/>
    <col min="1808" max="1808" width="12.6640625" style="189" customWidth="1"/>
    <col min="1809" max="1811" width="11.33203125" style="189" customWidth="1"/>
    <col min="1812" max="1812" width="10.5546875" style="189" customWidth="1"/>
    <col min="1813" max="1813" width="10.33203125" style="189" customWidth="1"/>
    <col min="1814" max="1814" width="5.6640625" style="189" customWidth="1"/>
    <col min="1815" max="1817" width="9.109375" style="189"/>
    <col min="1818" max="1818" width="7.5546875" style="189" customWidth="1"/>
    <col min="1819" max="1819" width="24.88671875" style="189" customWidth="1"/>
    <col min="1820" max="1820" width="4.33203125" style="189" customWidth="1"/>
    <col min="1821" max="1821" width="8.33203125" style="189" customWidth="1"/>
    <col min="1822" max="1822" width="8.6640625" style="189" customWidth="1"/>
    <col min="1823" max="1827" width="9.109375" style="189"/>
    <col min="1828" max="1829" width="0" style="189" hidden="1" customWidth="1"/>
    <col min="1830" max="2048" width="9.109375" style="189"/>
    <col min="2049" max="2049" width="4.6640625" style="189" customWidth="1"/>
    <col min="2050" max="2050" width="5.33203125" style="189" customWidth="1"/>
    <col min="2051" max="2051" width="13" style="189" customWidth="1"/>
    <col min="2052" max="2052" width="35.6640625" style="189" customWidth="1"/>
    <col min="2053" max="2053" width="11.33203125" style="189" customWidth="1"/>
    <col min="2054" max="2054" width="5.88671875" style="189" customWidth="1"/>
    <col min="2055" max="2055" width="9.6640625" style="189" customWidth="1"/>
    <col min="2056" max="2057" width="11.33203125" style="189" customWidth="1"/>
    <col min="2058" max="2058" width="8.33203125" style="189" customWidth="1"/>
    <col min="2059" max="2059" width="7.44140625" style="189" customWidth="1"/>
    <col min="2060" max="2060" width="8.33203125" style="189" customWidth="1"/>
    <col min="2061" max="2061" width="7.109375" style="189" customWidth="1"/>
    <col min="2062" max="2062" width="7" style="189" customWidth="1"/>
    <col min="2063" max="2063" width="3.5546875" style="189" customWidth="1"/>
    <col min="2064" max="2064" width="12.6640625" style="189" customWidth="1"/>
    <col min="2065" max="2067" width="11.33203125" style="189" customWidth="1"/>
    <col min="2068" max="2068" width="10.5546875" style="189" customWidth="1"/>
    <col min="2069" max="2069" width="10.33203125" style="189" customWidth="1"/>
    <col min="2070" max="2070" width="5.6640625" style="189" customWidth="1"/>
    <col min="2071" max="2073" width="9.109375" style="189"/>
    <col min="2074" max="2074" width="7.5546875" style="189" customWidth="1"/>
    <col min="2075" max="2075" width="24.88671875" style="189" customWidth="1"/>
    <col min="2076" max="2076" width="4.33203125" style="189" customWidth="1"/>
    <col min="2077" max="2077" width="8.33203125" style="189" customWidth="1"/>
    <col min="2078" max="2078" width="8.6640625" style="189" customWidth="1"/>
    <col min="2079" max="2083" width="9.109375" style="189"/>
    <col min="2084" max="2085" width="0" style="189" hidden="1" customWidth="1"/>
    <col min="2086" max="2304" width="9.109375" style="189"/>
    <col min="2305" max="2305" width="4.6640625" style="189" customWidth="1"/>
    <col min="2306" max="2306" width="5.33203125" style="189" customWidth="1"/>
    <col min="2307" max="2307" width="13" style="189" customWidth="1"/>
    <col min="2308" max="2308" width="35.6640625" style="189" customWidth="1"/>
    <col min="2309" max="2309" width="11.33203125" style="189" customWidth="1"/>
    <col min="2310" max="2310" width="5.88671875" style="189" customWidth="1"/>
    <col min="2311" max="2311" width="9.6640625" style="189" customWidth="1"/>
    <col min="2312" max="2313" width="11.33203125" style="189" customWidth="1"/>
    <col min="2314" max="2314" width="8.33203125" style="189" customWidth="1"/>
    <col min="2315" max="2315" width="7.44140625" style="189" customWidth="1"/>
    <col min="2316" max="2316" width="8.33203125" style="189" customWidth="1"/>
    <col min="2317" max="2317" width="7.109375" style="189" customWidth="1"/>
    <col min="2318" max="2318" width="7" style="189" customWidth="1"/>
    <col min="2319" max="2319" width="3.5546875" style="189" customWidth="1"/>
    <col min="2320" max="2320" width="12.6640625" style="189" customWidth="1"/>
    <col min="2321" max="2323" width="11.33203125" style="189" customWidth="1"/>
    <col min="2324" max="2324" width="10.5546875" style="189" customWidth="1"/>
    <col min="2325" max="2325" width="10.33203125" style="189" customWidth="1"/>
    <col min="2326" max="2326" width="5.6640625" style="189" customWidth="1"/>
    <col min="2327" max="2329" width="9.109375" style="189"/>
    <col min="2330" max="2330" width="7.5546875" style="189" customWidth="1"/>
    <col min="2331" max="2331" width="24.88671875" style="189" customWidth="1"/>
    <col min="2332" max="2332" width="4.33203125" style="189" customWidth="1"/>
    <col min="2333" max="2333" width="8.33203125" style="189" customWidth="1"/>
    <col min="2334" max="2334" width="8.6640625" style="189" customWidth="1"/>
    <col min="2335" max="2339" width="9.109375" style="189"/>
    <col min="2340" max="2341" width="0" style="189" hidden="1" customWidth="1"/>
    <col min="2342" max="2560" width="9.109375" style="189"/>
    <col min="2561" max="2561" width="4.6640625" style="189" customWidth="1"/>
    <col min="2562" max="2562" width="5.33203125" style="189" customWidth="1"/>
    <col min="2563" max="2563" width="13" style="189" customWidth="1"/>
    <col min="2564" max="2564" width="35.6640625" style="189" customWidth="1"/>
    <col min="2565" max="2565" width="11.33203125" style="189" customWidth="1"/>
    <col min="2566" max="2566" width="5.88671875" style="189" customWidth="1"/>
    <col min="2567" max="2567" width="9.6640625" style="189" customWidth="1"/>
    <col min="2568" max="2569" width="11.33203125" style="189" customWidth="1"/>
    <col min="2570" max="2570" width="8.33203125" style="189" customWidth="1"/>
    <col min="2571" max="2571" width="7.44140625" style="189" customWidth="1"/>
    <col min="2572" max="2572" width="8.33203125" style="189" customWidth="1"/>
    <col min="2573" max="2573" width="7.109375" style="189" customWidth="1"/>
    <col min="2574" max="2574" width="7" style="189" customWidth="1"/>
    <col min="2575" max="2575" width="3.5546875" style="189" customWidth="1"/>
    <col min="2576" max="2576" width="12.6640625" style="189" customWidth="1"/>
    <col min="2577" max="2579" width="11.33203125" style="189" customWidth="1"/>
    <col min="2580" max="2580" width="10.5546875" style="189" customWidth="1"/>
    <col min="2581" max="2581" width="10.33203125" style="189" customWidth="1"/>
    <col min="2582" max="2582" width="5.6640625" style="189" customWidth="1"/>
    <col min="2583" max="2585" width="9.109375" style="189"/>
    <col min="2586" max="2586" width="7.5546875" style="189" customWidth="1"/>
    <col min="2587" max="2587" width="24.88671875" style="189" customWidth="1"/>
    <col min="2588" max="2588" width="4.33203125" style="189" customWidth="1"/>
    <col min="2589" max="2589" width="8.33203125" style="189" customWidth="1"/>
    <col min="2590" max="2590" width="8.6640625" style="189" customWidth="1"/>
    <col min="2591" max="2595" width="9.109375" style="189"/>
    <col min="2596" max="2597" width="0" style="189" hidden="1" customWidth="1"/>
    <col min="2598" max="2816" width="9.109375" style="189"/>
    <col min="2817" max="2817" width="4.6640625" style="189" customWidth="1"/>
    <col min="2818" max="2818" width="5.33203125" style="189" customWidth="1"/>
    <col min="2819" max="2819" width="13" style="189" customWidth="1"/>
    <col min="2820" max="2820" width="35.6640625" style="189" customWidth="1"/>
    <col min="2821" max="2821" width="11.33203125" style="189" customWidth="1"/>
    <col min="2822" max="2822" width="5.88671875" style="189" customWidth="1"/>
    <col min="2823" max="2823" width="9.6640625" style="189" customWidth="1"/>
    <col min="2824" max="2825" width="11.33203125" style="189" customWidth="1"/>
    <col min="2826" max="2826" width="8.33203125" style="189" customWidth="1"/>
    <col min="2827" max="2827" width="7.44140625" style="189" customWidth="1"/>
    <col min="2828" max="2828" width="8.33203125" style="189" customWidth="1"/>
    <col min="2829" max="2829" width="7.109375" style="189" customWidth="1"/>
    <col min="2830" max="2830" width="7" style="189" customWidth="1"/>
    <col min="2831" max="2831" width="3.5546875" style="189" customWidth="1"/>
    <col min="2832" max="2832" width="12.6640625" style="189" customWidth="1"/>
    <col min="2833" max="2835" width="11.33203125" style="189" customWidth="1"/>
    <col min="2836" max="2836" width="10.5546875" style="189" customWidth="1"/>
    <col min="2837" max="2837" width="10.33203125" style="189" customWidth="1"/>
    <col min="2838" max="2838" width="5.6640625" style="189" customWidth="1"/>
    <col min="2839" max="2841" width="9.109375" style="189"/>
    <col min="2842" max="2842" width="7.5546875" style="189" customWidth="1"/>
    <col min="2843" max="2843" width="24.88671875" style="189" customWidth="1"/>
    <col min="2844" max="2844" width="4.33203125" style="189" customWidth="1"/>
    <col min="2845" max="2845" width="8.33203125" style="189" customWidth="1"/>
    <col min="2846" max="2846" width="8.6640625" style="189" customWidth="1"/>
    <col min="2847" max="2851" width="9.109375" style="189"/>
    <col min="2852" max="2853" width="0" style="189" hidden="1" customWidth="1"/>
    <col min="2854" max="3072" width="9.109375" style="189"/>
    <col min="3073" max="3073" width="4.6640625" style="189" customWidth="1"/>
    <col min="3074" max="3074" width="5.33203125" style="189" customWidth="1"/>
    <col min="3075" max="3075" width="13" style="189" customWidth="1"/>
    <col min="3076" max="3076" width="35.6640625" style="189" customWidth="1"/>
    <col min="3077" max="3077" width="11.33203125" style="189" customWidth="1"/>
    <col min="3078" max="3078" width="5.88671875" style="189" customWidth="1"/>
    <col min="3079" max="3079" width="9.6640625" style="189" customWidth="1"/>
    <col min="3080" max="3081" width="11.33203125" style="189" customWidth="1"/>
    <col min="3082" max="3082" width="8.33203125" style="189" customWidth="1"/>
    <col min="3083" max="3083" width="7.44140625" style="189" customWidth="1"/>
    <col min="3084" max="3084" width="8.33203125" style="189" customWidth="1"/>
    <col min="3085" max="3085" width="7.109375" style="189" customWidth="1"/>
    <col min="3086" max="3086" width="7" style="189" customWidth="1"/>
    <col min="3087" max="3087" width="3.5546875" style="189" customWidth="1"/>
    <col min="3088" max="3088" width="12.6640625" style="189" customWidth="1"/>
    <col min="3089" max="3091" width="11.33203125" style="189" customWidth="1"/>
    <col min="3092" max="3092" width="10.5546875" style="189" customWidth="1"/>
    <col min="3093" max="3093" width="10.33203125" style="189" customWidth="1"/>
    <col min="3094" max="3094" width="5.6640625" style="189" customWidth="1"/>
    <col min="3095" max="3097" width="9.109375" style="189"/>
    <col min="3098" max="3098" width="7.5546875" style="189" customWidth="1"/>
    <col min="3099" max="3099" width="24.88671875" style="189" customWidth="1"/>
    <col min="3100" max="3100" width="4.33203125" style="189" customWidth="1"/>
    <col min="3101" max="3101" width="8.33203125" style="189" customWidth="1"/>
    <col min="3102" max="3102" width="8.6640625" style="189" customWidth="1"/>
    <col min="3103" max="3107" width="9.109375" style="189"/>
    <col min="3108" max="3109" width="0" style="189" hidden="1" customWidth="1"/>
    <col min="3110" max="3328" width="9.109375" style="189"/>
    <col min="3329" max="3329" width="4.6640625" style="189" customWidth="1"/>
    <col min="3330" max="3330" width="5.33203125" style="189" customWidth="1"/>
    <col min="3331" max="3331" width="13" style="189" customWidth="1"/>
    <col min="3332" max="3332" width="35.6640625" style="189" customWidth="1"/>
    <col min="3333" max="3333" width="11.33203125" style="189" customWidth="1"/>
    <col min="3334" max="3334" width="5.88671875" style="189" customWidth="1"/>
    <col min="3335" max="3335" width="9.6640625" style="189" customWidth="1"/>
    <col min="3336" max="3337" width="11.33203125" style="189" customWidth="1"/>
    <col min="3338" max="3338" width="8.33203125" style="189" customWidth="1"/>
    <col min="3339" max="3339" width="7.44140625" style="189" customWidth="1"/>
    <col min="3340" max="3340" width="8.33203125" style="189" customWidth="1"/>
    <col min="3341" max="3341" width="7.109375" style="189" customWidth="1"/>
    <col min="3342" max="3342" width="7" style="189" customWidth="1"/>
    <col min="3343" max="3343" width="3.5546875" style="189" customWidth="1"/>
    <col min="3344" max="3344" width="12.6640625" style="189" customWidth="1"/>
    <col min="3345" max="3347" width="11.33203125" style="189" customWidth="1"/>
    <col min="3348" max="3348" width="10.5546875" style="189" customWidth="1"/>
    <col min="3349" max="3349" width="10.33203125" style="189" customWidth="1"/>
    <col min="3350" max="3350" width="5.6640625" style="189" customWidth="1"/>
    <col min="3351" max="3353" width="9.109375" style="189"/>
    <col min="3354" max="3354" width="7.5546875" style="189" customWidth="1"/>
    <col min="3355" max="3355" width="24.88671875" style="189" customWidth="1"/>
    <col min="3356" max="3356" width="4.33203125" style="189" customWidth="1"/>
    <col min="3357" max="3357" width="8.33203125" style="189" customWidth="1"/>
    <col min="3358" max="3358" width="8.6640625" style="189" customWidth="1"/>
    <col min="3359" max="3363" width="9.109375" style="189"/>
    <col min="3364" max="3365" width="0" style="189" hidden="1" customWidth="1"/>
    <col min="3366" max="3584" width="9.109375" style="189"/>
    <col min="3585" max="3585" width="4.6640625" style="189" customWidth="1"/>
    <col min="3586" max="3586" width="5.33203125" style="189" customWidth="1"/>
    <col min="3587" max="3587" width="13" style="189" customWidth="1"/>
    <col min="3588" max="3588" width="35.6640625" style="189" customWidth="1"/>
    <col min="3589" max="3589" width="11.33203125" style="189" customWidth="1"/>
    <col min="3590" max="3590" width="5.88671875" style="189" customWidth="1"/>
    <col min="3591" max="3591" width="9.6640625" style="189" customWidth="1"/>
    <col min="3592" max="3593" width="11.33203125" style="189" customWidth="1"/>
    <col min="3594" max="3594" width="8.33203125" style="189" customWidth="1"/>
    <col min="3595" max="3595" width="7.44140625" style="189" customWidth="1"/>
    <col min="3596" max="3596" width="8.33203125" style="189" customWidth="1"/>
    <col min="3597" max="3597" width="7.109375" style="189" customWidth="1"/>
    <col min="3598" max="3598" width="7" style="189" customWidth="1"/>
    <col min="3599" max="3599" width="3.5546875" style="189" customWidth="1"/>
    <col min="3600" max="3600" width="12.6640625" style="189" customWidth="1"/>
    <col min="3601" max="3603" width="11.33203125" style="189" customWidth="1"/>
    <col min="3604" max="3604" width="10.5546875" style="189" customWidth="1"/>
    <col min="3605" max="3605" width="10.33203125" style="189" customWidth="1"/>
    <col min="3606" max="3606" width="5.6640625" style="189" customWidth="1"/>
    <col min="3607" max="3609" width="9.109375" style="189"/>
    <col min="3610" max="3610" width="7.5546875" style="189" customWidth="1"/>
    <col min="3611" max="3611" width="24.88671875" style="189" customWidth="1"/>
    <col min="3612" max="3612" width="4.33203125" style="189" customWidth="1"/>
    <col min="3613" max="3613" width="8.33203125" style="189" customWidth="1"/>
    <col min="3614" max="3614" width="8.6640625" style="189" customWidth="1"/>
    <col min="3615" max="3619" width="9.109375" style="189"/>
    <col min="3620" max="3621" width="0" style="189" hidden="1" customWidth="1"/>
    <col min="3622" max="3840" width="9.109375" style="189"/>
    <col min="3841" max="3841" width="4.6640625" style="189" customWidth="1"/>
    <col min="3842" max="3842" width="5.33203125" style="189" customWidth="1"/>
    <col min="3843" max="3843" width="13" style="189" customWidth="1"/>
    <col min="3844" max="3844" width="35.6640625" style="189" customWidth="1"/>
    <col min="3845" max="3845" width="11.33203125" style="189" customWidth="1"/>
    <col min="3846" max="3846" width="5.88671875" style="189" customWidth="1"/>
    <col min="3847" max="3847" width="9.6640625" style="189" customWidth="1"/>
    <col min="3848" max="3849" width="11.33203125" style="189" customWidth="1"/>
    <col min="3850" max="3850" width="8.33203125" style="189" customWidth="1"/>
    <col min="3851" max="3851" width="7.44140625" style="189" customWidth="1"/>
    <col min="3852" max="3852" width="8.33203125" style="189" customWidth="1"/>
    <col min="3853" max="3853" width="7.109375" style="189" customWidth="1"/>
    <col min="3854" max="3854" width="7" style="189" customWidth="1"/>
    <col min="3855" max="3855" width="3.5546875" style="189" customWidth="1"/>
    <col min="3856" max="3856" width="12.6640625" style="189" customWidth="1"/>
    <col min="3857" max="3859" width="11.33203125" style="189" customWidth="1"/>
    <col min="3860" max="3860" width="10.5546875" style="189" customWidth="1"/>
    <col min="3861" max="3861" width="10.33203125" style="189" customWidth="1"/>
    <col min="3862" max="3862" width="5.6640625" style="189" customWidth="1"/>
    <col min="3863" max="3865" width="9.109375" style="189"/>
    <col min="3866" max="3866" width="7.5546875" style="189" customWidth="1"/>
    <col min="3867" max="3867" width="24.88671875" style="189" customWidth="1"/>
    <col min="3868" max="3868" width="4.33203125" style="189" customWidth="1"/>
    <col min="3869" max="3869" width="8.33203125" style="189" customWidth="1"/>
    <col min="3870" max="3870" width="8.6640625" style="189" customWidth="1"/>
    <col min="3871" max="3875" width="9.109375" style="189"/>
    <col min="3876" max="3877" width="0" style="189" hidden="1" customWidth="1"/>
    <col min="3878" max="4096" width="9.109375" style="189"/>
    <col min="4097" max="4097" width="4.6640625" style="189" customWidth="1"/>
    <col min="4098" max="4098" width="5.33203125" style="189" customWidth="1"/>
    <col min="4099" max="4099" width="13" style="189" customWidth="1"/>
    <col min="4100" max="4100" width="35.6640625" style="189" customWidth="1"/>
    <col min="4101" max="4101" width="11.33203125" style="189" customWidth="1"/>
    <col min="4102" max="4102" width="5.88671875" style="189" customWidth="1"/>
    <col min="4103" max="4103" width="9.6640625" style="189" customWidth="1"/>
    <col min="4104" max="4105" width="11.33203125" style="189" customWidth="1"/>
    <col min="4106" max="4106" width="8.33203125" style="189" customWidth="1"/>
    <col min="4107" max="4107" width="7.44140625" style="189" customWidth="1"/>
    <col min="4108" max="4108" width="8.33203125" style="189" customWidth="1"/>
    <col min="4109" max="4109" width="7.109375" style="189" customWidth="1"/>
    <col min="4110" max="4110" width="7" style="189" customWidth="1"/>
    <col min="4111" max="4111" width="3.5546875" style="189" customWidth="1"/>
    <col min="4112" max="4112" width="12.6640625" style="189" customWidth="1"/>
    <col min="4113" max="4115" width="11.33203125" style="189" customWidth="1"/>
    <col min="4116" max="4116" width="10.5546875" style="189" customWidth="1"/>
    <col min="4117" max="4117" width="10.33203125" style="189" customWidth="1"/>
    <col min="4118" max="4118" width="5.6640625" style="189" customWidth="1"/>
    <col min="4119" max="4121" width="9.109375" style="189"/>
    <col min="4122" max="4122" width="7.5546875" style="189" customWidth="1"/>
    <col min="4123" max="4123" width="24.88671875" style="189" customWidth="1"/>
    <col min="4124" max="4124" width="4.33203125" style="189" customWidth="1"/>
    <col min="4125" max="4125" width="8.33203125" style="189" customWidth="1"/>
    <col min="4126" max="4126" width="8.6640625" style="189" customWidth="1"/>
    <col min="4127" max="4131" width="9.109375" style="189"/>
    <col min="4132" max="4133" width="0" style="189" hidden="1" customWidth="1"/>
    <col min="4134" max="4352" width="9.109375" style="189"/>
    <col min="4353" max="4353" width="4.6640625" style="189" customWidth="1"/>
    <col min="4354" max="4354" width="5.33203125" style="189" customWidth="1"/>
    <col min="4355" max="4355" width="13" style="189" customWidth="1"/>
    <col min="4356" max="4356" width="35.6640625" style="189" customWidth="1"/>
    <col min="4357" max="4357" width="11.33203125" style="189" customWidth="1"/>
    <col min="4358" max="4358" width="5.88671875" style="189" customWidth="1"/>
    <col min="4359" max="4359" width="9.6640625" style="189" customWidth="1"/>
    <col min="4360" max="4361" width="11.33203125" style="189" customWidth="1"/>
    <col min="4362" max="4362" width="8.33203125" style="189" customWidth="1"/>
    <col min="4363" max="4363" width="7.44140625" style="189" customWidth="1"/>
    <col min="4364" max="4364" width="8.33203125" style="189" customWidth="1"/>
    <col min="4365" max="4365" width="7.109375" style="189" customWidth="1"/>
    <col min="4366" max="4366" width="7" style="189" customWidth="1"/>
    <col min="4367" max="4367" width="3.5546875" style="189" customWidth="1"/>
    <col min="4368" max="4368" width="12.6640625" style="189" customWidth="1"/>
    <col min="4369" max="4371" width="11.33203125" style="189" customWidth="1"/>
    <col min="4372" max="4372" width="10.5546875" style="189" customWidth="1"/>
    <col min="4373" max="4373" width="10.33203125" style="189" customWidth="1"/>
    <col min="4374" max="4374" width="5.6640625" style="189" customWidth="1"/>
    <col min="4375" max="4377" width="9.109375" style="189"/>
    <col min="4378" max="4378" width="7.5546875" style="189" customWidth="1"/>
    <col min="4379" max="4379" width="24.88671875" style="189" customWidth="1"/>
    <col min="4380" max="4380" width="4.33203125" style="189" customWidth="1"/>
    <col min="4381" max="4381" width="8.33203125" style="189" customWidth="1"/>
    <col min="4382" max="4382" width="8.6640625" style="189" customWidth="1"/>
    <col min="4383" max="4387" width="9.109375" style="189"/>
    <col min="4388" max="4389" width="0" style="189" hidden="1" customWidth="1"/>
    <col min="4390" max="4608" width="9.109375" style="189"/>
    <col min="4609" max="4609" width="4.6640625" style="189" customWidth="1"/>
    <col min="4610" max="4610" width="5.33203125" style="189" customWidth="1"/>
    <col min="4611" max="4611" width="13" style="189" customWidth="1"/>
    <col min="4612" max="4612" width="35.6640625" style="189" customWidth="1"/>
    <col min="4613" max="4613" width="11.33203125" style="189" customWidth="1"/>
    <col min="4614" max="4614" width="5.88671875" style="189" customWidth="1"/>
    <col min="4615" max="4615" width="9.6640625" style="189" customWidth="1"/>
    <col min="4616" max="4617" width="11.33203125" style="189" customWidth="1"/>
    <col min="4618" max="4618" width="8.33203125" style="189" customWidth="1"/>
    <col min="4619" max="4619" width="7.44140625" style="189" customWidth="1"/>
    <col min="4620" max="4620" width="8.33203125" style="189" customWidth="1"/>
    <col min="4621" max="4621" width="7.109375" style="189" customWidth="1"/>
    <col min="4622" max="4622" width="7" style="189" customWidth="1"/>
    <col min="4623" max="4623" width="3.5546875" style="189" customWidth="1"/>
    <col min="4624" max="4624" width="12.6640625" style="189" customWidth="1"/>
    <col min="4625" max="4627" width="11.33203125" style="189" customWidth="1"/>
    <col min="4628" max="4628" width="10.5546875" style="189" customWidth="1"/>
    <col min="4629" max="4629" width="10.33203125" style="189" customWidth="1"/>
    <col min="4630" max="4630" width="5.6640625" style="189" customWidth="1"/>
    <col min="4631" max="4633" width="9.109375" style="189"/>
    <col min="4634" max="4634" width="7.5546875" style="189" customWidth="1"/>
    <col min="4635" max="4635" width="24.88671875" style="189" customWidth="1"/>
    <col min="4636" max="4636" width="4.33203125" style="189" customWidth="1"/>
    <col min="4637" max="4637" width="8.33203125" style="189" customWidth="1"/>
    <col min="4638" max="4638" width="8.6640625" style="189" customWidth="1"/>
    <col min="4639" max="4643" width="9.109375" style="189"/>
    <col min="4644" max="4645" width="0" style="189" hidden="1" customWidth="1"/>
    <col min="4646" max="4864" width="9.109375" style="189"/>
    <col min="4865" max="4865" width="4.6640625" style="189" customWidth="1"/>
    <col min="4866" max="4866" width="5.33203125" style="189" customWidth="1"/>
    <col min="4867" max="4867" width="13" style="189" customWidth="1"/>
    <col min="4868" max="4868" width="35.6640625" style="189" customWidth="1"/>
    <col min="4869" max="4869" width="11.33203125" style="189" customWidth="1"/>
    <col min="4870" max="4870" width="5.88671875" style="189" customWidth="1"/>
    <col min="4871" max="4871" width="9.6640625" style="189" customWidth="1"/>
    <col min="4872" max="4873" width="11.33203125" style="189" customWidth="1"/>
    <col min="4874" max="4874" width="8.33203125" style="189" customWidth="1"/>
    <col min="4875" max="4875" width="7.44140625" style="189" customWidth="1"/>
    <col min="4876" max="4876" width="8.33203125" style="189" customWidth="1"/>
    <col min="4877" max="4877" width="7.109375" style="189" customWidth="1"/>
    <col min="4878" max="4878" width="7" style="189" customWidth="1"/>
    <col min="4879" max="4879" width="3.5546875" style="189" customWidth="1"/>
    <col min="4880" max="4880" width="12.6640625" style="189" customWidth="1"/>
    <col min="4881" max="4883" width="11.33203125" style="189" customWidth="1"/>
    <col min="4884" max="4884" width="10.5546875" style="189" customWidth="1"/>
    <col min="4885" max="4885" width="10.33203125" style="189" customWidth="1"/>
    <col min="4886" max="4886" width="5.6640625" style="189" customWidth="1"/>
    <col min="4887" max="4889" width="9.109375" style="189"/>
    <col min="4890" max="4890" width="7.5546875" style="189" customWidth="1"/>
    <col min="4891" max="4891" width="24.88671875" style="189" customWidth="1"/>
    <col min="4892" max="4892" width="4.33203125" style="189" customWidth="1"/>
    <col min="4893" max="4893" width="8.33203125" style="189" customWidth="1"/>
    <col min="4894" max="4894" width="8.6640625" style="189" customWidth="1"/>
    <col min="4895" max="4899" width="9.109375" style="189"/>
    <col min="4900" max="4901" width="0" style="189" hidden="1" customWidth="1"/>
    <col min="4902" max="5120" width="9.109375" style="189"/>
    <col min="5121" max="5121" width="4.6640625" style="189" customWidth="1"/>
    <col min="5122" max="5122" width="5.33203125" style="189" customWidth="1"/>
    <col min="5123" max="5123" width="13" style="189" customWidth="1"/>
    <col min="5124" max="5124" width="35.6640625" style="189" customWidth="1"/>
    <col min="5125" max="5125" width="11.33203125" style="189" customWidth="1"/>
    <col min="5126" max="5126" width="5.88671875" style="189" customWidth="1"/>
    <col min="5127" max="5127" width="9.6640625" style="189" customWidth="1"/>
    <col min="5128" max="5129" width="11.33203125" style="189" customWidth="1"/>
    <col min="5130" max="5130" width="8.33203125" style="189" customWidth="1"/>
    <col min="5131" max="5131" width="7.44140625" style="189" customWidth="1"/>
    <col min="5132" max="5132" width="8.33203125" style="189" customWidth="1"/>
    <col min="5133" max="5133" width="7.109375" style="189" customWidth="1"/>
    <col min="5134" max="5134" width="7" style="189" customWidth="1"/>
    <col min="5135" max="5135" width="3.5546875" style="189" customWidth="1"/>
    <col min="5136" max="5136" width="12.6640625" style="189" customWidth="1"/>
    <col min="5137" max="5139" width="11.33203125" style="189" customWidth="1"/>
    <col min="5140" max="5140" width="10.5546875" style="189" customWidth="1"/>
    <col min="5141" max="5141" width="10.33203125" style="189" customWidth="1"/>
    <col min="5142" max="5142" width="5.6640625" style="189" customWidth="1"/>
    <col min="5143" max="5145" width="9.109375" style="189"/>
    <col min="5146" max="5146" width="7.5546875" style="189" customWidth="1"/>
    <col min="5147" max="5147" width="24.88671875" style="189" customWidth="1"/>
    <col min="5148" max="5148" width="4.33203125" style="189" customWidth="1"/>
    <col min="5149" max="5149" width="8.33203125" style="189" customWidth="1"/>
    <col min="5150" max="5150" width="8.6640625" style="189" customWidth="1"/>
    <col min="5151" max="5155" width="9.109375" style="189"/>
    <col min="5156" max="5157" width="0" style="189" hidden="1" customWidth="1"/>
    <col min="5158" max="5376" width="9.109375" style="189"/>
    <col min="5377" max="5377" width="4.6640625" style="189" customWidth="1"/>
    <col min="5378" max="5378" width="5.33203125" style="189" customWidth="1"/>
    <col min="5379" max="5379" width="13" style="189" customWidth="1"/>
    <col min="5380" max="5380" width="35.6640625" style="189" customWidth="1"/>
    <col min="5381" max="5381" width="11.33203125" style="189" customWidth="1"/>
    <col min="5382" max="5382" width="5.88671875" style="189" customWidth="1"/>
    <col min="5383" max="5383" width="9.6640625" style="189" customWidth="1"/>
    <col min="5384" max="5385" width="11.33203125" style="189" customWidth="1"/>
    <col min="5386" max="5386" width="8.33203125" style="189" customWidth="1"/>
    <col min="5387" max="5387" width="7.44140625" style="189" customWidth="1"/>
    <col min="5388" max="5388" width="8.33203125" style="189" customWidth="1"/>
    <col min="5389" max="5389" width="7.109375" style="189" customWidth="1"/>
    <col min="5390" max="5390" width="7" style="189" customWidth="1"/>
    <col min="5391" max="5391" width="3.5546875" style="189" customWidth="1"/>
    <col min="5392" max="5392" width="12.6640625" style="189" customWidth="1"/>
    <col min="5393" max="5395" width="11.33203125" style="189" customWidth="1"/>
    <col min="5396" max="5396" width="10.5546875" style="189" customWidth="1"/>
    <col min="5397" max="5397" width="10.33203125" style="189" customWidth="1"/>
    <col min="5398" max="5398" width="5.6640625" style="189" customWidth="1"/>
    <col min="5399" max="5401" width="9.109375" style="189"/>
    <col min="5402" max="5402" width="7.5546875" style="189" customWidth="1"/>
    <col min="5403" max="5403" width="24.88671875" style="189" customWidth="1"/>
    <col min="5404" max="5404" width="4.33203125" style="189" customWidth="1"/>
    <col min="5405" max="5405" width="8.33203125" style="189" customWidth="1"/>
    <col min="5406" max="5406" width="8.6640625" style="189" customWidth="1"/>
    <col min="5407" max="5411" width="9.109375" style="189"/>
    <col min="5412" max="5413" width="0" style="189" hidden="1" customWidth="1"/>
    <col min="5414" max="5632" width="9.109375" style="189"/>
    <col min="5633" max="5633" width="4.6640625" style="189" customWidth="1"/>
    <col min="5634" max="5634" width="5.33203125" style="189" customWidth="1"/>
    <col min="5635" max="5635" width="13" style="189" customWidth="1"/>
    <col min="5636" max="5636" width="35.6640625" style="189" customWidth="1"/>
    <col min="5637" max="5637" width="11.33203125" style="189" customWidth="1"/>
    <col min="5638" max="5638" width="5.88671875" style="189" customWidth="1"/>
    <col min="5639" max="5639" width="9.6640625" style="189" customWidth="1"/>
    <col min="5640" max="5641" width="11.33203125" style="189" customWidth="1"/>
    <col min="5642" max="5642" width="8.33203125" style="189" customWidth="1"/>
    <col min="5643" max="5643" width="7.44140625" style="189" customWidth="1"/>
    <col min="5644" max="5644" width="8.33203125" style="189" customWidth="1"/>
    <col min="5645" max="5645" width="7.109375" style="189" customWidth="1"/>
    <col min="5646" max="5646" width="7" style="189" customWidth="1"/>
    <col min="5647" max="5647" width="3.5546875" style="189" customWidth="1"/>
    <col min="5648" max="5648" width="12.6640625" style="189" customWidth="1"/>
    <col min="5649" max="5651" width="11.33203125" style="189" customWidth="1"/>
    <col min="5652" max="5652" width="10.5546875" style="189" customWidth="1"/>
    <col min="5653" max="5653" width="10.33203125" style="189" customWidth="1"/>
    <col min="5654" max="5654" width="5.6640625" style="189" customWidth="1"/>
    <col min="5655" max="5657" width="9.109375" style="189"/>
    <col min="5658" max="5658" width="7.5546875" style="189" customWidth="1"/>
    <col min="5659" max="5659" width="24.88671875" style="189" customWidth="1"/>
    <col min="5660" max="5660" width="4.33203125" style="189" customWidth="1"/>
    <col min="5661" max="5661" width="8.33203125" style="189" customWidth="1"/>
    <col min="5662" max="5662" width="8.6640625" style="189" customWidth="1"/>
    <col min="5663" max="5667" width="9.109375" style="189"/>
    <col min="5668" max="5669" width="0" style="189" hidden="1" customWidth="1"/>
    <col min="5670" max="5888" width="9.109375" style="189"/>
    <col min="5889" max="5889" width="4.6640625" style="189" customWidth="1"/>
    <col min="5890" max="5890" width="5.33203125" style="189" customWidth="1"/>
    <col min="5891" max="5891" width="13" style="189" customWidth="1"/>
    <col min="5892" max="5892" width="35.6640625" style="189" customWidth="1"/>
    <col min="5893" max="5893" width="11.33203125" style="189" customWidth="1"/>
    <col min="5894" max="5894" width="5.88671875" style="189" customWidth="1"/>
    <col min="5895" max="5895" width="9.6640625" style="189" customWidth="1"/>
    <col min="5896" max="5897" width="11.33203125" style="189" customWidth="1"/>
    <col min="5898" max="5898" width="8.33203125" style="189" customWidth="1"/>
    <col min="5899" max="5899" width="7.44140625" style="189" customWidth="1"/>
    <col min="5900" max="5900" width="8.33203125" style="189" customWidth="1"/>
    <col min="5901" max="5901" width="7.109375" style="189" customWidth="1"/>
    <col min="5902" max="5902" width="7" style="189" customWidth="1"/>
    <col min="5903" max="5903" width="3.5546875" style="189" customWidth="1"/>
    <col min="5904" max="5904" width="12.6640625" style="189" customWidth="1"/>
    <col min="5905" max="5907" width="11.33203125" style="189" customWidth="1"/>
    <col min="5908" max="5908" width="10.5546875" style="189" customWidth="1"/>
    <col min="5909" max="5909" width="10.33203125" style="189" customWidth="1"/>
    <col min="5910" max="5910" width="5.6640625" style="189" customWidth="1"/>
    <col min="5911" max="5913" width="9.109375" style="189"/>
    <col min="5914" max="5914" width="7.5546875" style="189" customWidth="1"/>
    <col min="5915" max="5915" width="24.88671875" style="189" customWidth="1"/>
    <col min="5916" max="5916" width="4.33203125" style="189" customWidth="1"/>
    <col min="5917" max="5917" width="8.33203125" style="189" customWidth="1"/>
    <col min="5918" max="5918" width="8.6640625" style="189" customWidth="1"/>
    <col min="5919" max="5923" width="9.109375" style="189"/>
    <col min="5924" max="5925" width="0" style="189" hidden="1" customWidth="1"/>
    <col min="5926" max="6144" width="9.109375" style="189"/>
    <col min="6145" max="6145" width="4.6640625" style="189" customWidth="1"/>
    <col min="6146" max="6146" width="5.33203125" style="189" customWidth="1"/>
    <col min="6147" max="6147" width="13" style="189" customWidth="1"/>
    <col min="6148" max="6148" width="35.6640625" style="189" customWidth="1"/>
    <col min="6149" max="6149" width="11.33203125" style="189" customWidth="1"/>
    <col min="6150" max="6150" width="5.88671875" style="189" customWidth="1"/>
    <col min="6151" max="6151" width="9.6640625" style="189" customWidth="1"/>
    <col min="6152" max="6153" width="11.33203125" style="189" customWidth="1"/>
    <col min="6154" max="6154" width="8.33203125" style="189" customWidth="1"/>
    <col min="6155" max="6155" width="7.44140625" style="189" customWidth="1"/>
    <col min="6156" max="6156" width="8.33203125" style="189" customWidth="1"/>
    <col min="6157" max="6157" width="7.109375" style="189" customWidth="1"/>
    <col min="6158" max="6158" width="7" style="189" customWidth="1"/>
    <col min="6159" max="6159" width="3.5546875" style="189" customWidth="1"/>
    <col min="6160" max="6160" width="12.6640625" style="189" customWidth="1"/>
    <col min="6161" max="6163" width="11.33203125" style="189" customWidth="1"/>
    <col min="6164" max="6164" width="10.5546875" style="189" customWidth="1"/>
    <col min="6165" max="6165" width="10.33203125" style="189" customWidth="1"/>
    <col min="6166" max="6166" width="5.6640625" style="189" customWidth="1"/>
    <col min="6167" max="6169" width="9.109375" style="189"/>
    <col min="6170" max="6170" width="7.5546875" style="189" customWidth="1"/>
    <col min="6171" max="6171" width="24.88671875" style="189" customWidth="1"/>
    <col min="6172" max="6172" width="4.33203125" style="189" customWidth="1"/>
    <col min="6173" max="6173" width="8.33203125" style="189" customWidth="1"/>
    <col min="6174" max="6174" width="8.6640625" style="189" customWidth="1"/>
    <col min="6175" max="6179" width="9.109375" style="189"/>
    <col min="6180" max="6181" width="0" style="189" hidden="1" customWidth="1"/>
    <col min="6182" max="6400" width="9.109375" style="189"/>
    <col min="6401" max="6401" width="4.6640625" style="189" customWidth="1"/>
    <col min="6402" max="6402" width="5.33203125" style="189" customWidth="1"/>
    <col min="6403" max="6403" width="13" style="189" customWidth="1"/>
    <col min="6404" max="6404" width="35.6640625" style="189" customWidth="1"/>
    <col min="6405" max="6405" width="11.33203125" style="189" customWidth="1"/>
    <col min="6406" max="6406" width="5.88671875" style="189" customWidth="1"/>
    <col min="6407" max="6407" width="9.6640625" style="189" customWidth="1"/>
    <col min="6408" max="6409" width="11.33203125" style="189" customWidth="1"/>
    <col min="6410" max="6410" width="8.33203125" style="189" customWidth="1"/>
    <col min="6411" max="6411" width="7.44140625" style="189" customWidth="1"/>
    <col min="6412" max="6412" width="8.33203125" style="189" customWidth="1"/>
    <col min="6413" max="6413" width="7.109375" style="189" customWidth="1"/>
    <col min="6414" max="6414" width="7" style="189" customWidth="1"/>
    <col min="6415" max="6415" width="3.5546875" style="189" customWidth="1"/>
    <col min="6416" max="6416" width="12.6640625" style="189" customWidth="1"/>
    <col min="6417" max="6419" width="11.33203125" style="189" customWidth="1"/>
    <col min="6420" max="6420" width="10.5546875" style="189" customWidth="1"/>
    <col min="6421" max="6421" width="10.33203125" style="189" customWidth="1"/>
    <col min="6422" max="6422" width="5.6640625" style="189" customWidth="1"/>
    <col min="6423" max="6425" width="9.109375" style="189"/>
    <col min="6426" max="6426" width="7.5546875" style="189" customWidth="1"/>
    <col min="6427" max="6427" width="24.88671875" style="189" customWidth="1"/>
    <col min="6428" max="6428" width="4.33203125" style="189" customWidth="1"/>
    <col min="6429" max="6429" width="8.33203125" style="189" customWidth="1"/>
    <col min="6430" max="6430" width="8.6640625" style="189" customWidth="1"/>
    <col min="6431" max="6435" width="9.109375" style="189"/>
    <col min="6436" max="6437" width="0" style="189" hidden="1" customWidth="1"/>
    <col min="6438" max="6656" width="9.109375" style="189"/>
    <col min="6657" max="6657" width="4.6640625" style="189" customWidth="1"/>
    <col min="6658" max="6658" width="5.33203125" style="189" customWidth="1"/>
    <col min="6659" max="6659" width="13" style="189" customWidth="1"/>
    <col min="6660" max="6660" width="35.6640625" style="189" customWidth="1"/>
    <col min="6661" max="6661" width="11.33203125" style="189" customWidth="1"/>
    <col min="6662" max="6662" width="5.88671875" style="189" customWidth="1"/>
    <col min="6663" max="6663" width="9.6640625" style="189" customWidth="1"/>
    <col min="6664" max="6665" width="11.33203125" style="189" customWidth="1"/>
    <col min="6666" max="6666" width="8.33203125" style="189" customWidth="1"/>
    <col min="6667" max="6667" width="7.44140625" style="189" customWidth="1"/>
    <col min="6668" max="6668" width="8.33203125" style="189" customWidth="1"/>
    <col min="6669" max="6669" width="7.109375" style="189" customWidth="1"/>
    <col min="6670" max="6670" width="7" style="189" customWidth="1"/>
    <col min="6671" max="6671" width="3.5546875" style="189" customWidth="1"/>
    <col min="6672" max="6672" width="12.6640625" style="189" customWidth="1"/>
    <col min="6673" max="6675" width="11.33203125" style="189" customWidth="1"/>
    <col min="6676" max="6676" width="10.5546875" style="189" customWidth="1"/>
    <col min="6677" max="6677" width="10.33203125" style="189" customWidth="1"/>
    <col min="6678" max="6678" width="5.6640625" style="189" customWidth="1"/>
    <col min="6679" max="6681" width="9.109375" style="189"/>
    <col min="6682" max="6682" width="7.5546875" style="189" customWidth="1"/>
    <col min="6683" max="6683" width="24.88671875" style="189" customWidth="1"/>
    <col min="6684" max="6684" width="4.33203125" style="189" customWidth="1"/>
    <col min="6685" max="6685" width="8.33203125" style="189" customWidth="1"/>
    <col min="6686" max="6686" width="8.6640625" style="189" customWidth="1"/>
    <col min="6687" max="6691" width="9.109375" style="189"/>
    <col min="6692" max="6693" width="0" style="189" hidden="1" customWidth="1"/>
    <col min="6694" max="6912" width="9.109375" style="189"/>
    <col min="6913" max="6913" width="4.6640625" style="189" customWidth="1"/>
    <col min="6914" max="6914" width="5.33203125" style="189" customWidth="1"/>
    <col min="6915" max="6915" width="13" style="189" customWidth="1"/>
    <col min="6916" max="6916" width="35.6640625" style="189" customWidth="1"/>
    <col min="6917" max="6917" width="11.33203125" style="189" customWidth="1"/>
    <col min="6918" max="6918" width="5.88671875" style="189" customWidth="1"/>
    <col min="6919" max="6919" width="9.6640625" style="189" customWidth="1"/>
    <col min="6920" max="6921" width="11.33203125" style="189" customWidth="1"/>
    <col min="6922" max="6922" width="8.33203125" style="189" customWidth="1"/>
    <col min="6923" max="6923" width="7.44140625" style="189" customWidth="1"/>
    <col min="6924" max="6924" width="8.33203125" style="189" customWidth="1"/>
    <col min="6925" max="6925" width="7.109375" style="189" customWidth="1"/>
    <col min="6926" max="6926" width="7" style="189" customWidth="1"/>
    <col min="6927" max="6927" width="3.5546875" style="189" customWidth="1"/>
    <col min="6928" max="6928" width="12.6640625" style="189" customWidth="1"/>
    <col min="6929" max="6931" width="11.33203125" style="189" customWidth="1"/>
    <col min="6932" max="6932" width="10.5546875" style="189" customWidth="1"/>
    <col min="6933" max="6933" width="10.33203125" style="189" customWidth="1"/>
    <col min="6934" max="6934" width="5.6640625" style="189" customWidth="1"/>
    <col min="6935" max="6937" width="9.109375" style="189"/>
    <col min="6938" max="6938" width="7.5546875" style="189" customWidth="1"/>
    <col min="6939" max="6939" width="24.88671875" style="189" customWidth="1"/>
    <col min="6940" max="6940" width="4.33203125" style="189" customWidth="1"/>
    <col min="6941" max="6941" width="8.33203125" style="189" customWidth="1"/>
    <col min="6942" max="6942" width="8.6640625" style="189" customWidth="1"/>
    <col min="6943" max="6947" width="9.109375" style="189"/>
    <col min="6948" max="6949" width="0" style="189" hidden="1" customWidth="1"/>
    <col min="6950" max="7168" width="9.109375" style="189"/>
    <col min="7169" max="7169" width="4.6640625" style="189" customWidth="1"/>
    <col min="7170" max="7170" width="5.33203125" style="189" customWidth="1"/>
    <col min="7171" max="7171" width="13" style="189" customWidth="1"/>
    <col min="7172" max="7172" width="35.6640625" style="189" customWidth="1"/>
    <col min="7173" max="7173" width="11.33203125" style="189" customWidth="1"/>
    <col min="7174" max="7174" width="5.88671875" style="189" customWidth="1"/>
    <col min="7175" max="7175" width="9.6640625" style="189" customWidth="1"/>
    <col min="7176" max="7177" width="11.33203125" style="189" customWidth="1"/>
    <col min="7178" max="7178" width="8.33203125" style="189" customWidth="1"/>
    <col min="7179" max="7179" width="7.44140625" style="189" customWidth="1"/>
    <col min="7180" max="7180" width="8.33203125" style="189" customWidth="1"/>
    <col min="7181" max="7181" width="7.109375" style="189" customWidth="1"/>
    <col min="7182" max="7182" width="7" style="189" customWidth="1"/>
    <col min="7183" max="7183" width="3.5546875" style="189" customWidth="1"/>
    <col min="7184" max="7184" width="12.6640625" style="189" customWidth="1"/>
    <col min="7185" max="7187" width="11.33203125" style="189" customWidth="1"/>
    <col min="7188" max="7188" width="10.5546875" style="189" customWidth="1"/>
    <col min="7189" max="7189" width="10.33203125" style="189" customWidth="1"/>
    <col min="7190" max="7190" width="5.6640625" style="189" customWidth="1"/>
    <col min="7191" max="7193" width="9.109375" style="189"/>
    <col min="7194" max="7194" width="7.5546875" style="189" customWidth="1"/>
    <col min="7195" max="7195" width="24.88671875" style="189" customWidth="1"/>
    <col min="7196" max="7196" width="4.33203125" style="189" customWidth="1"/>
    <col min="7197" max="7197" width="8.33203125" style="189" customWidth="1"/>
    <col min="7198" max="7198" width="8.6640625" style="189" customWidth="1"/>
    <col min="7199" max="7203" width="9.109375" style="189"/>
    <col min="7204" max="7205" width="0" style="189" hidden="1" customWidth="1"/>
    <col min="7206" max="7424" width="9.109375" style="189"/>
    <col min="7425" max="7425" width="4.6640625" style="189" customWidth="1"/>
    <col min="7426" max="7426" width="5.33203125" style="189" customWidth="1"/>
    <col min="7427" max="7427" width="13" style="189" customWidth="1"/>
    <col min="7428" max="7428" width="35.6640625" style="189" customWidth="1"/>
    <col min="7429" max="7429" width="11.33203125" style="189" customWidth="1"/>
    <col min="7430" max="7430" width="5.88671875" style="189" customWidth="1"/>
    <col min="7431" max="7431" width="9.6640625" style="189" customWidth="1"/>
    <col min="7432" max="7433" width="11.33203125" style="189" customWidth="1"/>
    <col min="7434" max="7434" width="8.33203125" style="189" customWidth="1"/>
    <col min="7435" max="7435" width="7.44140625" style="189" customWidth="1"/>
    <col min="7436" max="7436" width="8.33203125" style="189" customWidth="1"/>
    <col min="7437" max="7437" width="7.109375" style="189" customWidth="1"/>
    <col min="7438" max="7438" width="7" style="189" customWidth="1"/>
    <col min="7439" max="7439" width="3.5546875" style="189" customWidth="1"/>
    <col min="7440" max="7440" width="12.6640625" style="189" customWidth="1"/>
    <col min="7441" max="7443" width="11.33203125" style="189" customWidth="1"/>
    <col min="7444" max="7444" width="10.5546875" style="189" customWidth="1"/>
    <col min="7445" max="7445" width="10.33203125" style="189" customWidth="1"/>
    <col min="7446" max="7446" width="5.6640625" style="189" customWidth="1"/>
    <col min="7447" max="7449" width="9.109375" style="189"/>
    <col min="7450" max="7450" width="7.5546875" style="189" customWidth="1"/>
    <col min="7451" max="7451" width="24.88671875" style="189" customWidth="1"/>
    <col min="7452" max="7452" width="4.33203125" style="189" customWidth="1"/>
    <col min="7453" max="7453" width="8.33203125" style="189" customWidth="1"/>
    <col min="7454" max="7454" width="8.6640625" style="189" customWidth="1"/>
    <col min="7455" max="7459" width="9.109375" style="189"/>
    <col min="7460" max="7461" width="0" style="189" hidden="1" customWidth="1"/>
    <col min="7462" max="7680" width="9.109375" style="189"/>
    <col min="7681" max="7681" width="4.6640625" style="189" customWidth="1"/>
    <col min="7682" max="7682" width="5.33203125" style="189" customWidth="1"/>
    <col min="7683" max="7683" width="13" style="189" customWidth="1"/>
    <col min="7684" max="7684" width="35.6640625" style="189" customWidth="1"/>
    <col min="7685" max="7685" width="11.33203125" style="189" customWidth="1"/>
    <col min="7686" max="7686" width="5.88671875" style="189" customWidth="1"/>
    <col min="7687" max="7687" width="9.6640625" style="189" customWidth="1"/>
    <col min="7688" max="7689" width="11.33203125" style="189" customWidth="1"/>
    <col min="7690" max="7690" width="8.33203125" style="189" customWidth="1"/>
    <col min="7691" max="7691" width="7.44140625" style="189" customWidth="1"/>
    <col min="7692" max="7692" width="8.33203125" style="189" customWidth="1"/>
    <col min="7693" max="7693" width="7.109375" style="189" customWidth="1"/>
    <col min="7694" max="7694" width="7" style="189" customWidth="1"/>
    <col min="7695" max="7695" width="3.5546875" style="189" customWidth="1"/>
    <col min="7696" max="7696" width="12.6640625" style="189" customWidth="1"/>
    <col min="7697" max="7699" width="11.33203125" style="189" customWidth="1"/>
    <col min="7700" max="7700" width="10.5546875" style="189" customWidth="1"/>
    <col min="7701" max="7701" width="10.33203125" style="189" customWidth="1"/>
    <col min="7702" max="7702" width="5.6640625" style="189" customWidth="1"/>
    <col min="7703" max="7705" width="9.109375" style="189"/>
    <col min="7706" max="7706" width="7.5546875" style="189" customWidth="1"/>
    <col min="7707" max="7707" width="24.88671875" style="189" customWidth="1"/>
    <col min="7708" max="7708" width="4.33203125" style="189" customWidth="1"/>
    <col min="7709" max="7709" width="8.33203125" style="189" customWidth="1"/>
    <col min="7710" max="7710" width="8.6640625" style="189" customWidth="1"/>
    <col min="7711" max="7715" width="9.109375" style="189"/>
    <col min="7716" max="7717" width="0" style="189" hidden="1" customWidth="1"/>
    <col min="7718" max="7936" width="9.109375" style="189"/>
    <col min="7937" max="7937" width="4.6640625" style="189" customWidth="1"/>
    <col min="7938" max="7938" width="5.33203125" style="189" customWidth="1"/>
    <col min="7939" max="7939" width="13" style="189" customWidth="1"/>
    <col min="7940" max="7940" width="35.6640625" style="189" customWidth="1"/>
    <col min="7941" max="7941" width="11.33203125" style="189" customWidth="1"/>
    <col min="7942" max="7942" width="5.88671875" style="189" customWidth="1"/>
    <col min="7943" max="7943" width="9.6640625" style="189" customWidth="1"/>
    <col min="7944" max="7945" width="11.33203125" style="189" customWidth="1"/>
    <col min="7946" max="7946" width="8.33203125" style="189" customWidth="1"/>
    <col min="7947" max="7947" width="7.44140625" style="189" customWidth="1"/>
    <col min="7948" max="7948" width="8.33203125" style="189" customWidth="1"/>
    <col min="7949" max="7949" width="7.109375" style="189" customWidth="1"/>
    <col min="7950" max="7950" width="7" style="189" customWidth="1"/>
    <col min="7951" max="7951" width="3.5546875" style="189" customWidth="1"/>
    <col min="7952" max="7952" width="12.6640625" style="189" customWidth="1"/>
    <col min="7953" max="7955" width="11.33203125" style="189" customWidth="1"/>
    <col min="7956" max="7956" width="10.5546875" style="189" customWidth="1"/>
    <col min="7957" max="7957" width="10.33203125" style="189" customWidth="1"/>
    <col min="7958" max="7958" width="5.6640625" style="189" customWidth="1"/>
    <col min="7959" max="7961" width="9.109375" style="189"/>
    <col min="7962" max="7962" width="7.5546875" style="189" customWidth="1"/>
    <col min="7963" max="7963" width="24.88671875" style="189" customWidth="1"/>
    <col min="7964" max="7964" width="4.33203125" style="189" customWidth="1"/>
    <col min="7965" max="7965" width="8.33203125" style="189" customWidth="1"/>
    <col min="7966" max="7966" width="8.6640625" style="189" customWidth="1"/>
    <col min="7967" max="7971" width="9.109375" style="189"/>
    <col min="7972" max="7973" width="0" style="189" hidden="1" customWidth="1"/>
    <col min="7974" max="8192" width="9.109375" style="189"/>
    <col min="8193" max="8193" width="4.6640625" style="189" customWidth="1"/>
    <col min="8194" max="8194" width="5.33203125" style="189" customWidth="1"/>
    <col min="8195" max="8195" width="13" style="189" customWidth="1"/>
    <col min="8196" max="8196" width="35.6640625" style="189" customWidth="1"/>
    <col min="8197" max="8197" width="11.33203125" style="189" customWidth="1"/>
    <col min="8198" max="8198" width="5.88671875" style="189" customWidth="1"/>
    <col min="8199" max="8199" width="9.6640625" style="189" customWidth="1"/>
    <col min="8200" max="8201" width="11.33203125" style="189" customWidth="1"/>
    <col min="8202" max="8202" width="8.33203125" style="189" customWidth="1"/>
    <col min="8203" max="8203" width="7.44140625" style="189" customWidth="1"/>
    <col min="8204" max="8204" width="8.33203125" style="189" customWidth="1"/>
    <col min="8205" max="8205" width="7.109375" style="189" customWidth="1"/>
    <col min="8206" max="8206" width="7" style="189" customWidth="1"/>
    <col min="8207" max="8207" width="3.5546875" style="189" customWidth="1"/>
    <col min="8208" max="8208" width="12.6640625" style="189" customWidth="1"/>
    <col min="8209" max="8211" width="11.33203125" style="189" customWidth="1"/>
    <col min="8212" max="8212" width="10.5546875" style="189" customWidth="1"/>
    <col min="8213" max="8213" width="10.33203125" style="189" customWidth="1"/>
    <col min="8214" max="8214" width="5.6640625" style="189" customWidth="1"/>
    <col min="8215" max="8217" width="9.109375" style="189"/>
    <col min="8218" max="8218" width="7.5546875" style="189" customWidth="1"/>
    <col min="8219" max="8219" width="24.88671875" style="189" customWidth="1"/>
    <col min="8220" max="8220" width="4.33203125" style="189" customWidth="1"/>
    <col min="8221" max="8221" width="8.33203125" style="189" customWidth="1"/>
    <col min="8222" max="8222" width="8.6640625" style="189" customWidth="1"/>
    <col min="8223" max="8227" width="9.109375" style="189"/>
    <col min="8228" max="8229" width="0" style="189" hidden="1" customWidth="1"/>
    <col min="8230" max="8448" width="9.109375" style="189"/>
    <col min="8449" max="8449" width="4.6640625" style="189" customWidth="1"/>
    <col min="8450" max="8450" width="5.33203125" style="189" customWidth="1"/>
    <col min="8451" max="8451" width="13" style="189" customWidth="1"/>
    <col min="8452" max="8452" width="35.6640625" style="189" customWidth="1"/>
    <col min="8453" max="8453" width="11.33203125" style="189" customWidth="1"/>
    <col min="8454" max="8454" width="5.88671875" style="189" customWidth="1"/>
    <col min="8455" max="8455" width="9.6640625" style="189" customWidth="1"/>
    <col min="8456" max="8457" width="11.33203125" style="189" customWidth="1"/>
    <col min="8458" max="8458" width="8.33203125" style="189" customWidth="1"/>
    <col min="8459" max="8459" width="7.44140625" style="189" customWidth="1"/>
    <col min="8460" max="8460" width="8.33203125" style="189" customWidth="1"/>
    <col min="8461" max="8461" width="7.109375" style="189" customWidth="1"/>
    <col min="8462" max="8462" width="7" style="189" customWidth="1"/>
    <col min="8463" max="8463" width="3.5546875" style="189" customWidth="1"/>
    <col min="8464" max="8464" width="12.6640625" style="189" customWidth="1"/>
    <col min="8465" max="8467" width="11.33203125" style="189" customWidth="1"/>
    <col min="8468" max="8468" width="10.5546875" style="189" customWidth="1"/>
    <col min="8469" max="8469" width="10.33203125" style="189" customWidth="1"/>
    <col min="8470" max="8470" width="5.6640625" style="189" customWidth="1"/>
    <col min="8471" max="8473" width="9.109375" style="189"/>
    <col min="8474" max="8474" width="7.5546875" style="189" customWidth="1"/>
    <col min="8475" max="8475" width="24.88671875" style="189" customWidth="1"/>
    <col min="8476" max="8476" width="4.33203125" style="189" customWidth="1"/>
    <col min="8477" max="8477" width="8.33203125" style="189" customWidth="1"/>
    <col min="8478" max="8478" width="8.6640625" style="189" customWidth="1"/>
    <col min="8479" max="8483" width="9.109375" style="189"/>
    <col min="8484" max="8485" width="0" style="189" hidden="1" customWidth="1"/>
    <col min="8486" max="8704" width="9.109375" style="189"/>
    <col min="8705" max="8705" width="4.6640625" style="189" customWidth="1"/>
    <col min="8706" max="8706" width="5.33203125" style="189" customWidth="1"/>
    <col min="8707" max="8707" width="13" style="189" customWidth="1"/>
    <col min="8708" max="8708" width="35.6640625" style="189" customWidth="1"/>
    <col min="8709" max="8709" width="11.33203125" style="189" customWidth="1"/>
    <col min="8710" max="8710" width="5.88671875" style="189" customWidth="1"/>
    <col min="8711" max="8711" width="9.6640625" style="189" customWidth="1"/>
    <col min="8712" max="8713" width="11.33203125" style="189" customWidth="1"/>
    <col min="8714" max="8714" width="8.33203125" style="189" customWidth="1"/>
    <col min="8715" max="8715" width="7.44140625" style="189" customWidth="1"/>
    <col min="8716" max="8716" width="8.33203125" style="189" customWidth="1"/>
    <col min="8717" max="8717" width="7.109375" style="189" customWidth="1"/>
    <col min="8718" max="8718" width="7" style="189" customWidth="1"/>
    <col min="8719" max="8719" width="3.5546875" style="189" customWidth="1"/>
    <col min="8720" max="8720" width="12.6640625" style="189" customWidth="1"/>
    <col min="8721" max="8723" width="11.33203125" style="189" customWidth="1"/>
    <col min="8724" max="8724" width="10.5546875" style="189" customWidth="1"/>
    <col min="8725" max="8725" width="10.33203125" style="189" customWidth="1"/>
    <col min="8726" max="8726" width="5.6640625" style="189" customWidth="1"/>
    <col min="8727" max="8729" width="9.109375" style="189"/>
    <col min="8730" max="8730" width="7.5546875" style="189" customWidth="1"/>
    <col min="8731" max="8731" width="24.88671875" style="189" customWidth="1"/>
    <col min="8732" max="8732" width="4.33203125" style="189" customWidth="1"/>
    <col min="8733" max="8733" width="8.33203125" style="189" customWidth="1"/>
    <col min="8734" max="8734" width="8.6640625" style="189" customWidth="1"/>
    <col min="8735" max="8739" width="9.109375" style="189"/>
    <col min="8740" max="8741" width="0" style="189" hidden="1" customWidth="1"/>
    <col min="8742" max="8960" width="9.109375" style="189"/>
    <col min="8961" max="8961" width="4.6640625" style="189" customWidth="1"/>
    <col min="8962" max="8962" width="5.33203125" style="189" customWidth="1"/>
    <col min="8963" max="8963" width="13" style="189" customWidth="1"/>
    <col min="8964" max="8964" width="35.6640625" style="189" customWidth="1"/>
    <col min="8965" max="8965" width="11.33203125" style="189" customWidth="1"/>
    <col min="8966" max="8966" width="5.88671875" style="189" customWidth="1"/>
    <col min="8967" max="8967" width="9.6640625" style="189" customWidth="1"/>
    <col min="8968" max="8969" width="11.33203125" style="189" customWidth="1"/>
    <col min="8970" max="8970" width="8.33203125" style="189" customWidth="1"/>
    <col min="8971" max="8971" width="7.44140625" style="189" customWidth="1"/>
    <col min="8972" max="8972" width="8.33203125" style="189" customWidth="1"/>
    <col min="8973" max="8973" width="7.109375" style="189" customWidth="1"/>
    <col min="8974" max="8974" width="7" style="189" customWidth="1"/>
    <col min="8975" max="8975" width="3.5546875" style="189" customWidth="1"/>
    <col min="8976" max="8976" width="12.6640625" style="189" customWidth="1"/>
    <col min="8977" max="8979" width="11.33203125" style="189" customWidth="1"/>
    <col min="8980" max="8980" width="10.5546875" style="189" customWidth="1"/>
    <col min="8981" max="8981" width="10.33203125" style="189" customWidth="1"/>
    <col min="8982" max="8982" width="5.6640625" style="189" customWidth="1"/>
    <col min="8983" max="8985" width="9.109375" style="189"/>
    <col min="8986" max="8986" width="7.5546875" style="189" customWidth="1"/>
    <col min="8987" max="8987" width="24.88671875" style="189" customWidth="1"/>
    <col min="8988" max="8988" width="4.33203125" style="189" customWidth="1"/>
    <col min="8989" max="8989" width="8.33203125" style="189" customWidth="1"/>
    <col min="8990" max="8990" width="8.6640625" style="189" customWidth="1"/>
    <col min="8991" max="8995" width="9.109375" style="189"/>
    <col min="8996" max="8997" width="0" style="189" hidden="1" customWidth="1"/>
    <col min="8998" max="9216" width="9.109375" style="189"/>
    <col min="9217" max="9217" width="4.6640625" style="189" customWidth="1"/>
    <col min="9218" max="9218" width="5.33203125" style="189" customWidth="1"/>
    <col min="9219" max="9219" width="13" style="189" customWidth="1"/>
    <col min="9220" max="9220" width="35.6640625" style="189" customWidth="1"/>
    <col min="9221" max="9221" width="11.33203125" style="189" customWidth="1"/>
    <col min="9222" max="9222" width="5.88671875" style="189" customWidth="1"/>
    <col min="9223" max="9223" width="9.6640625" style="189" customWidth="1"/>
    <col min="9224" max="9225" width="11.33203125" style="189" customWidth="1"/>
    <col min="9226" max="9226" width="8.33203125" style="189" customWidth="1"/>
    <col min="9227" max="9227" width="7.44140625" style="189" customWidth="1"/>
    <col min="9228" max="9228" width="8.33203125" style="189" customWidth="1"/>
    <col min="9229" max="9229" width="7.109375" style="189" customWidth="1"/>
    <col min="9230" max="9230" width="7" style="189" customWidth="1"/>
    <col min="9231" max="9231" width="3.5546875" style="189" customWidth="1"/>
    <col min="9232" max="9232" width="12.6640625" style="189" customWidth="1"/>
    <col min="9233" max="9235" width="11.33203125" style="189" customWidth="1"/>
    <col min="9236" max="9236" width="10.5546875" style="189" customWidth="1"/>
    <col min="9237" max="9237" width="10.33203125" style="189" customWidth="1"/>
    <col min="9238" max="9238" width="5.6640625" style="189" customWidth="1"/>
    <col min="9239" max="9241" width="9.109375" style="189"/>
    <col min="9242" max="9242" width="7.5546875" style="189" customWidth="1"/>
    <col min="9243" max="9243" width="24.88671875" style="189" customWidth="1"/>
    <col min="9244" max="9244" width="4.33203125" style="189" customWidth="1"/>
    <col min="9245" max="9245" width="8.33203125" style="189" customWidth="1"/>
    <col min="9246" max="9246" width="8.6640625" style="189" customWidth="1"/>
    <col min="9247" max="9251" width="9.109375" style="189"/>
    <col min="9252" max="9253" width="0" style="189" hidden="1" customWidth="1"/>
    <col min="9254" max="9472" width="9.109375" style="189"/>
    <col min="9473" max="9473" width="4.6640625" style="189" customWidth="1"/>
    <col min="9474" max="9474" width="5.33203125" style="189" customWidth="1"/>
    <col min="9475" max="9475" width="13" style="189" customWidth="1"/>
    <col min="9476" max="9476" width="35.6640625" style="189" customWidth="1"/>
    <col min="9477" max="9477" width="11.33203125" style="189" customWidth="1"/>
    <col min="9478" max="9478" width="5.88671875" style="189" customWidth="1"/>
    <col min="9479" max="9479" width="9.6640625" style="189" customWidth="1"/>
    <col min="9480" max="9481" width="11.33203125" style="189" customWidth="1"/>
    <col min="9482" max="9482" width="8.33203125" style="189" customWidth="1"/>
    <col min="9483" max="9483" width="7.44140625" style="189" customWidth="1"/>
    <col min="9484" max="9484" width="8.33203125" style="189" customWidth="1"/>
    <col min="9485" max="9485" width="7.109375" style="189" customWidth="1"/>
    <col min="9486" max="9486" width="7" style="189" customWidth="1"/>
    <col min="9487" max="9487" width="3.5546875" style="189" customWidth="1"/>
    <col min="9488" max="9488" width="12.6640625" style="189" customWidth="1"/>
    <col min="9489" max="9491" width="11.33203125" style="189" customWidth="1"/>
    <col min="9492" max="9492" width="10.5546875" style="189" customWidth="1"/>
    <col min="9493" max="9493" width="10.33203125" style="189" customWidth="1"/>
    <col min="9494" max="9494" width="5.6640625" style="189" customWidth="1"/>
    <col min="9495" max="9497" width="9.109375" style="189"/>
    <col min="9498" max="9498" width="7.5546875" style="189" customWidth="1"/>
    <col min="9499" max="9499" width="24.88671875" style="189" customWidth="1"/>
    <col min="9500" max="9500" width="4.33203125" style="189" customWidth="1"/>
    <col min="9501" max="9501" width="8.33203125" style="189" customWidth="1"/>
    <col min="9502" max="9502" width="8.6640625" style="189" customWidth="1"/>
    <col min="9503" max="9507" width="9.109375" style="189"/>
    <col min="9508" max="9509" width="0" style="189" hidden="1" customWidth="1"/>
    <col min="9510" max="9728" width="9.109375" style="189"/>
    <col min="9729" max="9729" width="4.6640625" style="189" customWidth="1"/>
    <col min="9730" max="9730" width="5.33203125" style="189" customWidth="1"/>
    <col min="9731" max="9731" width="13" style="189" customWidth="1"/>
    <col min="9732" max="9732" width="35.6640625" style="189" customWidth="1"/>
    <col min="9733" max="9733" width="11.33203125" style="189" customWidth="1"/>
    <col min="9734" max="9734" width="5.88671875" style="189" customWidth="1"/>
    <col min="9735" max="9735" width="9.6640625" style="189" customWidth="1"/>
    <col min="9736" max="9737" width="11.33203125" style="189" customWidth="1"/>
    <col min="9738" max="9738" width="8.33203125" style="189" customWidth="1"/>
    <col min="9739" max="9739" width="7.44140625" style="189" customWidth="1"/>
    <col min="9740" max="9740" width="8.33203125" style="189" customWidth="1"/>
    <col min="9741" max="9741" width="7.109375" style="189" customWidth="1"/>
    <col min="9742" max="9742" width="7" style="189" customWidth="1"/>
    <col min="9743" max="9743" width="3.5546875" style="189" customWidth="1"/>
    <col min="9744" max="9744" width="12.6640625" style="189" customWidth="1"/>
    <col min="9745" max="9747" width="11.33203125" style="189" customWidth="1"/>
    <col min="9748" max="9748" width="10.5546875" style="189" customWidth="1"/>
    <col min="9749" max="9749" width="10.33203125" style="189" customWidth="1"/>
    <col min="9750" max="9750" width="5.6640625" style="189" customWidth="1"/>
    <col min="9751" max="9753" width="9.109375" style="189"/>
    <col min="9754" max="9754" width="7.5546875" style="189" customWidth="1"/>
    <col min="9755" max="9755" width="24.88671875" style="189" customWidth="1"/>
    <col min="9756" max="9756" width="4.33203125" style="189" customWidth="1"/>
    <col min="9757" max="9757" width="8.33203125" style="189" customWidth="1"/>
    <col min="9758" max="9758" width="8.6640625" style="189" customWidth="1"/>
    <col min="9759" max="9763" width="9.109375" style="189"/>
    <col min="9764" max="9765" width="0" style="189" hidden="1" customWidth="1"/>
    <col min="9766" max="9984" width="9.109375" style="189"/>
    <col min="9985" max="9985" width="4.6640625" style="189" customWidth="1"/>
    <col min="9986" max="9986" width="5.33203125" style="189" customWidth="1"/>
    <col min="9987" max="9987" width="13" style="189" customWidth="1"/>
    <col min="9988" max="9988" width="35.6640625" style="189" customWidth="1"/>
    <col min="9989" max="9989" width="11.33203125" style="189" customWidth="1"/>
    <col min="9990" max="9990" width="5.88671875" style="189" customWidth="1"/>
    <col min="9991" max="9991" width="9.6640625" style="189" customWidth="1"/>
    <col min="9992" max="9993" width="11.33203125" style="189" customWidth="1"/>
    <col min="9994" max="9994" width="8.33203125" style="189" customWidth="1"/>
    <col min="9995" max="9995" width="7.44140625" style="189" customWidth="1"/>
    <col min="9996" max="9996" width="8.33203125" style="189" customWidth="1"/>
    <col min="9997" max="9997" width="7.109375" style="189" customWidth="1"/>
    <col min="9998" max="9998" width="7" style="189" customWidth="1"/>
    <col min="9999" max="9999" width="3.5546875" style="189" customWidth="1"/>
    <col min="10000" max="10000" width="12.6640625" style="189" customWidth="1"/>
    <col min="10001" max="10003" width="11.33203125" style="189" customWidth="1"/>
    <col min="10004" max="10004" width="10.5546875" style="189" customWidth="1"/>
    <col min="10005" max="10005" width="10.33203125" style="189" customWidth="1"/>
    <col min="10006" max="10006" width="5.6640625" style="189" customWidth="1"/>
    <col min="10007" max="10009" width="9.109375" style="189"/>
    <col min="10010" max="10010" width="7.5546875" style="189" customWidth="1"/>
    <col min="10011" max="10011" width="24.88671875" style="189" customWidth="1"/>
    <col min="10012" max="10012" width="4.33203125" style="189" customWidth="1"/>
    <col min="10013" max="10013" width="8.33203125" style="189" customWidth="1"/>
    <col min="10014" max="10014" width="8.6640625" style="189" customWidth="1"/>
    <col min="10015" max="10019" width="9.109375" style="189"/>
    <col min="10020" max="10021" width="0" style="189" hidden="1" customWidth="1"/>
    <col min="10022" max="10240" width="9.109375" style="189"/>
    <col min="10241" max="10241" width="4.6640625" style="189" customWidth="1"/>
    <col min="10242" max="10242" width="5.33203125" style="189" customWidth="1"/>
    <col min="10243" max="10243" width="13" style="189" customWidth="1"/>
    <col min="10244" max="10244" width="35.6640625" style="189" customWidth="1"/>
    <col min="10245" max="10245" width="11.33203125" style="189" customWidth="1"/>
    <col min="10246" max="10246" width="5.88671875" style="189" customWidth="1"/>
    <col min="10247" max="10247" width="9.6640625" style="189" customWidth="1"/>
    <col min="10248" max="10249" width="11.33203125" style="189" customWidth="1"/>
    <col min="10250" max="10250" width="8.33203125" style="189" customWidth="1"/>
    <col min="10251" max="10251" width="7.44140625" style="189" customWidth="1"/>
    <col min="10252" max="10252" width="8.33203125" style="189" customWidth="1"/>
    <col min="10253" max="10253" width="7.109375" style="189" customWidth="1"/>
    <col min="10254" max="10254" width="7" style="189" customWidth="1"/>
    <col min="10255" max="10255" width="3.5546875" style="189" customWidth="1"/>
    <col min="10256" max="10256" width="12.6640625" style="189" customWidth="1"/>
    <col min="10257" max="10259" width="11.33203125" style="189" customWidth="1"/>
    <col min="10260" max="10260" width="10.5546875" style="189" customWidth="1"/>
    <col min="10261" max="10261" width="10.33203125" style="189" customWidth="1"/>
    <col min="10262" max="10262" width="5.6640625" style="189" customWidth="1"/>
    <col min="10263" max="10265" width="9.109375" style="189"/>
    <col min="10266" max="10266" width="7.5546875" style="189" customWidth="1"/>
    <col min="10267" max="10267" width="24.88671875" style="189" customWidth="1"/>
    <col min="10268" max="10268" width="4.33203125" style="189" customWidth="1"/>
    <col min="10269" max="10269" width="8.33203125" style="189" customWidth="1"/>
    <col min="10270" max="10270" width="8.6640625" style="189" customWidth="1"/>
    <col min="10271" max="10275" width="9.109375" style="189"/>
    <col min="10276" max="10277" width="0" style="189" hidden="1" customWidth="1"/>
    <col min="10278" max="10496" width="9.109375" style="189"/>
    <col min="10497" max="10497" width="4.6640625" style="189" customWidth="1"/>
    <col min="10498" max="10498" width="5.33203125" style="189" customWidth="1"/>
    <col min="10499" max="10499" width="13" style="189" customWidth="1"/>
    <col min="10500" max="10500" width="35.6640625" style="189" customWidth="1"/>
    <col min="10501" max="10501" width="11.33203125" style="189" customWidth="1"/>
    <col min="10502" max="10502" width="5.88671875" style="189" customWidth="1"/>
    <col min="10503" max="10503" width="9.6640625" style="189" customWidth="1"/>
    <col min="10504" max="10505" width="11.33203125" style="189" customWidth="1"/>
    <col min="10506" max="10506" width="8.33203125" style="189" customWidth="1"/>
    <col min="10507" max="10507" width="7.44140625" style="189" customWidth="1"/>
    <col min="10508" max="10508" width="8.33203125" style="189" customWidth="1"/>
    <col min="10509" max="10509" width="7.109375" style="189" customWidth="1"/>
    <col min="10510" max="10510" width="7" style="189" customWidth="1"/>
    <col min="10511" max="10511" width="3.5546875" style="189" customWidth="1"/>
    <col min="10512" max="10512" width="12.6640625" style="189" customWidth="1"/>
    <col min="10513" max="10515" width="11.33203125" style="189" customWidth="1"/>
    <col min="10516" max="10516" width="10.5546875" style="189" customWidth="1"/>
    <col min="10517" max="10517" width="10.33203125" style="189" customWidth="1"/>
    <col min="10518" max="10518" width="5.6640625" style="189" customWidth="1"/>
    <col min="10519" max="10521" width="9.109375" style="189"/>
    <col min="10522" max="10522" width="7.5546875" style="189" customWidth="1"/>
    <col min="10523" max="10523" width="24.88671875" style="189" customWidth="1"/>
    <col min="10524" max="10524" width="4.33203125" style="189" customWidth="1"/>
    <col min="10525" max="10525" width="8.33203125" style="189" customWidth="1"/>
    <col min="10526" max="10526" width="8.6640625" style="189" customWidth="1"/>
    <col min="10527" max="10531" width="9.109375" style="189"/>
    <col min="10532" max="10533" width="0" style="189" hidden="1" customWidth="1"/>
    <col min="10534" max="10752" width="9.109375" style="189"/>
    <col min="10753" max="10753" width="4.6640625" style="189" customWidth="1"/>
    <col min="10754" max="10754" width="5.33203125" style="189" customWidth="1"/>
    <col min="10755" max="10755" width="13" style="189" customWidth="1"/>
    <col min="10756" max="10756" width="35.6640625" style="189" customWidth="1"/>
    <col min="10757" max="10757" width="11.33203125" style="189" customWidth="1"/>
    <col min="10758" max="10758" width="5.88671875" style="189" customWidth="1"/>
    <col min="10759" max="10759" width="9.6640625" style="189" customWidth="1"/>
    <col min="10760" max="10761" width="11.33203125" style="189" customWidth="1"/>
    <col min="10762" max="10762" width="8.33203125" style="189" customWidth="1"/>
    <col min="10763" max="10763" width="7.44140625" style="189" customWidth="1"/>
    <col min="10764" max="10764" width="8.33203125" style="189" customWidth="1"/>
    <col min="10765" max="10765" width="7.109375" style="189" customWidth="1"/>
    <col min="10766" max="10766" width="7" style="189" customWidth="1"/>
    <col min="10767" max="10767" width="3.5546875" style="189" customWidth="1"/>
    <col min="10768" max="10768" width="12.6640625" style="189" customWidth="1"/>
    <col min="10769" max="10771" width="11.33203125" style="189" customWidth="1"/>
    <col min="10772" max="10772" width="10.5546875" style="189" customWidth="1"/>
    <col min="10773" max="10773" width="10.33203125" style="189" customWidth="1"/>
    <col min="10774" max="10774" width="5.6640625" style="189" customWidth="1"/>
    <col min="10775" max="10777" width="9.109375" style="189"/>
    <col min="10778" max="10778" width="7.5546875" style="189" customWidth="1"/>
    <col min="10779" max="10779" width="24.88671875" style="189" customWidth="1"/>
    <col min="10780" max="10780" width="4.33203125" style="189" customWidth="1"/>
    <col min="10781" max="10781" width="8.33203125" style="189" customWidth="1"/>
    <col min="10782" max="10782" width="8.6640625" style="189" customWidth="1"/>
    <col min="10783" max="10787" width="9.109375" style="189"/>
    <col min="10788" max="10789" width="0" style="189" hidden="1" customWidth="1"/>
    <col min="10790" max="11008" width="9.109375" style="189"/>
    <col min="11009" max="11009" width="4.6640625" style="189" customWidth="1"/>
    <col min="11010" max="11010" width="5.33203125" style="189" customWidth="1"/>
    <col min="11011" max="11011" width="13" style="189" customWidth="1"/>
    <col min="11012" max="11012" width="35.6640625" style="189" customWidth="1"/>
    <col min="11013" max="11013" width="11.33203125" style="189" customWidth="1"/>
    <col min="11014" max="11014" width="5.88671875" style="189" customWidth="1"/>
    <col min="11015" max="11015" width="9.6640625" style="189" customWidth="1"/>
    <col min="11016" max="11017" width="11.33203125" style="189" customWidth="1"/>
    <col min="11018" max="11018" width="8.33203125" style="189" customWidth="1"/>
    <col min="11019" max="11019" width="7.44140625" style="189" customWidth="1"/>
    <col min="11020" max="11020" width="8.33203125" style="189" customWidth="1"/>
    <col min="11021" max="11021" width="7.109375" style="189" customWidth="1"/>
    <col min="11022" max="11022" width="7" style="189" customWidth="1"/>
    <col min="11023" max="11023" width="3.5546875" style="189" customWidth="1"/>
    <col min="11024" max="11024" width="12.6640625" style="189" customWidth="1"/>
    <col min="11025" max="11027" width="11.33203125" style="189" customWidth="1"/>
    <col min="11028" max="11028" width="10.5546875" style="189" customWidth="1"/>
    <col min="11029" max="11029" width="10.33203125" style="189" customWidth="1"/>
    <col min="11030" max="11030" width="5.6640625" style="189" customWidth="1"/>
    <col min="11031" max="11033" width="9.109375" style="189"/>
    <col min="11034" max="11034" width="7.5546875" style="189" customWidth="1"/>
    <col min="11035" max="11035" width="24.88671875" style="189" customWidth="1"/>
    <col min="11036" max="11036" width="4.33203125" style="189" customWidth="1"/>
    <col min="11037" max="11037" width="8.33203125" style="189" customWidth="1"/>
    <col min="11038" max="11038" width="8.6640625" style="189" customWidth="1"/>
    <col min="11039" max="11043" width="9.109375" style="189"/>
    <col min="11044" max="11045" width="0" style="189" hidden="1" customWidth="1"/>
    <col min="11046" max="11264" width="9.109375" style="189"/>
    <col min="11265" max="11265" width="4.6640625" style="189" customWidth="1"/>
    <col min="11266" max="11266" width="5.33203125" style="189" customWidth="1"/>
    <col min="11267" max="11267" width="13" style="189" customWidth="1"/>
    <col min="11268" max="11268" width="35.6640625" style="189" customWidth="1"/>
    <col min="11269" max="11269" width="11.33203125" style="189" customWidth="1"/>
    <col min="11270" max="11270" width="5.88671875" style="189" customWidth="1"/>
    <col min="11271" max="11271" width="9.6640625" style="189" customWidth="1"/>
    <col min="11272" max="11273" width="11.33203125" style="189" customWidth="1"/>
    <col min="11274" max="11274" width="8.33203125" style="189" customWidth="1"/>
    <col min="11275" max="11275" width="7.44140625" style="189" customWidth="1"/>
    <col min="11276" max="11276" width="8.33203125" style="189" customWidth="1"/>
    <col min="11277" max="11277" width="7.109375" style="189" customWidth="1"/>
    <col min="11278" max="11278" width="7" style="189" customWidth="1"/>
    <col min="11279" max="11279" width="3.5546875" style="189" customWidth="1"/>
    <col min="11280" max="11280" width="12.6640625" style="189" customWidth="1"/>
    <col min="11281" max="11283" width="11.33203125" style="189" customWidth="1"/>
    <col min="11284" max="11284" width="10.5546875" style="189" customWidth="1"/>
    <col min="11285" max="11285" width="10.33203125" style="189" customWidth="1"/>
    <col min="11286" max="11286" width="5.6640625" style="189" customWidth="1"/>
    <col min="11287" max="11289" width="9.109375" style="189"/>
    <col min="11290" max="11290" width="7.5546875" style="189" customWidth="1"/>
    <col min="11291" max="11291" width="24.88671875" style="189" customWidth="1"/>
    <col min="11292" max="11292" width="4.33203125" style="189" customWidth="1"/>
    <col min="11293" max="11293" width="8.33203125" style="189" customWidth="1"/>
    <col min="11294" max="11294" width="8.6640625" style="189" customWidth="1"/>
    <col min="11295" max="11299" width="9.109375" style="189"/>
    <col min="11300" max="11301" width="0" style="189" hidden="1" customWidth="1"/>
    <col min="11302" max="11520" width="9.109375" style="189"/>
    <col min="11521" max="11521" width="4.6640625" style="189" customWidth="1"/>
    <col min="11522" max="11522" width="5.33203125" style="189" customWidth="1"/>
    <col min="11523" max="11523" width="13" style="189" customWidth="1"/>
    <col min="11524" max="11524" width="35.6640625" style="189" customWidth="1"/>
    <col min="11525" max="11525" width="11.33203125" style="189" customWidth="1"/>
    <col min="11526" max="11526" width="5.88671875" style="189" customWidth="1"/>
    <col min="11527" max="11527" width="9.6640625" style="189" customWidth="1"/>
    <col min="11528" max="11529" width="11.33203125" style="189" customWidth="1"/>
    <col min="11530" max="11530" width="8.33203125" style="189" customWidth="1"/>
    <col min="11531" max="11531" width="7.44140625" style="189" customWidth="1"/>
    <col min="11532" max="11532" width="8.33203125" style="189" customWidth="1"/>
    <col min="11533" max="11533" width="7.109375" style="189" customWidth="1"/>
    <col min="11534" max="11534" width="7" style="189" customWidth="1"/>
    <col min="11535" max="11535" width="3.5546875" style="189" customWidth="1"/>
    <col min="11536" max="11536" width="12.6640625" style="189" customWidth="1"/>
    <col min="11537" max="11539" width="11.33203125" style="189" customWidth="1"/>
    <col min="11540" max="11540" width="10.5546875" style="189" customWidth="1"/>
    <col min="11541" max="11541" width="10.33203125" style="189" customWidth="1"/>
    <col min="11542" max="11542" width="5.6640625" style="189" customWidth="1"/>
    <col min="11543" max="11545" width="9.109375" style="189"/>
    <col min="11546" max="11546" width="7.5546875" style="189" customWidth="1"/>
    <col min="11547" max="11547" width="24.88671875" style="189" customWidth="1"/>
    <col min="11548" max="11548" width="4.33203125" style="189" customWidth="1"/>
    <col min="11549" max="11549" width="8.33203125" style="189" customWidth="1"/>
    <col min="11550" max="11550" width="8.6640625" style="189" customWidth="1"/>
    <col min="11551" max="11555" width="9.109375" style="189"/>
    <col min="11556" max="11557" width="0" style="189" hidden="1" customWidth="1"/>
    <col min="11558" max="11776" width="9.109375" style="189"/>
    <col min="11777" max="11777" width="4.6640625" style="189" customWidth="1"/>
    <col min="11778" max="11778" width="5.33203125" style="189" customWidth="1"/>
    <col min="11779" max="11779" width="13" style="189" customWidth="1"/>
    <col min="11780" max="11780" width="35.6640625" style="189" customWidth="1"/>
    <col min="11781" max="11781" width="11.33203125" style="189" customWidth="1"/>
    <col min="11782" max="11782" width="5.88671875" style="189" customWidth="1"/>
    <col min="11783" max="11783" width="9.6640625" style="189" customWidth="1"/>
    <col min="11784" max="11785" width="11.33203125" style="189" customWidth="1"/>
    <col min="11786" max="11786" width="8.33203125" style="189" customWidth="1"/>
    <col min="11787" max="11787" width="7.44140625" style="189" customWidth="1"/>
    <col min="11788" max="11788" width="8.33203125" style="189" customWidth="1"/>
    <col min="11789" max="11789" width="7.109375" style="189" customWidth="1"/>
    <col min="11790" max="11790" width="7" style="189" customWidth="1"/>
    <col min="11791" max="11791" width="3.5546875" style="189" customWidth="1"/>
    <col min="11792" max="11792" width="12.6640625" style="189" customWidth="1"/>
    <col min="11793" max="11795" width="11.33203125" style="189" customWidth="1"/>
    <col min="11796" max="11796" width="10.5546875" style="189" customWidth="1"/>
    <col min="11797" max="11797" width="10.33203125" style="189" customWidth="1"/>
    <col min="11798" max="11798" width="5.6640625" style="189" customWidth="1"/>
    <col min="11799" max="11801" width="9.109375" style="189"/>
    <col min="11802" max="11802" width="7.5546875" style="189" customWidth="1"/>
    <col min="11803" max="11803" width="24.88671875" style="189" customWidth="1"/>
    <col min="11804" max="11804" width="4.33203125" style="189" customWidth="1"/>
    <col min="11805" max="11805" width="8.33203125" style="189" customWidth="1"/>
    <col min="11806" max="11806" width="8.6640625" style="189" customWidth="1"/>
    <col min="11807" max="11811" width="9.109375" style="189"/>
    <col min="11812" max="11813" width="0" style="189" hidden="1" customWidth="1"/>
    <col min="11814" max="12032" width="9.109375" style="189"/>
    <col min="12033" max="12033" width="4.6640625" style="189" customWidth="1"/>
    <col min="12034" max="12034" width="5.33203125" style="189" customWidth="1"/>
    <col min="12035" max="12035" width="13" style="189" customWidth="1"/>
    <col min="12036" max="12036" width="35.6640625" style="189" customWidth="1"/>
    <col min="12037" max="12037" width="11.33203125" style="189" customWidth="1"/>
    <col min="12038" max="12038" width="5.88671875" style="189" customWidth="1"/>
    <col min="12039" max="12039" width="9.6640625" style="189" customWidth="1"/>
    <col min="12040" max="12041" width="11.33203125" style="189" customWidth="1"/>
    <col min="12042" max="12042" width="8.33203125" style="189" customWidth="1"/>
    <col min="12043" max="12043" width="7.44140625" style="189" customWidth="1"/>
    <col min="12044" max="12044" width="8.33203125" style="189" customWidth="1"/>
    <col min="12045" max="12045" width="7.109375" style="189" customWidth="1"/>
    <col min="12046" max="12046" width="7" style="189" customWidth="1"/>
    <col min="12047" max="12047" width="3.5546875" style="189" customWidth="1"/>
    <col min="12048" max="12048" width="12.6640625" style="189" customWidth="1"/>
    <col min="12049" max="12051" width="11.33203125" style="189" customWidth="1"/>
    <col min="12052" max="12052" width="10.5546875" style="189" customWidth="1"/>
    <col min="12053" max="12053" width="10.33203125" style="189" customWidth="1"/>
    <col min="12054" max="12054" width="5.6640625" style="189" customWidth="1"/>
    <col min="12055" max="12057" width="9.109375" style="189"/>
    <col min="12058" max="12058" width="7.5546875" style="189" customWidth="1"/>
    <col min="12059" max="12059" width="24.88671875" style="189" customWidth="1"/>
    <col min="12060" max="12060" width="4.33203125" style="189" customWidth="1"/>
    <col min="12061" max="12061" width="8.33203125" style="189" customWidth="1"/>
    <col min="12062" max="12062" width="8.6640625" style="189" customWidth="1"/>
    <col min="12063" max="12067" width="9.109375" style="189"/>
    <col min="12068" max="12069" width="0" style="189" hidden="1" customWidth="1"/>
    <col min="12070" max="12288" width="9.109375" style="189"/>
    <col min="12289" max="12289" width="4.6640625" style="189" customWidth="1"/>
    <col min="12290" max="12290" width="5.33203125" style="189" customWidth="1"/>
    <col min="12291" max="12291" width="13" style="189" customWidth="1"/>
    <col min="12292" max="12292" width="35.6640625" style="189" customWidth="1"/>
    <col min="12293" max="12293" width="11.33203125" style="189" customWidth="1"/>
    <col min="12294" max="12294" width="5.88671875" style="189" customWidth="1"/>
    <col min="12295" max="12295" width="9.6640625" style="189" customWidth="1"/>
    <col min="12296" max="12297" width="11.33203125" style="189" customWidth="1"/>
    <col min="12298" max="12298" width="8.33203125" style="189" customWidth="1"/>
    <col min="12299" max="12299" width="7.44140625" style="189" customWidth="1"/>
    <col min="12300" max="12300" width="8.33203125" style="189" customWidth="1"/>
    <col min="12301" max="12301" width="7.109375" style="189" customWidth="1"/>
    <col min="12302" max="12302" width="7" style="189" customWidth="1"/>
    <col min="12303" max="12303" width="3.5546875" style="189" customWidth="1"/>
    <col min="12304" max="12304" width="12.6640625" style="189" customWidth="1"/>
    <col min="12305" max="12307" width="11.33203125" style="189" customWidth="1"/>
    <col min="12308" max="12308" width="10.5546875" style="189" customWidth="1"/>
    <col min="12309" max="12309" width="10.33203125" style="189" customWidth="1"/>
    <col min="12310" max="12310" width="5.6640625" style="189" customWidth="1"/>
    <col min="12311" max="12313" width="9.109375" style="189"/>
    <col min="12314" max="12314" width="7.5546875" style="189" customWidth="1"/>
    <col min="12315" max="12315" width="24.88671875" style="189" customWidth="1"/>
    <col min="12316" max="12316" width="4.33203125" style="189" customWidth="1"/>
    <col min="12317" max="12317" width="8.33203125" style="189" customWidth="1"/>
    <col min="12318" max="12318" width="8.6640625" style="189" customWidth="1"/>
    <col min="12319" max="12323" width="9.109375" style="189"/>
    <col min="12324" max="12325" width="0" style="189" hidden="1" customWidth="1"/>
    <col min="12326" max="12544" width="9.109375" style="189"/>
    <col min="12545" max="12545" width="4.6640625" style="189" customWidth="1"/>
    <col min="12546" max="12546" width="5.33203125" style="189" customWidth="1"/>
    <col min="12547" max="12547" width="13" style="189" customWidth="1"/>
    <col min="12548" max="12548" width="35.6640625" style="189" customWidth="1"/>
    <col min="12549" max="12549" width="11.33203125" style="189" customWidth="1"/>
    <col min="12550" max="12550" width="5.88671875" style="189" customWidth="1"/>
    <col min="12551" max="12551" width="9.6640625" style="189" customWidth="1"/>
    <col min="12552" max="12553" width="11.33203125" style="189" customWidth="1"/>
    <col min="12554" max="12554" width="8.33203125" style="189" customWidth="1"/>
    <col min="12555" max="12555" width="7.44140625" style="189" customWidth="1"/>
    <col min="12556" max="12556" width="8.33203125" style="189" customWidth="1"/>
    <col min="12557" max="12557" width="7.109375" style="189" customWidth="1"/>
    <col min="12558" max="12558" width="7" style="189" customWidth="1"/>
    <col min="12559" max="12559" width="3.5546875" style="189" customWidth="1"/>
    <col min="12560" max="12560" width="12.6640625" style="189" customWidth="1"/>
    <col min="12561" max="12563" width="11.33203125" style="189" customWidth="1"/>
    <col min="12564" max="12564" width="10.5546875" style="189" customWidth="1"/>
    <col min="12565" max="12565" width="10.33203125" style="189" customWidth="1"/>
    <col min="12566" max="12566" width="5.6640625" style="189" customWidth="1"/>
    <col min="12567" max="12569" width="9.109375" style="189"/>
    <col min="12570" max="12570" width="7.5546875" style="189" customWidth="1"/>
    <col min="12571" max="12571" width="24.88671875" style="189" customWidth="1"/>
    <col min="12572" max="12572" width="4.33203125" style="189" customWidth="1"/>
    <col min="12573" max="12573" width="8.33203125" style="189" customWidth="1"/>
    <col min="12574" max="12574" width="8.6640625" style="189" customWidth="1"/>
    <col min="12575" max="12579" width="9.109375" style="189"/>
    <col min="12580" max="12581" width="0" style="189" hidden="1" customWidth="1"/>
    <col min="12582" max="12800" width="9.109375" style="189"/>
    <col min="12801" max="12801" width="4.6640625" style="189" customWidth="1"/>
    <col min="12802" max="12802" width="5.33203125" style="189" customWidth="1"/>
    <col min="12803" max="12803" width="13" style="189" customWidth="1"/>
    <col min="12804" max="12804" width="35.6640625" style="189" customWidth="1"/>
    <col min="12805" max="12805" width="11.33203125" style="189" customWidth="1"/>
    <col min="12806" max="12806" width="5.88671875" style="189" customWidth="1"/>
    <col min="12807" max="12807" width="9.6640625" style="189" customWidth="1"/>
    <col min="12808" max="12809" width="11.33203125" style="189" customWidth="1"/>
    <col min="12810" max="12810" width="8.33203125" style="189" customWidth="1"/>
    <col min="12811" max="12811" width="7.44140625" style="189" customWidth="1"/>
    <col min="12812" max="12812" width="8.33203125" style="189" customWidth="1"/>
    <col min="12813" max="12813" width="7.109375" style="189" customWidth="1"/>
    <col min="12814" max="12814" width="7" style="189" customWidth="1"/>
    <col min="12815" max="12815" width="3.5546875" style="189" customWidth="1"/>
    <col min="12816" max="12816" width="12.6640625" style="189" customWidth="1"/>
    <col min="12817" max="12819" width="11.33203125" style="189" customWidth="1"/>
    <col min="12820" max="12820" width="10.5546875" style="189" customWidth="1"/>
    <col min="12821" max="12821" width="10.33203125" style="189" customWidth="1"/>
    <col min="12822" max="12822" width="5.6640625" style="189" customWidth="1"/>
    <col min="12823" max="12825" width="9.109375" style="189"/>
    <col min="12826" max="12826" width="7.5546875" style="189" customWidth="1"/>
    <col min="12827" max="12827" width="24.88671875" style="189" customWidth="1"/>
    <col min="12828" max="12828" width="4.33203125" style="189" customWidth="1"/>
    <col min="12829" max="12829" width="8.33203125" style="189" customWidth="1"/>
    <col min="12830" max="12830" width="8.6640625" style="189" customWidth="1"/>
    <col min="12831" max="12835" width="9.109375" style="189"/>
    <col min="12836" max="12837" width="0" style="189" hidden="1" customWidth="1"/>
    <col min="12838" max="13056" width="9.109375" style="189"/>
    <col min="13057" max="13057" width="4.6640625" style="189" customWidth="1"/>
    <col min="13058" max="13058" width="5.33203125" style="189" customWidth="1"/>
    <col min="13059" max="13059" width="13" style="189" customWidth="1"/>
    <col min="13060" max="13060" width="35.6640625" style="189" customWidth="1"/>
    <col min="13061" max="13061" width="11.33203125" style="189" customWidth="1"/>
    <col min="13062" max="13062" width="5.88671875" style="189" customWidth="1"/>
    <col min="13063" max="13063" width="9.6640625" style="189" customWidth="1"/>
    <col min="13064" max="13065" width="11.33203125" style="189" customWidth="1"/>
    <col min="13066" max="13066" width="8.33203125" style="189" customWidth="1"/>
    <col min="13067" max="13067" width="7.44140625" style="189" customWidth="1"/>
    <col min="13068" max="13068" width="8.33203125" style="189" customWidth="1"/>
    <col min="13069" max="13069" width="7.109375" style="189" customWidth="1"/>
    <col min="13070" max="13070" width="7" style="189" customWidth="1"/>
    <col min="13071" max="13071" width="3.5546875" style="189" customWidth="1"/>
    <col min="13072" max="13072" width="12.6640625" style="189" customWidth="1"/>
    <col min="13073" max="13075" width="11.33203125" style="189" customWidth="1"/>
    <col min="13076" max="13076" width="10.5546875" style="189" customWidth="1"/>
    <col min="13077" max="13077" width="10.33203125" style="189" customWidth="1"/>
    <col min="13078" max="13078" width="5.6640625" style="189" customWidth="1"/>
    <col min="13079" max="13081" width="9.109375" style="189"/>
    <col min="13082" max="13082" width="7.5546875" style="189" customWidth="1"/>
    <col min="13083" max="13083" width="24.88671875" style="189" customWidth="1"/>
    <col min="13084" max="13084" width="4.33203125" style="189" customWidth="1"/>
    <col min="13085" max="13085" width="8.33203125" style="189" customWidth="1"/>
    <col min="13086" max="13086" width="8.6640625" style="189" customWidth="1"/>
    <col min="13087" max="13091" width="9.109375" style="189"/>
    <col min="13092" max="13093" width="0" style="189" hidden="1" customWidth="1"/>
    <col min="13094" max="13312" width="9.109375" style="189"/>
    <col min="13313" max="13313" width="4.6640625" style="189" customWidth="1"/>
    <col min="13314" max="13314" width="5.33203125" style="189" customWidth="1"/>
    <col min="13315" max="13315" width="13" style="189" customWidth="1"/>
    <col min="13316" max="13316" width="35.6640625" style="189" customWidth="1"/>
    <col min="13317" max="13317" width="11.33203125" style="189" customWidth="1"/>
    <col min="13318" max="13318" width="5.88671875" style="189" customWidth="1"/>
    <col min="13319" max="13319" width="9.6640625" style="189" customWidth="1"/>
    <col min="13320" max="13321" width="11.33203125" style="189" customWidth="1"/>
    <col min="13322" max="13322" width="8.33203125" style="189" customWidth="1"/>
    <col min="13323" max="13323" width="7.44140625" style="189" customWidth="1"/>
    <col min="13324" max="13324" width="8.33203125" style="189" customWidth="1"/>
    <col min="13325" max="13325" width="7.109375" style="189" customWidth="1"/>
    <col min="13326" max="13326" width="7" style="189" customWidth="1"/>
    <col min="13327" max="13327" width="3.5546875" style="189" customWidth="1"/>
    <col min="13328" max="13328" width="12.6640625" style="189" customWidth="1"/>
    <col min="13329" max="13331" width="11.33203125" style="189" customWidth="1"/>
    <col min="13332" max="13332" width="10.5546875" style="189" customWidth="1"/>
    <col min="13333" max="13333" width="10.33203125" style="189" customWidth="1"/>
    <col min="13334" max="13334" width="5.6640625" style="189" customWidth="1"/>
    <col min="13335" max="13337" width="9.109375" style="189"/>
    <col min="13338" max="13338" width="7.5546875" style="189" customWidth="1"/>
    <col min="13339" max="13339" width="24.88671875" style="189" customWidth="1"/>
    <col min="13340" max="13340" width="4.33203125" style="189" customWidth="1"/>
    <col min="13341" max="13341" width="8.33203125" style="189" customWidth="1"/>
    <col min="13342" max="13342" width="8.6640625" style="189" customWidth="1"/>
    <col min="13343" max="13347" width="9.109375" style="189"/>
    <col min="13348" max="13349" width="0" style="189" hidden="1" customWidth="1"/>
    <col min="13350" max="13568" width="9.109375" style="189"/>
    <col min="13569" max="13569" width="4.6640625" style="189" customWidth="1"/>
    <col min="13570" max="13570" width="5.33203125" style="189" customWidth="1"/>
    <col min="13571" max="13571" width="13" style="189" customWidth="1"/>
    <col min="13572" max="13572" width="35.6640625" style="189" customWidth="1"/>
    <col min="13573" max="13573" width="11.33203125" style="189" customWidth="1"/>
    <col min="13574" max="13574" width="5.88671875" style="189" customWidth="1"/>
    <col min="13575" max="13575" width="9.6640625" style="189" customWidth="1"/>
    <col min="13576" max="13577" width="11.33203125" style="189" customWidth="1"/>
    <col min="13578" max="13578" width="8.33203125" style="189" customWidth="1"/>
    <col min="13579" max="13579" width="7.44140625" style="189" customWidth="1"/>
    <col min="13580" max="13580" width="8.33203125" style="189" customWidth="1"/>
    <col min="13581" max="13581" width="7.109375" style="189" customWidth="1"/>
    <col min="13582" max="13582" width="7" style="189" customWidth="1"/>
    <col min="13583" max="13583" width="3.5546875" style="189" customWidth="1"/>
    <col min="13584" max="13584" width="12.6640625" style="189" customWidth="1"/>
    <col min="13585" max="13587" width="11.33203125" style="189" customWidth="1"/>
    <col min="13588" max="13588" width="10.5546875" style="189" customWidth="1"/>
    <col min="13589" max="13589" width="10.33203125" style="189" customWidth="1"/>
    <col min="13590" max="13590" width="5.6640625" style="189" customWidth="1"/>
    <col min="13591" max="13593" width="9.109375" style="189"/>
    <col min="13594" max="13594" width="7.5546875" style="189" customWidth="1"/>
    <col min="13595" max="13595" width="24.88671875" style="189" customWidth="1"/>
    <col min="13596" max="13596" width="4.33203125" style="189" customWidth="1"/>
    <col min="13597" max="13597" width="8.33203125" style="189" customWidth="1"/>
    <col min="13598" max="13598" width="8.6640625" style="189" customWidth="1"/>
    <col min="13599" max="13603" width="9.109375" style="189"/>
    <col min="13604" max="13605" width="0" style="189" hidden="1" customWidth="1"/>
    <col min="13606" max="13824" width="9.109375" style="189"/>
    <col min="13825" max="13825" width="4.6640625" style="189" customWidth="1"/>
    <col min="13826" max="13826" width="5.33203125" style="189" customWidth="1"/>
    <col min="13827" max="13827" width="13" style="189" customWidth="1"/>
    <col min="13828" max="13828" width="35.6640625" style="189" customWidth="1"/>
    <col min="13829" max="13829" width="11.33203125" style="189" customWidth="1"/>
    <col min="13830" max="13830" width="5.88671875" style="189" customWidth="1"/>
    <col min="13831" max="13831" width="9.6640625" style="189" customWidth="1"/>
    <col min="13832" max="13833" width="11.33203125" style="189" customWidth="1"/>
    <col min="13834" max="13834" width="8.33203125" style="189" customWidth="1"/>
    <col min="13835" max="13835" width="7.44140625" style="189" customWidth="1"/>
    <col min="13836" max="13836" width="8.33203125" style="189" customWidth="1"/>
    <col min="13837" max="13837" width="7.109375" style="189" customWidth="1"/>
    <col min="13838" max="13838" width="7" style="189" customWidth="1"/>
    <col min="13839" max="13839" width="3.5546875" style="189" customWidth="1"/>
    <col min="13840" max="13840" width="12.6640625" style="189" customWidth="1"/>
    <col min="13841" max="13843" width="11.33203125" style="189" customWidth="1"/>
    <col min="13844" max="13844" width="10.5546875" style="189" customWidth="1"/>
    <col min="13845" max="13845" width="10.33203125" style="189" customWidth="1"/>
    <col min="13846" max="13846" width="5.6640625" style="189" customWidth="1"/>
    <col min="13847" max="13849" width="9.109375" style="189"/>
    <col min="13850" max="13850" width="7.5546875" style="189" customWidth="1"/>
    <col min="13851" max="13851" width="24.88671875" style="189" customWidth="1"/>
    <col min="13852" max="13852" width="4.33203125" style="189" customWidth="1"/>
    <col min="13853" max="13853" width="8.33203125" style="189" customWidth="1"/>
    <col min="13854" max="13854" width="8.6640625" style="189" customWidth="1"/>
    <col min="13855" max="13859" width="9.109375" style="189"/>
    <col min="13860" max="13861" width="0" style="189" hidden="1" customWidth="1"/>
    <col min="13862" max="14080" width="9.109375" style="189"/>
    <col min="14081" max="14081" width="4.6640625" style="189" customWidth="1"/>
    <col min="14082" max="14082" width="5.33203125" style="189" customWidth="1"/>
    <col min="14083" max="14083" width="13" style="189" customWidth="1"/>
    <col min="14084" max="14084" width="35.6640625" style="189" customWidth="1"/>
    <col min="14085" max="14085" width="11.33203125" style="189" customWidth="1"/>
    <col min="14086" max="14086" width="5.88671875" style="189" customWidth="1"/>
    <col min="14087" max="14087" width="9.6640625" style="189" customWidth="1"/>
    <col min="14088" max="14089" width="11.33203125" style="189" customWidth="1"/>
    <col min="14090" max="14090" width="8.33203125" style="189" customWidth="1"/>
    <col min="14091" max="14091" width="7.44140625" style="189" customWidth="1"/>
    <col min="14092" max="14092" width="8.33203125" style="189" customWidth="1"/>
    <col min="14093" max="14093" width="7.109375" style="189" customWidth="1"/>
    <col min="14094" max="14094" width="7" style="189" customWidth="1"/>
    <col min="14095" max="14095" width="3.5546875" style="189" customWidth="1"/>
    <col min="14096" max="14096" width="12.6640625" style="189" customWidth="1"/>
    <col min="14097" max="14099" width="11.33203125" style="189" customWidth="1"/>
    <col min="14100" max="14100" width="10.5546875" style="189" customWidth="1"/>
    <col min="14101" max="14101" width="10.33203125" style="189" customWidth="1"/>
    <col min="14102" max="14102" width="5.6640625" style="189" customWidth="1"/>
    <col min="14103" max="14105" width="9.109375" style="189"/>
    <col min="14106" max="14106" width="7.5546875" style="189" customWidth="1"/>
    <col min="14107" max="14107" width="24.88671875" style="189" customWidth="1"/>
    <col min="14108" max="14108" width="4.33203125" style="189" customWidth="1"/>
    <col min="14109" max="14109" width="8.33203125" style="189" customWidth="1"/>
    <col min="14110" max="14110" width="8.6640625" style="189" customWidth="1"/>
    <col min="14111" max="14115" width="9.109375" style="189"/>
    <col min="14116" max="14117" width="0" style="189" hidden="1" customWidth="1"/>
    <col min="14118" max="14336" width="9.109375" style="189"/>
    <col min="14337" max="14337" width="4.6640625" style="189" customWidth="1"/>
    <col min="14338" max="14338" width="5.33203125" style="189" customWidth="1"/>
    <col min="14339" max="14339" width="13" style="189" customWidth="1"/>
    <col min="14340" max="14340" width="35.6640625" style="189" customWidth="1"/>
    <col min="14341" max="14341" width="11.33203125" style="189" customWidth="1"/>
    <col min="14342" max="14342" width="5.88671875" style="189" customWidth="1"/>
    <col min="14343" max="14343" width="9.6640625" style="189" customWidth="1"/>
    <col min="14344" max="14345" width="11.33203125" style="189" customWidth="1"/>
    <col min="14346" max="14346" width="8.33203125" style="189" customWidth="1"/>
    <col min="14347" max="14347" width="7.44140625" style="189" customWidth="1"/>
    <col min="14348" max="14348" width="8.33203125" style="189" customWidth="1"/>
    <col min="14349" max="14349" width="7.109375" style="189" customWidth="1"/>
    <col min="14350" max="14350" width="7" style="189" customWidth="1"/>
    <col min="14351" max="14351" width="3.5546875" style="189" customWidth="1"/>
    <col min="14352" max="14352" width="12.6640625" style="189" customWidth="1"/>
    <col min="14353" max="14355" width="11.33203125" style="189" customWidth="1"/>
    <col min="14356" max="14356" width="10.5546875" style="189" customWidth="1"/>
    <col min="14357" max="14357" width="10.33203125" style="189" customWidth="1"/>
    <col min="14358" max="14358" width="5.6640625" style="189" customWidth="1"/>
    <col min="14359" max="14361" width="9.109375" style="189"/>
    <col min="14362" max="14362" width="7.5546875" style="189" customWidth="1"/>
    <col min="14363" max="14363" width="24.88671875" style="189" customWidth="1"/>
    <col min="14364" max="14364" width="4.33203125" style="189" customWidth="1"/>
    <col min="14365" max="14365" width="8.33203125" style="189" customWidth="1"/>
    <col min="14366" max="14366" width="8.6640625" style="189" customWidth="1"/>
    <col min="14367" max="14371" width="9.109375" style="189"/>
    <col min="14372" max="14373" width="0" style="189" hidden="1" customWidth="1"/>
    <col min="14374" max="14592" width="9.109375" style="189"/>
    <col min="14593" max="14593" width="4.6640625" style="189" customWidth="1"/>
    <col min="14594" max="14594" width="5.33203125" style="189" customWidth="1"/>
    <col min="14595" max="14595" width="13" style="189" customWidth="1"/>
    <col min="14596" max="14596" width="35.6640625" style="189" customWidth="1"/>
    <col min="14597" max="14597" width="11.33203125" style="189" customWidth="1"/>
    <col min="14598" max="14598" width="5.88671875" style="189" customWidth="1"/>
    <col min="14599" max="14599" width="9.6640625" style="189" customWidth="1"/>
    <col min="14600" max="14601" width="11.33203125" style="189" customWidth="1"/>
    <col min="14602" max="14602" width="8.33203125" style="189" customWidth="1"/>
    <col min="14603" max="14603" width="7.44140625" style="189" customWidth="1"/>
    <col min="14604" max="14604" width="8.33203125" style="189" customWidth="1"/>
    <col min="14605" max="14605" width="7.109375" style="189" customWidth="1"/>
    <col min="14606" max="14606" width="7" style="189" customWidth="1"/>
    <col min="14607" max="14607" width="3.5546875" style="189" customWidth="1"/>
    <col min="14608" max="14608" width="12.6640625" style="189" customWidth="1"/>
    <col min="14609" max="14611" width="11.33203125" style="189" customWidth="1"/>
    <col min="14612" max="14612" width="10.5546875" style="189" customWidth="1"/>
    <col min="14613" max="14613" width="10.33203125" style="189" customWidth="1"/>
    <col min="14614" max="14614" width="5.6640625" style="189" customWidth="1"/>
    <col min="14615" max="14617" width="9.109375" style="189"/>
    <col min="14618" max="14618" width="7.5546875" style="189" customWidth="1"/>
    <col min="14619" max="14619" width="24.88671875" style="189" customWidth="1"/>
    <col min="14620" max="14620" width="4.33203125" style="189" customWidth="1"/>
    <col min="14621" max="14621" width="8.33203125" style="189" customWidth="1"/>
    <col min="14622" max="14622" width="8.6640625" style="189" customWidth="1"/>
    <col min="14623" max="14627" width="9.109375" style="189"/>
    <col min="14628" max="14629" width="0" style="189" hidden="1" customWidth="1"/>
    <col min="14630" max="14848" width="9.109375" style="189"/>
    <col min="14849" max="14849" width="4.6640625" style="189" customWidth="1"/>
    <col min="14850" max="14850" width="5.33203125" style="189" customWidth="1"/>
    <col min="14851" max="14851" width="13" style="189" customWidth="1"/>
    <col min="14852" max="14852" width="35.6640625" style="189" customWidth="1"/>
    <col min="14853" max="14853" width="11.33203125" style="189" customWidth="1"/>
    <col min="14854" max="14854" width="5.88671875" style="189" customWidth="1"/>
    <col min="14855" max="14855" width="9.6640625" style="189" customWidth="1"/>
    <col min="14856" max="14857" width="11.33203125" style="189" customWidth="1"/>
    <col min="14858" max="14858" width="8.33203125" style="189" customWidth="1"/>
    <col min="14859" max="14859" width="7.44140625" style="189" customWidth="1"/>
    <col min="14860" max="14860" width="8.33203125" style="189" customWidth="1"/>
    <col min="14861" max="14861" width="7.109375" style="189" customWidth="1"/>
    <col min="14862" max="14862" width="7" style="189" customWidth="1"/>
    <col min="14863" max="14863" width="3.5546875" style="189" customWidth="1"/>
    <col min="14864" max="14864" width="12.6640625" style="189" customWidth="1"/>
    <col min="14865" max="14867" width="11.33203125" style="189" customWidth="1"/>
    <col min="14868" max="14868" width="10.5546875" style="189" customWidth="1"/>
    <col min="14869" max="14869" width="10.33203125" style="189" customWidth="1"/>
    <col min="14870" max="14870" width="5.6640625" style="189" customWidth="1"/>
    <col min="14871" max="14873" width="9.109375" style="189"/>
    <col min="14874" max="14874" width="7.5546875" style="189" customWidth="1"/>
    <col min="14875" max="14875" width="24.88671875" style="189" customWidth="1"/>
    <col min="14876" max="14876" width="4.33203125" style="189" customWidth="1"/>
    <col min="14877" max="14877" width="8.33203125" style="189" customWidth="1"/>
    <col min="14878" max="14878" width="8.6640625" style="189" customWidth="1"/>
    <col min="14879" max="14883" width="9.109375" style="189"/>
    <col min="14884" max="14885" width="0" style="189" hidden="1" customWidth="1"/>
    <col min="14886" max="15104" width="9.109375" style="189"/>
    <col min="15105" max="15105" width="4.6640625" style="189" customWidth="1"/>
    <col min="15106" max="15106" width="5.33203125" style="189" customWidth="1"/>
    <col min="15107" max="15107" width="13" style="189" customWidth="1"/>
    <col min="15108" max="15108" width="35.6640625" style="189" customWidth="1"/>
    <col min="15109" max="15109" width="11.33203125" style="189" customWidth="1"/>
    <col min="15110" max="15110" width="5.88671875" style="189" customWidth="1"/>
    <col min="15111" max="15111" width="9.6640625" style="189" customWidth="1"/>
    <col min="15112" max="15113" width="11.33203125" style="189" customWidth="1"/>
    <col min="15114" max="15114" width="8.33203125" style="189" customWidth="1"/>
    <col min="15115" max="15115" width="7.44140625" style="189" customWidth="1"/>
    <col min="15116" max="15116" width="8.33203125" style="189" customWidth="1"/>
    <col min="15117" max="15117" width="7.109375" style="189" customWidth="1"/>
    <col min="15118" max="15118" width="7" style="189" customWidth="1"/>
    <col min="15119" max="15119" width="3.5546875" style="189" customWidth="1"/>
    <col min="15120" max="15120" width="12.6640625" style="189" customWidth="1"/>
    <col min="15121" max="15123" width="11.33203125" style="189" customWidth="1"/>
    <col min="15124" max="15124" width="10.5546875" style="189" customWidth="1"/>
    <col min="15125" max="15125" width="10.33203125" style="189" customWidth="1"/>
    <col min="15126" max="15126" width="5.6640625" style="189" customWidth="1"/>
    <col min="15127" max="15129" width="9.109375" style="189"/>
    <col min="15130" max="15130" width="7.5546875" style="189" customWidth="1"/>
    <col min="15131" max="15131" width="24.88671875" style="189" customWidth="1"/>
    <col min="15132" max="15132" width="4.33203125" style="189" customWidth="1"/>
    <col min="15133" max="15133" width="8.33203125" style="189" customWidth="1"/>
    <col min="15134" max="15134" width="8.6640625" style="189" customWidth="1"/>
    <col min="15135" max="15139" width="9.109375" style="189"/>
    <col min="15140" max="15141" width="0" style="189" hidden="1" customWidth="1"/>
    <col min="15142" max="15360" width="9.109375" style="189"/>
    <col min="15361" max="15361" width="4.6640625" style="189" customWidth="1"/>
    <col min="15362" max="15362" width="5.33203125" style="189" customWidth="1"/>
    <col min="15363" max="15363" width="13" style="189" customWidth="1"/>
    <col min="15364" max="15364" width="35.6640625" style="189" customWidth="1"/>
    <col min="15365" max="15365" width="11.33203125" style="189" customWidth="1"/>
    <col min="15366" max="15366" width="5.88671875" style="189" customWidth="1"/>
    <col min="15367" max="15367" width="9.6640625" style="189" customWidth="1"/>
    <col min="15368" max="15369" width="11.33203125" style="189" customWidth="1"/>
    <col min="15370" max="15370" width="8.33203125" style="189" customWidth="1"/>
    <col min="15371" max="15371" width="7.44140625" style="189" customWidth="1"/>
    <col min="15372" max="15372" width="8.33203125" style="189" customWidth="1"/>
    <col min="15373" max="15373" width="7.109375" style="189" customWidth="1"/>
    <col min="15374" max="15374" width="7" style="189" customWidth="1"/>
    <col min="15375" max="15375" width="3.5546875" style="189" customWidth="1"/>
    <col min="15376" max="15376" width="12.6640625" style="189" customWidth="1"/>
    <col min="15377" max="15379" width="11.33203125" style="189" customWidth="1"/>
    <col min="15380" max="15380" width="10.5546875" style="189" customWidth="1"/>
    <col min="15381" max="15381" width="10.33203125" style="189" customWidth="1"/>
    <col min="15382" max="15382" width="5.6640625" style="189" customWidth="1"/>
    <col min="15383" max="15385" width="9.109375" style="189"/>
    <col min="15386" max="15386" width="7.5546875" style="189" customWidth="1"/>
    <col min="15387" max="15387" width="24.88671875" style="189" customWidth="1"/>
    <col min="15388" max="15388" width="4.33203125" style="189" customWidth="1"/>
    <col min="15389" max="15389" width="8.33203125" style="189" customWidth="1"/>
    <col min="15390" max="15390" width="8.6640625" style="189" customWidth="1"/>
    <col min="15391" max="15395" width="9.109375" style="189"/>
    <col min="15396" max="15397" width="0" style="189" hidden="1" customWidth="1"/>
    <col min="15398" max="15616" width="9.109375" style="189"/>
    <col min="15617" max="15617" width="4.6640625" style="189" customWidth="1"/>
    <col min="15618" max="15618" width="5.33203125" style="189" customWidth="1"/>
    <col min="15619" max="15619" width="13" style="189" customWidth="1"/>
    <col min="15620" max="15620" width="35.6640625" style="189" customWidth="1"/>
    <col min="15621" max="15621" width="11.33203125" style="189" customWidth="1"/>
    <col min="15622" max="15622" width="5.88671875" style="189" customWidth="1"/>
    <col min="15623" max="15623" width="9.6640625" style="189" customWidth="1"/>
    <col min="15624" max="15625" width="11.33203125" style="189" customWidth="1"/>
    <col min="15626" max="15626" width="8.33203125" style="189" customWidth="1"/>
    <col min="15627" max="15627" width="7.44140625" style="189" customWidth="1"/>
    <col min="15628" max="15628" width="8.33203125" style="189" customWidth="1"/>
    <col min="15629" max="15629" width="7.109375" style="189" customWidth="1"/>
    <col min="15630" max="15630" width="7" style="189" customWidth="1"/>
    <col min="15631" max="15631" width="3.5546875" style="189" customWidth="1"/>
    <col min="15632" max="15632" width="12.6640625" style="189" customWidth="1"/>
    <col min="15633" max="15635" width="11.33203125" style="189" customWidth="1"/>
    <col min="15636" max="15636" width="10.5546875" style="189" customWidth="1"/>
    <col min="15637" max="15637" width="10.33203125" style="189" customWidth="1"/>
    <col min="15638" max="15638" width="5.6640625" style="189" customWidth="1"/>
    <col min="15639" max="15641" width="9.109375" style="189"/>
    <col min="15642" max="15642" width="7.5546875" style="189" customWidth="1"/>
    <col min="15643" max="15643" width="24.88671875" style="189" customWidth="1"/>
    <col min="15644" max="15644" width="4.33203125" style="189" customWidth="1"/>
    <col min="15645" max="15645" width="8.33203125" style="189" customWidth="1"/>
    <col min="15646" max="15646" width="8.6640625" style="189" customWidth="1"/>
    <col min="15647" max="15651" width="9.109375" style="189"/>
    <col min="15652" max="15653" width="0" style="189" hidden="1" customWidth="1"/>
    <col min="15654" max="15872" width="9.109375" style="189"/>
    <col min="15873" max="15873" width="4.6640625" style="189" customWidth="1"/>
    <col min="15874" max="15874" width="5.33203125" style="189" customWidth="1"/>
    <col min="15875" max="15875" width="13" style="189" customWidth="1"/>
    <col min="15876" max="15876" width="35.6640625" style="189" customWidth="1"/>
    <col min="15877" max="15877" width="11.33203125" style="189" customWidth="1"/>
    <col min="15878" max="15878" width="5.88671875" style="189" customWidth="1"/>
    <col min="15879" max="15879" width="9.6640625" style="189" customWidth="1"/>
    <col min="15880" max="15881" width="11.33203125" style="189" customWidth="1"/>
    <col min="15882" max="15882" width="8.33203125" style="189" customWidth="1"/>
    <col min="15883" max="15883" width="7.44140625" style="189" customWidth="1"/>
    <col min="15884" max="15884" width="8.33203125" style="189" customWidth="1"/>
    <col min="15885" max="15885" width="7.109375" style="189" customWidth="1"/>
    <col min="15886" max="15886" width="7" style="189" customWidth="1"/>
    <col min="15887" max="15887" width="3.5546875" style="189" customWidth="1"/>
    <col min="15888" max="15888" width="12.6640625" style="189" customWidth="1"/>
    <col min="15889" max="15891" width="11.33203125" style="189" customWidth="1"/>
    <col min="15892" max="15892" width="10.5546875" style="189" customWidth="1"/>
    <col min="15893" max="15893" width="10.33203125" style="189" customWidth="1"/>
    <col min="15894" max="15894" width="5.6640625" style="189" customWidth="1"/>
    <col min="15895" max="15897" width="9.109375" style="189"/>
    <col min="15898" max="15898" width="7.5546875" style="189" customWidth="1"/>
    <col min="15899" max="15899" width="24.88671875" style="189" customWidth="1"/>
    <col min="15900" max="15900" width="4.33203125" style="189" customWidth="1"/>
    <col min="15901" max="15901" width="8.33203125" style="189" customWidth="1"/>
    <col min="15902" max="15902" width="8.6640625" style="189" customWidth="1"/>
    <col min="15903" max="15907" width="9.109375" style="189"/>
    <col min="15908" max="15909" width="0" style="189" hidden="1" customWidth="1"/>
    <col min="15910" max="16128" width="9.109375" style="189"/>
    <col min="16129" max="16129" width="4.6640625" style="189" customWidth="1"/>
    <col min="16130" max="16130" width="5.33203125" style="189" customWidth="1"/>
    <col min="16131" max="16131" width="13" style="189" customWidth="1"/>
    <col min="16132" max="16132" width="35.6640625" style="189" customWidth="1"/>
    <col min="16133" max="16133" width="11.33203125" style="189" customWidth="1"/>
    <col min="16134" max="16134" width="5.88671875" style="189" customWidth="1"/>
    <col min="16135" max="16135" width="9.6640625" style="189" customWidth="1"/>
    <col min="16136" max="16137" width="11.33203125" style="189" customWidth="1"/>
    <col min="16138" max="16138" width="8.33203125" style="189" customWidth="1"/>
    <col min="16139" max="16139" width="7.44140625" style="189" customWidth="1"/>
    <col min="16140" max="16140" width="8.33203125" style="189" customWidth="1"/>
    <col min="16141" max="16141" width="7.109375" style="189" customWidth="1"/>
    <col min="16142" max="16142" width="7" style="189" customWidth="1"/>
    <col min="16143" max="16143" width="3.5546875" style="189" customWidth="1"/>
    <col min="16144" max="16144" width="12.6640625" style="189" customWidth="1"/>
    <col min="16145" max="16147" width="11.33203125" style="189" customWidth="1"/>
    <col min="16148" max="16148" width="10.5546875" style="189" customWidth="1"/>
    <col min="16149" max="16149" width="10.33203125" style="189" customWidth="1"/>
    <col min="16150" max="16150" width="5.6640625" style="189" customWidth="1"/>
    <col min="16151" max="16153" width="9.109375" style="189"/>
    <col min="16154" max="16154" width="7.5546875" style="189" customWidth="1"/>
    <col min="16155" max="16155" width="24.88671875" style="189" customWidth="1"/>
    <col min="16156" max="16156" width="4.33203125" style="189" customWidth="1"/>
    <col min="16157" max="16157" width="8.33203125" style="189" customWidth="1"/>
    <col min="16158" max="16158" width="8.6640625" style="189" customWidth="1"/>
    <col min="16159" max="16163" width="9.109375" style="189"/>
    <col min="16164" max="16165" width="0" style="189" hidden="1" customWidth="1"/>
    <col min="16166" max="16384" width="9.109375" style="189"/>
  </cols>
  <sheetData>
    <row r="1" spans="1:37">
      <c r="A1" s="188" t="s">
        <v>529</v>
      </c>
      <c r="B1" s="189"/>
      <c r="C1" s="189" t="str">
        <f>Rekapitulácia!B6</f>
        <v>Gymnázium Ľudovíta Štúra,Hronská 1467/3, 960 49 Zvolen</v>
      </c>
      <c r="D1" s="189"/>
      <c r="E1" s="189"/>
      <c r="F1" s="189"/>
      <c r="G1" s="190"/>
      <c r="H1" s="189"/>
      <c r="I1" s="188" t="s">
        <v>530</v>
      </c>
      <c r="J1" s="190"/>
      <c r="K1" s="191"/>
      <c r="L1" s="189"/>
      <c r="M1" s="189"/>
      <c r="N1" s="189"/>
      <c r="O1" s="189"/>
      <c r="P1" s="189"/>
      <c r="Q1" s="192"/>
      <c r="R1" s="192"/>
      <c r="S1" s="192"/>
      <c r="T1" s="189"/>
      <c r="U1" s="189"/>
      <c r="V1" s="189"/>
      <c r="W1" s="189"/>
      <c r="X1" s="189"/>
      <c r="Y1" s="189"/>
      <c r="Z1" s="193" t="s">
        <v>531</v>
      </c>
      <c r="AA1" s="193" t="s">
        <v>532</v>
      </c>
      <c r="AB1" s="194" t="s">
        <v>533</v>
      </c>
      <c r="AC1" s="194" t="s">
        <v>534</v>
      </c>
      <c r="AD1" s="194" t="s">
        <v>535</v>
      </c>
      <c r="AE1" s="189"/>
      <c r="AF1" s="189"/>
      <c r="AG1" s="189"/>
      <c r="AH1" s="189"/>
    </row>
    <row r="2" spans="1:37">
      <c r="A2" s="188" t="s">
        <v>919</v>
      </c>
      <c r="B2" s="189"/>
      <c r="C2" s="189" t="s">
        <v>845</v>
      </c>
      <c r="D2" s="189"/>
      <c r="E2" s="189"/>
      <c r="F2" s="189"/>
      <c r="G2" s="190"/>
      <c r="H2" s="195"/>
      <c r="I2" s="188" t="s">
        <v>536</v>
      </c>
      <c r="J2" s="190"/>
      <c r="K2" s="191"/>
      <c r="L2" s="189"/>
      <c r="M2" s="189"/>
      <c r="N2" s="189"/>
      <c r="O2" s="189"/>
      <c r="P2" s="189"/>
      <c r="Q2" s="192"/>
      <c r="R2" s="192"/>
      <c r="S2" s="192"/>
      <c r="T2" s="189"/>
      <c r="U2" s="189"/>
      <c r="V2" s="189"/>
      <c r="W2" s="189"/>
      <c r="X2" s="189"/>
      <c r="Y2" s="189"/>
      <c r="Z2" s="193" t="s">
        <v>537</v>
      </c>
      <c r="AA2" s="196" t="s">
        <v>538</v>
      </c>
      <c r="AB2" s="197" t="s">
        <v>30</v>
      </c>
      <c r="AC2" s="197"/>
      <c r="AD2" s="196"/>
      <c r="AE2" s="189"/>
      <c r="AF2" s="189"/>
      <c r="AG2" s="189"/>
      <c r="AH2" s="189"/>
    </row>
    <row r="3" spans="1:37">
      <c r="A3" s="188" t="s">
        <v>539</v>
      </c>
      <c r="B3" s="189"/>
      <c r="C3" s="189" t="str">
        <f>Rekapitulácia!B7</f>
        <v>ving s.r.o.</v>
      </c>
      <c r="D3" s="189"/>
      <c r="E3" s="189"/>
      <c r="F3" s="189"/>
      <c r="G3" s="190"/>
      <c r="H3" s="189"/>
      <c r="I3" s="188" t="s">
        <v>930</v>
      </c>
      <c r="J3" s="190"/>
      <c r="K3" s="191"/>
      <c r="L3" s="189"/>
      <c r="M3" s="189"/>
      <c r="N3" s="189"/>
      <c r="O3" s="189"/>
      <c r="P3" s="189"/>
      <c r="Q3" s="192"/>
      <c r="R3" s="192"/>
      <c r="S3" s="192"/>
      <c r="T3" s="189"/>
      <c r="U3" s="189"/>
      <c r="V3" s="189"/>
      <c r="W3" s="189"/>
      <c r="X3" s="189"/>
      <c r="Y3" s="189"/>
      <c r="Z3" s="193" t="s">
        <v>540</v>
      </c>
      <c r="AA3" s="196" t="s">
        <v>541</v>
      </c>
      <c r="AB3" s="197" t="s">
        <v>30</v>
      </c>
      <c r="AC3" s="197" t="s">
        <v>542</v>
      </c>
      <c r="AD3" s="196" t="s">
        <v>543</v>
      </c>
      <c r="AE3" s="189"/>
      <c r="AF3" s="189"/>
      <c r="AG3" s="189"/>
      <c r="AH3" s="189"/>
    </row>
    <row r="4" spans="1:37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2"/>
      <c r="R4" s="192"/>
      <c r="S4" s="192"/>
      <c r="T4" s="189"/>
      <c r="U4" s="189"/>
      <c r="V4" s="189"/>
      <c r="W4" s="189"/>
      <c r="X4" s="189"/>
      <c r="Y4" s="189"/>
      <c r="Z4" s="193" t="s">
        <v>544</v>
      </c>
      <c r="AA4" s="196" t="s">
        <v>545</v>
      </c>
      <c r="AB4" s="197" t="s">
        <v>30</v>
      </c>
      <c r="AC4" s="197"/>
      <c r="AD4" s="196"/>
      <c r="AE4" s="189"/>
      <c r="AF4" s="189"/>
      <c r="AG4" s="189"/>
      <c r="AH4" s="189"/>
    </row>
    <row r="5" spans="1:37">
      <c r="A5" s="188" t="s">
        <v>917</v>
      </c>
      <c r="C5" s="189" t="str">
        <f>Rekapitulácia!B2</f>
        <v>Obnova športového areálu pri Gymnáziu Ľudovíta Štúra Zvolen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92"/>
      <c r="R5" s="192"/>
      <c r="S5" s="192"/>
      <c r="T5" s="189"/>
      <c r="U5" s="189"/>
      <c r="V5" s="189"/>
      <c r="W5" s="189"/>
      <c r="X5" s="189"/>
      <c r="Y5" s="189"/>
      <c r="Z5" s="193" t="s">
        <v>546</v>
      </c>
      <c r="AA5" s="196" t="s">
        <v>541</v>
      </c>
      <c r="AB5" s="197" t="s">
        <v>30</v>
      </c>
      <c r="AC5" s="197" t="s">
        <v>542</v>
      </c>
      <c r="AD5" s="196" t="s">
        <v>543</v>
      </c>
      <c r="AE5" s="189"/>
      <c r="AF5" s="189"/>
      <c r="AG5" s="189"/>
      <c r="AH5" s="189"/>
    </row>
    <row r="6" spans="1:37">
      <c r="A6" s="188" t="s">
        <v>922</v>
      </c>
      <c r="B6" s="189"/>
      <c r="C6" s="189" t="s">
        <v>924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92"/>
      <c r="R6" s="192"/>
      <c r="S6" s="192"/>
      <c r="T6" s="189"/>
      <c r="U6" s="189"/>
      <c r="V6" s="189"/>
      <c r="W6" s="189"/>
      <c r="X6" s="189"/>
      <c r="Y6" s="189"/>
      <c r="Z6" s="195"/>
      <c r="AA6" s="195"/>
      <c r="AB6" s="189"/>
      <c r="AC6" s="189"/>
      <c r="AD6" s="189"/>
      <c r="AE6" s="189"/>
      <c r="AF6" s="189"/>
      <c r="AG6" s="189"/>
      <c r="AH6" s="189"/>
    </row>
    <row r="7" spans="1:37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2"/>
      <c r="R7" s="192"/>
      <c r="S7" s="192"/>
      <c r="T7" s="189"/>
      <c r="U7" s="189"/>
      <c r="V7" s="189"/>
      <c r="W7" s="189"/>
      <c r="X7" s="189"/>
      <c r="Y7" s="189"/>
      <c r="Z7" s="195"/>
      <c r="AA7" s="195"/>
      <c r="AB7" s="189"/>
      <c r="AC7" s="189"/>
      <c r="AD7" s="189"/>
      <c r="AE7" s="189"/>
      <c r="AF7" s="189"/>
      <c r="AG7" s="189"/>
      <c r="AH7" s="189"/>
    </row>
    <row r="8" spans="1:37" ht="14.4" thickBot="1">
      <c r="A8" s="189" t="s">
        <v>547</v>
      </c>
      <c r="B8" s="198"/>
      <c r="C8" s="195"/>
      <c r="D8" s="199" t="str">
        <f>CONCATENATE(AA2," ",AB2," ",AC2," ",AD2)</f>
        <v xml:space="preserve">Prehľad rozpočtových nákladov v EUR  </v>
      </c>
      <c r="E8" s="192"/>
      <c r="F8" s="189"/>
      <c r="G8" s="190"/>
      <c r="H8" s="190"/>
      <c r="I8" s="190"/>
      <c r="J8" s="190"/>
      <c r="K8" s="191"/>
      <c r="L8" s="191"/>
      <c r="M8" s="192"/>
      <c r="N8" s="192"/>
      <c r="O8" s="189"/>
      <c r="P8" s="189"/>
      <c r="Q8" s="192"/>
      <c r="R8" s="192"/>
      <c r="S8" s="192"/>
      <c r="T8" s="189"/>
      <c r="U8" s="189"/>
      <c r="V8" s="189"/>
      <c r="W8" s="189"/>
      <c r="X8" s="189"/>
      <c r="Y8" s="189"/>
      <c r="Z8" s="195"/>
      <c r="AA8" s="195"/>
      <c r="AB8" s="189"/>
      <c r="AC8" s="189"/>
      <c r="AD8" s="189"/>
      <c r="AE8" s="189"/>
      <c r="AF8" s="189"/>
      <c r="AG8" s="189"/>
      <c r="AH8" s="189"/>
    </row>
    <row r="9" spans="1:37" ht="10.8" thickTop="1">
      <c r="A9" s="200" t="s">
        <v>548</v>
      </c>
      <c r="B9" s="201" t="s">
        <v>78</v>
      </c>
      <c r="C9" s="201" t="s">
        <v>549</v>
      </c>
      <c r="D9" s="201" t="s">
        <v>550</v>
      </c>
      <c r="E9" s="201" t="s">
        <v>474</v>
      </c>
      <c r="F9" s="201" t="s">
        <v>551</v>
      </c>
      <c r="G9" s="201" t="s">
        <v>478</v>
      </c>
      <c r="H9" s="201" t="s">
        <v>552</v>
      </c>
      <c r="I9" s="201" t="s">
        <v>553</v>
      </c>
      <c r="J9" s="201" t="s">
        <v>479</v>
      </c>
      <c r="K9" s="202" t="s">
        <v>554</v>
      </c>
      <c r="L9" s="203"/>
      <c r="M9" s="204" t="s">
        <v>555</v>
      </c>
      <c r="N9" s="203"/>
      <c r="O9" s="205" t="s">
        <v>63</v>
      </c>
      <c r="P9" s="200" t="s">
        <v>556</v>
      </c>
      <c r="Q9" s="201" t="s">
        <v>474</v>
      </c>
      <c r="R9" s="201" t="s">
        <v>474</v>
      </c>
      <c r="S9" s="205" t="s">
        <v>474</v>
      </c>
      <c r="T9" s="206" t="s">
        <v>557</v>
      </c>
      <c r="U9" s="206" t="s">
        <v>558</v>
      </c>
      <c r="V9" s="206" t="s">
        <v>559</v>
      </c>
      <c r="W9" s="207" t="s">
        <v>560</v>
      </c>
      <c r="X9" s="207" t="s">
        <v>561</v>
      </c>
      <c r="Y9" s="207" t="s">
        <v>562</v>
      </c>
      <c r="Z9" s="208" t="s">
        <v>563</v>
      </c>
      <c r="AA9" s="208" t="s">
        <v>564</v>
      </c>
      <c r="AB9" s="189"/>
      <c r="AC9" s="189"/>
      <c r="AD9" s="189"/>
      <c r="AE9" s="189"/>
      <c r="AF9" s="189"/>
      <c r="AG9" s="189"/>
      <c r="AH9" s="189"/>
      <c r="AJ9" s="189" t="s">
        <v>565</v>
      </c>
      <c r="AK9" s="189" t="s">
        <v>566</v>
      </c>
    </row>
    <row r="10" spans="1:37" ht="10.8" thickBot="1">
      <c r="A10" s="209" t="s">
        <v>567</v>
      </c>
      <c r="B10" s="210" t="s">
        <v>568</v>
      </c>
      <c r="C10" s="211"/>
      <c r="D10" s="210" t="s">
        <v>569</v>
      </c>
      <c r="E10" s="210" t="s">
        <v>570</v>
      </c>
      <c r="F10" s="210" t="s">
        <v>571</v>
      </c>
      <c r="G10" s="210" t="s">
        <v>572</v>
      </c>
      <c r="H10" s="210" t="s">
        <v>573</v>
      </c>
      <c r="I10" s="210" t="s">
        <v>574</v>
      </c>
      <c r="J10" s="210"/>
      <c r="K10" s="210" t="s">
        <v>478</v>
      </c>
      <c r="L10" s="210" t="s">
        <v>479</v>
      </c>
      <c r="M10" s="212" t="s">
        <v>478</v>
      </c>
      <c r="N10" s="210" t="s">
        <v>479</v>
      </c>
      <c r="O10" s="213" t="s">
        <v>41</v>
      </c>
      <c r="P10" s="209"/>
      <c r="Q10" s="210" t="s">
        <v>575</v>
      </c>
      <c r="R10" s="210" t="s">
        <v>576</v>
      </c>
      <c r="S10" s="213" t="s">
        <v>577</v>
      </c>
      <c r="T10" s="206" t="s">
        <v>578</v>
      </c>
      <c r="U10" s="206" t="s">
        <v>579</v>
      </c>
      <c r="V10" s="206" t="s">
        <v>580</v>
      </c>
      <c r="W10" s="192"/>
      <c r="X10" s="189"/>
      <c r="Y10" s="189"/>
      <c r="Z10" s="208" t="s">
        <v>581</v>
      </c>
      <c r="AA10" s="208" t="s">
        <v>567</v>
      </c>
      <c r="AB10" s="189"/>
      <c r="AC10" s="189"/>
      <c r="AD10" s="189"/>
      <c r="AE10" s="189"/>
      <c r="AF10" s="189"/>
      <c r="AG10" s="189"/>
      <c r="AH10" s="189"/>
      <c r="AJ10" s="189" t="s">
        <v>582</v>
      </c>
      <c r="AK10" s="189" t="s">
        <v>583</v>
      </c>
    </row>
    <row r="11" spans="1:37" ht="10.8" thickTop="1"/>
    <row r="12" spans="1:37">
      <c r="B12" s="223" t="s">
        <v>636</v>
      </c>
    </row>
    <row r="13" spans="1:37">
      <c r="B13" s="216" t="s">
        <v>637</v>
      </c>
    </row>
    <row r="14" spans="1:37">
      <c r="A14" s="214">
        <v>1</v>
      </c>
      <c r="B14" s="215" t="s">
        <v>638</v>
      </c>
      <c r="C14" s="216" t="s">
        <v>745</v>
      </c>
      <c r="D14" s="217" t="s">
        <v>746</v>
      </c>
      <c r="E14" s="218">
        <v>1</v>
      </c>
      <c r="F14" s="219" t="s">
        <v>89</v>
      </c>
      <c r="G14" s="220">
        <v>0</v>
      </c>
      <c r="H14" s="220">
        <f t="shared" ref="H14:H38" si="0">ROUND(E14*G14,2)</f>
        <v>0</v>
      </c>
      <c r="J14" s="220">
        <f t="shared" ref="J14:J38" si="1">ROUND(E14*G14,2)</f>
        <v>0</v>
      </c>
      <c r="K14" s="221">
        <v>3.3999999999999998E-3</v>
      </c>
      <c r="L14" s="221">
        <f t="shared" ref="L14:L38" si="2">E14*K14</f>
        <v>3.3999999999999998E-3</v>
      </c>
      <c r="N14" s="218">
        <f t="shared" ref="N14:N38" si="3">E14*M14</f>
        <v>0</v>
      </c>
      <c r="O14" s="219">
        <v>20</v>
      </c>
      <c r="P14" s="219" t="s">
        <v>590</v>
      </c>
      <c r="V14" s="222" t="s">
        <v>641</v>
      </c>
      <c r="W14" s="218">
        <v>0.78400000000000003</v>
      </c>
      <c r="X14" s="216" t="s">
        <v>747</v>
      </c>
      <c r="Y14" s="216" t="s">
        <v>745</v>
      </c>
      <c r="Z14" s="216" t="s">
        <v>643</v>
      </c>
      <c r="AB14" s="219" t="s">
        <v>31</v>
      </c>
      <c r="AJ14" s="189" t="s">
        <v>644</v>
      </c>
      <c r="AK14" s="189" t="s">
        <v>594</v>
      </c>
    </row>
    <row r="15" spans="1:37">
      <c r="A15" s="214">
        <v>2</v>
      </c>
      <c r="B15" s="215" t="s">
        <v>638</v>
      </c>
      <c r="C15" s="216" t="s">
        <v>748</v>
      </c>
      <c r="D15" s="217" t="s">
        <v>749</v>
      </c>
      <c r="E15" s="218">
        <v>1</v>
      </c>
      <c r="F15" s="219" t="s">
        <v>89</v>
      </c>
      <c r="G15" s="220">
        <v>0</v>
      </c>
      <c r="H15" s="220">
        <f t="shared" si="0"/>
        <v>0</v>
      </c>
      <c r="J15" s="220">
        <f t="shared" si="1"/>
        <v>0</v>
      </c>
      <c r="K15" s="221">
        <v>4.0400000000000002E-3</v>
      </c>
      <c r="L15" s="221">
        <f t="shared" si="2"/>
        <v>4.0400000000000002E-3</v>
      </c>
      <c r="N15" s="218">
        <f t="shared" si="3"/>
        <v>0</v>
      </c>
      <c r="O15" s="219">
        <v>20</v>
      </c>
      <c r="P15" s="219" t="s">
        <v>590</v>
      </c>
      <c r="V15" s="222" t="s">
        <v>641</v>
      </c>
      <c r="W15" s="218">
        <v>0.76200000000000001</v>
      </c>
      <c r="X15" s="216" t="s">
        <v>750</v>
      </c>
      <c r="Y15" s="216" t="s">
        <v>748</v>
      </c>
      <c r="Z15" s="216" t="s">
        <v>643</v>
      </c>
      <c r="AB15" s="219" t="s">
        <v>31</v>
      </c>
      <c r="AJ15" s="189" t="s">
        <v>644</v>
      </c>
      <c r="AK15" s="189" t="s">
        <v>594</v>
      </c>
    </row>
    <row r="16" spans="1:37">
      <c r="A16" s="214">
        <v>3</v>
      </c>
      <c r="B16" s="215" t="s">
        <v>638</v>
      </c>
      <c r="C16" s="216" t="s">
        <v>751</v>
      </c>
      <c r="D16" s="217" t="s">
        <v>752</v>
      </c>
      <c r="E16" s="218">
        <v>1</v>
      </c>
      <c r="F16" s="219" t="s">
        <v>89</v>
      </c>
      <c r="G16" s="220">
        <v>0</v>
      </c>
      <c r="H16" s="220">
        <f t="shared" si="0"/>
        <v>0</v>
      </c>
      <c r="J16" s="220">
        <f t="shared" si="1"/>
        <v>0</v>
      </c>
      <c r="K16" s="221">
        <v>5.0200000000000002E-3</v>
      </c>
      <c r="L16" s="221">
        <f t="shared" si="2"/>
        <v>5.0200000000000002E-3</v>
      </c>
      <c r="N16" s="218">
        <f t="shared" si="3"/>
        <v>0</v>
      </c>
      <c r="O16" s="219">
        <v>20</v>
      </c>
      <c r="P16" s="219" t="s">
        <v>590</v>
      </c>
      <c r="V16" s="222" t="s">
        <v>641</v>
      </c>
      <c r="W16" s="218">
        <v>0.80100000000000005</v>
      </c>
      <c r="X16" s="216" t="s">
        <v>753</v>
      </c>
      <c r="Y16" s="216" t="s">
        <v>751</v>
      </c>
      <c r="Z16" s="216" t="s">
        <v>643</v>
      </c>
      <c r="AB16" s="219" t="s">
        <v>31</v>
      </c>
      <c r="AJ16" s="189" t="s">
        <v>644</v>
      </c>
      <c r="AK16" s="189" t="s">
        <v>594</v>
      </c>
    </row>
    <row r="17" spans="1:37">
      <c r="A17" s="214">
        <v>4</v>
      </c>
      <c r="B17" s="215" t="s">
        <v>638</v>
      </c>
      <c r="C17" s="216" t="s">
        <v>639</v>
      </c>
      <c r="D17" s="217" t="s">
        <v>640</v>
      </c>
      <c r="E17" s="218">
        <v>1</v>
      </c>
      <c r="F17" s="219" t="s">
        <v>89</v>
      </c>
      <c r="G17" s="220">
        <v>0</v>
      </c>
      <c r="H17" s="220">
        <f t="shared" si="0"/>
        <v>0</v>
      </c>
      <c r="J17" s="220">
        <f t="shared" si="1"/>
        <v>0</v>
      </c>
      <c r="K17" s="221">
        <v>6.4900000000000001E-3</v>
      </c>
      <c r="L17" s="221">
        <f t="shared" si="2"/>
        <v>6.4900000000000001E-3</v>
      </c>
      <c r="N17" s="218">
        <f t="shared" si="3"/>
        <v>0</v>
      </c>
      <c r="O17" s="219">
        <v>20</v>
      </c>
      <c r="P17" s="219" t="s">
        <v>590</v>
      </c>
      <c r="V17" s="222" t="s">
        <v>641</v>
      </c>
      <c r="W17" s="218">
        <v>0.90200000000000002</v>
      </c>
      <c r="X17" s="216" t="s">
        <v>642</v>
      </c>
      <c r="Y17" s="216" t="s">
        <v>639</v>
      </c>
      <c r="Z17" s="216" t="s">
        <v>643</v>
      </c>
      <c r="AB17" s="219" t="s">
        <v>31</v>
      </c>
      <c r="AJ17" s="189" t="s">
        <v>644</v>
      </c>
      <c r="AK17" s="189" t="s">
        <v>594</v>
      </c>
    </row>
    <row r="18" spans="1:37">
      <c r="A18" s="214">
        <v>5</v>
      </c>
      <c r="B18" s="215" t="s">
        <v>638</v>
      </c>
      <c r="C18" s="216" t="s">
        <v>754</v>
      </c>
      <c r="D18" s="217" t="s">
        <v>755</v>
      </c>
      <c r="E18" s="218">
        <v>1.8</v>
      </c>
      <c r="F18" s="219" t="s">
        <v>89</v>
      </c>
      <c r="G18" s="220">
        <v>0</v>
      </c>
      <c r="H18" s="220">
        <f t="shared" si="0"/>
        <v>0</v>
      </c>
      <c r="J18" s="220">
        <f t="shared" si="1"/>
        <v>0</v>
      </c>
      <c r="K18" s="221">
        <v>1.1520000000000001E-2</v>
      </c>
      <c r="L18" s="221">
        <f t="shared" si="2"/>
        <v>2.0736000000000001E-2</v>
      </c>
      <c r="N18" s="218">
        <f t="shared" si="3"/>
        <v>0</v>
      </c>
      <c r="O18" s="219">
        <v>20</v>
      </c>
      <c r="P18" s="219" t="s">
        <v>590</v>
      </c>
      <c r="V18" s="222" t="s">
        <v>641</v>
      </c>
      <c r="W18" s="218">
        <v>1.7210000000000001</v>
      </c>
      <c r="X18" s="216" t="s">
        <v>756</v>
      </c>
      <c r="Y18" s="216" t="s">
        <v>754</v>
      </c>
      <c r="Z18" s="216" t="s">
        <v>643</v>
      </c>
      <c r="AB18" s="219" t="s">
        <v>31</v>
      </c>
      <c r="AJ18" s="189" t="s">
        <v>644</v>
      </c>
      <c r="AK18" s="189" t="s">
        <v>594</v>
      </c>
    </row>
    <row r="19" spans="1:37">
      <c r="A19" s="214">
        <v>6</v>
      </c>
      <c r="B19" s="215" t="s">
        <v>638</v>
      </c>
      <c r="C19" s="216" t="s">
        <v>757</v>
      </c>
      <c r="D19" s="217" t="s">
        <v>758</v>
      </c>
      <c r="E19" s="218">
        <v>3</v>
      </c>
      <c r="F19" s="219" t="s">
        <v>89</v>
      </c>
      <c r="G19" s="220">
        <v>0</v>
      </c>
      <c r="H19" s="220">
        <f t="shared" si="0"/>
        <v>0</v>
      </c>
      <c r="J19" s="220">
        <f t="shared" si="1"/>
        <v>0</v>
      </c>
      <c r="K19" s="221">
        <v>5.1000000000000004E-4</v>
      </c>
      <c r="L19" s="221">
        <f t="shared" si="2"/>
        <v>1.5300000000000001E-3</v>
      </c>
      <c r="M19" s="218">
        <v>3.0000000000000001E-3</v>
      </c>
      <c r="N19" s="218">
        <f t="shared" si="3"/>
        <v>9.0000000000000011E-3</v>
      </c>
      <c r="O19" s="219">
        <v>20</v>
      </c>
      <c r="P19" s="219" t="s">
        <v>590</v>
      </c>
      <c r="V19" s="222" t="s">
        <v>641</v>
      </c>
      <c r="W19" s="218">
        <v>0.13200000000000001</v>
      </c>
      <c r="X19" s="216" t="s">
        <v>759</v>
      </c>
      <c r="Y19" s="216" t="s">
        <v>757</v>
      </c>
      <c r="Z19" s="216" t="s">
        <v>643</v>
      </c>
      <c r="AB19" s="219" t="s">
        <v>31</v>
      </c>
      <c r="AJ19" s="189" t="s">
        <v>644</v>
      </c>
      <c r="AK19" s="189" t="s">
        <v>594</v>
      </c>
    </row>
    <row r="20" spans="1:37">
      <c r="A20" s="214">
        <v>7</v>
      </c>
      <c r="B20" s="215" t="s">
        <v>638</v>
      </c>
      <c r="C20" s="216" t="s">
        <v>760</v>
      </c>
      <c r="D20" s="217" t="s">
        <v>761</v>
      </c>
      <c r="E20" s="218">
        <v>2</v>
      </c>
      <c r="F20" s="219" t="s">
        <v>199</v>
      </c>
      <c r="G20" s="220">
        <v>0</v>
      </c>
      <c r="H20" s="220">
        <f t="shared" si="0"/>
        <v>0</v>
      </c>
      <c r="J20" s="220">
        <f t="shared" si="1"/>
        <v>0</v>
      </c>
      <c r="K20" s="221">
        <v>5.6499999999999996E-3</v>
      </c>
      <c r="L20" s="221">
        <f t="shared" si="2"/>
        <v>1.1299999999999999E-2</v>
      </c>
      <c r="N20" s="218">
        <f t="shared" si="3"/>
        <v>0</v>
      </c>
      <c r="O20" s="219">
        <v>20</v>
      </c>
      <c r="P20" s="219" t="s">
        <v>590</v>
      </c>
      <c r="V20" s="222" t="s">
        <v>641</v>
      </c>
      <c r="W20" s="218">
        <v>1.1060000000000001</v>
      </c>
      <c r="X20" s="216" t="s">
        <v>622</v>
      </c>
      <c r="Y20" s="216" t="s">
        <v>760</v>
      </c>
      <c r="Z20" s="216" t="s">
        <v>643</v>
      </c>
      <c r="AB20" s="219" t="s">
        <v>31</v>
      </c>
      <c r="AJ20" s="189" t="s">
        <v>644</v>
      </c>
      <c r="AK20" s="189" t="s">
        <v>594</v>
      </c>
    </row>
    <row r="21" spans="1:37">
      <c r="A21" s="214">
        <v>8</v>
      </c>
      <c r="B21" s="215" t="s">
        <v>638</v>
      </c>
      <c r="C21" s="216" t="s">
        <v>648</v>
      </c>
      <c r="D21" s="217" t="s">
        <v>649</v>
      </c>
      <c r="E21" s="218">
        <v>1</v>
      </c>
      <c r="F21" s="219" t="s">
        <v>199</v>
      </c>
      <c r="G21" s="220">
        <v>0</v>
      </c>
      <c r="H21" s="220">
        <f t="shared" si="0"/>
        <v>0</v>
      </c>
      <c r="J21" s="220">
        <f t="shared" si="1"/>
        <v>0</v>
      </c>
      <c r="K21" s="221">
        <v>1.018E-2</v>
      </c>
      <c r="L21" s="221">
        <f t="shared" si="2"/>
        <v>1.018E-2</v>
      </c>
      <c r="N21" s="218">
        <f t="shared" si="3"/>
        <v>0</v>
      </c>
      <c r="O21" s="219">
        <v>20</v>
      </c>
      <c r="P21" s="219" t="s">
        <v>590</v>
      </c>
      <c r="V21" s="222" t="s">
        <v>641</v>
      </c>
      <c r="W21" s="218">
        <v>0.70899999999999996</v>
      </c>
      <c r="X21" s="216" t="s">
        <v>622</v>
      </c>
      <c r="Y21" s="216" t="s">
        <v>648</v>
      </c>
      <c r="Z21" s="216" t="s">
        <v>643</v>
      </c>
      <c r="AB21" s="219" t="s">
        <v>31</v>
      </c>
      <c r="AJ21" s="189" t="s">
        <v>644</v>
      </c>
      <c r="AK21" s="189" t="s">
        <v>594</v>
      </c>
    </row>
    <row r="22" spans="1:37">
      <c r="A22" s="214">
        <v>9</v>
      </c>
      <c r="B22" s="215" t="s">
        <v>638</v>
      </c>
      <c r="C22" s="216" t="s">
        <v>650</v>
      </c>
      <c r="D22" s="217" t="s">
        <v>651</v>
      </c>
      <c r="E22" s="218">
        <v>1.8</v>
      </c>
      <c r="F22" s="219" t="s">
        <v>89</v>
      </c>
      <c r="G22" s="220">
        <v>0</v>
      </c>
      <c r="H22" s="220">
        <f t="shared" si="0"/>
        <v>0</v>
      </c>
      <c r="J22" s="220">
        <f t="shared" si="1"/>
        <v>0</v>
      </c>
      <c r="K22" s="221">
        <v>4.6699999999999998E-2</v>
      </c>
      <c r="L22" s="221">
        <f t="shared" si="2"/>
        <v>8.4059999999999996E-2</v>
      </c>
      <c r="N22" s="218">
        <f t="shared" si="3"/>
        <v>0</v>
      </c>
      <c r="O22" s="219">
        <v>20</v>
      </c>
      <c r="P22" s="219" t="s">
        <v>590</v>
      </c>
      <c r="V22" s="222" t="s">
        <v>641</v>
      </c>
      <c r="W22" s="218">
        <v>2.6909999999999998</v>
      </c>
      <c r="X22" s="216" t="s">
        <v>622</v>
      </c>
      <c r="Y22" s="216" t="s">
        <v>650</v>
      </c>
      <c r="Z22" s="216" t="s">
        <v>643</v>
      </c>
      <c r="AB22" s="219" t="s">
        <v>31</v>
      </c>
      <c r="AJ22" s="189" t="s">
        <v>644</v>
      </c>
      <c r="AK22" s="189" t="s">
        <v>594</v>
      </c>
    </row>
    <row r="23" spans="1:37">
      <c r="A23" s="214">
        <v>10</v>
      </c>
      <c r="B23" s="215" t="s">
        <v>638</v>
      </c>
      <c r="C23" s="216" t="s">
        <v>762</v>
      </c>
      <c r="D23" s="217" t="s">
        <v>763</v>
      </c>
      <c r="E23" s="218">
        <v>1</v>
      </c>
      <c r="F23" s="219" t="s">
        <v>225</v>
      </c>
      <c r="G23" s="220">
        <v>0</v>
      </c>
      <c r="H23" s="220">
        <f t="shared" si="0"/>
        <v>0</v>
      </c>
      <c r="J23" s="220">
        <f t="shared" si="1"/>
        <v>0</v>
      </c>
      <c r="K23" s="221">
        <v>2.5300000000000001E-3</v>
      </c>
      <c r="L23" s="221">
        <f t="shared" si="2"/>
        <v>2.5300000000000001E-3</v>
      </c>
      <c r="N23" s="218">
        <f t="shared" si="3"/>
        <v>0</v>
      </c>
      <c r="O23" s="219">
        <v>20</v>
      </c>
      <c r="P23" s="219" t="s">
        <v>590</v>
      </c>
      <c r="V23" s="222" t="s">
        <v>641</v>
      </c>
      <c r="W23" s="218">
        <v>1.214</v>
      </c>
      <c r="X23" s="216" t="s">
        <v>764</v>
      </c>
      <c r="Y23" s="216" t="s">
        <v>762</v>
      </c>
      <c r="Z23" s="216" t="s">
        <v>643</v>
      </c>
      <c r="AB23" s="219" t="s">
        <v>31</v>
      </c>
      <c r="AJ23" s="189" t="s">
        <v>644</v>
      </c>
      <c r="AK23" s="189" t="s">
        <v>594</v>
      </c>
    </row>
    <row r="24" spans="1:37">
      <c r="A24" s="214">
        <v>11</v>
      </c>
      <c r="B24" s="215" t="s">
        <v>638</v>
      </c>
      <c r="C24" s="216" t="s">
        <v>655</v>
      </c>
      <c r="D24" s="217" t="s">
        <v>656</v>
      </c>
      <c r="E24" s="218">
        <v>1</v>
      </c>
      <c r="F24" s="219" t="s">
        <v>89</v>
      </c>
      <c r="G24" s="220">
        <v>0</v>
      </c>
      <c r="H24" s="220">
        <f t="shared" si="0"/>
        <v>0</v>
      </c>
      <c r="J24" s="220">
        <f t="shared" si="1"/>
        <v>0</v>
      </c>
      <c r="K24" s="221">
        <v>1.54E-2</v>
      </c>
      <c r="L24" s="221">
        <f t="shared" si="2"/>
        <v>1.54E-2</v>
      </c>
      <c r="N24" s="218">
        <f t="shared" si="3"/>
        <v>0</v>
      </c>
      <c r="O24" s="219">
        <v>20</v>
      </c>
      <c r="P24" s="219" t="s">
        <v>590</v>
      </c>
      <c r="V24" s="222" t="s">
        <v>641</v>
      </c>
      <c r="W24" s="218">
        <v>0.749</v>
      </c>
      <c r="X24" s="216" t="s">
        <v>657</v>
      </c>
      <c r="Y24" s="216" t="s">
        <v>655</v>
      </c>
      <c r="Z24" s="216" t="s">
        <v>643</v>
      </c>
      <c r="AB24" s="219" t="s">
        <v>31</v>
      </c>
      <c r="AJ24" s="189" t="s">
        <v>644</v>
      </c>
      <c r="AK24" s="189" t="s">
        <v>594</v>
      </c>
    </row>
    <row r="25" spans="1:37">
      <c r="A25" s="214">
        <v>12</v>
      </c>
      <c r="B25" s="215" t="s">
        <v>638</v>
      </c>
      <c r="C25" s="216" t="s">
        <v>765</v>
      </c>
      <c r="D25" s="217" t="s">
        <v>766</v>
      </c>
      <c r="E25" s="218">
        <v>1</v>
      </c>
      <c r="F25" s="219" t="s">
        <v>89</v>
      </c>
      <c r="G25" s="220">
        <v>0</v>
      </c>
      <c r="H25" s="220">
        <f t="shared" si="0"/>
        <v>0</v>
      </c>
      <c r="J25" s="220">
        <f t="shared" si="1"/>
        <v>0</v>
      </c>
      <c r="K25" s="221">
        <v>3.2000000000000003E-4</v>
      </c>
      <c r="L25" s="221">
        <f t="shared" si="2"/>
        <v>3.2000000000000003E-4</v>
      </c>
      <c r="M25" s="218">
        <v>5.0000000000000001E-3</v>
      </c>
      <c r="N25" s="218">
        <f t="shared" si="3"/>
        <v>5.0000000000000001E-3</v>
      </c>
      <c r="O25" s="219">
        <v>20</v>
      </c>
      <c r="P25" s="219" t="s">
        <v>590</v>
      </c>
      <c r="V25" s="222" t="s">
        <v>641</v>
      </c>
      <c r="W25" s="218">
        <v>4.8000000000000001E-2</v>
      </c>
      <c r="X25" s="216" t="s">
        <v>767</v>
      </c>
      <c r="Y25" s="216" t="s">
        <v>765</v>
      </c>
      <c r="Z25" s="216" t="s">
        <v>643</v>
      </c>
      <c r="AB25" s="219" t="s">
        <v>31</v>
      </c>
      <c r="AJ25" s="189" t="s">
        <v>644</v>
      </c>
      <c r="AK25" s="189" t="s">
        <v>594</v>
      </c>
    </row>
    <row r="26" spans="1:37">
      <c r="A26" s="214">
        <v>13</v>
      </c>
      <c r="B26" s="215" t="s">
        <v>638</v>
      </c>
      <c r="C26" s="216" t="s">
        <v>768</v>
      </c>
      <c r="D26" s="217" t="s">
        <v>769</v>
      </c>
      <c r="E26" s="218">
        <v>1</v>
      </c>
      <c r="F26" s="219" t="s">
        <v>770</v>
      </c>
      <c r="G26" s="220">
        <v>0</v>
      </c>
      <c r="H26" s="220">
        <f t="shared" si="0"/>
        <v>0</v>
      </c>
      <c r="J26" s="220">
        <f t="shared" si="1"/>
        <v>0</v>
      </c>
      <c r="K26" s="221">
        <v>4.5900000000000003E-3</v>
      </c>
      <c r="L26" s="221">
        <f t="shared" si="2"/>
        <v>4.5900000000000003E-3</v>
      </c>
      <c r="N26" s="218">
        <f t="shared" si="3"/>
        <v>0</v>
      </c>
      <c r="O26" s="219">
        <v>20</v>
      </c>
      <c r="P26" s="219" t="s">
        <v>590</v>
      </c>
      <c r="V26" s="222" t="s">
        <v>641</v>
      </c>
      <c r="W26" s="218">
        <v>2.1280000000000001</v>
      </c>
      <c r="X26" s="216" t="s">
        <v>771</v>
      </c>
      <c r="Y26" s="216" t="s">
        <v>768</v>
      </c>
      <c r="Z26" s="216" t="s">
        <v>643</v>
      </c>
      <c r="AB26" s="219" t="s">
        <v>31</v>
      </c>
      <c r="AJ26" s="189" t="s">
        <v>644</v>
      </c>
      <c r="AK26" s="189" t="s">
        <v>594</v>
      </c>
    </row>
    <row r="27" spans="1:37">
      <c r="A27" s="214">
        <v>14</v>
      </c>
      <c r="B27" s="215" t="s">
        <v>638</v>
      </c>
      <c r="C27" s="216" t="s">
        <v>772</v>
      </c>
      <c r="D27" s="217" t="s">
        <v>773</v>
      </c>
      <c r="E27" s="218">
        <v>1</v>
      </c>
      <c r="F27" s="219" t="s">
        <v>770</v>
      </c>
      <c r="G27" s="220">
        <v>0</v>
      </c>
      <c r="H27" s="220">
        <f t="shared" si="0"/>
        <v>0</v>
      </c>
      <c r="J27" s="220">
        <f t="shared" si="1"/>
        <v>0</v>
      </c>
      <c r="K27" s="221">
        <v>8.0000000000000007E-5</v>
      </c>
      <c r="L27" s="221">
        <f t="shared" si="2"/>
        <v>8.0000000000000007E-5</v>
      </c>
      <c r="N27" s="218">
        <f t="shared" si="3"/>
        <v>0</v>
      </c>
      <c r="O27" s="219">
        <v>20</v>
      </c>
      <c r="P27" s="219" t="s">
        <v>590</v>
      </c>
      <c r="V27" s="222" t="s">
        <v>641</v>
      </c>
      <c r="W27" s="218">
        <v>0.86199999999999999</v>
      </c>
      <c r="X27" s="216" t="s">
        <v>774</v>
      </c>
      <c r="Y27" s="216" t="s">
        <v>772</v>
      </c>
      <c r="Z27" s="216" t="s">
        <v>643</v>
      </c>
      <c r="AB27" s="219" t="s">
        <v>31</v>
      </c>
      <c r="AJ27" s="189" t="s">
        <v>644</v>
      </c>
      <c r="AK27" s="189" t="s">
        <v>594</v>
      </c>
    </row>
    <row r="28" spans="1:37">
      <c r="A28" s="214">
        <v>15</v>
      </c>
      <c r="B28" s="215" t="s">
        <v>638</v>
      </c>
      <c r="C28" s="216" t="s">
        <v>775</v>
      </c>
      <c r="D28" s="217" t="s">
        <v>776</v>
      </c>
      <c r="E28" s="218">
        <v>1</v>
      </c>
      <c r="F28" s="219" t="s">
        <v>225</v>
      </c>
      <c r="G28" s="220">
        <v>0</v>
      </c>
      <c r="H28" s="220">
        <f t="shared" si="0"/>
        <v>0</v>
      </c>
      <c r="J28" s="220">
        <f t="shared" si="1"/>
        <v>0</v>
      </c>
      <c r="L28" s="221">
        <f t="shared" si="2"/>
        <v>0</v>
      </c>
      <c r="M28" s="218">
        <v>1E-3</v>
      </c>
      <c r="N28" s="218">
        <f t="shared" si="3"/>
        <v>1E-3</v>
      </c>
      <c r="O28" s="219">
        <v>20</v>
      </c>
      <c r="P28" s="219" t="s">
        <v>590</v>
      </c>
      <c r="V28" s="222" t="s">
        <v>641</v>
      </c>
      <c r="W28" s="218">
        <v>0.68200000000000005</v>
      </c>
      <c r="X28" s="216" t="s">
        <v>777</v>
      </c>
      <c r="Y28" s="216" t="s">
        <v>775</v>
      </c>
      <c r="Z28" s="216" t="s">
        <v>643</v>
      </c>
      <c r="AB28" s="219" t="s">
        <v>31</v>
      </c>
      <c r="AJ28" s="189" t="s">
        <v>644</v>
      </c>
      <c r="AK28" s="189" t="s">
        <v>594</v>
      </c>
    </row>
    <row r="29" spans="1:37" ht="20.399999999999999">
      <c r="A29" s="214">
        <v>16</v>
      </c>
      <c r="B29" s="215" t="s">
        <v>638</v>
      </c>
      <c r="C29" s="216" t="s">
        <v>778</v>
      </c>
      <c r="D29" s="217" t="s">
        <v>779</v>
      </c>
      <c r="E29" s="218">
        <v>1</v>
      </c>
      <c r="F29" s="219" t="s">
        <v>770</v>
      </c>
      <c r="G29" s="220">
        <v>0</v>
      </c>
      <c r="H29" s="220">
        <f t="shared" si="0"/>
        <v>0</v>
      </c>
      <c r="J29" s="220">
        <f t="shared" si="1"/>
        <v>0</v>
      </c>
      <c r="K29" s="221">
        <v>0.13386000000000001</v>
      </c>
      <c r="L29" s="221">
        <f t="shared" si="2"/>
        <v>0.13386000000000001</v>
      </c>
      <c r="N29" s="218">
        <f t="shared" si="3"/>
        <v>0</v>
      </c>
      <c r="O29" s="219">
        <v>20</v>
      </c>
      <c r="P29" s="219" t="s">
        <v>590</v>
      </c>
      <c r="V29" s="222" t="s">
        <v>641</v>
      </c>
      <c r="W29" s="218">
        <v>3.6419999999999999</v>
      </c>
      <c r="X29" s="216" t="s">
        <v>622</v>
      </c>
      <c r="Y29" s="216" t="s">
        <v>778</v>
      </c>
      <c r="Z29" s="216" t="s">
        <v>643</v>
      </c>
      <c r="AB29" s="219">
        <v>7</v>
      </c>
      <c r="AJ29" s="189" t="s">
        <v>644</v>
      </c>
      <c r="AK29" s="189" t="s">
        <v>594</v>
      </c>
    </row>
    <row r="30" spans="1:37" ht="20.399999999999999">
      <c r="A30" s="214">
        <v>17</v>
      </c>
      <c r="B30" s="215" t="s">
        <v>638</v>
      </c>
      <c r="C30" s="216" t="s">
        <v>780</v>
      </c>
      <c r="D30" s="217" t="s">
        <v>781</v>
      </c>
      <c r="E30" s="218">
        <v>1</v>
      </c>
      <c r="F30" s="219" t="s">
        <v>770</v>
      </c>
      <c r="G30" s="220">
        <v>0</v>
      </c>
      <c r="H30" s="220">
        <f t="shared" si="0"/>
        <v>0</v>
      </c>
      <c r="J30" s="220">
        <f t="shared" si="1"/>
        <v>0</v>
      </c>
      <c r="K30" s="221">
        <v>0.13386000000000001</v>
      </c>
      <c r="L30" s="221">
        <f t="shared" si="2"/>
        <v>0.13386000000000001</v>
      </c>
      <c r="N30" s="218">
        <f t="shared" si="3"/>
        <v>0</v>
      </c>
      <c r="O30" s="219">
        <v>20</v>
      </c>
      <c r="P30" s="219" t="s">
        <v>590</v>
      </c>
      <c r="V30" s="222" t="s">
        <v>641</v>
      </c>
      <c r="W30" s="218">
        <v>3.6419999999999999</v>
      </c>
      <c r="X30" s="216" t="s">
        <v>622</v>
      </c>
      <c r="Y30" s="216" t="s">
        <v>780</v>
      </c>
      <c r="Z30" s="216" t="s">
        <v>643</v>
      </c>
      <c r="AB30" s="219" t="s">
        <v>31</v>
      </c>
      <c r="AJ30" s="189" t="s">
        <v>644</v>
      </c>
      <c r="AK30" s="189" t="s">
        <v>594</v>
      </c>
    </row>
    <row r="31" spans="1:37">
      <c r="A31" s="214">
        <v>18</v>
      </c>
      <c r="B31" s="215" t="s">
        <v>638</v>
      </c>
      <c r="C31" s="216" t="s">
        <v>782</v>
      </c>
      <c r="D31" s="217" t="s">
        <v>783</v>
      </c>
      <c r="E31" s="218">
        <v>1</v>
      </c>
      <c r="F31" s="219" t="s">
        <v>199</v>
      </c>
      <c r="G31" s="220">
        <v>0</v>
      </c>
      <c r="H31" s="220">
        <f t="shared" si="0"/>
        <v>0</v>
      </c>
      <c r="J31" s="220">
        <f t="shared" si="1"/>
        <v>0</v>
      </c>
      <c r="K31" s="221">
        <v>0.13386000000000001</v>
      </c>
      <c r="L31" s="221">
        <f t="shared" si="2"/>
        <v>0.13386000000000001</v>
      </c>
      <c r="N31" s="218">
        <f t="shared" si="3"/>
        <v>0</v>
      </c>
      <c r="O31" s="219">
        <v>20</v>
      </c>
      <c r="P31" s="219" t="s">
        <v>590</v>
      </c>
      <c r="V31" s="222" t="s">
        <v>641</v>
      </c>
      <c r="W31" s="218">
        <v>3.6419999999999999</v>
      </c>
      <c r="X31" s="216" t="s">
        <v>622</v>
      </c>
      <c r="Y31" s="216" t="s">
        <v>782</v>
      </c>
      <c r="Z31" s="216" t="s">
        <v>643</v>
      </c>
      <c r="AB31" s="219">
        <v>7</v>
      </c>
      <c r="AJ31" s="189" t="s">
        <v>644</v>
      </c>
      <c r="AK31" s="189" t="s">
        <v>594</v>
      </c>
    </row>
    <row r="32" spans="1:37">
      <c r="A32" s="214">
        <v>19</v>
      </c>
      <c r="B32" s="215" t="s">
        <v>638</v>
      </c>
      <c r="C32" s="216" t="s">
        <v>784</v>
      </c>
      <c r="D32" s="217" t="s">
        <v>785</v>
      </c>
      <c r="E32" s="218">
        <v>1</v>
      </c>
      <c r="F32" s="219" t="s">
        <v>225</v>
      </c>
      <c r="G32" s="220">
        <v>0</v>
      </c>
      <c r="H32" s="220">
        <f t="shared" si="0"/>
        <v>0</v>
      </c>
      <c r="J32" s="220">
        <f t="shared" si="1"/>
        <v>0</v>
      </c>
      <c r="K32" s="221">
        <v>2.0899999999999998E-3</v>
      </c>
      <c r="L32" s="221">
        <f t="shared" si="2"/>
        <v>2.0899999999999998E-3</v>
      </c>
      <c r="N32" s="218">
        <f t="shared" si="3"/>
        <v>0</v>
      </c>
      <c r="O32" s="219">
        <v>20</v>
      </c>
      <c r="P32" s="219" t="s">
        <v>590</v>
      </c>
      <c r="V32" s="222" t="s">
        <v>641</v>
      </c>
      <c r="W32" s="218">
        <v>0.40100000000000002</v>
      </c>
      <c r="X32" s="216" t="s">
        <v>786</v>
      </c>
      <c r="Y32" s="216" t="s">
        <v>784</v>
      </c>
      <c r="Z32" s="216" t="s">
        <v>643</v>
      </c>
      <c r="AB32" s="219" t="s">
        <v>31</v>
      </c>
      <c r="AJ32" s="189" t="s">
        <v>644</v>
      </c>
      <c r="AK32" s="189" t="s">
        <v>594</v>
      </c>
    </row>
    <row r="33" spans="1:37">
      <c r="A33" s="214">
        <v>20</v>
      </c>
      <c r="B33" s="215" t="s">
        <v>638</v>
      </c>
      <c r="C33" s="216" t="s">
        <v>787</v>
      </c>
      <c r="D33" s="217" t="s">
        <v>788</v>
      </c>
      <c r="E33" s="218">
        <v>1</v>
      </c>
      <c r="F33" s="219" t="s">
        <v>770</v>
      </c>
      <c r="G33" s="220">
        <v>0</v>
      </c>
      <c r="H33" s="220">
        <f t="shared" si="0"/>
        <v>0</v>
      </c>
      <c r="J33" s="220">
        <f t="shared" si="1"/>
        <v>0</v>
      </c>
      <c r="K33" s="221">
        <v>1.9720000000000001E-2</v>
      </c>
      <c r="L33" s="221">
        <f t="shared" si="2"/>
        <v>1.9720000000000001E-2</v>
      </c>
      <c r="N33" s="218">
        <f t="shared" si="3"/>
        <v>0</v>
      </c>
      <c r="O33" s="219">
        <v>20</v>
      </c>
      <c r="P33" s="219" t="s">
        <v>590</v>
      </c>
      <c r="V33" s="222" t="s">
        <v>641</v>
      </c>
      <c r="W33" s="218">
        <v>1.857</v>
      </c>
      <c r="X33" s="216" t="s">
        <v>789</v>
      </c>
      <c r="Y33" s="216" t="s">
        <v>787</v>
      </c>
      <c r="Z33" s="216" t="s">
        <v>790</v>
      </c>
      <c r="AB33" s="219">
        <v>7</v>
      </c>
      <c r="AJ33" s="189" t="s">
        <v>644</v>
      </c>
      <c r="AK33" s="189" t="s">
        <v>594</v>
      </c>
    </row>
    <row r="34" spans="1:37">
      <c r="A34" s="214">
        <v>21</v>
      </c>
      <c r="B34" s="215" t="s">
        <v>638</v>
      </c>
      <c r="C34" s="216" t="s">
        <v>791</v>
      </c>
      <c r="D34" s="217" t="s">
        <v>792</v>
      </c>
      <c r="E34" s="218">
        <v>2</v>
      </c>
      <c r="F34" s="219" t="s">
        <v>225</v>
      </c>
      <c r="G34" s="220">
        <v>0</v>
      </c>
      <c r="H34" s="220">
        <f t="shared" si="0"/>
        <v>0</v>
      </c>
      <c r="J34" s="220">
        <f t="shared" si="1"/>
        <v>0</v>
      </c>
      <c r="L34" s="221">
        <f t="shared" si="2"/>
        <v>0</v>
      </c>
      <c r="N34" s="218">
        <f t="shared" si="3"/>
        <v>0</v>
      </c>
      <c r="O34" s="219">
        <v>20</v>
      </c>
      <c r="P34" s="219" t="s">
        <v>590</v>
      </c>
      <c r="V34" s="222" t="s">
        <v>641</v>
      </c>
      <c r="W34" s="218">
        <v>0.64800000000000002</v>
      </c>
      <c r="X34" s="216" t="s">
        <v>793</v>
      </c>
      <c r="Y34" s="216" t="s">
        <v>791</v>
      </c>
      <c r="Z34" s="216" t="s">
        <v>643</v>
      </c>
      <c r="AB34" s="219" t="s">
        <v>31</v>
      </c>
      <c r="AJ34" s="189" t="s">
        <v>644</v>
      </c>
      <c r="AK34" s="189" t="s">
        <v>594</v>
      </c>
    </row>
    <row r="35" spans="1:37">
      <c r="A35" s="214">
        <v>22</v>
      </c>
      <c r="B35" s="215" t="s">
        <v>638</v>
      </c>
      <c r="C35" s="216" t="s">
        <v>794</v>
      </c>
      <c r="D35" s="217" t="s">
        <v>795</v>
      </c>
      <c r="E35" s="218">
        <v>1</v>
      </c>
      <c r="F35" s="219" t="s">
        <v>225</v>
      </c>
      <c r="G35" s="220">
        <v>0</v>
      </c>
      <c r="H35" s="220">
        <f t="shared" si="0"/>
        <v>0</v>
      </c>
      <c r="J35" s="220">
        <f t="shared" si="1"/>
        <v>0</v>
      </c>
      <c r="L35" s="221">
        <f t="shared" si="2"/>
        <v>0</v>
      </c>
      <c r="N35" s="218">
        <f t="shared" si="3"/>
        <v>0</v>
      </c>
      <c r="O35" s="219">
        <v>20</v>
      </c>
      <c r="P35" s="219" t="s">
        <v>590</v>
      </c>
      <c r="V35" s="222" t="s">
        <v>641</v>
      </c>
      <c r="W35" s="218">
        <v>0.38400000000000001</v>
      </c>
      <c r="X35" s="216" t="s">
        <v>796</v>
      </c>
      <c r="Y35" s="216" t="s">
        <v>794</v>
      </c>
      <c r="Z35" s="216" t="s">
        <v>643</v>
      </c>
      <c r="AB35" s="219" t="s">
        <v>31</v>
      </c>
      <c r="AJ35" s="189" t="s">
        <v>644</v>
      </c>
      <c r="AK35" s="189" t="s">
        <v>594</v>
      </c>
    </row>
    <row r="36" spans="1:37">
      <c r="A36" s="214">
        <v>23</v>
      </c>
      <c r="B36" s="215" t="s">
        <v>638</v>
      </c>
      <c r="C36" s="216" t="s">
        <v>797</v>
      </c>
      <c r="D36" s="217" t="s">
        <v>798</v>
      </c>
      <c r="E36" s="218">
        <v>1</v>
      </c>
      <c r="F36" s="219" t="s">
        <v>225</v>
      </c>
      <c r="G36" s="220">
        <v>0</v>
      </c>
      <c r="H36" s="220">
        <f t="shared" si="0"/>
        <v>0</v>
      </c>
      <c r="J36" s="220">
        <f t="shared" si="1"/>
        <v>0</v>
      </c>
      <c r="L36" s="221">
        <f t="shared" si="2"/>
        <v>0</v>
      </c>
      <c r="N36" s="218">
        <f t="shared" si="3"/>
        <v>0</v>
      </c>
      <c r="O36" s="219">
        <v>20</v>
      </c>
      <c r="P36" s="219" t="s">
        <v>590</v>
      </c>
      <c r="V36" s="222" t="s">
        <v>641</v>
      </c>
      <c r="W36" s="218">
        <v>0.501</v>
      </c>
      <c r="X36" s="216" t="s">
        <v>799</v>
      </c>
      <c r="Y36" s="216" t="s">
        <v>797</v>
      </c>
      <c r="Z36" s="216" t="s">
        <v>643</v>
      </c>
      <c r="AB36" s="219" t="s">
        <v>31</v>
      </c>
      <c r="AJ36" s="189" t="s">
        <v>644</v>
      </c>
      <c r="AK36" s="189" t="s">
        <v>594</v>
      </c>
    </row>
    <row r="37" spans="1:37">
      <c r="A37" s="214">
        <v>24</v>
      </c>
      <c r="B37" s="215" t="s">
        <v>638</v>
      </c>
      <c r="C37" s="216" t="s">
        <v>800</v>
      </c>
      <c r="D37" s="217" t="s">
        <v>801</v>
      </c>
      <c r="E37" s="218">
        <v>15</v>
      </c>
      <c r="F37" s="219" t="s">
        <v>691</v>
      </c>
      <c r="G37" s="220">
        <v>0</v>
      </c>
      <c r="H37" s="220">
        <f t="shared" si="0"/>
        <v>0</v>
      </c>
      <c r="J37" s="220">
        <f t="shared" si="1"/>
        <v>0</v>
      </c>
      <c r="L37" s="221">
        <f t="shared" si="2"/>
        <v>0</v>
      </c>
      <c r="N37" s="218">
        <f t="shared" si="3"/>
        <v>0</v>
      </c>
      <c r="O37" s="219">
        <v>20</v>
      </c>
      <c r="P37" s="219" t="s">
        <v>590</v>
      </c>
      <c r="V37" s="222" t="s">
        <v>641</v>
      </c>
      <c r="W37" s="218">
        <v>15</v>
      </c>
      <c r="X37" s="216" t="s">
        <v>802</v>
      </c>
      <c r="Y37" s="216" t="s">
        <v>800</v>
      </c>
      <c r="Z37" s="216" t="s">
        <v>643</v>
      </c>
      <c r="AB37" s="219" t="s">
        <v>31</v>
      </c>
      <c r="AJ37" s="189" t="s">
        <v>644</v>
      </c>
      <c r="AK37" s="189" t="s">
        <v>594</v>
      </c>
    </row>
    <row r="38" spans="1:37">
      <c r="A38" s="214">
        <v>25</v>
      </c>
      <c r="B38" s="215" t="s">
        <v>638</v>
      </c>
      <c r="C38" s="216" t="s">
        <v>803</v>
      </c>
      <c r="D38" s="217" t="s">
        <v>804</v>
      </c>
      <c r="E38" s="218">
        <v>12</v>
      </c>
      <c r="F38" s="219" t="s">
        <v>691</v>
      </c>
      <c r="G38" s="220">
        <v>0</v>
      </c>
      <c r="H38" s="220">
        <f t="shared" si="0"/>
        <v>0</v>
      </c>
      <c r="J38" s="220">
        <f t="shared" si="1"/>
        <v>0</v>
      </c>
      <c r="L38" s="221">
        <f t="shared" si="2"/>
        <v>0</v>
      </c>
      <c r="N38" s="218">
        <f t="shared" si="3"/>
        <v>0</v>
      </c>
      <c r="O38" s="219">
        <v>20</v>
      </c>
      <c r="P38" s="219" t="s">
        <v>590</v>
      </c>
      <c r="V38" s="222" t="s">
        <v>641</v>
      </c>
      <c r="W38" s="218">
        <v>12</v>
      </c>
      <c r="X38" s="216" t="s">
        <v>805</v>
      </c>
      <c r="Y38" s="216" t="s">
        <v>803</v>
      </c>
      <c r="Z38" s="216" t="s">
        <v>643</v>
      </c>
      <c r="AB38" s="219" t="s">
        <v>31</v>
      </c>
      <c r="AJ38" s="189" t="s">
        <v>644</v>
      </c>
      <c r="AK38" s="189" t="s">
        <v>594</v>
      </c>
    </row>
    <row r="39" spans="1:37">
      <c r="D39" s="224" t="s">
        <v>670</v>
      </c>
      <c r="E39" s="225">
        <f>J39</f>
        <v>0</v>
      </c>
      <c r="H39" s="225">
        <f>SUM(H12:H38)</f>
        <v>0</v>
      </c>
      <c r="I39" s="225">
        <f>SUM(I12:I38)</f>
        <v>0</v>
      </c>
      <c r="J39" s="225">
        <f>SUM(J12:J38)</f>
        <v>0</v>
      </c>
      <c r="L39" s="226">
        <f>SUM(L12:L38)</f>
        <v>0.59306599999999998</v>
      </c>
      <c r="N39" s="227">
        <f>SUM(N12:N38)</f>
        <v>1.5000000000000003E-2</v>
      </c>
      <c r="W39" s="218">
        <f>SUM(W12:W38)</f>
        <v>57.008000000000003</v>
      </c>
    </row>
    <row r="41" spans="1:37">
      <c r="B41" s="216" t="s">
        <v>806</v>
      </c>
    </row>
    <row r="42" spans="1:37">
      <c r="A42" s="214">
        <v>26</v>
      </c>
      <c r="B42" s="215" t="s">
        <v>807</v>
      </c>
      <c r="C42" s="216" t="s">
        <v>808</v>
      </c>
      <c r="D42" s="217" t="s">
        <v>809</v>
      </c>
      <c r="E42" s="218">
        <v>4</v>
      </c>
      <c r="F42" s="219" t="s">
        <v>124</v>
      </c>
      <c r="G42" s="220">
        <v>0</v>
      </c>
      <c r="H42" s="220">
        <f>ROUND(E42*G42,2)</f>
        <v>0</v>
      </c>
      <c r="J42" s="220">
        <f>ROUND(E42*G42,2)</f>
        <v>0</v>
      </c>
      <c r="K42" s="221">
        <v>6.9999999999999994E-5</v>
      </c>
      <c r="L42" s="221">
        <f>E42*K42</f>
        <v>2.7999999999999998E-4</v>
      </c>
      <c r="N42" s="218">
        <f>E42*M42</f>
        <v>0</v>
      </c>
      <c r="O42" s="219">
        <v>20</v>
      </c>
      <c r="P42" s="219" t="s">
        <v>590</v>
      </c>
      <c r="V42" s="222" t="s">
        <v>641</v>
      </c>
      <c r="W42" s="218">
        <v>1.048</v>
      </c>
      <c r="X42" s="216" t="s">
        <v>810</v>
      </c>
      <c r="Y42" s="216" t="s">
        <v>808</v>
      </c>
      <c r="Z42" s="216" t="s">
        <v>811</v>
      </c>
      <c r="AB42" s="219" t="s">
        <v>31</v>
      </c>
      <c r="AJ42" s="189" t="s">
        <v>644</v>
      </c>
      <c r="AK42" s="189" t="s">
        <v>594</v>
      </c>
    </row>
    <row r="43" spans="1:37">
      <c r="A43" s="214">
        <v>27</v>
      </c>
      <c r="B43" s="215" t="s">
        <v>695</v>
      </c>
      <c r="C43" s="216" t="s">
        <v>812</v>
      </c>
      <c r="D43" s="217" t="s">
        <v>813</v>
      </c>
      <c r="E43" s="218">
        <v>4</v>
      </c>
      <c r="F43" s="219" t="s">
        <v>124</v>
      </c>
      <c r="G43" s="220">
        <v>0</v>
      </c>
      <c r="I43" s="220">
        <f>ROUND(E43*G43,2)</f>
        <v>0</v>
      </c>
      <c r="J43" s="220">
        <f>ROUND(E43*G43,2)</f>
        <v>0</v>
      </c>
      <c r="K43" s="221">
        <v>4.0000000000000001E-3</v>
      </c>
      <c r="L43" s="221">
        <f>E43*K43</f>
        <v>1.6E-2</v>
      </c>
      <c r="N43" s="218">
        <f>E43*M43</f>
        <v>0</v>
      </c>
      <c r="O43" s="219">
        <v>20</v>
      </c>
      <c r="P43" s="219" t="s">
        <v>590</v>
      </c>
      <c r="V43" s="222" t="s">
        <v>58</v>
      </c>
      <c r="X43" s="216" t="s">
        <v>814</v>
      </c>
      <c r="Y43" s="216" t="s">
        <v>812</v>
      </c>
      <c r="Z43" s="216" t="s">
        <v>815</v>
      </c>
      <c r="AA43" s="216" t="s">
        <v>590</v>
      </c>
      <c r="AB43" s="219">
        <v>2</v>
      </c>
      <c r="AJ43" s="189" t="s">
        <v>816</v>
      </c>
      <c r="AK43" s="189" t="s">
        <v>594</v>
      </c>
    </row>
    <row r="44" spans="1:37">
      <c r="A44" s="214">
        <v>28</v>
      </c>
      <c r="B44" s="215" t="s">
        <v>807</v>
      </c>
      <c r="C44" s="216" t="s">
        <v>817</v>
      </c>
      <c r="D44" s="217" t="s">
        <v>818</v>
      </c>
      <c r="E44" s="218">
        <v>20</v>
      </c>
      <c r="F44" s="219" t="s">
        <v>124</v>
      </c>
      <c r="G44" s="220">
        <v>0</v>
      </c>
      <c r="H44" s="220">
        <f>ROUND(E44*G44,2)</f>
        <v>0</v>
      </c>
      <c r="J44" s="220">
        <f>ROUND(E44*G44,2)</f>
        <v>0</v>
      </c>
      <c r="K44" s="221">
        <v>6.0000000000000002E-5</v>
      </c>
      <c r="L44" s="221">
        <f>E44*K44</f>
        <v>1.2000000000000001E-3</v>
      </c>
      <c r="N44" s="218">
        <f>E44*M44</f>
        <v>0</v>
      </c>
      <c r="O44" s="219">
        <v>20</v>
      </c>
      <c r="P44" s="219" t="s">
        <v>590</v>
      </c>
      <c r="V44" s="222" t="s">
        <v>641</v>
      </c>
      <c r="W44" s="218">
        <v>2.62</v>
      </c>
      <c r="X44" s="216" t="s">
        <v>819</v>
      </c>
      <c r="Y44" s="216" t="s">
        <v>817</v>
      </c>
      <c r="Z44" s="216" t="s">
        <v>811</v>
      </c>
      <c r="AB44" s="219" t="s">
        <v>31</v>
      </c>
      <c r="AJ44" s="189" t="s">
        <v>644</v>
      </c>
      <c r="AK44" s="189" t="s">
        <v>594</v>
      </c>
    </row>
    <row r="45" spans="1:37">
      <c r="D45" s="224" t="s">
        <v>820</v>
      </c>
      <c r="E45" s="225">
        <f>J45</f>
        <v>0</v>
      </c>
      <c r="H45" s="225">
        <f>SUM(H41:H44)</f>
        <v>0</v>
      </c>
      <c r="I45" s="225">
        <f>SUM(I41:I44)</f>
        <v>0</v>
      </c>
      <c r="J45" s="225">
        <f>SUM(J41:J44)</f>
        <v>0</v>
      </c>
      <c r="L45" s="226">
        <f>SUM(L41:L44)</f>
        <v>1.7479999999999999E-2</v>
      </c>
      <c r="N45" s="227">
        <f>SUM(N41:N44)</f>
        <v>0</v>
      </c>
      <c r="W45" s="218">
        <f>SUM(W41:W44)</f>
        <v>3.6680000000000001</v>
      </c>
    </row>
    <row r="47" spans="1:37">
      <c r="B47" s="216" t="s">
        <v>671</v>
      </c>
    </row>
    <row r="48" spans="1:37">
      <c r="A48" s="214">
        <v>29</v>
      </c>
      <c r="B48" s="215" t="s">
        <v>672</v>
      </c>
      <c r="C48" s="216" t="s">
        <v>821</v>
      </c>
      <c r="D48" s="217" t="s">
        <v>822</v>
      </c>
      <c r="E48" s="218">
        <v>3</v>
      </c>
      <c r="F48" s="219" t="s">
        <v>89</v>
      </c>
      <c r="G48" s="220">
        <v>0</v>
      </c>
      <c r="H48" s="220">
        <f>ROUND(E48*G48,2)</f>
        <v>0</v>
      </c>
      <c r="J48" s="220">
        <f>ROUND(E48*G48,2)</f>
        <v>0</v>
      </c>
      <c r="K48" s="221">
        <v>9.0000000000000006E-5</v>
      </c>
      <c r="L48" s="221">
        <f>E48*K48</f>
        <v>2.7E-4</v>
      </c>
      <c r="N48" s="218">
        <f>E48*M48</f>
        <v>0</v>
      </c>
      <c r="O48" s="219">
        <v>20</v>
      </c>
      <c r="P48" s="219" t="s">
        <v>590</v>
      </c>
      <c r="V48" s="222" t="s">
        <v>641</v>
      </c>
      <c r="W48" s="218">
        <v>0.309</v>
      </c>
      <c r="X48" s="216" t="s">
        <v>823</v>
      </c>
      <c r="Y48" s="216" t="s">
        <v>821</v>
      </c>
      <c r="Z48" s="216" t="s">
        <v>676</v>
      </c>
      <c r="AB48" s="219" t="s">
        <v>31</v>
      </c>
      <c r="AJ48" s="189" t="s">
        <v>644</v>
      </c>
      <c r="AK48" s="189" t="s">
        <v>594</v>
      </c>
    </row>
    <row r="49" spans="1:37">
      <c r="A49" s="214">
        <v>30</v>
      </c>
      <c r="B49" s="215" t="s">
        <v>672</v>
      </c>
      <c r="C49" s="216" t="s">
        <v>673</v>
      </c>
      <c r="D49" s="217" t="s">
        <v>674</v>
      </c>
      <c r="E49" s="218">
        <v>2</v>
      </c>
      <c r="F49" s="219" t="s">
        <v>89</v>
      </c>
      <c r="G49" s="220">
        <v>0</v>
      </c>
      <c r="H49" s="220">
        <f>ROUND(E49*G49,2)</f>
        <v>0</v>
      </c>
      <c r="J49" s="220">
        <f>ROUND(E49*G49,2)</f>
        <v>0</v>
      </c>
      <c r="K49" s="221">
        <v>1.2E-4</v>
      </c>
      <c r="L49" s="221">
        <f>E49*K49</f>
        <v>2.4000000000000001E-4</v>
      </c>
      <c r="N49" s="218">
        <f>E49*M49</f>
        <v>0</v>
      </c>
      <c r="O49" s="219">
        <v>20</v>
      </c>
      <c r="P49" s="219" t="s">
        <v>590</v>
      </c>
      <c r="V49" s="222" t="s">
        <v>641</v>
      </c>
      <c r="W49" s="218">
        <v>0.26200000000000001</v>
      </c>
      <c r="X49" s="216" t="s">
        <v>675</v>
      </c>
      <c r="Y49" s="216" t="s">
        <v>673</v>
      </c>
      <c r="Z49" s="216" t="s">
        <v>676</v>
      </c>
      <c r="AB49" s="219" t="s">
        <v>31</v>
      </c>
      <c r="AJ49" s="189" t="s">
        <v>644</v>
      </c>
      <c r="AK49" s="189" t="s">
        <v>594</v>
      </c>
    </row>
    <row r="50" spans="1:37">
      <c r="D50" s="224" t="s">
        <v>677</v>
      </c>
      <c r="E50" s="225">
        <f>J50</f>
        <v>0</v>
      </c>
      <c r="H50" s="225">
        <f>SUM(H47:H49)</f>
        <v>0</v>
      </c>
      <c r="I50" s="225">
        <f>SUM(I47:I49)</f>
        <v>0</v>
      </c>
      <c r="J50" s="225">
        <f>SUM(J47:J49)</f>
        <v>0</v>
      </c>
      <c r="L50" s="226">
        <f>SUM(L47:L49)</f>
        <v>5.1000000000000004E-4</v>
      </c>
      <c r="N50" s="227">
        <f>SUM(N47:N49)</f>
        <v>0</v>
      </c>
      <c r="W50" s="218">
        <f>SUM(W47:W49)</f>
        <v>0.57099999999999995</v>
      </c>
    </row>
    <row r="52" spans="1:37">
      <c r="D52" s="224" t="s">
        <v>678</v>
      </c>
      <c r="E52" s="227">
        <f>J52</f>
        <v>0</v>
      </c>
      <c r="H52" s="225">
        <f>+H39+H45+H50</f>
        <v>0</v>
      </c>
      <c r="I52" s="225">
        <f>+I39+I45+I50</f>
        <v>0</v>
      </c>
      <c r="J52" s="225">
        <f>+J39+J45+J50</f>
        <v>0</v>
      </c>
      <c r="L52" s="226">
        <f>+L39+L45+L50</f>
        <v>0.61105600000000004</v>
      </c>
      <c r="N52" s="227">
        <f>+N39+N45+N50</f>
        <v>1.5000000000000003E-2</v>
      </c>
      <c r="W52" s="218">
        <f>+W39+W45+W50</f>
        <v>61.247</v>
      </c>
    </row>
    <row r="54" spans="1:37">
      <c r="B54" s="223" t="s">
        <v>679</v>
      </c>
    </row>
    <row r="55" spans="1:37">
      <c r="B55" s="216" t="s">
        <v>680</v>
      </c>
    </row>
    <row r="56" spans="1:37">
      <c r="A56" s="214">
        <v>31</v>
      </c>
      <c r="B56" s="215" t="s">
        <v>681</v>
      </c>
      <c r="C56" s="216" t="s">
        <v>682</v>
      </c>
      <c r="D56" s="217" t="s">
        <v>683</v>
      </c>
      <c r="E56" s="218">
        <v>1</v>
      </c>
      <c r="F56" s="219" t="s">
        <v>717</v>
      </c>
      <c r="G56" s="220">
        <v>0</v>
      </c>
      <c r="H56" s="220">
        <f>ROUND(E56*G56,2)</f>
        <v>0</v>
      </c>
      <c r="J56" s="220">
        <f>ROUND(E56*G56,2)</f>
        <v>0</v>
      </c>
      <c r="L56" s="221">
        <f>E56*K56</f>
        <v>0</v>
      </c>
      <c r="N56" s="218">
        <f>E56*M56</f>
        <v>0</v>
      </c>
      <c r="O56" s="219">
        <v>20</v>
      </c>
      <c r="P56" s="219" t="s">
        <v>590</v>
      </c>
      <c r="V56" s="222" t="s">
        <v>684</v>
      </c>
      <c r="W56" s="218">
        <v>6.6000000000000003E-2</v>
      </c>
      <c r="X56" s="216" t="s">
        <v>622</v>
      </c>
      <c r="Y56" s="216" t="s">
        <v>682</v>
      </c>
      <c r="Z56" s="216" t="s">
        <v>685</v>
      </c>
      <c r="AB56" s="219" t="s">
        <v>31</v>
      </c>
      <c r="AJ56" s="189" t="s">
        <v>686</v>
      </c>
      <c r="AK56" s="189" t="s">
        <v>594</v>
      </c>
    </row>
    <row r="57" spans="1:37">
      <c r="D57" s="224" t="s">
        <v>687</v>
      </c>
      <c r="E57" s="225">
        <f>J57</f>
        <v>0</v>
      </c>
      <c r="H57" s="225">
        <f>SUM(H54:H56)</f>
        <v>0</v>
      </c>
      <c r="I57" s="225">
        <f>SUM(I54:I56)</f>
        <v>0</v>
      </c>
      <c r="J57" s="225">
        <f>SUM(J54:J56)</f>
        <v>0</v>
      </c>
      <c r="L57" s="226">
        <f>SUM(L54:L56)</f>
        <v>0</v>
      </c>
      <c r="N57" s="227">
        <f>SUM(N54:N56)</f>
        <v>0</v>
      </c>
      <c r="W57" s="218">
        <f>SUM(W54:W56)</f>
        <v>6.6000000000000003E-2</v>
      </c>
    </row>
    <row r="59" spans="1:37">
      <c r="B59" s="216" t="s">
        <v>688</v>
      </c>
    </row>
    <row r="60" spans="1:37">
      <c r="A60" s="214">
        <v>32</v>
      </c>
      <c r="B60" s="215" t="s">
        <v>599</v>
      </c>
      <c r="C60" s="216" t="s">
        <v>704</v>
      </c>
      <c r="D60" s="217" t="s">
        <v>705</v>
      </c>
      <c r="E60" s="218">
        <v>215</v>
      </c>
      <c r="F60" s="219" t="s">
        <v>89</v>
      </c>
      <c r="G60" s="220">
        <v>0</v>
      </c>
      <c r="H60" s="220">
        <f t="shared" ref="H60:H66" si="4">ROUND(E60*G60,2)</f>
        <v>0</v>
      </c>
      <c r="J60" s="220">
        <f t="shared" ref="J60:J66" si="5">ROUND(E60*G60,2)</f>
        <v>0</v>
      </c>
      <c r="L60" s="221">
        <f t="shared" ref="L60:L66" si="6">E60*K60</f>
        <v>0</v>
      </c>
      <c r="N60" s="218">
        <f t="shared" ref="N60:N66" si="7">E60*M60</f>
        <v>0</v>
      </c>
      <c r="O60" s="219">
        <v>20</v>
      </c>
      <c r="P60" s="219" t="s">
        <v>590</v>
      </c>
      <c r="V60" s="222" t="s">
        <v>684</v>
      </c>
      <c r="W60" s="218">
        <v>33.755000000000003</v>
      </c>
      <c r="X60" s="216" t="s">
        <v>706</v>
      </c>
      <c r="Y60" s="216" t="s">
        <v>704</v>
      </c>
      <c r="Z60" s="216" t="s">
        <v>685</v>
      </c>
      <c r="AB60" s="219" t="s">
        <v>31</v>
      </c>
      <c r="AJ60" s="189" t="s">
        <v>686</v>
      </c>
      <c r="AK60" s="189" t="s">
        <v>594</v>
      </c>
    </row>
    <row r="61" spans="1:37">
      <c r="A61" s="214">
        <v>33</v>
      </c>
      <c r="B61" s="215" t="s">
        <v>599</v>
      </c>
      <c r="C61" s="216" t="s">
        <v>707</v>
      </c>
      <c r="D61" s="217" t="s">
        <v>708</v>
      </c>
      <c r="E61" s="218">
        <v>1</v>
      </c>
      <c r="F61" s="219" t="s">
        <v>702</v>
      </c>
      <c r="G61" s="220">
        <v>0</v>
      </c>
      <c r="H61" s="220">
        <f t="shared" si="4"/>
        <v>0</v>
      </c>
      <c r="J61" s="220">
        <f t="shared" si="5"/>
        <v>0</v>
      </c>
      <c r="K61" s="221">
        <v>3.0000000000000001E-5</v>
      </c>
      <c r="L61" s="221">
        <f t="shared" si="6"/>
        <v>3.0000000000000001E-5</v>
      </c>
      <c r="N61" s="218">
        <f t="shared" si="7"/>
        <v>0</v>
      </c>
      <c r="O61" s="219">
        <v>20</v>
      </c>
      <c r="P61" s="219" t="s">
        <v>590</v>
      </c>
      <c r="V61" s="222" t="s">
        <v>684</v>
      </c>
      <c r="W61" s="218">
        <v>3.49</v>
      </c>
      <c r="X61" s="216" t="s">
        <v>709</v>
      </c>
      <c r="Y61" s="216" t="s">
        <v>707</v>
      </c>
      <c r="Z61" s="216" t="s">
        <v>685</v>
      </c>
      <c r="AB61" s="219" t="s">
        <v>31</v>
      </c>
      <c r="AJ61" s="189" t="s">
        <v>686</v>
      </c>
      <c r="AK61" s="189" t="s">
        <v>594</v>
      </c>
    </row>
    <row r="62" spans="1:37">
      <c r="A62" s="214">
        <v>34</v>
      </c>
      <c r="B62" s="215" t="s">
        <v>599</v>
      </c>
      <c r="C62" s="216" t="s">
        <v>710</v>
      </c>
      <c r="D62" s="217" t="s">
        <v>711</v>
      </c>
      <c r="E62" s="218">
        <v>65</v>
      </c>
      <c r="F62" s="219" t="s">
        <v>89</v>
      </c>
      <c r="G62" s="220">
        <v>0</v>
      </c>
      <c r="H62" s="220">
        <f t="shared" si="4"/>
        <v>0</v>
      </c>
      <c r="J62" s="220">
        <f t="shared" si="5"/>
        <v>0</v>
      </c>
      <c r="K62" s="221">
        <v>5.0000000000000002E-5</v>
      </c>
      <c r="L62" s="221">
        <f t="shared" si="6"/>
        <v>3.2500000000000003E-3</v>
      </c>
      <c r="N62" s="218">
        <f t="shared" si="7"/>
        <v>0</v>
      </c>
      <c r="O62" s="219">
        <v>20</v>
      </c>
      <c r="P62" s="219" t="s">
        <v>590</v>
      </c>
      <c r="V62" s="222" t="s">
        <v>684</v>
      </c>
      <c r="W62" s="218">
        <v>0.97499999999999998</v>
      </c>
      <c r="X62" s="216" t="s">
        <v>712</v>
      </c>
      <c r="Y62" s="216" t="s">
        <v>710</v>
      </c>
      <c r="Z62" s="216" t="s">
        <v>685</v>
      </c>
      <c r="AB62" s="219" t="s">
        <v>31</v>
      </c>
      <c r="AJ62" s="189" t="s">
        <v>686</v>
      </c>
      <c r="AK62" s="189" t="s">
        <v>594</v>
      </c>
    </row>
    <row r="63" spans="1:37">
      <c r="A63" s="214">
        <v>35</v>
      </c>
      <c r="B63" s="215" t="s">
        <v>599</v>
      </c>
      <c r="C63" s="216" t="s">
        <v>715</v>
      </c>
      <c r="D63" s="217" t="s">
        <v>716</v>
      </c>
      <c r="E63" s="218">
        <v>1</v>
      </c>
      <c r="F63" s="219" t="s">
        <v>717</v>
      </c>
      <c r="G63" s="220">
        <v>0</v>
      </c>
      <c r="H63" s="220">
        <f t="shared" si="4"/>
        <v>0</v>
      </c>
      <c r="J63" s="220">
        <f t="shared" si="5"/>
        <v>0</v>
      </c>
      <c r="L63" s="221">
        <f t="shared" si="6"/>
        <v>0</v>
      </c>
      <c r="N63" s="218">
        <f t="shared" si="7"/>
        <v>0</v>
      </c>
      <c r="O63" s="219">
        <v>20</v>
      </c>
      <c r="P63" s="219" t="s">
        <v>590</v>
      </c>
      <c r="V63" s="222" t="s">
        <v>684</v>
      </c>
      <c r="W63" s="218">
        <v>10.083</v>
      </c>
      <c r="X63" s="216" t="s">
        <v>622</v>
      </c>
      <c r="Y63" s="216" t="s">
        <v>715</v>
      </c>
      <c r="Z63" s="216" t="s">
        <v>685</v>
      </c>
      <c r="AB63" s="219" t="s">
        <v>31</v>
      </c>
      <c r="AJ63" s="189" t="s">
        <v>686</v>
      </c>
      <c r="AK63" s="189" t="s">
        <v>594</v>
      </c>
    </row>
    <row r="64" spans="1:37">
      <c r="A64" s="214">
        <v>36</v>
      </c>
      <c r="B64" s="215" t="s">
        <v>599</v>
      </c>
      <c r="C64" s="216" t="s">
        <v>718</v>
      </c>
      <c r="D64" s="217" t="s">
        <v>719</v>
      </c>
      <c r="E64" s="218">
        <v>1</v>
      </c>
      <c r="F64" s="219" t="s">
        <v>717</v>
      </c>
      <c r="G64" s="220">
        <v>0</v>
      </c>
      <c r="H64" s="220">
        <f t="shared" si="4"/>
        <v>0</v>
      </c>
      <c r="J64" s="220">
        <f t="shared" si="5"/>
        <v>0</v>
      </c>
      <c r="L64" s="221">
        <f t="shared" si="6"/>
        <v>0</v>
      </c>
      <c r="N64" s="218">
        <f t="shared" si="7"/>
        <v>0</v>
      </c>
      <c r="O64" s="219">
        <v>20</v>
      </c>
      <c r="P64" s="219" t="s">
        <v>590</v>
      </c>
      <c r="V64" s="222" t="s">
        <v>684</v>
      </c>
      <c r="W64" s="218">
        <v>10.083</v>
      </c>
      <c r="X64" s="216" t="s">
        <v>622</v>
      </c>
      <c r="Y64" s="216" t="s">
        <v>718</v>
      </c>
      <c r="Z64" s="216" t="s">
        <v>685</v>
      </c>
      <c r="AB64" s="219" t="s">
        <v>31</v>
      </c>
      <c r="AJ64" s="189" t="s">
        <v>686</v>
      </c>
      <c r="AK64" s="189" t="s">
        <v>594</v>
      </c>
    </row>
    <row r="65" spans="1:37">
      <c r="A65" s="214">
        <v>37</v>
      </c>
      <c r="B65" s="215" t="s">
        <v>599</v>
      </c>
      <c r="C65" s="216" t="s">
        <v>720</v>
      </c>
      <c r="D65" s="217" t="s">
        <v>721</v>
      </c>
      <c r="E65" s="218">
        <v>15</v>
      </c>
      <c r="F65" s="219" t="s">
        <v>124</v>
      </c>
      <c r="G65" s="220">
        <v>0</v>
      </c>
      <c r="H65" s="220">
        <f t="shared" si="4"/>
        <v>0</v>
      </c>
      <c r="J65" s="220">
        <f t="shared" si="5"/>
        <v>0</v>
      </c>
      <c r="L65" s="221">
        <f t="shared" si="6"/>
        <v>0</v>
      </c>
      <c r="N65" s="218">
        <f t="shared" si="7"/>
        <v>0</v>
      </c>
      <c r="O65" s="219">
        <v>20</v>
      </c>
      <c r="P65" s="219" t="s">
        <v>590</v>
      </c>
      <c r="V65" s="222" t="s">
        <v>684</v>
      </c>
      <c r="W65" s="218">
        <v>151.245</v>
      </c>
      <c r="X65" s="216" t="s">
        <v>622</v>
      </c>
      <c r="Y65" s="216" t="s">
        <v>720</v>
      </c>
      <c r="Z65" s="216" t="s">
        <v>685</v>
      </c>
      <c r="AB65" s="219" t="s">
        <v>31</v>
      </c>
      <c r="AJ65" s="189" t="s">
        <v>686</v>
      </c>
      <c r="AK65" s="189" t="s">
        <v>594</v>
      </c>
    </row>
    <row r="66" spans="1:37" ht="20.399999999999999">
      <c r="A66" s="214">
        <v>38</v>
      </c>
      <c r="B66" s="215" t="s">
        <v>599</v>
      </c>
      <c r="C66" s="216" t="s">
        <v>722</v>
      </c>
      <c r="D66" s="217" t="s">
        <v>723</v>
      </c>
      <c r="E66" s="218">
        <v>45</v>
      </c>
      <c r="F66" s="219" t="s">
        <v>124</v>
      </c>
      <c r="G66" s="220">
        <v>0</v>
      </c>
      <c r="H66" s="220">
        <f t="shared" si="4"/>
        <v>0</v>
      </c>
      <c r="J66" s="220">
        <f t="shared" si="5"/>
        <v>0</v>
      </c>
      <c r="L66" s="221">
        <f t="shared" si="6"/>
        <v>0</v>
      </c>
      <c r="N66" s="218">
        <f t="shared" si="7"/>
        <v>0</v>
      </c>
      <c r="O66" s="219">
        <v>20</v>
      </c>
      <c r="P66" s="219" t="s">
        <v>590</v>
      </c>
      <c r="V66" s="222" t="s">
        <v>684</v>
      </c>
      <c r="W66" s="218">
        <v>453.73500000000001</v>
      </c>
      <c r="X66" s="216" t="s">
        <v>622</v>
      </c>
      <c r="Y66" s="216" t="s">
        <v>722</v>
      </c>
      <c r="Z66" s="216" t="s">
        <v>685</v>
      </c>
      <c r="AB66" s="219" t="s">
        <v>31</v>
      </c>
      <c r="AJ66" s="189" t="s">
        <v>686</v>
      </c>
      <c r="AK66" s="189" t="s">
        <v>594</v>
      </c>
    </row>
    <row r="67" spans="1:37">
      <c r="D67" s="224" t="s">
        <v>726</v>
      </c>
      <c r="E67" s="225">
        <f>J67</f>
        <v>0</v>
      </c>
      <c r="H67" s="225">
        <f>SUM(H59:H66)</f>
        <v>0</v>
      </c>
      <c r="I67" s="225">
        <f>SUM(I59:I66)</f>
        <v>0</v>
      </c>
      <c r="J67" s="225">
        <f>SUM(J59:J66)</f>
        <v>0</v>
      </c>
      <c r="L67" s="226">
        <f>SUM(L59:L66)</f>
        <v>3.2800000000000004E-3</v>
      </c>
      <c r="N67" s="227">
        <f>SUM(N59:N66)</f>
        <v>0</v>
      </c>
      <c r="W67" s="218">
        <f>SUM(W59:W66)</f>
        <v>663.36599999999999</v>
      </c>
    </row>
    <row r="69" spans="1:37">
      <c r="B69" s="216" t="s">
        <v>727</v>
      </c>
    </row>
    <row r="70" spans="1:37">
      <c r="A70" s="214">
        <v>39</v>
      </c>
      <c r="B70" s="215" t="s">
        <v>728</v>
      </c>
      <c r="C70" s="216" t="s">
        <v>729</v>
      </c>
      <c r="D70" s="217" t="s">
        <v>730</v>
      </c>
      <c r="E70" s="218">
        <v>215</v>
      </c>
      <c r="F70" s="219" t="s">
        <v>89</v>
      </c>
      <c r="G70" s="220">
        <v>0</v>
      </c>
      <c r="H70" s="220">
        <f>ROUND(E70*G70,2)</f>
        <v>0</v>
      </c>
      <c r="J70" s="220">
        <f>ROUND(E70*G70,2)</f>
        <v>0</v>
      </c>
      <c r="L70" s="221">
        <f>E70*K70</f>
        <v>0</v>
      </c>
      <c r="N70" s="218">
        <f>E70*M70</f>
        <v>0</v>
      </c>
      <c r="O70" s="219">
        <v>20</v>
      </c>
      <c r="P70" s="219" t="s">
        <v>590</v>
      </c>
      <c r="V70" s="222" t="s">
        <v>684</v>
      </c>
      <c r="W70" s="218">
        <v>32.25</v>
      </c>
      <c r="X70" s="216" t="s">
        <v>731</v>
      </c>
      <c r="Y70" s="216" t="s">
        <v>729</v>
      </c>
      <c r="Z70" s="216" t="s">
        <v>685</v>
      </c>
      <c r="AB70" s="219" t="s">
        <v>31</v>
      </c>
      <c r="AJ70" s="189" t="s">
        <v>686</v>
      </c>
      <c r="AK70" s="189" t="s">
        <v>594</v>
      </c>
    </row>
    <row r="71" spans="1:37">
      <c r="A71" s="214">
        <v>40</v>
      </c>
      <c r="B71" s="215" t="s">
        <v>728</v>
      </c>
      <c r="C71" s="216" t="s">
        <v>732</v>
      </c>
      <c r="D71" s="217" t="s">
        <v>733</v>
      </c>
      <c r="E71" s="218">
        <v>1</v>
      </c>
      <c r="F71" s="219" t="s">
        <v>734</v>
      </c>
      <c r="G71" s="220">
        <v>0</v>
      </c>
      <c r="H71" s="220">
        <f>ROUND(E71*G71,2)</f>
        <v>0</v>
      </c>
      <c r="J71" s="220">
        <f>ROUND(E71*G71,2)</f>
        <v>0</v>
      </c>
      <c r="L71" s="221">
        <f>E71*K71</f>
        <v>0</v>
      </c>
      <c r="N71" s="218">
        <f>E71*M71</f>
        <v>0</v>
      </c>
      <c r="O71" s="219">
        <v>20</v>
      </c>
      <c r="P71" s="219" t="s">
        <v>590</v>
      </c>
      <c r="V71" s="222" t="s">
        <v>684</v>
      </c>
      <c r="W71" s="218">
        <v>6.5640000000000001</v>
      </c>
      <c r="X71" s="216" t="s">
        <v>735</v>
      </c>
      <c r="Y71" s="216" t="s">
        <v>732</v>
      </c>
      <c r="Z71" s="216" t="s">
        <v>685</v>
      </c>
      <c r="AB71" s="219" t="s">
        <v>31</v>
      </c>
      <c r="AJ71" s="189" t="s">
        <v>686</v>
      </c>
      <c r="AK71" s="189" t="s">
        <v>594</v>
      </c>
    </row>
    <row r="72" spans="1:37">
      <c r="A72" s="214">
        <v>41</v>
      </c>
      <c r="B72" s="215" t="s">
        <v>728</v>
      </c>
      <c r="C72" s="216" t="s">
        <v>824</v>
      </c>
      <c r="D72" s="217" t="s">
        <v>825</v>
      </c>
      <c r="E72" s="218">
        <v>215</v>
      </c>
      <c r="F72" s="219" t="s">
        <v>89</v>
      </c>
      <c r="G72" s="220">
        <v>0</v>
      </c>
      <c r="H72" s="220">
        <f>ROUND(E72*G72,2)</f>
        <v>0</v>
      </c>
      <c r="J72" s="220">
        <f>ROUND(E72*G72,2)</f>
        <v>0</v>
      </c>
      <c r="L72" s="221">
        <f>E72*K72</f>
        <v>0</v>
      </c>
      <c r="N72" s="218">
        <f>E72*M72</f>
        <v>0</v>
      </c>
      <c r="O72" s="219">
        <v>20</v>
      </c>
      <c r="P72" s="219" t="s">
        <v>590</v>
      </c>
      <c r="V72" s="222" t="s">
        <v>684</v>
      </c>
      <c r="W72" s="218">
        <v>8.8149999999999995</v>
      </c>
      <c r="X72" s="216" t="s">
        <v>826</v>
      </c>
      <c r="Y72" s="216" t="s">
        <v>824</v>
      </c>
      <c r="Z72" s="216" t="s">
        <v>685</v>
      </c>
      <c r="AB72" s="219" t="s">
        <v>31</v>
      </c>
      <c r="AJ72" s="189" t="s">
        <v>686</v>
      </c>
      <c r="AK72" s="189" t="s">
        <v>594</v>
      </c>
    </row>
    <row r="73" spans="1:37">
      <c r="A73" s="214">
        <v>42</v>
      </c>
      <c r="B73" s="215" t="s">
        <v>728</v>
      </c>
      <c r="C73" s="216" t="s">
        <v>739</v>
      </c>
      <c r="D73" s="217" t="s">
        <v>740</v>
      </c>
      <c r="E73" s="218">
        <v>1</v>
      </c>
      <c r="F73" s="219" t="s">
        <v>225</v>
      </c>
      <c r="G73" s="220">
        <v>0</v>
      </c>
      <c r="H73" s="220">
        <f>ROUND(E73*G73,2)</f>
        <v>0</v>
      </c>
      <c r="J73" s="220">
        <f>ROUND(E73*G73,2)</f>
        <v>0</v>
      </c>
      <c r="L73" s="221">
        <f>E73*K73</f>
        <v>0</v>
      </c>
      <c r="N73" s="218">
        <f>E73*M73</f>
        <v>0</v>
      </c>
      <c r="O73" s="219">
        <v>20</v>
      </c>
      <c r="P73" s="219" t="s">
        <v>590</v>
      </c>
      <c r="V73" s="222" t="s">
        <v>684</v>
      </c>
      <c r="W73" s="218">
        <v>3.0619999999999998</v>
      </c>
      <c r="X73" s="216" t="s">
        <v>741</v>
      </c>
      <c r="Y73" s="216" t="s">
        <v>739</v>
      </c>
      <c r="Z73" s="216" t="s">
        <v>685</v>
      </c>
      <c r="AB73" s="219" t="s">
        <v>31</v>
      </c>
      <c r="AJ73" s="189" t="s">
        <v>686</v>
      </c>
      <c r="AK73" s="189" t="s">
        <v>594</v>
      </c>
    </row>
    <row r="74" spans="1:37">
      <c r="D74" s="224" t="s">
        <v>742</v>
      </c>
      <c r="E74" s="225">
        <f>J74</f>
        <v>0</v>
      </c>
      <c r="H74" s="225">
        <f>SUM(H69:H73)</f>
        <v>0</v>
      </c>
      <c r="I74" s="225">
        <f>SUM(I69:I73)</f>
        <v>0</v>
      </c>
      <c r="J74" s="225">
        <f>SUM(J69:J73)</f>
        <v>0</v>
      </c>
      <c r="L74" s="226">
        <f>SUM(L69:L73)</f>
        <v>0</v>
      </c>
      <c r="N74" s="227">
        <f>SUM(N69:N73)</f>
        <v>0</v>
      </c>
      <c r="W74" s="218">
        <f>SUM(W69:W73)</f>
        <v>50.690999999999995</v>
      </c>
    </row>
    <row r="76" spans="1:37">
      <c r="D76" s="224" t="s">
        <v>743</v>
      </c>
      <c r="E76" s="225">
        <f>J76</f>
        <v>0</v>
      </c>
      <c r="H76" s="225">
        <f>+H57+H67+H74</f>
        <v>0</v>
      </c>
      <c r="I76" s="225">
        <f>+I57+I67+I74</f>
        <v>0</v>
      </c>
      <c r="J76" s="225">
        <f>+J57+J67+J74</f>
        <v>0</v>
      </c>
      <c r="L76" s="226">
        <f>+L57+L67+L74</f>
        <v>3.2800000000000004E-3</v>
      </c>
      <c r="N76" s="227">
        <f>+N57+N67+N74</f>
        <v>0</v>
      </c>
      <c r="W76" s="218">
        <f>+W57+W67+W74</f>
        <v>714.12300000000005</v>
      </c>
    </row>
    <row r="78" spans="1:37">
      <c r="D78" s="228" t="s">
        <v>744</v>
      </c>
      <c r="E78" s="225">
        <f>J78</f>
        <v>0</v>
      </c>
      <c r="H78" s="225">
        <f>+H52+H76</f>
        <v>0</v>
      </c>
      <c r="I78" s="225">
        <f>+I52+I76</f>
        <v>0</v>
      </c>
      <c r="J78" s="225">
        <f>+J52+J76</f>
        <v>0</v>
      </c>
      <c r="L78" s="226">
        <f>+L52+L76</f>
        <v>0.61433599999999999</v>
      </c>
      <c r="N78" s="227">
        <f>+N52+N76</f>
        <v>1.5000000000000003E-2</v>
      </c>
      <c r="W78" s="218">
        <f>+W52+W76</f>
        <v>775.37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scale="94" orientation="landscape" r:id="rId1"/>
  <headerFooter alignWithMargins="0">
    <oddFooter>&amp;R&amp;"Arial Narrow,Normálne"&amp;8Strana&amp;"Arial,Normálne"&amp;10 &amp;P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showGridLines="0" tabSelected="1" view="pageBreakPreview" zoomScale="130" zoomScaleNormal="100" zoomScaleSheetLayoutView="130" workbookViewId="0">
      <pane ySplit="12" topLeftCell="A13" activePane="bottomLeft" state="frozenSplit"/>
      <selection pane="bottomLeft" activeCell="C15" sqref="C15"/>
    </sheetView>
  </sheetViews>
  <sheetFormatPr defaultColWidth="9.109375" defaultRowHeight="11.25" customHeight="1"/>
  <cols>
    <col min="1" max="1" width="5.5546875" style="1" customWidth="1"/>
    <col min="2" max="2" width="4.33203125" style="1" customWidth="1"/>
    <col min="3" max="3" width="55.5546875" style="1" customWidth="1"/>
    <col min="4" max="4" width="4.5546875" style="1" customWidth="1"/>
    <col min="5" max="5" width="8.5546875" style="1" customWidth="1"/>
    <col min="6" max="6" width="9" style="1" customWidth="1"/>
    <col min="7" max="7" width="9.6640625" style="1" bestFit="1" customWidth="1"/>
    <col min="8" max="16384" width="9.109375" style="1"/>
  </cols>
  <sheetData>
    <row r="1" spans="1:8" ht="18" customHeight="1">
      <c r="A1" s="565" t="s">
        <v>187</v>
      </c>
      <c r="B1" s="566"/>
      <c r="C1" s="566"/>
      <c r="D1" s="566"/>
      <c r="E1" s="566"/>
      <c r="F1" s="566"/>
      <c r="G1" s="566"/>
    </row>
    <row r="2" spans="1:8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8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8" ht="11.25" customHeight="1">
      <c r="A4" s="116" t="s">
        <v>74</v>
      </c>
      <c r="B4" s="117"/>
      <c r="C4" s="117" t="str">
        <f>Rekapitulácia!B15</f>
        <v xml:space="preserve">SO 01  ATLETICKÁ DRÁHA </v>
      </c>
      <c r="D4" s="117"/>
      <c r="E4" s="117"/>
      <c r="F4" s="117"/>
      <c r="G4" s="117"/>
    </row>
    <row r="5" spans="1:8" ht="5.25" customHeight="1">
      <c r="A5" s="117"/>
      <c r="B5" s="117"/>
      <c r="C5" s="117"/>
      <c r="D5" s="117"/>
      <c r="E5" s="117"/>
      <c r="F5" s="117"/>
      <c r="G5" s="117"/>
    </row>
    <row r="6" spans="1:8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8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8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8" ht="13.2">
      <c r="A9" s="139"/>
      <c r="B9" s="139"/>
      <c r="C9" s="139"/>
      <c r="D9" s="139"/>
      <c r="E9" s="139"/>
      <c r="F9" s="139"/>
      <c r="G9" s="139"/>
    </row>
    <row r="10" spans="1:8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8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8" ht="13.2">
      <c r="A12" s="139"/>
      <c r="B12" s="139"/>
      <c r="C12" s="139"/>
      <c r="D12" s="139"/>
      <c r="E12" s="139"/>
      <c r="F12" s="139"/>
      <c r="G12" s="139"/>
    </row>
    <row r="13" spans="1:8" s="129" customFormat="1" ht="12.75" customHeight="1">
      <c r="A13" s="140"/>
      <c r="B13" s="140"/>
      <c r="C13" s="140"/>
      <c r="D13" s="140"/>
      <c r="E13" s="398"/>
      <c r="F13" s="398"/>
      <c r="G13" s="399"/>
      <c r="H13" s="229"/>
    </row>
    <row r="14" spans="1:8" s="129" customFormat="1" ht="12.75" customHeight="1">
      <c r="C14" s="134" t="s">
        <v>87</v>
      </c>
      <c r="E14" s="229"/>
      <c r="F14" s="229"/>
      <c r="G14" s="230">
        <f>SUM(G15:G24)</f>
        <v>0</v>
      </c>
      <c r="H14" s="229"/>
    </row>
    <row r="15" spans="1:8" s="16" customFormat="1" ht="20.399999999999999">
      <c r="A15" s="142">
        <v>1</v>
      </c>
      <c r="B15" s="142"/>
      <c r="C15" s="143" t="s">
        <v>151</v>
      </c>
      <c r="D15" s="142" t="s">
        <v>90</v>
      </c>
      <c r="E15" s="231">
        <v>358.32</v>
      </c>
      <c r="F15" s="231">
        <v>0</v>
      </c>
      <c r="G15" s="231">
        <f t="shared" ref="G15:G24" si="0">ROUND(SUM(E15*F15),2)</f>
        <v>0</v>
      </c>
      <c r="H15" s="391"/>
    </row>
    <row r="16" spans="1:8" s="16" customFormat="1" ht="13.5" customHeight="1">
      <c r="A16" s="142">
        <v>2</v>
      </c>
      <c r="B16" s="142"/>
      <c r="C16" s="143" t="s">
        <v>107</v>
      </c>
      <c r="D16" s="142" t="s">
        <v>90</v>
      </c>
      <c r="E16" s="231">
        <v>16</v>
      </c>
      <c r="F16" s="231">
        <v>0</v>
      </c>
      <c r="G16" s="231">
        <f t="shared" si="0"/>
        <v>0</v>
      </c>
      <c r="H16" s="391"/>
    </row>
    <row r="17" spans="1:8" s="16" customFormat="1" ht="13.5" customHeight="1">
      <c r="A17" s="142">
        <v>3</v>
      </c>
      <c r="B17" s="142"/>
      <c r="C17" s="143" t="s">
        <v>106</v>
      </c>
      <c r="D17" s="142" t="s">
        <v>90</v>
      </c>
      <c r="E17" s="231">
        <v>110.75</v>
      </c>
      <c r="F17" s="231">
        <v>0</v>
      </c>
      <c r="G17" s="231">
        <f t="shared" si="0"/>
        <v>0</v>
      </c>
      <c r="H17" s="391"/>
    </row>
    <row r="18" spans="1:8" s="16" customFormat="1" ht="13.5" customHeight="1">
      <c r="A18" s="142">
        <v>4</v>
      </c>
      <c r="B18" s="142"/>
      <c r="C18" s="143" t="s">
        <v>110</v>
      </c>
      <c r="D18" s="142" t="s">
        <v>90</v>
      </c>
      <c r="E18" s="231">
        <v>43.026000000000003</v>
      </c>
      <c r="F18" s="231">
        <v>0</v>
      </c>
      <c r="G18" s="231">
        <f t="shared" si="0"/>
        <v>0</v>
      </c>
      <c r="H18" s="391"/>
    </row>
    <row r="19" spans="1:8" s="16" customFormat="1" ht="13.5" customHeight="1">
      <c r="A19" s="142">
        <v>5</v>
      </c>
      <c r="B19" s="142"/>
      <c r="C19" s="143" t="s">
        <v>91</v>
      </c>
      <c r="D19" s="142" t="s">
        <v>90</v>
      </c>
      <c r="E19" s="231">
        <f>SUM(E15+E16+E17+E18)</f>
        <v>528.096</v>
      </c>
      <c r="F19" s="231">
        <v>0</v>
      </c>
      <c r="G19" s="231">
        <f t="shared" si="0"/>
        <v>0</v>
      </c>
      <c r="H19" s="391"/>
    </row>
    <row r="20" spans="1:8" s="16" customFormat="1" ht="13.5" customHeight="1">
      <c r="A20" s="142">
        <v>6</v>
      </c>
      <c r="B20" s="142"/>
      <c r="C20" s="143" t="s">
        <v>92</v>
      </c>
      <c r="D20" s="142" t="s">
        <v>90</v>
      </c>
      <c r="E20" s="231">
        <f>SUM(E19)</f>
        <v>528.096</v>
      </c>
      <c r="F20" s="231">
        <v>0</v>
      </c>
      <c r="G20" s="231">
        <f t="shared" si="0"/>
        <v>0</v>
      </c>
      <c r="H20" s="391"/>
    </row>
    <row r="21" spans="1:8" s="16" customFormat="1" ht="13.5" customHeight="1">
      <c r="A21" s="142">
        <v>7</v>
      </c>
      <c r="B21" s="142"/>
      <c r="C21" s="143" t="s">
        <v>93</v>
      </c>
      <c r="D21" s="142" t="s">
        <v>90</v>
      </c>
      <c r="E21" s="231">
        <f>SUM(E19)</f>
        <v>528.096</v>
      </c>
      <c r="F21" s="231">
        <v>0</v>
      </c>
      <c r="G21" s="231">
        <f t="shared" si="0"/>
        <v>0</v>
      </c>
      <c r="H21" s="391"/>
    </row>
    <row r="22" spans="1:8" s="16" customFormat="1" ht="13.5" customHeight="1">
      <c r="A22" s="142">
        <v>8</v>
      </c>
      <c r="B22" s="142"/>
      <c r="C22" s="143" t="s">
        <v>94</v>
      </c>
      <c r="D22" s="142" t="s">
        <v>90</v>
      </c>
      <c r="E22" s="231">
        <f>SUM(E21)</f>
        <v>528.096</v>
      </c>
      <c r="F22" s="231">
        <v>0</v>
      </c>
      <c r="G22" s="231">
        <f t="shared" si="0"/>
        <v>0</v>
      </c>
      <c r="H22" s="391"/>
    </row>
    <row r="23" spans="1:8" s="16" customFormat="1" ht="13.5" customHeight="1">
      <c r="A23" s="142">
        <v>9</v>
      </c>
      <c r="B23" s="142"/>
      <c r="C23" s="143" t="s">
        <v>95</v>
      </c>
      <c r="D23" s="142" t="s">
        <v>96</v>
      </c>
      <c r="E23" s="231">
        <f>SUM(E22*1.8)</f>
        <v>950.57280000000003</v>
      </c>
      <c r="F23" s="231">
        <v>0</v>
      </c>
      <c r="G23" s="231">
        <f t="shared" si="0"/>
        <v>0</v>
      </c>
      <c r="H23" s="391"/>
    </row>
    <row r="24" spans="1:8" s="16" customFormat="1" ht="24" customHeight="1">
      <c r="A24" s="142">
        <v>10</v>
      </c>
      <c r="B24" s="142"/>
      <c r="C24" s="143" t="s">
        <v>109</v>
      </c>
      <c r="D24" s="142" t="s">
        <v>88</v>
      </c>
      <c r="E24" s="232">
        <v>660</v>
      </c>
      <c r="F24" s="231">
        <v>0</v>
      </c>
      <c r="G24" s="231">
        <f t="shared" si="0"/>
        <v>0</v>
      </c>
      <c r="H24" s="391"/>
    </row>
    <row r="25" spans="1:8" s="129" customFormat="1" ht="12.75" customHeight="1">
      <c r="C25" s="134" t="s">
        <v>97</v>
      </c>
      <c r="E25" s="229"/>
      <c r="F25" s="231">
        <v>0</v>
      </c>
      <c r="G25" s="230">
        <f>SUM(G26:G28)</f>
        <v>0</v>
      </c>
      <c r="H25" s="229"/>
    </row>
    <row r="26" spans="1:8" s="16" customFormat="1" ht="30.6">
      <c r="A26" s="142">
        <v>11</v>
      </c>
      <c r="B26" s="142"/>
      <c r="C26" s="143" t="s">
        <v>931</v>
      </c>
      <c r="D26" s="142" t="s">
        <v>90</v>
      </c>
      <c r="E26" s="232">
        <v>126.75</v>
      </c>
      <c r="F26" s="231">
        <v>0</v>
      </c>
      <c r="G26" s="231">
        <f>ROUND(SUM(E26*F26),2)</f>
        <v>0</v>
      </c>
      <c r="H26" s="391"/>
    </row>
    <row r="27" spans="1:8" s="16" customFormat="1" ht="24" customHeight="1">
      <c r="A27" s="142">
        <v>12</v>
      </c>
      <c r="B27" s="142"/>
      <c r="C27" s="143" t="s">
        <v>120</v>
      </c>
      <c r="D27" s="142" t="s">
        <v>88</v>
      </c>
      <c r="E27" s="232">
        <v>956</v>
      </c>
      <c r="F27" s="231">
        <v>0</v>
      </c>
      <c r="G27" s="231">
        <f>ROUND(SUM(E27*F27),2)</f>
        <v>0</v>
      </c>
      <c r="H27" s="391"/>
    </row>
    <row r="28" spans="1:8" s="16" customFormat="1" ht="13.5" customHeight="1">
      <c r="A28" s="142">
        <v>13</v>
      </c>
      <c r="B28" s="142"/>
      <c r="C28" s="143" t="s">
        <v>119</v>
      </c>
      <c r="D28" s="142" t="s">
        <v>88</v>
      </c>
      <c r="E28" s="232">
        <v>956</v>
      </c>
      <c r="F28" s="231">
        <v>0</v>
      </c>
      <c r="G28" s="231">
        <f>ROUND(SUM(E28*F28),2)</f>
        <v>0</v>
      </c>
      <c r="H28" s="391"/>
    </row>
    <row r="29" spans="1:8" s="129" customFormat="1" ht="12.75" customHeight="1">
      <c r="C29" s="134" t="s">
        <v>98</v>
      </c>
      <c r="D29" s="134"/>
      <c r="E29" s="233"/>
      <c r="F29" s="231">
        <v>0</v>
      </c>
      <c r="G29" s="230">
        <f>SUM(G30:G31)</f>
        <v>0</v>
      </c>
      <c r="H29" s="229"/>
    </row>
    <row r="30" spans="1:8" s="16" customFormat="1" ht="24" customHeight="1">
      <c r="A30" s="142">
        <v>14</v>
      </c>
      <c r="B30" s="142"/>
      <c r="C30" s="143" t="s">
        <v>111</v>
      </c>
      <c r="D30" s="142" t="s">
        <v>88</v>
      </c>
      <c r="E30" s="232">
        <v>1791.6</v>
      </c>
      <c r="F30" s="231">
        <v>0</v>
      </c>
      <c r="G30" s="231">
        <f>ROUND(SUM(E30*F30),2)</f>
        <v>0</v>
      </c>
      <c r="H30" s="391"/>
    </row>
    <row r="31" spans="1:8" s="16" customFormat="1" ht="23.85" customHeight="1">
      <c r="A31" s="142">
        <v>15</v>
      </c>
      <c r="B31" s="142"/>
      <c r="C31" s="143" t="s">
        <v>134</v>
      </c>
      <c r="D31" s="142" t="s">
        <v>88</v>
      </c>
      <c r="E31" s="232">
        <v>1791.6</v>
      </c>
      <c r="F31" s="231">
        <v>0</v>
      </c>
      <c r="G31" s="231">
        <f>ROUND(SUM(E31*F31),2)</f>
        <v>0</v>
      </c>
      <c r="H31" s="391"/>
    </row>
    <row r="32" spans="1:8" s="129" customFormat="1" ht="12.75" customHeight="1">
      <c r="A32" s="142"/>
      <c r="C32" s="134" t="s">
        <v>99</v>
      </c>
      <c r="D32" s="134"/>
      <c r="E32" s="233"/>
      <c r="F32" s="231">
        <v>0</v>
      </c>
      <c r="G32" s="230">
        <f>SUM(G33:G34)</f>
        <v>0</v>
      </c>
      <c r="H32" s="229"/>
    </row>
    <row r="33" spans="1:8" s="158" customFormat="1" ht="24" customHeight="1">
      <c r="A33" s="142">
        <v>16</v>
      </c>
      <c r="B33" s="142"/>
      <c r="C33" s="143" t="s">
        <v>118</v>
      </c>
      <c r="D33" s="142" t="s">
        <v>89</v>
      </c>
      <c r="E33" s="232">
        <v>668</v>
      </c>
      <c r="F33" s="231">
        <v>0</v>
      </c>
      <c r="G33" s="231">
        <f>ROUND(SUM(E33*F33),2)</f>
        <v>0</v>
      </c>
      <c r="H33" s="403"/>
    </row>
    <row r="34" spans="1:8" s="158" customFormat="1" ht="13.5" customHeight="1">
      <c r="A34" s="142">
        <v>17</v>
      </c>
      <c r="B34" s="142"/>
      <c r="C34" s="143" t="s">
        <v>932</v>
      </c>
      <c r="D34" s="142" t="s">
        <v>89</v>
      </c>
      <c r="E34" s="232">
        <v>668</v>
      </c>
      <c r="F34" s="231">
        <v>0</v>
      </c>
      <c r="G34" s="231">
        <f>ROUND(SUM(E34*F34),2)</f>
        <v>0</v>
      </c>
      <c r="H34" s="403"/>
    </row>
    <row r="35" spans="1:8" s="129" customFormat="1" ht="12.75" customHeight="1">
      <c r="A35" s="142"/>
      <c r="C35" s="134" t="s">
        <v>100</v>
      </c>
      <c r="D35" s="134"/>
      <c r="E35" s="233"/>
      <c r="F35" s="231">
        <v>0</v>
      </c>
      <c r="G35" s="230">
        <f>SUM(G36:G39)</f>
        <v>0</v>
      </c>
      <c r="H35" s="229"/>
    </row>
    <row r="36" spans="1:8" s="16" customFormat="1" ht="20.399999999999999">
      <c r="A36" s="142">
        <v>18</v>
      </c>
      <c r="B36" s="142"/>
      <c r="C36" s="143" t="s">
        <v>164</v>
      </c>
      <c r="D36" s="142" t="s">
        <v>89</v>
      </c>
      <c r="E36" s="232">
        <f>SUM(E38:E39)</f>
        <v>718</v>
      </c>
      <c r="F36" s="231">
        <v>0</v>
      </c>
      <c r="G36" s="231">
        <f>ROUND(SUM(E36*F36),2)</f>
        <v>0</v>
      </c>
      <c r="H36" s="391"/>
    </row>
    <row r="37" spans="1:8" s="151" customFormat="1" ht="18" customHeight="1">
      <c r="A37" s="142">
        <v>19</v>
      </c>
      <c r="B37" s="142"/>
      <c r="C37" s="143" t="s">
        <v>166</v>
      </c>
      <c r="D37" s="142" t="s">
        <v>90</v>
      </c>
      <c r="E37" s="232">
        <f>SUM(E36)*0.06</f>
        <v>43.08</v>
      </c>
      <c r="F37" s="231">
        <v>0</v>
      </c>
      <c r="G37" s="231">
        <f>ROUND(SUM(E37*F37),2)</f>
        <v>0</v>
      </c>
      <c r="H37" s="236"/>
    </row>
    <row r="38" spans="1:8" s="16" customFormat="1" ht="13.5" customHeight="1">
      <c r="A38" s="142">
        <v>20</v>
      </c>
      <c r="B38" s="142"/>
      <c r="C38" s="143" t="s">
        <v>137</v>
      </c>
      <c r="D38" s="142" t="s">
        <v>89</v>
      </c>
      <c r="E38" s="232">
        <v>289</v>
      </c>
      <c r="F38" s="231">
        <v>0</v>
      </c>
      <c r="G38" s="231">
        <f>ROUND(SUM(E38*F38),2)</f>
        <v>0</v>
      </c>
      <c r="H38" s="391"/>
    </row>
    <row r="39" spans="1:8" s="16" customFormat="1" ht="13.5" customHeight="1">
      <c r="A39" s="142">
        <v>21</v>
      </c>
      <c r="B39" s="142"/>
      <c r="C39" s="143" t="s">
        <v>123</v>
      </c>
      <c r="D39" s="142" t="s">
        <v>89</v>
      </c>
      <c r="E39" s="232">
        <v>429</v>
      </c>
      <c r="F39" s="231">
        <v>0</v>
      </c>
      <c r="G39" s="231">
        <f>ROUND(SUM(E39*F39),2)</f>
        <v>0</v>
      </c>
      <c r="H39" s="391"/>
    </row>
    <row r="40" spans="1:8" s="16" customFormat="1" ht="13.5" customHeight="1">
      <c r="A40" s="142"/>
      <c r="B40" s="142"/>
      <c r="C40" s="143"/>
      <c r="D40" s="142"/>
      <c r="E40" s="232"/>
      <c r="F40" s="231"/>
      <c r="G40" s="231"/>
      <c r="H40" s="391"/>
    </row>
    <row r="41" spans="1:8" s="129" customFormat="1" ht="12.75" customHeight="1">
      <c r="A41" s="149"/>
      <c r="C41" s="134" t="s">
        <v>112</v>
      </c>
      <c r="E41" s="229"/>
      <c r="F41" s="186"/>
      <c r="G41" s="230">
        <f>SUM(G43:G46)</f>
        <v>0</v>
      </c>
      <c r="H41" s="229"/>
    </row>
    <row r="42" spans="1:8" s="151" customFormat="1" ht="24" customHeight="1">
      <c r="A42" s="142"/>
      <c r="B42" s="142"/>
      <c r="C42" s="155" t="s">
        <v>933</v>
      </c>
      <c r="D42" s="142" t="s">
        <v>88</v>
      </c>
      <c r="E42" s="232">
        <v>1791.6</v>
      </c>
      <c r="F42" s="231"/>
      <c r="G42" s="231"/>
      <c r="H42" s="236"/>
    </row>
    <row r="43" spans="1:8" s="151" customFormat="1" ht="10.199999999999999">
      <c r="A43" s="142">
        <v>22</v>
      </c>
      <c r="B43" s="142"/>
      <c r="C43" s="150" t="s">
        <v>291</v>
      </c>
      <c r="D43" s="142" t="s">
        <v>121</v>
      </c>
      <c r="E43" s="232">
        <v>72</v>
      </c>
      <c r="F43" s="231">
        <v>0</v>
      </c>
      <c r="G43" s="231">
        <f>ROUND(SUM(E43*F43),2)</f>
        <v>0</v>
      </c>
      <c r="H43" s="236"/>
    </row>
    <row r="44" spans="1:8" s="151" customFormat="1" ht="10.199999999999999">
      <c r="A44" s="142">
        <v>23</v>
      </c>
      <c r="B44" s="142"/>
      <c r="C44" s="150" t="s">
        <v>292</v>
      </c>
      <c r="D44" s="142" t="s">
        <v>121</v>
      </c>
      <c r="E44" s="232">
        <v>5.65</v>
      </c>
      <c r="F44" s="231">
        <v>0</v>
      </c>
      <c r="G44" s="231">
        <f>ROUND(SUM(E44*F44),2)</f>
        <v>0</v>
      </c>
      <c r="H44" s="236"/>
    </row>
    <row r="45" spans="1:8" s="151" customFormat="1" ht="10.199999999999999">
      <c r="A45" s="142">
        <v>24</v>
      </c>
      <c r="B45" s="142"/>
      <c r="C45" s="150" t="s">
        <v>293</v>
      </c>
      <c r="D45" s="142" t="s">
        <v>124</v>
      </c>
      <c r="E45" s="232">
        <v>3950</v>
      </c>
      <c r="F45" s="231">
        <v>0</v>
      </c>
      <c r="G45" s="231">
        <f>ROUND(SUM(E45*F45),2)</f>
        <v>0</v>
      </c>
      <c r="H45" s="236"/>
    </row>
    <row r="46" spans="1:8" s="151" customFormat="1" ht="40.799999999999997">
      <c r="A46" s="142">
        <v>25</v>
      </c>
      <c r="B46" s="142"/>
      <c r="C46" s="150" t="s">
        <v>294</v>
      </c>
      <c r="D46" s="142" t="s">
        <v>88</v>
      </c>
      <c r="E46" s="232">
        <v>1791.6</v>
      </c>
      <c r="F46" s="231">
        <v>0</v>
      </c>
      <c r="G46" s="231">
        <f>ROUND(SUM(E46*F46),2)</f>
        <v>0</v>
      </c>
      <c r="H46" s="236"/>
    </row>
    <row r="47" spans="1:8" s="151" customFormat="1" ht="10.199999999999999">
      <c r="A47" s="149"/>
      <c r="B47" s="149"/>
      <c r="C47" s="156"/>
      <c r="D47" s="149"/>
      <c r="E47" s="186"/>
      <c r="F47" s="186"/>
      <c r="G47" s="186"/>
      <c r="H47" s="236"/>
    </row>
    <row r="48" spans="1:8" s="129" customFormat="1" ht="12.75" customHeight="1">
      <c r="A48" s="149"/>
      <c r="C48" s="134" t="s">
        <v>116</v>
      </c>
      <c r="E48" s="229"/>
      <c r="F48" s="186"/>
      <c r="G48" s="230">
        <f>SUM(G50:G52)</f>
        <v>0</v>
      </c>
      <c r="H48" s="229"/>
    </row>
    <row r="49" spans="1:8" s="151" customFormat="1" ht="24" customHeight="1">
      <c r="A49" s="149"/>
      <c r="B49" s="164"/>
      <c r="C49" s="155" t="s">
        <v>117</v>
      </c>
      <c r="D49" s="164" t="s">
        <v>88</v>
      </c>
      <c r="E49" s="234">
        <v>1791.6</v>
      </c>
      <c r="F49" s="234"/>
      <c r="G49" s="234"/>
      <c r="H49" s="236"/>
    </row>
    <row r="50" spans="1:8" s="151" customFormat="1" ht="10.199999999999999">
      <c r="A50" s="149">
        <v>26</v>
      </c>
      <c r="B50" s="149"/>
      <c r="C50" s="150" t="s">
        <v>127</v>
      </c>
      <c r="D50" s="149" t="s">
        <v>128</v>
      </c>
      <c r="E50" s="186">
        <v>100</v>
      </c>
      <c r="F50" s="231">
        <v>0</v>
      </c>
      <c r="G50" s="231">
        <f>ROUND(SUM(E50*F50),2)</f>
        <v>0</v>
      </c>
      <c r="H50" s="236"/>
    </row>
    <row r="51" spans="1:8" s="151" customFormat="1" ht="10.199999999999999">
      <c r="A51" s="149">
        <v>27</v>
      </c>
      <c r="B51" s="149"/>
      <c r="C51" s="150" t="s">
        <v>125</v>
      </c>
      <c r="D51" s="149" t="s">
        <v>124</v>
      </c>
      <c r="E51" s="186">
        <v>450</v>
      </c>
      <c r="F51" s="231">
        <v>0</v>
      </c>
      <c r="G51" s="231">
        <f>ROUND(SUM(E51*F51),2)</f>
        <v>0</v>
      </c>
      <c r="H51" s="236"/>
    </row>
    <row r="52" spans="1:8" s="151" customFormat="1" ht="10.199999999999999">
      <c r="A52" s="149">
        <v>28</v>
      </c>
      <c r="B52" s="149"/>
      <c r="C52" s="156" t="s">
        <v>144</v>
      </c>
      <c r="D52" s="149" t="s">
        <v>88</v>
      </c>
      <c r="E52" s="186">
        <v>1791.6</v>
      </c>
      <c r="F52" s="231">
        <v>0</v>
      </c>
      <c r="G52" s="231">
        <f>ROUND(SUM(E52*F52),2)</f>
        <v>0</v>
      </c>
      <c r="H52" s="236"/>
    </row>
    <row r="53" spans="1:8" s="151" customFormat="1" ht="10.199999999999999">
      <c r="A53" s="149"/>
      <c r="B53" s="149"/>
      <c r="C53" s="156"/>
      <c r="D53" s="149"/>
      <c r="E53" s="186"/>
      <c r="F53" s="186"/>
      <c r="G53" s="231"/>
      <c r="H53" s="236"/>
    </row>
    <row r="54" spans="1:8" s="129" customFormat="1" ht="12.75" customHeight="1">
      <c r="A54" s="149"/>
      <c r="C54" s="134" t="s">
        <v>113</v>
      </c>
      <c r="E54" s="229"/>
      <c r="F54" s="186"/>
      <c r="G54" s="230">
        <f>SUM(G59:G70)</f>
        <v>0</v>
      </c>
      <c r="H54" s="229"/>
    </row>
    <row r="55" spans="1:8" s="151" customFormat="1" ht="20.399999999999999">
      <c r="A55" s="149"/>
      <c r="B55" s="164"/>
      <c r="C55" s="155" t="s">
        <v>129</v>
      </c>
      <c r="D55" s="164" t="s">
        <v>88</v>
      </c>
      <c r="E55" s="234">
        <v>1791.6</v>
      </c>
      <c r="F55" s="234"/>
      <c r="G55" s="234"/>
      <c r="H55" s="236"/>
    </row>
    <row r="56" spans="1:8" s="151" customFormat="1" ht="10.199999999999999">
      <c r="A56" s="149"/>
      <c r="B56" s="164"/>
      <c r="C56" s="155"/>
      <c r="D56" s="164"/>
      <c r="E56" s="234"/>
      <c r="F56" s="234"/>
      <c r="G56" s="234"/>
      <c r="H56" s="236"/>
    </row>
    <row r="57" spans="1:8" s="151" customFormat="1" ht="10.199999999999999">
      <c r="A57" s="149"/>
      <c r="B57" s="149"/>
      <c r="C57" s="155" t="s">
        <v>130</v>
      </c>
      <c r="D57" s="164" t="s">
        <v>88</v>
      </c>
      <c r="E57" s="234">
        <v>1791.6</v>
      </c>
      <c r="F57" s="186"/>
      <c r="G57" s="186"/>
      <c r="H57" s="236"/>
    </row>
    <row r="58" spans="1:8" s="151" customFormat="1" ht="10.199999999999999">
      <c r="A58" s="149"/>
      <c r="B58" s="149"/>
      <c r="C58" s="155"/>
      <c r="D58" s="149"/>
      <c r="E58" s="186"/>
      <c r="F58" s="186"/>
      <c r="G58" s="186"/>
      <c r="H58" s="236"/>
    </row>
    <row r="59" spans="1:8" s="151" customFormat="1" ht="10.199999999999999">
      <c r="A59" s="149">
        <v>29</v>
      </c>
      <c r="B59" s="149"/>
      <c r="C59" s="150" t="s">
        <v>152</v>
      </c>
      <c r="D59" s="149" t="s">
        <v>121</v>
      </c>
      <c r="E59" s="186">
        <v>19</v>
      </c>
      <c r="F59" s="231">
        <v>0</v>
      </c>
      <c r="G59" s="231">
        <f>ROUND(SUM(E59*F59),2)</f>
        <v>0</v>
      </c>
      <c r="H59" s="236"/>
    </row>
    <row r="60" spans="1:8" s="151" customFormat="1" ht="10.199999999999999">
      <c r="A60" s="149">
        <v>30</v>
      </c>
      <c r="B60" s="149"/>
      <c r="C60" s="150" t="s">
        <v>153</v>
      </c>
      <c r="D60" s="149" t="s">
        <v>124</v>
      </c>
      <c r="E60" s="186">
        <v>3200</v>
      </c>
      <c r="F60" s="231">
        <v>0</v>
      </c>
      <c r="G60" s="231">
        <f>ROUND(SUM(E60*F60),2)</f>
        <v>0</v>
      </c>
      <c r="H60" s="236"/>
    </row>
    <row r="61" spans="1:8" s="151" customFormat="1" ht="10.199999999999999">
      <c r="A61" s="149">
        <v>31</v>
      </c>
      <c r="B61" s="149"/>
      <c r="C61" s="150" t="s">
        <v>126</v>
      </c>
      <c r="D61" s="149" t="s">
        <v>88</v>
      </c>
      <c r="E61" s="186">
        <v>1791.6</v>
      </c>
      <c r="F61" s="231">
        <v>0</v>
      </c>
      <c r="G61" s="231">
        <f>ROUND(SUM(E61*F61),2)</f>
        <v>0</v>
      </c>
      <c r="H61" s="236"/>
    </row>
    <row r="62" spans="1:8" s="151" customFormat="1" ht="10.199999999999999">
      <c r="A62" s="149"/>
      <c r="B62" s="149"/>
      <c r="C62" s="150"/>
      <c r="D62" s="149"/>
      <c r="E62" s="186"/>
      <c r="F62" s="231"/>
      <c r="G62" s="231"/>
      <c r="H62" s="236"/>
    </row>
    <row r="63" spans="1:8" s="151" customFormat="1" ht="10.199999999999999">
      <c r="A63" s="149"/>
      <c r="B63" s="149"/>
      <c r="C63" s="155" t="s">
        <v>131</v>
      </c>
      <c r="D63" s="164" t="s">
        <v>88</v>
      </c>
      <c r="E63" s="234">
        <v>1791.6</v>
      </c>
      <c r="F63" s="231"/>
      <c r="G63" s="231"/>
      <c r="H63" s="236"/>
    </row>
    <row r="64" spans="1:8" s="151" customFormat="1" ht="10.199999999999999">
      <c r="A64" s="149">
        <v>32</v>
      </c>
      <c r="B64" s="149"/>
      <c r="C64" s="150" t="s">
        <v>132</v>
      </c>
      <c r="D64" s="149" t="s">
        <v>124</v>
      </c>
      <c r="E64" s="186">
        <v>1450</v>
      </c>
      <c r="F64" s="231">
        <v>0</v>
      </c>
      <c r="G64" s="231">
        <f>ROUND(SUM(E64*F64),2)</f>
        <v>0</v>
      </c>
      <c r="H64" s="236"/>
    </row>
    <row r="65" spans="1:8" s="158" customFormat="1" ht="10.199999999999999">
      <c r="A65" s="157">
        <v>33</v>
      </c>
      <c r="B65" s="157"/>
      <c r="C65" s="150" t="s">
        <v>145</v>
      </c>
      <c r="D65" s="157" t="s">
        <v>124</v>
      </c>
      <c r="E65" s="235">
        <v>100</v>
      </c>
      <c r="F65" s="231">
        <v>0</v>
      </c>
      <c r="G65" s="231">
        <f>ROUND(SUM(E65*F65),2)</f>
        <v>0</v>
      </c>
      <c r="H65" s="403"/>
    </row>
    <row r="66" spans="1:8" s="151" customFormat="1" ht="10.199999999999999">
      <c r="A66" s="149">
        <v>34</v>
      </c>
      <c r="B66" s="149"/>
      <c r="C66" s="150" t="s">
        <v>133</v>
      </c>
      <c r="D66" s="149" t="s">
        <v>124</v>
      </c>
      <c r="E66" s="186">
        <v>2150</v>
      </c>
      <c r="F66" s="231">
        <v>0</v>
      </c>
      <c r="G66" s="231">
        <f>ROUND(SUM(E66*F66),2)</f>
        <v>0</v>
      </c>
      <c r="H66" s="236"/>
    </row>
    <row r="67" spans="1:8" s="151" customFormat="1" ht="10.199999999999999">
      <c r="A67" s="149">
        <v>35</v>
      </c>
      <c r="B67" s="149"/>
      <c r="C67" s="156" t="s">
        <v>146</v>
      </c>
      <c r="D67" s="149" t="s">
        <v>88</v>
      </c>
      <c r="E67" s="186">
        <v>1791.6</v>
      </c>
      <c r="F67" s="231">
        <v>0</v>
      </c>
      <c r="G67" s="231">
        <f>ROUND(SUM(E67*F67),2)</f>
        <v>0</v>
      </c>
      <c r="H67" s="236"/>
    </row>
    <row r="68" spans="1:8" s="151" customFormat="1" ht="10.199999999999999">
      <c r="A68" s="149"/>
      <c r="B68" s="149"/>
      <c r="C68" s="150"/>
      <c r="D68" s="149"/>
      <c r="E68" s="186"/>
      <c r="F68" s="231"/>
      <c r="G68" s="231"/>
      <c r="H68" s="236"/>
    </row>
    <row r="69" spans="1:8" s="16" customFormat="1" ht="18.75" customHeight="1">
      <c r="A69" s="142">
        <v>36</v>
      </c>
      <c r="B69" s="142"/>
      <c r="C69" s="143" t="s">
        <v>114</v>
      </c>
      <c r="D69" s="142" t="s">
        <v>89</v>
      </c>
      <c r="E69" s="231">
        <v>1950</v>
      </c>
      <c r="F69" s="231">
        <v>0</v>
      </c>
      <c r="G69" s="231">
        <f>ROUND(SUM(E69*F69),2)</f>
        <v>0</v>
      </c>
      <c r="H69" s="391"/>
    </row>
    <row r="70" spans="1:8" s="16" customFormat="1" ht="13.5" customHeight="1">
      <c r="A70" s="142">
        <v>37</v>
      </c>
      <c r="B70" s="142"/>
      <c r="C70" s="143" t="s">
        <v>115</v>
      </c>
      <c r="D70" s="142" t="s">
        <v>102</v>
      </c>
      <c r="E70" s="231">
        <v>1</v>
      </c>
      <c r="F70" s="231">
        <v>0</v>
      </c>
      <c r="G70" s="231">
        <f>ROUND(SUM(E70*F70),2)</f>
        <v>0</v>
      </c>
      <c r="H70" s="391"/>
    </row>
    <row r="71" spans="1:8" s="129" customFormat="1" ht="12.75" customHeight="1">
      <c r="A71" s="142"/>
      <c r="C71" s="134" t="s">
        <v>101</v>
      </c>
      <c r="E71" s="229"/>
      <c r="F71" s="229"/>
      <c r="G71" s="230">
        <f>SUM(G72:G74)</f>
        <v>0</v>
      </c>
      <c r="H71" s="229"/>
    </row>
    <row r="72" spans="1:8" s="16" customFormat="1" ht="13.5" customHeight="1">
      <c r="A72" s="142">
        <v>38</v>
      </c>
      <c r="B72" s="142"/>
      <c r="C72" s="143" t="s">
        <v>103</v>
      </c>
      <c r="D72" s="142" t="s">
        <v>102</v>
      </c>
      <c r="E72" s="231">
        <v>1</v>
      </c>
      <c r="F72" s="231">
        <v>0</v>
      </c>
      <c r="G72" s="231">
        <f>ROUND(SUM(E72*F72),2)</f>
        <v>0</v>
      </c>
      <c r="H72" s="391"/>
    </row>
    <row r="73" spans="1:8" s="16" customFormat="1" ht="13.5" customHeight="1">
      <c r="A73" s="142">
        <v>39</v>
      </c>
      <c r="B73" s="142"/>
      <c r="C73" s="143" t="s">
        <v>104</v>
      </c>
      <c r="D73" s="142" t="s">
        <v>102</v>
      </c>
      <c r="E73" s="231">
        <v>1</v>
      </c>
      <c r="F73" s="231">
        <v>0</v>
      </c>
      <c r="G73" s="231">
        <f>ROUND(SUM(E73*F73),2)</f>
        <v>0</v>
      </c>
      <c r="H73" s="391"/>
    </row>
    <row r="74" spans="1:8" s="16" customFormat="1" ht="13.5" customHeight="1">
      <c r="A74" s="142">
        <v>40</v>
      </c>
      <c r="B74" s="142"/>
      <c r="C74" s="143" t="s">
        <v>105</v>
      </c>
      <c r="D74" s="142" t="s">
        <v>102</v>
      </c>
      <c r="E74" s="231">
        <v>1</v>
      </c>
      <c r="F74" s="231">
        <v>0</v>
      </c>
      <c r="G74" s="231">
        <f>ROUND(SUM(E74*F74),2)</f>
        <v>0</v>
      </c>
      <c r="H74" s="391"/>
    </row>
    <row r="75" spans="1:8" s="16" customFormat="1" ht="13.5" customHeight="1">
      <c r="A75" s="142"/>
      <c r="B75" s="142"/>
      <c r="C75" s="143"/>
      <c r="D75" s="142"/>
      <c r="E75" s="231"/>
      <c r="F75" s="231"/>
      <c r="G75" s="231"/>
      <c r="H75" s="391"/>
    </row>
    <row r="76" spans="1:8" s="136" customFormat="1" ht="12.75" customHeight="1">
      <c r="C76" s="137" t="s">
        <v>82</v>
      </c>
      <c r="E76" s="397"/>
      <c r="F76" s="397"/>
      <c r="G76" s="239">
        <f>SUM(G71+G54+G48+G41+G35+G32+G29+G25+G14)</f>
        <v>0</v>
      </c>
      <c r="H76" s="397"/>
    </row>
    <row r="77" spans="1:8" ht="11.25" customHeight="1">
      <c r="E77" s="395"/>
      <c r="F77" s="395"/>
      <c r="G77" s="395"/>
      <c r="H77" s="395"/>
    </row>
    <row r="78" spans="1:8" ht="11.25" customHeight="1">
      <c r="E78" s="395"/>
      <c r="F78" s="395"/>
      <c r="G78" s="395"/>
      <c r="H78" s="395"/>
    </row>
    <row r="79" spans="1:8" ht="11.25" customHeight="1">
      <c r="E79" s="395"/>
      <c r="F79" s="395"/>
      <c r="G79" s="395"/>
      <c r="H79" s="395"/>
    </row>
    <row r="80" spans="1:8" ht="11.25" customHeight="1">
      <c r="E80" s="395"/>
      <c r="F80" s="395"/>
      <c r="G80" s="395"/>
      <c r="H80" s="395"/>
    </row>
    <row r="81" spans="5:8" ht="11.25" customHeight="1">
      <c r="E81" s="395"/>
      <c r="F81" s="395"/>
      <c r="G81" s="395"/>
      <c r="H81" s="395"/>
    </row>
    <row r="82" spans="5:8" ht="11.25" customHeight="1">
      <c r="E82" s="395"/>
      <c r="F82" s="395"/>
      <c r="G82" s="395"/>
      <c r="H82" s="395"/>
    </row>
  </sheetData>
  <mergeCells count="1">
    <mergeCell ref="A1:G1"/>
  </mergeCells>
  <pageMargins left="0.78740155696868896" right="0.78740155696868896" top="0.59055119752883911" bottom="0.59055119752883911" header="0" footer="0"/>
  <pageSetup scale="91" fitToHeight="9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4"/>
  <sheetViews>
    <sheetView showGridLines="0" topLeftCell="A7" workbookViewId="0">
      <selection activeCell="U43" sqref="U43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Rekapitulácia!B16</f>
        <v>SO 02  FUTBALOVÉ IHRISKO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SO 02'!G129-'Rozpocet SO 02'!G102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SO 02'!G102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4"/>
  <sheetViews>
    <sheetView showGridLines="0" view="pageBreakPreview" zoomScale="130" zoomScaleNormal="100" zoomScaleSheetLayoutView="130" workbookViewId="0">
      <pane ySplit="12" topLeftCell="A13" activePane="bottomLeft" state="frozenSplit"/>
      <selection pane="bottomLeft" activeCell="C125" sqref="C125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4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5" t="s">
        <v>187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Rekapitulácia!B16</f>
        <v>SO 02  FUTBALOVÉ IHRISKO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SUM(G15:G21)</f>
        <v>0</v>
      </c>
      <c r="H14" s="229"/>
      <c r="I14" s="229"/>
    </row>
    <row r="15" spans="1:9" s="16" customFormat="1" ht="20.399999999999999">
      <c r="A15" s="142">
        <v>1</v>
      </c>
      <c r="B15" s="142"/>
      <c r="C15" s="143" t="s">
        <v>188</v>
      </c>
      <c r="D15" s="142" t="s">
        <v>90</v>
      </c>
      <c r="E15" s="231">
        <v>87.82</v>
      </c>
      <c r="F15" s="231">
        <v>0</v>
      </c>
      <c r="G15" s="231">
        <f t="shared" ref="G15:G21" si="0">ROUND(SUM(E15*F15),2)</f>
        <v>0</v>
      </c>
      <c r="H15" s="391"/>
      <c r="I15" s="391"/>
    </row>
    <row r="16" spans="1:9" s="16" customFormat="1" ht="10.199999999999999">
      <c r="A16" s="142">
        <v>2</v>
      </c>
      <c r="B16" s="142"/>
      <c r="C16" s="143" t="s">
        <v>189</v>
      </c>
      <c r="D16" s="142" t="s">
        <v>88</v>
      </c>
      <c r="E16" s="231">
        <v>439.1</v>
      </c>
      <c r="F16" s="231">
        <v>0</v>
      </c>
      <c r="G16" s="231">
        <f t="shared" si="0"/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190</v>
      </c>
      <c r="D17" s="142" t="s">
        <v>90</v>
      </c>
      <c r="E17" s="231">
        <v>19.68</v>
      </c>
      <c r="F17" s="231">
        <v>0</v>
      </c>
      <c r="G17" s="231">
        <f t="shared" si="0"/>
        <v>0</v>
      </c>
      <c r="H17" s="391"/>
      <c r="I17" s="391"/>
    </row>
    <row r="18" spans="1:9" s="16" customFormat="1" ht="20.399999999999999">
      <c r="A18" s="142">
        <v>4</v>
      </c>
      <c r="B18" s="142"/>
      <c r="C18" s="143" t="s">
        <v>192</v>
      </c>
      <c r="D18" s="142" t="s">
        <v>90</v>
      </c>
      <c r="E18" s="231">
        <v>3.6</v>
      </c>
      <c r="F18" s="231">
        <v>0</v>
      </c>
      <c r="G18" s="231">
        <f t="shared" si="0"/>
        <v>0</v>
      </c>
      <c r="H18" s="391"/>
      <c r="I18" s="391"/>
    </row>
    <row r="19" spans="1:9" s="16" customFormat="1" ht="20.399999999999999">
      <c r="A19" s="142">
        <v>5</v>
      </c>
      <c r="B19" s="142"/>
      <c r="C19" s="143" t="s">
        <v>193</v>
      </c>
      <c r="D19" s="142" t="s">
        <v>90</v>
      </c>
      <c r="E19" s="231">
        <v>9.9</v>
      </c>
      <c r="F19" s="231">
        <v>0</v>
      </c>
      <c r="G19" s="231">
        <f t="shared" si="0"/>
        <v>0</v>
      </c>
      <c r="H19" s="391"/>
      <c r="I19" s="391"/>
    </row>
    <row r="20" spans="1:9" s="16" customFormat="1" ht="10.199999999999999">
      <c r="A20" s="142">
        <v>6</v>
      </c>
      <c r="B20" s="142"/>
      <c r="C20" s="143" t="s">
        <v>194</v>
      </c>
      <c r="D20" s="142" t="s">
        <v>195</v>
      </c>
      <c r="E20" s="231">
        <v>130</v>
      </c>
      <c r="F20" s="231">
        <v>0</v>
      </c>
      <c r="G20" s="231">
        <f t="shared" si="0"/>
        <v>0</v>
      </c>
      <c r="H20" s="391"/>
      <c r="I20" s="391"/>
    </row>
    <row r="21" spans="1:9" s="16" customFormat="1" ht="20.399999999999999">
      <c r="A21" s="142">
        <v>7</v>
      </c>
      <c r="B21" s="142"/>
      <c r="C21" s="143" t="s">
        <v>196</v>
      </c>
      <c r="D21" s="142" t="s">
        <v>90</v>
      </c>
      <c r="E21" s="231">
        <v>0.8</v>
      </c>
      <c r="F21" s="231">
        <v>0</v>
      </c>
      <c r="G21" s="231">
        <f t="shared" si="0"/>
        <v>0</v>
      </c>
      <c r="H21" s="391"/>
      <c r="I21" s="391"/>
    </row>
    <row r="22" spans="1:9" s="16" customFormat="1" ht="10.199999999999999">
      <c r="A22" s="142"/>
      <c r="B22" s="142"/>
      <c r="C22" s="143"/>
      <c r="D22" s="142"/>
      <c r="E22" s="231"/>
      <c r="F22" s="231"/>
      <c r="G22" s="231"/>
      <c r="H22" s="391"/>
      <c r="I22" s="391"/>
    </row>
    <row r="23" spans="1:9" s="129" customFormat="1" ht="12.75" customHeight="1">
      <c r="C23" s="134" t="s">
        <v>97</v>
      </c>
      <c r="E23" s="229"/>
      <c r="F23" s="231"/>
      <c r="G23" s="230">
        <f>SUM(G24:G31)</f>
        <v>0</v>
      </c>
      <c r="H23" s="229"/>
      <c r="I23" s="229"/>
    </row>
    <row r="24" spans="1:9" s="16" customFormat="1" ht="10.199999999999999">
      <c r="A24" s="142">
        <v>8</v>
      </c>
      <c r="B24" s="142"/>
      <c r="C24" s="143" t="s">
        <v>197</v>
      </c>
      <c r="D24" s="142" t="s">
        <v>90</v>
      </c>
      <c r="E24" s="231">
        <v>3.6</v>
      </c>
      <c r="F24" s="231">
        <v>0</v>
      </c>
      <c r="G24" s="231">
        <f t="shared" ref="G24:G31" si="1">ROUND(SUM(E24*F24),2)</f>
        <v>0</v>
      </c>
      <c r="H24" s="391"/>
      <c r="I24" s="391"/>
    </row>
    <row r="25" spans="1:9" s="16" customFormat="1" ht="10.199999999999999">
      <c r="A25" s="142">
        <v>9</v>
      </c>
      <c r="B25" s="142"/>
      <c r="C25" s="143" t="s">
        <v>198</v>
      </c>
      <c r="D25" s="142" t="s">
        <v>199</v>
      </c>
      <c r="E25" s="231">
        <v>48</v>
      </c>
      <c r="F25" s="231">
        <v>0</v>
      </c>
      <c r="G25" s="231">
        <f t="shared" si="1"/>
        <v>0</v>
      </c>
      <c r="H25" s="391"/>
      <c r="I25" s="391"/>
    </row>
    <row r="26" spans="1:9" s="16" customFormat="1" ht="10.199999999999999">
      <c r="A26" s="142">
        <v>10</v>
      </c>
      <c r="B26" s="145"/>
      <c r="C26" s="143" t="s">
        <v>200</v>
      </c>
      <c r="D26" s="142" t="s">
        <v>199</v>
      </c>
      <c r="E26" s="231">
        <v>1</v>
      </c>
      <c r="F26" s="231">
        <v>0</v>
      </c>
      <c r="G26" s="231">
        <f t="shared" si="1"/>
        <v>0</v>
      </c>
      <c r="H26" s="391"/>
      <c r="I26" s="391"/>
    </row>
    <row r="27" spans="1:9" s="16" customFormat="1" ht="10.199999999999999">
      <c r="A27" s="142">
        <v>11</v>
      </c>
      <c r="B27" s="145"/>
      <c r="C27" s="143" t="s">
        <v>201</v>
      </c>
      <c r="D27" s="142" t="s">
        <v>90</v>
      </c>
      <c r="E27" s="231">
        <v>7.92</v>
      </c>
      <c r="F27" s="231">
        <v>0</v>
      </c>
      <c r="G27" s="231">
        <f t="shared" si="1"/>
        <v>0</v>
      </c>
      <c r="H27" s="391"/>
      <c r="I27" s="391"/>
    </row>
    <row r="28" spans="1:9" s="16" customFormat="1" ht="10.199999999999999">
      <c r="A28" s="142">
        <v>12</v>
      </c>
      <c r="B28" s="145"/>
      <c r="C28" s="143" t="s">
        <v>202</v>
      </c>
      <c r="D28" s="142" t="s">
        <v>199</v>
      </c>
      <c r="E28" s="231">
        <v>132</v>
      </c>
      <c r="F28" s="231">
        <v>0</v>
      </c>
      <c r="G28" s="231">
        <f t="shared" si="1"/>
        <v>0</v>
      </c>
      <c r="H28" s="391"/>
      <c r="I28" s="391"/>
    </row>
    <row r="29" spans="1:9" s="16" customFormat="1" ht="10.199999999999999">
      <c r="A29" s="142">
        <v>13</v>
      </c>
      <c r="B29" s="145"/>
      <c r="C29" s="143" t="s">
        <v>203</v>
      </c>
      <c r="D29" s="142" t="s">
        <v>199</v>
      </c>
      <c r="E29" s="231">
        <v>132</v>
      </c>
      <c r="F29" s="231">
        <v>0</v>
      </c>
      <c r="G29" s="231">
        <f t="shared" si="1"/>
        <v>0</v>
      </c>
      <c r="H29" s="391"/>
      <c r="I29" s="391"/>
    </row>
    <row r="30" spans="1:9" s="16" customFormat="1" ht="20.399999999999999">
      <c r="A30" s="142">
        <v>14</v>
      </c>
      <c r="B30" s="145"/>
      <c r="C30" s="143" t="s">
        <v>204</v>
      </c>
      <c r="D30" s="142" t="s">
        <v>90</v>
      </c>
      <c r="E30" s="231">
        <v>0.8</v>
      </c>
      <c r="F30" s="231">
        <v>0</v>
      </c>
      <c r="G30" s="231">
        <f t="shared" si="1"/>
        <v>0</v>
      </c>
      <c r="H30" s="391"/>
      <c r="I30" s="391"/>
    </row>
    <row r="31" spans="1:9" s="16" customFormat="1" ht="20.399999999999999">
      <c r="A31" s="142">
        <v>15</v>
      </c>
      <c r="B31" s="145"/>
      <c r="C31" s="143" t="s">
        <v>205</v>
      </c>
      <c r="D31" s="142" t="s">
        <v>199</v>
      </c>
      <c r="E31" s="231">
        <v>6</v>
      </c>
      <c r="F31" s="231">
        <v>0</v>
      </c>
      <c r="G31" s="231">
        <f t="shared" si="1"/>
        <v>0</v>
      </c>
      <c r="H31" s="391"/>
      <c r="I31" s="391"/>
    </row>
    <row r="32" spans="1:9" s="16" customFormat="1" ht="13.5" customHeight="1">
      <c r="A32" s="145"/>
      <c r="B32" s="145"/>
      <c r="C32" s="154"/>
      <c r="D32" s="145"/>
      <c r="E32" s="396"/>
      <c r="F32" s="231"/>
      <c r="G32" s="231"/>
      <c r="H32" s="391"/>
      <c r="I32" s="391"/>
    </row>
    <row r="33" spans="1:9" s="16" customFormat="1" ht="13.5" customHeight="1">
      <c r="A33" s="145"/>
      <c r="B33" s="145"/>
      <c r="C33" s="134" t="s">
        <v>207</v>
      </c>
      <c r="D33" s="129"/>
      <c r="E33" s="229"/>
      <c r="F33" s="231"/>
      <c r="G33" s="230">
        <f>SUM(G34)</f>
        <v>0</v>
      </c>
      <c r="H33" s="391"/>
      <c r="I33" s="391"/>
    </row>
    <row r="34" spans="1:9" s="16" customFormat="1" ht="23.25" customHeight="1">
      <c r="A34" s="145">
        <v>16</v>
      </c>
      <c r="B34" s="145"/>
      <c r="C34" s="143" t="s">
        <v>206</v>
      </c>
      <c r="D34" s="142" t="s">
        <v>88</v>
      </c>
      <c r="E34" s="231">
        <v>517</v>
      </c>
      <c r="F34" s="231">
        <v>0</v>
      </c>
      <c r="G34" s="231">
        <f>ROUND(SUM(E34*F34),2)</f>
        <v>0</v>
      </c>
      <c r="H34" s="391"/>
      <c r="I34" s="391"/>
    </row>
    <row r="35" spans="1:9" s="16" customFormat="1" ht="10.199999999999999">
      <c r="A35" s="145"/>
      <c r="B35" s="145"/>
      <c r="C35" s="143"/>
      <c r="D35" s="142"/>
      <c r="E35" s="231"/>
      <c r="F35" s="231"/>
      <c r="G35" s="231"/>
      <c r="H35" s="391"/>
      <c r="I35" s="391"/>
    </row>
    <row r="36" spans="1:9" s="129" customFormat="1" ht="12.75" customHeight="1">
      <c r="C36" s="134" t="s">
        <v>98</v>
      </c>
      <c r="E36" s="229"/>
      <c r="F36" s="231"/>
      <c r="G36" s="230">
        <f>SUM(G37:G46)</f>
        <v>0</v>
      </c>
      <c r="H36" s="229"/>
      <c r="I36" s="229"/>
    </row>
    <row r="37" spans="1:9" s="16" customFormat="1" ht="24" customHeight="1">
      <c r="A37" s="142">
        <v>17</v>
      </c>
      <c r="B37" s="142"/>
      <c r="C37" s="143" t="s">
        <v>208</v>
      </c>
      <c r="D37" s="142" t="s">
        <v>121</v>
      </c>
      <c r="E37" s="231">
        <v>180</v>
      </c>
      <c r="F37" s="231">
        <v>0</v>
      </c>
      <c r="G37" s="231">
        <f t="shared" ref="G37:G46" si="2">ROUND(SUM(E37*F37),2)</f>
        <v>0</v>
      </c>
      <c r="H37" s="391"/>
      <c r="I37" s="391"/>
    </row>
    <row r="38" spans="1:9" s="16" customFormat="1" ht="23.85" customHeight="1">
      <c r="A38" s="142">
        <v>18</v>
      </c>
      <c r="B38" s="142"/>
      <c r="C38" s="143" t="s">
        <v>209</v>
      </c>
      <c r="D38" s="142" t="s">
        <v>88</v>
      </c>
      <c r="E38" s="231">
        <v>439.1</v>
      </c>
      <c r="F38" s="231">
        <v>0</v>
      </c>
      <c r="G38" s="231">
        <f t="shared" si="2"/>
        <v>0</v>
      </c>
      <c r="H38" s="391"/>
      <c r="I38" s="391"/>
    </row>
    <row r="39" spans="1:9" s="129" customFormat="1" ht="12.75" customHeight="1">
      <c r="A39" s="142">
        <v>19</v>
      </c>
      <c r="C39" s="143" t="s">
        <v>210</v>
      </c>
      <c r="D39" s="142" t="s">
        <v>88</v>
      </c>
      <c r="E39" s="231">
        <f>SUM(E38)</f>
        <v>439.1</v>
      </c>
      <c r="F39" s="231">
        <v>0</v>
      </c>
      <c r="G39" s="231">
        <f t="shared" si="2"/>
        <v>0</v>
      </c>
      <c r="H39" s="229"/>
      <c r="I39" s="229"/>
    </row>
    <row r="40" spans="1:9" s="158" customFormat="1" ht="24" customHeight="1">
      <c r="A40" s="142">
        <v>20</v>
      </c>
      <c r="B40" s="157"/>
      <c r="C40" s="143" t="s">
        <v>211</v>
      </c>
      <c r="D40" s="142" t="s">
        <v>88</v>
      </c>
      <c r="E40" s="231">
        <v>968</v>
      </c>
      <c r="F40" s="231">
        <v>0</v>
      </c>
      <c r="G40" s="231">
        <f t="shared" si="2"/>
        <v>0</v>
      </c>
      <c r="H40" s="403"/>
      <c r="I40" s="403"/>
    </row>
    <row r="41" spans="1:9" s="158" customFormat="1" ht="20.399999999999999">
      <c r="A41" s="142">
        <v>21</v>
      </c>
      <c r="B41" s="145"/>
      <c r="C41" s="143" t="s">
        <v>212</v>
      </c>
      <c r="D41" s="142" t="s">
        <v>121</v>
      </c>
      <c r="E41" s="231">
        <v>200</v>
      </c>
      <c r="F41" s="231">
        <v>0</v>
      </c>
      <c r="G41" s="231">
        <f t="shared" si="2"/>
        <v>0</v>
      </c>
      <c r="H41" s="403"/>
      <c r="I41" s="403"/>
    </row>
    <row r="42" spans="1:9" s="129" customFormat="1" ht="12.75" customHeight="1">
      <c r="A42" s="142">
        <v>22</v>
      </c>
      <c r="C42" s="143" t="s">
        <v>209</v>
      </c>
      <c r="D42" s="142" t="s">
        <v>88</v>
      </c>
      <c r="E42" s="231">
        <v>968</v>
      </c>
      <c r="F42" s="231">
        <v>0</v>
      </c>
      <c r="G42" s="231">
        <f t="shared" si="2"/>
        <v>0</v>
      </c>
      <c r="H42" s="229"/>
      <c r="I42" s="229"/>
    </row>
    <row r="43" spans="1:9" s="16" customFormat="1" ht="10.199999999999999">
      <c r="A43" s="142">
        <v>23</v>
      </c>
      <c r="B43" s="142"/>
      <c r="C43" s="143" t="s">
        <v>210</v>
      </c>
      <c r="D43" s="142" t="s">
        <v>88</v>
      </c>
      <c r="E43" s="231">
        <f>SUM(E42)</f>
        <v>968</v>
      </c>
      <c r="F43" s="231">
        <v>0</v>
      </c>
      <c r="G43" s="231">
        <f t="shared" si="2"/>
        <v>0</v>
      </c>
      <c r="H43" s="391"/>
      <c r="I43" s="391"/>
    </row>
    <row r="44" spans="1:9" s="151" customFormat="1" ht="18" customHeight="1">
      <c r="A44" s="142">
        <v>24</v>
      </c>
      <c r="B44" s="152"/>
      <c r="C44" s="143" t="s">
        <v>213</v>
      </c>
      <c r="D44" s="142" t="s">
        <v>121</v>
      </c>
      <c r="E44" s="231">
        <v>60</v>
      </c>
      <c r="F44" s="231">
        <v>0</v>
      </c>
      <c r="G44" s="231">
        <f t="shared" si="2"/>
        <v>0</v>
      </c>
      <c r="H44" s="236"/>
      <c r="I44" s="236"/>
    </row>
    <row r="45" spans="1:9" s="16" customFormat="1" ht="13.5" customHeight="1">
      <c r="A45" s="142">
        <v>25</v>
      </c>
      <c r="B45" s="145"/>
      <c r="C45" s="143" t="s">
        <v>209</v>
      </c>
      <c r="D45" s="142" t="s">
        <v>88</v>
      </c>
      <c r="E45" s="231">
        <v>968</v>
      </c>
      <c r="F45" s="231">
        <v>0</v>
      </c>
      <c r="G45" s="231">
        <f t="shared" si="2"/>
        <v>0</v>
      </c>
      <c r="H45" s="391"/>
      <c r="I45" s="391"/>
    </row>
    <row r="46" spans="1:9" s="16" customFormat="1" ht="13.5" customHeight="1">
      <c r="A46" s="142">
        <v>26</v>
      </c>
      <c r="B46" s="145"/>
      <c r="C46" s="143" t="s">
        <v>210</v>
      </c>
      <c r="D46" s="142" t="s">
        <v>88</v>
      </c>
      <c r="E46" s="231">
        <f>SUM(E45)</f>
        <v>968</v>
      </c>
      <c r="F46" s="231">
        <v>0</v>
      </c>
      <c r="G46" s="231">
        <f t="shared" si="2"/>
        <v>0</v>
      </c>
      <c r="H46" s="391"/>
      <c r="I46" s="391"/>
    </row>
    <row r="47" spans="1:9" s="16" customFormat="1" ht="13.5" customHeight="1">
      <c r="A47" s="142"/>
      <c r="B47" s="145"/>
      <c r="C47" s="160"/>
      <c r="D47" s="145"/>
      <c r="E47" s="396"/>
      <c r="F47" s="396"/>
      <c r="G47" s="231"/>
      <c r="H47" s="391"/>
      <c r="I47" s="391"/>
    </row>
    <row r="48" spans="1:9" s="129" customFormat="1" ht="12.75" customHeight="1">
      <c r="A48" s="149"/>
      <c r="C48" s="134" t="s">
        <v>220</v>
      </c>
      <c r="E48" s="229"/>
      <c r="F48" s="186"/>
      <c r="G48" s="230">
        <f>SUM(G49:G54)</f>
        <v>0</v>
      </c>
      <c r="H48" s="229"/>
      <c r="I48" s="229"/>
    </row>
    <row r="49" spans="1:9" s="151" customFormat="1" ht="20.399999999999999">
      <c r="A49" s="149">
        <v>27</v>
      </c>
      <c r="B49" s="164"/>
      <c r="C49" s="143" t="s">
        <v>214</v>
      </c>
      <c r="D49" s="142" t="s">
        <v>88</v>
      </c>
      <c r="E49" s="231">
        <v>968</v>
      </c>
      <c r="F49" s="231">
        <v>0</v>
      </c>
      <c r="G49" s="231">
        <f t="shared" ref="G49:G54" si="3">ROUND(SUM(E49*F49),2)</f>
        <v>0</v>
      </c>
      <c r="H49" s="236"/>
      <c r="I49" s="236"/>
    </row>
    <row r="50" spans="1:9" s="151" customFormat="1" ht="10.199999999999999">
      <c r="A50" s="149">
        <v>28</v>
      </c>
      <c r="B50" s="149"/>
      <c r="C50" s="143" t="s">
        <v>215</v>
      </c>
      <c r="D50" s="142" t="s">
        <v>124</v>
      </c>
      <c r="E50" s="231">
        <v>288</v>
      </c>
      <c r="F50" s="231">
        <v>0</v>
      </c>
      <c r="G50" s="231">
        <f t="shared" si="3"/>
        <v>0</v>
      </c>
      <c r="H50" s="236"/>
      <c r="I50" s="236"/>
    </row>
    <row r="51" spans="1:9" s="151" customFormat="1" ht="10.199999999999999">
      <c r="A51" s="149">
        <v>29</v>
      </c>
      <c r="B51" s="149"/>
      <c r="C51" s="143" t="s">
        <v>216</v>
      </c>
      <c r="D51" s="142" t="s">
        <v>195</v>
      </c>
      <c r="E51" s="231">
        <v>800</v>
      </c>
      <c r="F51" s="231">
        <v>0</v>
      </c>
      <c r="G51" s="231">
        <f t="shared" si="3"/>
        <v>0</v>
      </c>
      <c r="H51" s="236"/>
      <c r="I51" s="236"/>
    </row>
    <row r="52" spans="1:9" s="151" customFormat="1" ht="30.6">
      <c r="A52" s="149">
        <v>30</v>
      </c>
      <c r="B52" s="149"/>
      <c r="C52" s="143" t="s">
        <v>217</v>
      </c>
      <c r="D52" s="142" t="s">
        <v>195</v>
      </c>
      <c r="E52" s="231">
        <v>297</v>
      </c>
      <c r="F52" s="231">
        <v>0</v>
      </c>
      <c r="G52" s="231">
        <f t="shared" si="3"/>
        <v>0</v>
      </c>
      <c r="H52" s="236"/>
      <c r="I52" s="236"/>
    </row>
    <row r="53" spans="1:9" s="151" customFormat="1" ht="10.199999999999999">
      <c r="A53" s="149">
        <v>31</v>
      </c>
      <c r="B53" s="149"/>
      <c r="C53" s="143" t="s">
        <v>218</v>
      </c>
      <c r="D53" s="142" t="s">
        <v>96</v>
      </c>
      <c r="E53" s="231">
        <v>18</v>
      </c>
      <c r="F53" s="231">
        <v>0</v>
      </c>
      <c r="G53" s="231">
        <f t="shared" si="3"/>
        <v>0</v>
      </c>
      <c r="H53" s="236"/>
      <c r="I53" s="236"/>
    </row>
    <row r="54" spans="1:9" s="151" customFormat="1" ht="10.199999999999999">
      <c r="A54" s="149">
        <v>32</v>
      </c>
      <c r="B54" s="149"/>
      <c r="C54" s="143" t="s">
        <v>219</v>
      </c>
      <c r="D54" s="142" t="s">
        <v>88</v>
      </c>
      <c r="E54" s="231">
        <v>968</v>
      </c>
      <c r="F54" s="231">
        <v>0</v>
      </c>
      <c r="G54" s="231">
        <f t="shared" si="3"/>
        <v>0</v>
      </c>
      <c r="H54" s="236"/>
      <c r="I54" s="236"/>
    </row>
    <row r="55" spans="1:9" s="151" customFormat="1" ht="11.4">
      <c r="A55" s="149"/>
      <c r="B55" s="149"/>
      <c r="C55" s="165"/>
      <c r="D55" s="166"/>
      <c r="E55" s="392"/>
      <c r="F55" s="186"/>
      <c r="G55" s="186"/>
      <c r="H55" s="236"/>
      <c r="I55" s="236"/>
    </row>
    <row r="56" spans="1:9" s="129" customFormat="1" ht="12.75" customHeight="1">
      <c r="A56" s="149"/>
      <c r="C56" s="134" t="s">
        <v>221</v>
      </c>
      <c r="E56" s="229"/>
      <c r="F56" s="186"/>
      <c r="G56" s="230">
        <f>SUM(G58:G76)</f>
        <v>0</v>
      </c>
      <c r="H56" s="229"/>
      <c r="I56" s="229"/>
    </row>
    <row r="57" spans="1:9" s="151" customFormat="1" ht="10.199999999999999">
      <c r="A57" s="149"/>
      <c r="B57" s="164"/>
      <c r="C57" s="143" t="s">
        <v>222</v>
      </c>
      <c r="D57" s="142"/>
      <c r="E57" s="231"/>
      <c r="F57" s="231"/>
      <c r="G57" s="231"/>
      <c r="H57" s="236"/>
      <c r="I57" s="236"/>
    </row>
    <row r="58" spans="1:9" s="151" customFormat="1" ht="13.2">
      <c r="A58" s="149">
        <v>33</v>
      </c>
      <c r="B58" s="149"/>
      <c r="C58" s="143" t="s">
        <v>223</v>
      </c>
      <c r="D58" s="142" t="s">
        <v>148</v>
      </c>
      <c r="E58" s="231">
        <v>1</v>
      </c>
      <c r="F58" s="231">
        <v>0</v>
      </c>
      <c r="G58" s="231">
        <f t="shared" ref="G58:G63" si="4">ROUND(SUM(E58*F58),2)</f>
        <v>0</v>
      </c>
      <c r="H58" s="236"/>
      <c r="I58" s="236"/>
    </row>
    <row r="59" spans="1:9" s="151" customFormat="1" ht="24.6">
      <c r="A59" s="149">
        <v>34</v>
      </c>
      <c r="B59" s="149"/>
      <c r="C59" s="143" t="s">
        <v>224</v>
      </c>
      <c r="D59" s="142" t="s">
        <v>225</v>
      </c>
      <c r="E59" s="231">
        <v>2</v>
      </c>
      <c r="F59" s="231">
        <v>0</v>
      </c>
      <c r="G59" s="231">
        <f t="shared" si="4"/>
        <v>0</v>
      </c>
      <c r="H59" s="236"/>
      <c r="I59" s="236"/>
    </row>
    <row r="60" spans="1:9" s="151" customFormat="1" ht="13.2">
      <c r="A60" s="149">
        <v>35</v>
      </c>
      <c r="B60" s="149"/>
      <c r="C60" s="143" t="s">
        <v>226</v>
      </c>
      <c r="D60" s="142" t="s">
        <v>225</v>
      </c>
      <c r="E60" s="231">
        <v>2</v>
      </c>
      <c r="F60" s="231">
        <v>0</v>
      </c>
      <c r="G60" s="231">
        <f t="shared" si="4"/>
        <v>0</v>
      </c>
      <c r="H60" s="236"/>
      <c r="I60" s="236"/>
    </row>
    <row r="61" spans="1:9" s="151" customFormat="1" ht="13.2">
      <c r="A61" s="149">
        <v>36</v>
      </c>
      <c r="B61" s="149"/>
      <c r="C61" s="143" t="s">
        <v>227</v>
      </c>
      <c r="D61" s="142" t="s">
        <v>225</v>
      </c>
      <c r="E61" s="231">
        <v>1</v>
      </c>
      <c r="F61" s="231">
        <v>0</v>
      </c>
      <c r="G61" s="231">
        <f t="shared" si="4"/>
        <v>0</v>
      </c>
      <c r="H61" s="236"/>
      <c r="I61" s="236"/>
    </row>
    <row r="62" spans="1:9" s="151" customFormat="1" ht="24.6">
      <c r="A62" s="149">
        <v>37</v>
      </c>
      <c r="B62" s="149"/>
      <c r="C62" s="143" t="s">
        <v>228</v>
      </c>
      <c r="D62" s="142" t="s">
        <v>148</v>
      </c>
      <c r="E62" s="231">
        <v>1</v>
      </c>
      <c r="F62" s="231">
        <v>0</v>
      </c>
      <c r="G62" s="231">
        <f t="shared" si="4"/>
        <v>0</v>
      </c>
      <c r="H62" s="236"/>
      <c r="I62" s="236"/>
    </row>
    <row r="63" spans="1:9" s="151" customFormat="1" ht="13.2">
      <c r="A63" s="149">
        <v>38</v>
      </c>
      <c r="B63" s="149"/>
      <c r="C63" s="143" t="s">
        <v>229</v>
      </c>
      <c r="D63" s="142" t="s">
        <v>230</v>
      </c>
      <c r="E63" s="231">
        <v>1</v>
      </c>
      <c r="F63" s="231">
        <v>0</v>
      </c>
      <c r="G63" s="231">
        <f t="shared" si="4"/>
        <v>0</v>
      </c>
      <c r="H63" s="236"/>
      <c r="I63" s="236"/>
    </row>
    <row r="64" spans="1:9" s="151" customFormat="1" ht="10.199999999999999">
      <c r="B64" s="149"/>
      <c r="C64" s="143" t="s">
        <v>231</v>
      </c>
      <c r="D64" s="142"/>
      <c r="E64" s="231"/>
      <c r="F64" s="231">
        <v>0</v>
      </c>
      <c r="G64" s="231"/>
      <c r="H64" s="236"/>
      <c r="I64" s="236"/>
    </row>
    <row r="65" spans="1:9" s="151" customFormat="1" ht="13.2">
      <c r="A65" s="149">
        <v>39</v>
      </c>
      <c r="B65" s="149"/>
      <c r="C65" s="143" t="s">
        <v>232</v>
      </c>
      <c r="D65" s="142" t="s">
        <v>233</v>
      </c>
      <c r="E65" s="231">
        <v>1</v>
      </c>
      <c r="F65" s="231">
        <v>0</v>
      </c>
      <c r="G65" s="231">
        <f t="shared" ref="G65:G70" si="5">ROUND(SUM(E65*F65),2)</f>
        <v>0</v>
      </c>
      <c r="H65" s="236"/>
      <c r="I65" s="236"/>
    </row>
    <row r="66" spans="1:9" s="151" customFormat="1" ht="13.2">
      <c r="A66" s="149">
        <v>40</v>
      </c>
      <c r="B66" s="149"/>
      <c r="C66" s="143" t="s">
        <v>234</v>
      </c>
      <c r="D66" s="142" t="s">
        <v>225</v>
      </c>
      <c r="E66" s="231">
        <v>1</v>
      </c>
      <c r="F66" s="231">
        <v>0</v>
      </c>
      <c r="G66" s="231">
        <f t="shared" si="5"/>
        <v>0</v>
      </c>
      <c r="H66" s="236"/>
      <c r="I66" s="236"/>
    </row>
    <row r="67" spans="1:9" s="151" customFormat="1" ht="13.2">
      <c r="A67" s="149">
        <v>41</v>
      </c>
      <c r="B67" s="149"/>
      <c r="C67" s="143" t="s">
        <v>235</v>
      </c>
      <c r="D67" s="142" t="s">
        <v>225</v>
      </c>
      <c r="E67" s="231">
        <v>2</v>
      </c>
      <c r="F67" s="231">
        <v>0</v>
      </c>
      <c r="G67" s="231">
        <f t="shared" si="5"/>
        <v>0</v>
      </c>
      <c r="H67" s="236"/>
      <c r="I67" s="236"/>
    </row>
    <row r="68" spans="1:9" s="151" customFormat="1" ht="13.2">
      <c r="A68" s="149">
        <v>42</v>
      </c>
      <c r="B68" s="149"/>
      <c r="C68" s="143" t="s">
        <v>236</v>
      </c>
      <c r="D68" s="142" t="s">
        <v>225</v>
      </c>
      <c r="E68" s="231">
        <v>1</v>
      </c>
      <c r="F68" s="231">
        <v>0</v>
      </c>
      <c r="G68" s="231">
        <f t="shared" si="5"/>
        <v>0</v>
      </c>
      <c r="H68" s="236"/>
      <c r="I68" s="236"/>
    </row>
    <row r="69" spans="1:9" s="151" customFormat="1" ht="24.6">
      <c r="A69" s="149">
        <v>43</v>
      </c>
      <c r="B69" s="149"/>
      <c r="C69" s="143" t="s">
        <v>237</v>
      </c>
      <c r="D69" s="142" t="s">
        <v>225</v>
      </c>
      <c r="E69" s="231">
        <v>1</v>
      </c>
      <c r="F69" s="231">
        <v>0</v>
      </c>
      <c r="G69" s="231">
        <f t="shared" si="5"/>
        <v>0</v>
      </c>
      <c r="H69" s="236"/>
      <c r="I69" s="236"/>
    </row>
    <row r="70" spans="1:9" s="151" customFormat="1" ht="13.2">
      <c r="A70" s="149">
        <v>44</v>
      </c>
      <c r="B70" s="149"/>
      <c r="C70" s="143" t="s">
        <v>238</v>
      </c>
      <c r="D70" s="142" t="s">
        <v>233</v>
      </c>
      <c r="E70" s="231">
        <v>1</v>
      </c>
      <c r="F70" s="231">
        <v>0</v>
      </c>
      <c r="G70" s="231">
        <f t="shared" si="5"/>
        <v>0</v>
      </c>
      <c r="H70" s="236"/>
      <c r="I70" s="236"/>
    </row>
    <row r="71" spans="1:9" s="151" customFormat="1" ht="10.199999999999999">
      <c r="A71" s="149"/>
      <c r="B71" s="149"/>
      <c r="C71" s="143" t="s">
        <v>239</v>
      </c>
      <c r="D71" s="142"/>
      <c r="E71" s="231"/>
      <c r="F71" s="231">
        <v>0</v>
      </c>
      <c r="G71" s="231"/>
      <c r="H71" s="236"/>
      <c r="I71" s="236"/>
    </row>
    <row r="72" spans="1:9" s="151" customFormat="1" ht="24.6">
      <c r="A72" s="149">
        <v>45</v>
      </c>
      <c r="B72" s="149"/>
      <c r="C72" s="143" t="s">
        <v>240</v>
      </c>
      <c r="D72" s="142" t="s">
        <v>199</v>
      </c>
      <c r="E72" s="231">
        <v>2</v>
      </c>
      <c r="F72" s="231">
        <v>0</v>
      </c>
      <c r="G72" s="231">
        <f>ROUND(SUM(E72*F72),2)</f>
        <v>0</v>
      </c>
      <c r="H72" s="236"/>
      <c r="I72" s="236"/>
    </row>
    <row r="73" spans="1:9" s="151" customFormat="1" ht="12">
      <c r="A73" s="149">
        <v>46</v>
      </c>
      <c r="B73" s="149"/>
      <c r="C73" s="143" t="s">
        <v>241</v>
      </c>
      <c r="D73" s="142" t="s">
        <v>225</v>
      </c>
      <c r="E73" s="231">
        <v>4</v>
      </c>
      <c r="F73" s="231">
        <v>0</v>
      </c>
      <c r="G73" s="231">
        <f>ROUND(SUM(E73*F73),2)</f>
        <v>0</v>
      </c>
      <c r="H73" s="236"/>
      <c r="I73" s="236"/>
    </row>
    <row r="74" spans="1:9" s="129" customFormat="1" ht="13.2">
      <c r="A74" s="149">
        <v>47</v>
      </c>
      <c r="C74" s="143" t="s">
        <v>242</v>
      </c>
      <c r="D74" s="142" t="s">
        <v>225</v>
      </c>
      <c r="E74" s="231">
        <v>4</v>
      </c>
      <c r="F74" s="231">
        <v>0</v>
      </c>
      <c r="G74" s="231">
        <f>ROUND(SUM(E74*F74),2)</f>
        <v>0</v>
      </c>
      <c r="H74" s="229"/>
      <c r="I74" s="229"/>
    </row>
    <row r="75" spans="1:9" s="151" customFormat="1" ht="24.6">
      <c r="A75" s="149">
        <v>48</v>
      </c>
      <c r="B75" s="164"/>
      <c r="C75" s="143" t="s">
        <v>243</v>
      </c>
      <c r="D75" s="142" t="s">
        <v>225</v>
      </c>
      <c r="E75" s="231">
        <v>2</v>
      </c>
      <c r="F75" s="231">
        <v>0</v>
      </c>
      <c r="G75" s="231">
        <f>ROUND(SUM(E75*F75),2)</f>
        <v>0</v>
      </c>
      <c r="H75" s="236"/>
      <c r="I75" s="236"/>
    </row>
    <row r="76" spans="1:9" s="151" customFormat="1" ht="13.2">
      <c r="A76" s="149">
        <v>49</v>
      </c>
      <c r="B76" s="164"/>
      <c r="C76" s="143" t="s">
        <v>244</v>
      </c>
      <c r="D76" s="142" t="s">
        <v>225</v>
      </c>
      <c r="E76" s="231">
        <v>2</v>
      </c>
      <c r="F76" s="231">
        <v>0</v>
      </c>
      <c r="G76" s="231">
        <f>ROUND(SUM(E76*F76),2)</f>
        <v>0</v>
      </c>
      <c r="H76" s="236"/>
      <c r="I76" s="236"/>
    </row>
    <row r="77" spans="1:9" s="151" customFormat="1" ht="11.4">
      <c r="B77" s="164"/>
      <c r="C77" s="165"/>
      <c r="D77" s="166"/>
      <c r="E77" s="392"/>
      <c r="F77" s="234"/>
      <c r="G77" s="234"/>
      <c r="H77" s="236"/>
      <c r="I77" s="236"/>
    </row>
    <row r="78" spans="1:9" s="151" customFormat="1" ht="10.199999999999999">
      <c r="B78" s="164"/>
      <c r="C78" s="134" t="s">
        <v>245</v>
      </c>
      <c r="D78" s="129"/>
      <c r="E78" s="229"/>
      <c r="F78" s="186"/>
      <c r="G78" s="230">
        <f>SUM(G80:G100)</f>
        <v>0</v>
      </c>
      <c r="H78" s="236"/>
      <c r="I78" s="236"/>
    </row>
    <row r="79" spans="1:9" s="151" customFormat="1" ht="11.4">
      <c r="B79" s="164"/>
      <c r="C79" s="165"/>
      <c r="D79" s="166"/>
      <c r="E79" s="392"/>
      <c r="F79" s="234"/>
      <c r="G79" s="234"/>
      <c r="H79" s="236"/>
      <c r="I79" s="236"/>
    </row>
    <row r="80" spans="1:9" s="151" customFormat="1" ht="10.199999999999999">
      <c r="A80" s="149">
        <v>50</v>
      </c>
      <c r="B80" s="164"/>
      <c r="C80" s="143" t="s">
        <v>246</v>
      </c>
      <c r="D80" s="142" t="s">
        <v>199</v>
      </c>
      <c r="E80" s="231">
        <v>48</v>
      </c>
      <c r="F80" s="231">
        <v>0</v>
      </c>
      <c r="G80" s="231">
        <f t="shared" ref="G80:G100" si="6">ROUND(SUM(E80*F80),2)</f>
        <v>0</v>
      </c>
      <c r="H80" s="236"/>
      <c r="I80" s="236"/>
    </row>
    <row r="81" spans="1:9" s="151" customFormat="1" ht="10.199999999999999">
      <c r="A81" s="149">
        <v>51</v>
      </c>
      <c r="B81" s="164"/>
      <c r="C81" s="143" t="s">
        <v>247</v>
      </c>
      <c r="D81" s="142" t="s">
        <v>89</v>
      </c>
      <c r="E81" s="231">
        <v>134.55000000000001</v>
      </c>
      <c r="F81" s="231">
        <v>0</v>
      </c>
      <c r="G81" s="231">
        <f t="shared" si="6"/>
        <v>0</v>
      </c>
      <c r="H81" s="236"/>
      <c r="I81" s="236"/>
    </row>
    <row r="82" spans="1:9" s="151" customFormat="1" ht="10.199999999999999">
      <c r="A82" s="149">
        <v>52</v>
      </c>
      <c r="B82" s="164"/>
      <c r="C82" s="143" t="s">
        <v>248</v>
      </c>
      <c r="D82" s="142" t="s">
        <v>195</v>
      </c>
      <c r="E82" s="231">
        <v>1</v>
      </c>
      <c r="F82" s="231">
        <v>0</v>
      </c>
      <c r="G82" s="231">
        <f t="shared" si="6"/>
        <v>0</v>
      </c>
      <c r="H82" s="236"/>
      <c r="I82" s="236"/>
    </row>
    <row r="83" spans="1:9" s="151" customFormat="1" ht="10.199999999999999">
      <c r="A83" s="149">
        <v>53</v>
      </c>
      <c r="B83" s="164"/>
      <c r="C83" s="143" t="s">
        <v>249</v>
      </c>
      <c r="D83" s="142" t="s">
        <v>88</v>
      </c>
      <c r="E83" s="231">
        <v>596.64</v>
      </c>
      <c r="F83" s="231">
        <v>0</v>
      </c>
      <c r="G83" s="231">
        <f t="shared" si="6"/>
        <v>0</v>
      </c>
      <c r="H83" s="236"/>
      <c r="I83" s="236"/>
    </row>
    <row r="84" spans="1:9" s="151" customFormat="1" ht="10.199999999999999">
      <c r="A84" s="149">
        <v>54</v>
      </c>
      <c r="B84" s="164"/>
      <c r="C84" s="143" t="s">
        <v>250</v>
      </c>
      <c r="D84" s="142" t="s">
        <v>199</v>
      </c>
      <c r="E84" s="231">
        <v>4</v>
      </c>
      <c r="F84" s="231">
        <v>0</v>
      </c>
      <c r="G84" s="231">
        <f t="shared" si="6"/>
        <v>0</v>
      </c>
      <c r="H84" s="236"/>
      <c r="I84" s="236"/>
    </row>
    <row r="85" spans="1:9" s="151" customFormat="1" ht="10.199999999999999">
      <c r="A85" s="149">
        <v>55</v>
      </c>
      <c r="B85" s="164"/>
      <c r="C85" s="143" t="s">
        <v>251</v>
      </c>
      <c r="D85" s="142" t="s">
        <v>199</v>
      </c>
      <c r="E85" s="231">
        <v>40</v>
      </c>
      <c r="F85" s="231">
        <v>0</v>
      </c>
      <c r="G85" s="231">
        <f t="shared" si="6"/>
        <v>0</v>
      </c>
      <c r="H85" s="236"/>
      <c r="I85" s="236"/>
    </row>
    <row r="86" spans="1:9" s="151" customFormat="1" ht="10.199999999999999">
      <c r="A86" s="149">
        <v>56</v>
      </c>
      <c r="B86" s="164"/>
      <c r="C86" s="143" t="s">
        <v>252</v>
      </c>
      <c r="D86" s="142" t="s">
        <v>199</v>
      </c>
      <c r="E86" s="231">
        <v>4</v>
      </c>
      <c r="F86" s="231">
        <v>0</v>
      </c>
      <c r="G86" s="231">
        <f t="shared" si="6"/>
        <v>0</v>
      </c>
      <c r="H86" s="236"/>
      <c r="I86" s="236"/>
    </row>
    <row r="87" spans="1:9" s="151" customFormat="1" ht="10.199999999999999">
      <c r="A87" s="149">
        <v>57</v>
      </c>
      <c r="B87" s="164"/>
      <c r="C87" s="143" t="s">
        <v>253</v>
      </c>
      <c r="D87" s="142" t="s">
        <v>225</v>
      </c>
      <c r="E87" s="231">
        <v>8</v>
      </c>
      <c r="F87" s="231">
        <v>0</v>
      </c>
      <c r="G87" s="231">
        <f t="shared" si="6"/>
        <v>0</v>
      </c>
      <c r="H87" s="236"/>
      <c r="I87" s="236"/>
    </row>
    <row r="88" spans="1:9" s="151" customFormat="1" ht="10.199999999999999">
      <c r="A88" s="149">
        <v>58</v>
      </c>
      <c r="B88" s="164"/>
      <c r="C88" s="143" t="s">
        <v>254</v>
      </c>
      <c r="D88" s="142" t="s">
        <v>255</v>
      </c>
      <c r="E88" s="231">
        <v>1</v>
      </c>
      <c r="F88" s="231">
        <v>0</v>
      </c>
      <c r="G88" s="231">
        <f t="shared" si="6"/>
        <v>0</v>
      </c>
      <c r="H88" s="236"/>
      <c r="I88" s="236"/>
    </row>
    <row r="89" spans="1:9" s="151" customFormat="1" ht="10.199999999999999">
      <c r="A89" s="149">
        <v>59</v>
      </c>
      <c r="B89" s="164"/>
      <c r="C89" s="143" t="s">
        <v>256</v>
      </c>
      <c r="D89" s="142" t="s">
        <v>225</v>
      </c>
      <c r="E89" s="231">
        <v>170</v>
      </c>
      <c r="F89" s="231">
        <v>0</v>
      </c>
      <c r="G89" s="231">
        <f t="shared" si="6"/>
        <v>0</v>
      </c>
      <c r="H89" s="236"/>
      <c r="I89" s="236"/>
    </row>
    <row r="90" spans="1:9" s="151" customFormat="1" ht="10.199999999999999">
      <c r="A90" s="149">
        <v>60</v>
      </c>
      <c r="B90" s="164"/>
      <c r="C90" s="143" t="s">
        <v>257</v>
      </c>
      <c r="D90" s="142" t="s">
        <v>225</v>
      </c>
      <c r="E90" s="231">
        <v>30</v>
      </c>
      <c r="F90" s="231">
        <v>0</v>
      </c>
      <c r="G90" s="231">
        <f t="shared" si="6"/>
        <v>0</v>
      </c>
      <c r="H90" s="236"/>
      <c r="I90" s="236"/>
    </row>
    <row r="91" spans="1:9" s="151" customFormat="1" ht="10.199999999999999">
      <c r="A91" s="149">
        <v>61</v>
      </c>
      <c r="B91" s="164"/>
      <c r="C91" s="143" t="s">
        <v>258</v>
      </c>
      <c r="D91" s="142" t="s">
        <v>225</v>
      </c>
      <c r="E91" s="231">
        <v>240</v>
      </c>
      <c r="F91" s="231">
        <v>0</v>
      </c>
      <c r="G91" s="231">
        <f t="shared" si="6"/>
        <v>0</v>
      </c>
      <c r="H91" s="236"/>
      <c r="I91" s="236"/>
    </row>
    <row r="92" spans="1:9" s="151" customFormat="1" ht="10.199999999999999">
      <c r="A92" s="149">
        <v>62</v>
      </c>
      <c r="B92" s="164"/>
      <c r="C92" s="143" t="s">
        <v>259</v>
      </c>
      <c r="D92" s="142" t="s">
        <v>225</v>
      </c>
      <c r="E92" s="231">
        <v>900</v>
      </c>
      <c r="F92" s="231">
        <v>0</v>
      </c>
      <c r="G92" s="231">
        <f t="shared" si="6"/>
        <v>0</v>
      </c>
      <c r="H92" s="236"/>
      <c r="I92" s="236"/>
    </row>
    <row r="93" spans="1:9" s="151" customFormat="1" ht="10.199999999999999">
      <c r="A93" s="149">
        <v>63</v>
      </c>
      <c r="B93" s="164"/>
      <c r="C93" s="143" t="s">
        <v>260</v>
      </c>
      <c r="D93" s="142" t="s">
        <v>225</v>
      </c>
      <c r="E93" s="231">
        <v>900</v>
      </c>
      <c r="F93" s="231">
        <v>0</v>
      </c>
      <c r="G93" s="231">
        <f t="shared" si="6"/>
        <v>0</v>
      </c>
      <c r="H93" s="236"/>
      <c r="I93" s="236"/>
    </row>
    <row r="94" spans="1:9" s="151" customFormat="1" ht="10.199999999999999">
      <c r="A94" s="149">
        <v>64</v>
      </c>
      <c r="B94" s="164"/>
      <c r="C94" s="143" t="s">
        <v>261</v>
      </c>
      <c r="D94" s="142" t="s">
        <v>225</v>
      </c>
      <c r="E94" s="231">
        <v>100</v>
      </c>
      <c r="F94" s="231">
        <v>0</v>
      </c>
      <c r="G94" s="231">
        <f t="shared" si="6"/>
        <v>0</v>
      </c>
      <c r="H94" s="236"/>
      <c r="I94" s="236"/>
    </row>
    <row r="95" spans="1:9" s="151" customFormat="1" ht="10.199999999999999">
      <c r="A95" s="149">
        <v>65</v>
      </c>
      <c r="B95" s="164"/>
      <c r="C95" s="143" t="s">
        <v>262</v>
      </c>
      <c r="D95" s="142" t="s">
        <v>225</v>
      </c>
      <c r="E95" s="231">
        <v>45</v>
      </c>
      <c r="F95" s="231">
        <v>0</v>
      </c>
      <c r="G95" s="231">
        <f t="shared" si="6"/>
        <v>0</v>
      </c>
      <c r="H95" s="236"/>
      <c r="I95" s="236"/>
    </row>
    <row r="96" spans="1:9" s="151" customFormat="1" ht="10.199999999999999">
      <c r="A96" s="149">
        <v>66</v>
      </c>
      <c r="B96" s="164"/>
      <c r="C96" s="143" t="s">
        <v>263</v>
      </c>
      <c r="D96" s="142" t="s">
        <v>225</v>
      </c>
      <c r="E96" s="231">
        <v>330</v>
      </c>
      <c r="F96" s="231">
        <v>0</v>
      </c>
      <c r="G96" s="231">
        <f t="shared" si="6"/>
        <v>0</v>
      </c>
      <c r="H96" s="236"/>
      <c r="I96" s="236"/>
    </row>
    <row r="97" spans="1:9" s="151" customFormat="1" ht="10.199999999999999">
      <c r="A97" s="149">
        <v>67</v>
      </c>
      <c r="B97" s="164"/>
      <c r="C97" s="143" t="s">
        <v>264</v>
      </c>
      <c r="D97" s="142" t="s">
        <v>89</v>
      </c>
      <c r="E97" s="231">
        <v>350</v>
      </c>
      <c r="F97" s="231">
        <v>0</v>
      </c>
      <c r="G97" s="231">
        <f t="shared" si="6"/>
        <v>0</v>
      </c>
      <c r="H97" s="236"/>
      <c r="I97" s="236"/>
    </row>
    <row r="98" spans="1:9" s="151" customFormat="1" ht="10.199999999999999">
      <c r="A98" s="149">
        <v>68</v>
      </c>
      <c r="B98" s="164"/>
      <c r="C98" s="143" t="s">
        <v>265</v>
      </c>
      <c r="D98" s="142" t="s">
        <v>225</v>
      </c>
      <c r="E98" s="231">
        <v>28</v>
      </c>
      <c r="F98" s="231">
        <v>0</v>
      </c>
      <c r="G98" s="231">
        <f t="shared" si="6"/>
        <v>0</v>
      </c>
      <c r="H98" s="236"/>
      <c r="I98" s="236"/>
    </row>
    <row r="99" spans="1:9" s="151" customFormat="1" ht="10.199999999999999">
      <c r="A99" s="149">
        <v>69</v>
      </c>
      <c r="B99" s="164"/>
      <c r="C99" s="143" t="s">
        <v>266</v>
      </c>
      <c r="D99" s="142" t="s">
        <v>225</v>
      </c>
      <c r="E99" s="231">
        <v>8</v>
      </c>
      <c r="F99" s="231">
        <v>0</v>
      </c>
      <c r="G99" s="231">
        <f t="shared" si="6"/>
        <v>0</v>
      </c>
      <c r="H99" s="236"/>
      <c r="I99" s="236"/>
    </row>
    <row r="100" spans="1:9" s="151" customFormat="1" ht="10.199999999999999">
      <c r="A100" s="149">
        <v>70</v>
      </c>
      <c r="B100" s="164"/>
      <c r="C100" s="143" t="s">
        <v>267</v>
      </c>
      <c r="D100" s="142" t="s">
        <v>268</v>
      </c>
      <c r="E100" s="231">
        <v>1</v>
      </c>
      <c r="F100" s="231">
        <v>0</v>
      </c>
      <c r="G100" s="231">
        <f t="shared" si="6"/>
        <v>0</v>
      </c>
      <c r="H100" s="236"/>
      <c r="I100" s="236"/>
    </row>
    <row r="101" spans="1:9" s="151" customFormat="1" ht="11.4">
      <c r="B101" s="164"/>
      <c r="C101" s="165"/>
      <c r="D101" s="166"/>
      <c r="E101" s="392"/>
      <c r="F101" s="234"/>
      <c r="G101" s="234"/>
      <c r="H101" s="236"/>
      <c r="I101" s="236"/>
    </row>
    <row r="102" spans="1:9" s="151" customFormat="1" ht="10.199999999999999">
      <c r="B102" s="164"/>
      <c r="C102" s="134" t="s">
        <v>288</v>
      </c>
      <c r="D102" s="129"/>
      <c r="E102" s="229"/>
      <c r="F102" s="186"/>
      <c r="G102" s="230">
        <f>SUM(G104:G122)</f>
        <v>0</v>
      </c>
      <c r="H102" s="236"/>
      <c r="I102" s="236"/>
    </row>
    <row r="103" spans="1:9" s="151" customFormat="1" ht="11.4">
      <c r="B103" s="164"/>
      <c r="C103" s="165"/>
      <c r="D103" s="166"/>
      <c r="E103" s="392"/>
      <c r="F103" s="234"/>
      <c r="G103" s="234"/>
      <c r="H103" s="236"/>
      <c r="I103" s="236"/>
    </row>
    <row r="104" spans="1:9" s="151" customFormat="1" ht="10.199999999999999">
      <c r="A104" s="149">
        <v>71</v>
      </c>
      <c r="B104" s="164"/>
      <c r="C104" s="143" t="s">
        <v>269</v>
      </c>
      <c r="D104" s="142" t="s">
        <v>199</v>
      </c>
      <c r="E104" s="231">
        <v>1</v>
      </c>
      <c r="F104" s="231">
        <v>0</v>
      </c>
      <c r="G104" s="231">
        <f>ROUND(SUM(E104*F104),2)</f>
        <v>0</v>
      </c>
      <c r="H104" s="236"/>
      <c r="I104" s="236"/>
    </row>
    <row r="105" spans="1:9" s="151" customFormat="1" ht="10.199999999999999">
      <c r="A105" s="149"/>
      <c r="B105" s="164"/>
      <c r="C105" s="143" t="s">
        <v>270</v>
      </c>
      <c r="D105" s="142" t="s">
        <v>199</v>
      </c>
      <c r="E105" s="231">
        <v>1</v>
      </c>
      <c r="F105" s="231">
        <v>0</v>
      </c>
      <c r="G105" s="231">
        <f t="shared" ref="G105:G113" si="7">ROUND(SUM(E105*F105),2)</f>
        <v>0</v>
      </c>
      <c r="H105" s="236"/>
      <c r="I105" s="236"/>
    </row>
    <row r="106" spans="1:9" s="151" customFormat="1" ht="10.199999999999999">
      <c r="A106" s="149"/>
      <c r="B106" s="164"/>
      <c r="C106" s="143" t="s">
        <v>271</v>
      </c>
      <c r="D106" s="142" t="s">
        <v>199</v>
      </c>
      <c r="E106" s="231">
        <v>1</v>
      </c>
      <c r="F106" s="231">
        <v>0</v>
      </c>
      <c r="G106" s="231">
        <f t="shared" si="7"/>
        <v>0</v>
      </c>
      <c r="H106" s="236"/>
      <c r="I106" s="236"/>
    </row>
    <row r="107" spans="1:9" s="151" customFormat="1" ht="10.199999999999999">
      <c r="A107" s="149"/>
      <c r="B107" s="164"/>
      <c r="C107" s="143" t="s">
        <v>272</v>
      </c>
      <c r="D107" s="142" t="s">
        <v>199</v>
      </c>
      <c r="E107" s="231">
        <v>1</v>
      </c>
      <c r="F107" s="231">
        <v>0</v>
      </c>
      <c r="G107" s="231">
        <f t="shared" si="7"/>
        <v>0</v>
      </c>
      <c r="H107" s="236"/>
      <c r="I107" s="236"/>
    </row>
    <row r="108" spans="1:9" s="151" customFormat="1" ht="10.199999999999999">
      <c r="A108" s="149"/>
      <c r="B108" s="164"/>
      <c r="C108" s="143" t="s">
        <v>273</v>
      </c>
      <c r="D108" s="142" t="s">
        <v>199</v>
      </c>
      <c r="E108" s="231">
        <v>2</v>
      </c>
      <c r="F108" s="231">
        <v>0</v>
      </c>
      <c r="G108" s="231">
        <f t="shared" si="7"/>
        <v>0</v>
      </c>
      <c r="H108" s="236"/>
      <c r="I108" s="236"/>
    </row>
    <row r="109" spans="1:9" s="151" customFormat="1" ht="10.199999999999999">
      <c r="A109" s="149"/>
      <c r="B109" s="164"/>
      <c r="C109" s="143" t="s">
        <v>274</v>
      </c>
      <c r="D109" s="142" t="s">
        <v>199</v>
      </c>
      <c r="E109" s="231">
        <v>1</v>
      </c>
      <c r="F109" s="231">
        <v>0</v>
      </c>
      <c r="G109" s="231">
        <f t="shared" si="7"/>
        <v>0</v>
      </c>
      <c r="H109" s="236"/>
      <c r="I109" s="236"/>
    </row>
    <row r="110" spans="1:9" s="151" customFormat="1" ht="10.199999999999999">
      <c r="A110" s="149"/>
      <c r="B110" s="164"/>
      <c r="C110" s="143" t="s">
        <v>275</v>
      </c>
      <c r="D110" s="142" t="s">
        <v>199</v>
      </c>
      <c r="E110" s="231">
        <v>2</v>
      </c>
      <c r="F110" s="231">
        <v>0</v>
      </c>
      <c r="G110" s="231">
        <f t="shared" si="7"/>
        <v>0</v>
      </c>
      <c r="H110" s="236"/>
      <c r="I110" s="236"/>
    </row>
    <row r="111" spans="1:9" s="151" customFormat="1" ht="10.199999999999999">
      <c r="A111" s="149"/>
      <c r="B111" s="164"/>
      <c r="C111" s="143" t="s">
        <v>276</v>
      </c>
      <c r="D111" s="142" t="s">
        <v>199</v>
      </c>
      <c r="E111" s="231">
        <v>1</v>
      </c>
      <c r="F111" s="231">
        <v>0</v>
      </c>
      <c r="G111" s="231">
        <f t="shared" si="7"/>
        <v>0</v>
      </c>
      <c r="H111" s="236"/>
      <c r="I111" s="236"/>
    </row>
    <row r="112" spans="1:9" s="151" customFormat="1" ht="10.199999999999999">
      <c r="A112" s="149"/>
      <c r="B112" s="164"/>
      <c r="C112" s="143" t="s">
        <v>277</v>
      </c>
      <c r="D112" s="142" t="s">
        <v>199</v>
      </c>
      <c r="E112" s="231">
        <v>1</v>
      </c>
      <c r="F112" s="231">
        <v>0</v>
      </c>
      <c r="G112" s="231">
        <f t="shared" si="7"/>
        <v>0</v>
      </c>
      <c r="H112" s="236"/>
      <c r="I112" s="236"/>
    </row>
    <row r="113" spans="1:9" s="151" customFormat="1" ht="10.199999999999999">
      <c r="A113" s="149"/>
      <c r="B113" s="164"/>
      <c r="C113" s="143" t="s">
        <v>278</v>
      </c>
      <c r="D113" s="142" t="s">
        <v>199</v>
      </c>
      <c r="E113" s="231">
        <v>1</v>
      </c>
      <c r="F113" s="231">
        <v>0</v>
      </c>
      <c r="G113" s="231">
        <f t="shared" si="7"/>
        <v>0</v>
      </c>
      <c r="H113" s="236"/>
      <c r="I113" s="236"/>
    </row>
    <row r="114" spans="1:9" s="151" customFormat="1" ht="10.199999999999999">
      <c r="A114" s="149">
        <v>72</v>
      </c>
      <c r="B114" s="164"/>
      <c r="C114" s="143" t="s">
        <v>279</v>
      </c>
      <c r="D114" s="142" t="s">
        <v>199</v>
      </c>
      <c r="E114" s="231">
        <v>4</v>
      </c>
      <c r="F114" s="231">
        <v>0</v>
      </c>
      <c r="G114" s="231">
        <f>ROUND(SUM(E114*F114),2)</f>
        <v>0</v>
      </c>
      <c r="H114" s="236"/>
      <c r="I114" s="236"/>
    </row>
    <row r="115" spans="1:9" s="151" customFormat="1" ht="10.199999999999999">
      <c r="A115" s="149">
        <v>73</v>
      </c>
      <c r="B115" s="164"/>
      <c r="C115" s="143" t="s">
        <v>280</v>
      </c>
      <c r="D115" s="142" t="s">
        <v>199</v>
      </c>
      <c r="E115" s="231">
        <v>4</v>
      </c>
      <c r="F115" s="231">
        <v>0</v>
      </c>
      <c r="G115" s="231">
        <f>ROUND(SUM(E115*F115),2)</f>
        <v>0</v>
      </c>
      <c r="H115" s="236"/>
      <c r="I115" s="236"/>
    </row>
    <row r="116" spans="1:9" s="151" customFormat="1" ht="10.199999999999999">
      <c r="A116" s="149">
        <v>74</v>
      </c>
      <c r="B116" s="164"/>
      <c r="C116" s="143" t="s">
        <v>281</v>
      </c>
      <c r="D116" s="142" t="s">
        <v>89</v>
      </c>
      <c r="E116" s="231">
        <v>250</v>
      </c>
      <c r="F116" s="231">
        <v>0</v>
      </c>
      <c r="G116" s="231">
        <f>ROUND(SUM(E116*F116),2)</f>
        <v>0</v>
      </c>
      <c r="H116" s="236"/>
      <c r="I116" s="236"/>
    </row>
    <row r="117" spans="1:9" s="151" customFormat="1" ht="10.199999999999999">
      <c r="A117" s="149">
        <v>75</v>
      </c>
      <c r="B117" s="164"/>
      <c r="C117" s="143" t="s">
        <v>282</v>
      </c>
      <c r="D117" s="142"/>
      <c r="E117" s="231"/>
      <c r="F117" s="231">
        <v>0</v>
      </c>
      <c r="G117" s="231"/>
      <c r="H117" s="236"/>
      <c r="I117" s="236"/>
    </row>
    <row r="118" spans="1:9" s="151" customFormat="1" ht="10.199999999999999">
      <c r="A118" s="149">
        <v>76</v>
      </c>
      <c r="B118" s="164"/>
      <c r="C118" s="143" t="s">
        <v>283</v>
      </c>
      <c r="D118" s="142" t="s">
        <v>199</v>
      </c>
      <c r="E118" s="231">
        <v>8</v>
      </c>
      <c r="F118" s="231">
        <v>0</v>
      </c>
      <c r="G118" s="231">
        <f>ROUND(SUM(E118*F118),2)</f>
        <v>0</v>
      </c>
      <c r="H118" s="236"/>
      <c r="I118" s="236"/>
    </row>
    <row r="119" spans="1:9" s="151" customFormat="1" ht="10.199999999999999">
      <c r="A119" s="149">
        <v>77</v>
      </c>
      <c r="B119" s="164"/>
      <c r="C119" s="143" t="s">
        <v>284</v>
      </c>
      <c r="D119" s="142" t="s">
        <v>199</v>
      </c>
      <c r="E119" s="231">
        <v>4</v>
      </c>
      <c r="F119" s="231">
        <v>0</v>
      </c>
      <c r="G119" s="231">
        <f>ROUND(SUM(E119*F119),2)</f>
        <v>0</v>
      </c>
      <c r="H119" s="236"/>
      <c r="I119" s="236"/>
    </row>
    <row r="120" spans="1:9" s="151" customFormat="1" ht="10.199999999999999">
      <c r="A120" s="149">
        <v>78</v>
      </c>
      <c r="B120" s="164"/>
      <c r="C120" s="143" t="s">
        <v>285</v>
      </c>
      <c r="D120" s="142" t="s">
        <v>199</v>
      </c>
      <c r="E120" s="231">
        <v>1</v>
      </c>
      <c r="F120" s="231">
        <v>0</v>
      </c>
      <c r="G120" s="231">
        <f>ROUND(SUM(E120*F120),2)</f>
        <v>0</v>
      </c>
      <c r="H120" s="236"/>
      <c r="I120" s="236"/>
    </row>
    <row r="121" spans="1:9" s="151" customFormat="1" ht="10.199999999999999">
      <c r="A121" s="149">
        <v>79</v>
      </c>
      <c r="B121" s="164"/>
      <c r="C121" s="143" t="s">
        <v>286</v>
      </c>
      <c r="D121" s="142" t="s">
        <v>230</v>
      </c>
      <c r="E121" s="231">
        <v>1</v>
      </c>
      <c r="F121" s="231">
        <v>0</v>
      </c>
      <c r="G121" s="231">
        <f>ROUND(SUM(E121*F121),2)</f>
        <v>0</v>
      </c>
      <c r="H121" s="236"/>
      <c r="I121" s="236"/>
    </row>
    <row r="122" spans="1:9" s="151" customFormat="1" ht="10.199999999999999">
      <c r="A122" s="149">
        <v>80</v>
      </c>
      <c r="B122" s="164"/>
      <c r="C122" s="143" t="s">
        <v>287</v>
      </c>
      <c r="D122" s="142" t="s">
        <v>230</v>
      </c>
      <c r="E122" s="231">
        <v>1</v>
      </c>
      <c r="F122" s="231">
        <v>0</v>
      </c>
      <c r="G122" s="231">
        <f>ROUND(SUM(E122*F122),2)</f>
        <v>0</v>
      </c>
      <c r="H122" s="236"/>
      <c r="I122" s="236"/>
    </row>
    <row r="123" spans="1:9" s="151" customFormat="1" ht="11.4">
      <c r="A123" s="149"/>
      <c r="B123" s="164"/>
      <c r="C123" s="165"/>
      <c r="D123" s="166"/>
      <c r="E123" s="392"/>
      <c r="F123" s="234"/>
      <c r="G123" s="234"/>
      <c r="H123" s="236"/>
      <c r="I123" s="236"/>
    </row>
    <row r="124" spans="1:9" s="129" customFormat="1" ht="12.75" customHeight="1">
      <c r="A124" s="142"/>
      <c r="C124" s="134" t="s">
        <v>101</v>
      </c>
      <c r="E124" s="229"/>
      <c r="F124" s="229"/>
      <c r="G124" s="230">
        <f>SUM(G125:G127)</f>
        <v>0</v>
      </c>
      <c r="H124" s="229"/>
      <c r="I124" s="229"/>
    </row>
    <row r="125" spans="1:9" s="16" customFormat="1" ht="13.5" customHeight="1">
      <c r="A125" s="142">
        <v>81</v>
      </c>
      <c r="B125" s="142"/>
      <c r="C125" s="143" t="s">
        <v>289</v>
      </c>
      <c r="D125" s="142" t="s">
        <v>230</v>
      </c>
      <c r="E125" s="231">
        <v>1</v>
      </c>
      <c r="F125" s="231">
        <v>0</v>
      </c>
      <c r="G125" s="231">
        <f>ROUND(SUM(E125*F125),2)</f>
        <v>0</v>
      </c>
      <c r="H125" s="231"/>
      <c r="I125" s="391"/>
    </row>
    <row r="126" spans="1:9" s="16" customFormat="1" ht="13.5" customHeight="1">
      <c r="A126" s="142">
        <v>82</v>
      </c>
      <c r="B126" s="142"/>
      <c r="C126" s="143" t="s">
        <v>290</v>
      </c>
      <c r="D126" s="142" t="s">
        <v>230</v>
      </c>
      <c r="E126" s="231">
        <v>1</v>
      </c>
      <c r="F126" s="231">
        <v>0</v>
      </c>
      <c r="G126" s="231">
        <f>ROUND(SUM(E126*F126),2)</f>
        <v>0</v>
      </c>
      <c r="H126" s="231"/>
      <c r="I126" s="391"/>
    </row>
    <row r="127" spans="1:9" s="16" customFormat="1" ht="13.5" customHeight="1">
      <c r="A127" s="142">
        <v>83</v>
      </c>
      <c r="B127" s="142"/>
      <c r="C127" s="143" t="s">
        <v>105</v>
      </c>
      <c r="D127" s="142" t="s">
        <v>102</v>
      </c>
      <c r="E127" s="231">
        <v>1</v>
      </c>
      <c r="F127" s="231">
        <v>0</v>
      </c>
      <c r="G127" s="231">
        <f>ROUND(SUM(E127*F127),2)</f>
        <v>0</v>
      </c>
      <c r="H127" s="231"/>
      <c r="I127" s="391"/>
    </row>
    <row r="128" spans="1:9" s="16" customFormat="1" ht="13.5" customHeight="1">
      <c r="A128" s="142"/>
      <c r="B128" s="142"/>
      <c r="C128" s="143"/>
      <c r="D128" s="142"/>
      <c r="E128" s="231"/>
      <c r="F128" s="231"/>
      <c r="G128" s="231"/>
      <c r="H128" s="391"/>
      <c r="I128" s="391"/>
    </row>
    <row r="129" spans="3:9" s="136" customFormat="1" ht="12.75" customHeight="1">
      <c r="C129" s="137" t="s">
        <v>82</v>
      </c>
      <c r="E129" s="397"/>
      <c r="F129" s="397"/>
      <c r="G129" s="239">
        <f>G14+G23+G33+G36+G48+G56+G78+G102+G124</f>
        <v>0</v>
      </c>
      <c r="H129" s="397"/>
      <c r="I129" s="397"/>
    </row>
    <row r="130" spans="3:9" ht="11.25" customHeight="1">
      <c r="E130" s="395"/>
      <c r="F130" s="395"/>
      <c r="G130" s="395"/>
      <c r="H130" s="395"/>
      <c r="I130" s="395"/>
    </row>
    <row r="131" spans="3:9" ht="11.25" customHeight="1">
      <c r="E131" s="395"/>
      <c r="F131" s="395"/>
      <c r="G131" s="395"/>
      <c r="H131" s="395"/>
      <c r="I131" s="395"/>
    </row>
    <row r="132" spans="3:9" ht="11.25" customHeight="1">
      <c r="E132" s="395"/>
      <c r="F132" s="395"/>
      <c r="G132" s="395"/>
      <c r="H132" s="395"/>
      <c r="I132" s="395"/>
    </row>
    <row r="133" spans="3:9" ht="11.25" customHeight="1">
      <c r="E133" s="395"/>
      <c r="F133" s="395"/>
      <c r="G133" s="395"/>
      <c r="H133" s="395"/>
      <c r="I133" s="395"/>
    </row>
    <row r="134" spans="3:9" ht="11.25" customHeight="1">
      <c r="E134" s="395"/>
      <c r="F134" s="395"/>
      <c r="G134" s="395"/>
      <c r="H134" s="395"/>
      <c r="I134" s="395"/>
    </row>
  </sheetData>
  <mergeCells count="1">
    <mergeCell ref="A1:G1"/>
  </mergeCells>
  <phoneticPr fontId="2" type="noConversion"/>
  <pageMargins left="0.78740155696868896" right="0.78740155696868896" top="0.59055119752883911" bottom="0.59055119752883911" header="0" footer="0"/>
  <pageSetup scale="86" fitToHeight="9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4"/>
  <sheetViews>
    <sheetView showGridLines="0" topLeftCell="A35" workbookViewId="0">
      <selection activeCell="E42" sqref="E42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Rekapitulácia!B17</f>
        <v>SO 03 BASKETBALOVÉ IHRISKO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SO 03'!G122-'Rozpocet SO 03'!G95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SO 03'!G95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9"/>
  <sheetViews>
    <sheetView showGridLines="0" view="pageBreakPreview" zoomScale="85" zoomScaleNormal="100" zoomScaleSheetLayoutView="85" workbookViewId="0">
      <pane ySplit="12" topLeftCell="A13" activePane="bottomLeft" state="frozenSplit"/>
      <selection pane="bottomLeft" activeCell="G109" sqref="G109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5" t="s">
        <v>187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Rekapitulácia!B17</f>
        <v>SO 03 BASKETBALOVÉ IHRISKO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SUM(G15:G18)</f>
        <v>0</v>
      </c>
      <c r="H14" s="229"/>
      <c r="I14" s="229"/>
    </row>
    <row r="15" spans="1:9" s="16" customFormat="1" ht="20.399999999999999">
      <c r="A15" s="142">
        <v>1</v>
      </c>
      <c r="B15" s="142"/>
      <c r="C15" s="143" t="s">
        <v>295</v>
      </c>
      <c r="D15" s="142" t="s">
        <v>90</v>
      </c>
      <c r="E15" s="231">
        <v>1.5840000000000001</v>
      </c>
      <c r="F15" s="231">
        <v>0</v>
      </c>
      <c r="G15" s="231">
        <f>ROUND(SUM(E15*F15),2)</f>
        <v>0</v>
      </c>
      <c r="H15" s="391"/>
      <c r="I15" s="391"/>
    </row>
    <row r="16" spans="1:9" s="16" customFormat="1" ht="20.399999999999999">
      <c r="A16" s="142">
        <v>2</v>
      </c>
      <c r="B16" s="142"/>
      <c r="C16" s="143" t="s">
        <v>193</v>
      </c>
      <c r="D16" s="142" t="s">
        <v>90</v>
      </c>
      <c r="E16" s="231">
        <v>9</v>
      </c>
      <c r="F16" s="231">
        <v>0</v>
      </c>
      <c r="G16" s="231">
        <f>ROUND(SUM(E16*F16),2)</f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194</v>
      </c>
      <c r="D17" s="142" t="s">
        <v>195</v>
      </c>
      <c r="E17" s="231">
        <v>120</v>
      </c>
      <c r="F17" s="231">
        <v>0</v>
      </c>
      <c r="G17" s="231">
        <f>ROUND(SUM(E17*F17),2)</f>
        <v>0</v>
      </c>
      <c r="H17" s="391"/>
      <c r="I17" s="391"/>
    </row>
    <row r="18" spans="1:9" s="16" customFormat="1" ht="20.399999999999999">
      <c r="A18" s="142">
        <v>4</v>
      </c>
      <c r="B18" s="142"/>
      <c r="C18" s="143" t="s">
        <v>296</v>
      </c>
      <c r="D18" s="142" t="s">
        <v>90</v>
      </c>
      <c r="E18" s="231">
        <v>2.4</v>
      </c>
      <c r="F18" s="231">
        <v>0</v>
      </c>
      <c r="G18" s="231">
        <f>ROUND(SUM(E18*F18),2)</f>
        <v>0</v>
      </c>
      <c r="H18" s="391"/>
      <c r="I18" s="391"/>
    </row>
    <row r="19" spans="1:9" s="16" customFormat="1" ht="10.199999999999999">
      <c r="A19" s="142"/>
      <c r="B19" s="142"/>
      <c r="C19" s="143"/>
      <c r="D19" s="142"/>
      <c r="E19" s="231"/>
      <c r="F19" s="231"/>
      <c r="G19" s="231"/>
      <c r="H19" s="391"/>
      <c r="I19" s="391"/>
    </row>
    <row r="20" spans="1:9" s="129" customFormat="1" ht="12.75" customHeight="1">
      <c r="C20" s="134" t="s">
        <v>97</v>
      </c>
      <c r="E20" s="229"/>
      <c r="F20" s="231"/>
      <c r="G20" s="230">
        <f>SUM(G21:G27)</f>
        <v>0</v>
      </c>
      <c r="H20" s="229"/>
      <c r="I20" s="229"/>
    </row>
    <row r="21" spans="1:9" s="16" customFormat="1" ht="10.199999999999999">
      <c r="A21" s="142">
        <v>5</v>
      </c>
      <c r="B21" s="142"/>
      <c r="C21" s="143" t="s">
        <v>197</v>
      </c>
      <c r="D21" s="142" t="s">
        <v>90</v>
      </c>
      <c r="E21" s="231">
        <v>1.5840000000000001</v>
      </c>
      <c r="F21" s="231">
        <v>0</v>
      </c>
      <c r="G21" s="231">
        <f t="shared" ref="G21:G27" si="0">ROUND(SUM(E21*F21),2)</f>
        <v>0</v>
      </c>
      <c r="H21" s="391"/>
      <c r="I21" s="391"/>
    </row>
    <row r="22" spans="1:9" s="16" customFormat="1" ht="10.199999999999999">
      <c r="A22" s="142">
        <v>6</v>
      </c>
      <c r="B22" s="142"/>
      <c r="C22" s="143" t="s">
        <v>198</v>
      </c>
      <c r="D22" s="142" t="s">
        <v>199</v>
      </c>
      <c r="E22" s="231">
        <v>22</v>
      </c>
      <c r="F22" s="231">
        <v>0</v>
      </c>
      <c r="G22" s="231">
        <f t="shared" si="0"/>
        <v>0</v>
      </c>
      <c r="H22" s="391"/>
      <c r="I22" s="391"/>
    </row>
    <row r="23" spans="1:9" s="16" customFormat="1" ht="10.199999999999999">
      <c r="A23" s="142">
        <v>7</v>
      </c>
      <c r="B23" s="142"/>
      <c r="C23" s="143" t="s">
        <v>201</v>
      </c>
      <c r="D23" s="142" t="s">
        <v>90</v>
      </c>
      <c r="E23" s="231">
        <v>7.2</v>
      </c>
      <c r="F23" s="231">
        <v>0</v>
      </c>
      <c r="G23" s="231">
        <f t="shared" si="0"/>
        <v>0</v>
      </c>
      <c r="H23" s="391"/>
      <c r="I23" s="391"/>
    </row>
    <row r="24" spans="1:9" s="16" customFormat="1" ht="10.199999999999999">
      <c r="A24" s="142">
        <v>8</v>
      </c>
      <c r="B24" s="142"/>
      <c r="C24" s="143" t="s">
        <v>202</v>
      </c>
      <c r="D24" s="142" t="s">
        <v>199</v>
      </c>
      <c r="E24" s="231">
        <v>120</v>
      </c>
      <c r="F24" s="231">
        <v>0</v>
      </c>
      <c r="G24" s="231">
        <f t="shared" si="0"/>
        <v>0</v>
      </c>
      <c r="H24" s="391"/>
      <c r="I24" s="391"/>
    </row>
    <row r="25" spans="1:9" s="16" customFormat="1" ht="10.199999999999999">
      <c r="A25" s="142">
        <v>9</v>
      </c>
      <c r="B25" s="142"/>
      <c r="C25" s="143" t="s">
        <v>203</v>
      </c>
      <c r="D25" s="142" t="s">
        <v>199</v>
      </c>
      <c r="E25" s="231">
        <v>120</v>
      </c>
      <c r="F25" s="231">
        <v>0</v>
      </c>
      <c r="G25" s="231">
        <f t="shared" si="0"/>
        <v>0</v>
      </c>
      <c r="H25" s="391"/>
      <c r="I25" s="391"/>
    </row>
    <row r="26" spans="1:9" s="16" customFormat="1" ht="20.399999999999999">
      <c r="A26" s="142">
        <v>10</v>
      </c>
      <c r="B26" s="142"/>
      <c r="C26" s="143" t="s">
        <v>297</v>
      </c>
      <c r="D26" s="142" t="s">
        <v>90</v>
      </c>
      <c r="E26" s="231">
        <v>2.4</v>
      </c>
      <c r="F26" s="231">
        <v>0</v>
      </c>
      <c r="G26" s="231">
        <f t="shared" si="0"/>
        <v>0</v>
      </c>
      <c r="H26" s="391"/>
      <c r="I26" s="391"/>
    </row>
    <row r="27" spans="1:9" s="16" customFormat="1" ht="20.399999999999999">
      <c r="A27" s="142">
        <v>11</v>
      </c>
      <c r="B27" s="142"/>
      <c r="C27" s="143" t="s">
        <v>298</v>
      </c>
      <c r="D27" s="142" t="s">
        <v>199</v>
      </c>
      <c r="E27" s="231">
        <v>4</v>
      </c>
      <c r="F27" s="231">
        <v>0</v>
      </c>
      <c r="G27" s="231">
        <f t="shared" si="0"/>
        <v>0</v>
      </c>
      <c r="H27" s="391"/>
      <c r="I27" s="391"/>
    </row>
    <row r="28" spans="1:9" s="16" customFormat="1" ht="13.5" customHeight="1">
      <c r="A28" s="145"/>
      <c r="B28" s="145"/>
      <c r="C28" s="154"/>
      <c r="D28" s="145"/>
      <c r="E28" s="396"/>
      <c r="F28" s="231"/>
      <c r="G28" s="231"/>
      <c r="H28" s="391"/>
      <c r="I28" s="391"/>
    </row>
    <row r="29" spans="1:9" s="16" customFormat="1" ht="13.5" customHeight="1">
      <c r="A29" s="145"/>
      <c r="B29" s="145"/>
      <c r="C29" s="134" t="s">
        <v>207</v>
      </c>
      <c r="D29" s="129"/>
      <c r="E29" s="229"/>
      <c r="F29" s="231"/>
      <c r="G29" s="230">
        <f>SUM(G30)</f>
        <v>0</v>
      </c>
      <c r="H29" s="391"/>
      <c r="I29" s="391"/>
    </row>
    <row r="30" spans="1:9" s="16" customFormat="1" ht="23.25" customHeight="1">
      <c r="A30" s="142">
        <v>12</v>
      </c>
      <c r="B30" s="145"/>
      <c r="C30" s="143" t="s">
        <v>206</v>
      </c>
      <c r="D30" s="142" t="s">
        <v>88</v>
      </c>
      <c r="E30" s="231">
        <v>800</v>
      </c>
      <c r="F30" s="231">
        <v>0</v>
      </c>
      <c r="G30" s="231">
        <f>ROUND(SUM(E30*F30),2)</f>
        <v>0</v>
      </c>
      <c r="H30" s="391"/>
      <c r="I30" s="391"/>
    </row>
    <row r="31" spans="1:9" s="16" customFormat="1" ht="10.199999999999999">
      <c r="A31" s="145"/>
      <c r="B31" s="145"/>
      <c r="C31" s="143"/>
      <c r="D31" s="142"/>
      <c r="E31" s="231"/>
      <c r="F31" s="231"/>
      <c r="G31" s="231"/>
      <c r="H31" s="391"/>
      <c r="I31" s="391"/>
    </row>
    <row r="32" spans="1:9" s="129" customFormat="1" ht="12.75" customHeight="1">
      <c r="C32" s="134" t="s">
        <v>98</v>
      </c>
      <c r="E32" s="229"/>
      <c r="F32" s="231"/>
      <c r="G32" s="230">
        <f>SUM(G33:G35)</f>
        <v>0</v>
      </c>
      <c r="H32" s="229"/>
      <c r="I32" s="229"/>
    </row>
    <row r="33" spans="1:9" s="16" customFormat="1" ht="24" customHeight="1">
      <c r="A33" s="142">
        <v>13</v>
      </c>
      <c r="B33" s="142"/>
      <c r="C33" s="143" t="s">
        <v>299</v>
      </c>
      <c r="D33" s="142" t="s">
        <v>121</v>
      </c>
      <c r="E33" s="231">
        <v>160</v>
      </c>
      <c r="F33" s="231">
        <v>0</v>
      </c>
      <c r="G33" s="231">
        <f>ROUND(SUM(E33*F33),2)</f>
        <v>0</v>
      </c>
      <c r="H33" s="391"/>
      <c r="I33" s="391"/>
    </row>
    <row r="34" spans="1:9" s="16" customFormat="1" ht="23.85" customHeight="1">
      <c r="A34" s="142">
        <v>14</v>
      </c>
      <c r="B34" s="142"/>
      <c r="C34" s="143" t="s">
        <v>209</v>
      </c>
      <c r="D34" s="142" t="s">
        <v>88</v>
      </c>
      <c r="E34" s="231">
        <v>800</v>
      </c>
      <c r="F34" s="231">
        <v>0</v>
      </c>
      <c r="G34" s="231">
        <f>ROUND(SUM(E34*F34),2)</f>
        <v>0</v>
      </c>
      <c r="H34" s="391"/>
      <c r="I34" s="391"/>
    </row>
    <row r="35" spans="1:9" s="129" customFormat="1" ht="12.75" customHeight="1">
      <c r="A35" s="142">
        <v>15</v>
      </c>
      <c r="B35" s="142"/>
      <c r="C35" s="143" t="s">
        <v>210</v>
      </c>
      <c r="D35" s="142" t="s">
        <v>88</v>
      </c>
      <c r="E35" s="231">
        <v>800</v>
      </c>
      <c r="F35" s="231">
        <v>0</v>
      </c>
      <c r="G35" s="231">
        <f>ROUND(SUM(E35*F35),2)</f>
        <v>0</v>
      </c>
      <c r="H35" s="229"/>
      <c r="I35" s="229"/>
    </row>
    <row r="36" spans="1:9" s="16" customFormat="1" ht="13.5" customHeight="1">
      <c r="A36" s="142"/>
      <c r="B36" s="145"/>
      <c r="C36" s="160"/>
      <c r="D36" s="145"/>
      <c r="E36" s="396"/>
      <c r="F36" s="231">
        <v>0</v>
      </c>
      <c r="G36" s="231"/>
      <c r="H36" s="391"/>
      <c r="I36" s="391"/>
    </row>
    <row r="37" spans="1:9" s="129" customFormat="1" ht="12.75" customHeight="1">
      <c r="A37" s="149"/>
      <c r="C37" s="134" t="s">
        <v>220</v>
      </c>
      <c r="E37" s="229"/>
      <c r="F37" s="186"/>
      <c r="G37" s="230">
        <f>SUM(G38:G53)</f>
        <v>0</v>
      </c>
      <c r="H37" s="229"/>
      <c r="I37" s="229"/>
    </row>
    <row r="38" spans="1:9" s="151" customFormat="1" ht="20.399999999999999">
      <c r="A38" s="142"/>
      <c r="B38" s="142"/>
      <c r="C38" s="143" t="s">
        <v>300</v>
      </c>
      <c r="D38" s="142" t="s">
        <v>88</v>
      </c>
      <c r="E38" s="231">
        <v>800</v>
      </c>
      <c r="F38" s="231">
        <v>0</v>
      </c>
      <c r="G38" s="231"/>
      <c r="H38" s="236"/>
      <c r="I38" s="236"/>
    </row>
    <row r="39" spans="1:9" s="151" customFormat="1" ht="10.199999999999999">
      <c r="A39" s="142">
        <v>15</v>
      </c>
      <c r="B39" s="142"/>
      <c r="C39" s="143" t="s">
        <v>301</v>
      </c>
      <c r="D39" s="142" t="s">
        <v>121</v>
      </c>
      <c r="E39" s="231">
        <v>15</v>
      </c>
      <c r="F39" s="231">
        <v>0</v>
      </c>
      <c r="G39" s="231">
        <f>ROUND(SUM(E39*F39),2)</f>
        <v>0</v>
      </c>
      <c r="H39" s="236"/>
      <c r="I39" s="236"/>
    </row>
    <row r="40" spans="1:9" s="151" customFormat="1" ht="10.199999999999999">
      <c r="A40" s="142">
        <v>16</v>
      </c>
      <c r="B40" s="142"/>
      <c r="C40" s="143" t="s">
        <v>302</v>
      </c>
      <c r="D40" s="142" t="s">
        <v>121</v>
      </c>
      <c r="E40" s="231">
        <v>12</v>
      </c>
      <c r="F40" s="231">
        <v>0</v>
      </c>
      <c r="G40" s="231">
        <f>ROUND(SUM(E40*F40),2)</f>
        <v>0</v>
      </c>
      <c r="H40" s="236"/>
      <c r="I40" s="236"/>
    </row>
    <row r="41" spans="1:9" s="151" customFormat="1" ht="10.199999999999999">
      <c r="A41" s="142">
        <v>17</v>
      </c>
      <c r="B41" s="142"/>
      <c r="C41" s="143" t="s">
        <v>303</v>
      </c>
      <c r="D41" s="142" t="s">
        <v>124</v>
      </c>
      <c r="E41" s="231">
        <v>1765</v>
      </c>
      <c r="F41" s="231">
        <v>0</v>
      </c>
      <c r="G41" s="231">
        <f>ROUND(SUM(E41*F41),2)</f>
        <v>0</v>
      </c>
      <c r="H41" s="236"/>
      <c r="I41" s="236"/>
    </row>
    <row r="42" spans="1:9" s="151" customFormat="1" ht="51">
      <c r="A42" s="142">
        <v>18</v>
      </c>
      <c r="B42" s="142"/>
      <c r="C42" s="143" t="s">
        <v>143</v>
      </c>
      <c r="D42" s="142" t="s">
        <v>88</v>
      </c>
      <c r="E42" s="231">
        <v>800</v>
      </c>
      <c r="F42" s="231">
        <v>0</v>
      </c>
      <c r="G42" s="231">
        <f>ROUND(SUM(E42*F42),2)</f>
        <v>0</v>
      </c>
      <c r="H42" s="236"/>
      <c r="I42" s="236"/>
    </row>
    <row r="43" spans="1:9" s="151" customFormat="1" ht="10.199999999999999">
      <c r="A43" s="142"/>
      <c r="B43" s="142"/>
      <c r="C43" s="143" t="s">
        <v>304</v>
      </c>
      <c r="D43" s="142" t="s">
        <v>88</v>
      </c>
      <c r="E43" s="231">
        <v>800</v>
      </c>
      <c r="F43" s="231">
        <v>0</v>
      </c>
      <c r="G43" s="231"/>
      <c r="H43" s="236"/>
      <c r="I43" s="236"/>
    </row>
    <row r="44" spans="1:9" s="151" customFormat="1" ht="10.199999999999999">
      <c r="A44" s="142">
        <v>19</v>
      </c>
      <c r="B44" s="142"/>
      <c r="C44" s="143" t="s">
        <v>127</v>
      </c>
      <c r="D44" s="142" t="s">
        <v>128</v>
      </c>
      <c r="E44" s="231">
        <v>100</v>
      </c>
      <c r="F44" s="231">
        <v>0</v>
      </c>
      <c r="G44" s="231">
        <f>ROUND(SUM(E44*F44),2)</f>
        <v>0</v>
      </c>
      <c r="H44" s="236"/>
      <c r="I44" s="236"/>
    </row>
    <row r="45" spans="1:9" s="151" customFormat="1" ht="10.199999999999999">
      <c r="A45" s="142">
        <v>20</v>
      </c>
      <c r="B45" s="142"/>
      <c r="C45" s="143" t="s">
        <v>303</v>
      </c>
      <c r="D45" s="142" t="s">
        <v>124</v>
      </c>
      <c r="E45" s="231">
        <v>200</v>
      </c>
      <c r="F45" s="231">
        <v>0</v>
      </c>
      <c r="G45" s="231">
        <f>ROUND(SUM(E45*F45),2)</f>
        <v>0</v>
      </c>
      <c r="H45" s="236"/>
      <c r="I45" s="236"/>
    </row>
    <row r="46" spans="1:9" s="151" customFormat="1" ht="10.199999999999999">
      <c r="A46" s="142">
        <v>21</v>
      </c>
      <c r="B46" s="142"/>
      <c r="C46" s="143" t="s">
        <v>146</v>
      </c>
      <c r="D46" s="142" t="s">
        <v>88</v>
      </c>
      <c r="E46" s="231">
        <v>800</v>
      </c>
      <c r="F46" s="231">
        <v>0</v>
      </c>
      <c r="G46" s="231">
        <f>ROUND(SUM(E46*F46),2)</f>
        <v>0</v>
      </c>
      <c r="H46" s="236"/>
      <c r="I46" s="236"/>
    </row>
    <row r="47" spans="1:9" s="151" customFormat="1" ht="10.199999999999999">
      <c r="A47" s="142"/>
      <c r="B47" s="142"/>
      <c r="C47" s="143" t="s">
        <v>305</v>
      </c>
      <c r="D47" s="142" t="s">
        <v>88</v>
      </c>
      <c r="E47" s="231">
        <v>800</v>
      </c>
      <c r="F47" s="231">
        <v>0</v>
      </c>
      <c r="G47" s="231"/>
      <c r="H47" s="236"/>
      <c r="I47" s="236"/>
    </row>
    <row r="48" spans="1:9" s="151" customFormat="1" ht="10.199999999999999">
      <c r="A48" s="142">
        <v>22</v>
      </c>
      <c r="B48" s="142"/>
      <c r="C48" s="143" t="s">
        <v>306</v>
      </c>
      <c r="D48" s="142" t="s">
        <v>124</v>
      </c>
      <c r="E48" s="231">
        <v>4360</v>
      </c>
      <c r="F48" s="231">
        <v>0</v>
      </c>
      <c r="G48" s="231">
        <f t="shared" ref="G48:G53" si="1">ROUND(SUM(E48*F48),2)</f>
        <v>0</v>
      </c>
      <c r="H48" s="236"/>
      <c r="I48" s="236"/>
    </row>
    <row r="49" spans="1:9" s="151" customFormat="1" ht="10.199999999999999">
      <c r="A49" s="142">
        <v>23</v>
      </c>
      <c r="B49" s="142"/>
      <c r="C49" s="143" t="s">
        <v>307</v>
      </c>
      <c r="D49" s="142" t="s">
        <v>124</v>
      </c>
      <c r="E49" s="231">
        <v>4050</v>
      </c>
      <c r="F49" s="231">
        <v>0</v>
      </c>
      <c r="G49" s="231">
        <f t="shared" si="1"/>
        <v>0</v>
      </c>
      <c r="H49" s="236"/>
      <c r="I49" s="236"/>
    </row>
    <row r="50" spans="1:9" s="151" customFormat="1" ht="10.199999999999999">
      <c r="A50" s="142">
        <v>24</v>
      </c>
      <c r="B50" s="142"/>
      <c r="C50" s="143" t="s">
        <v>308</v>
      </c>
      <c r="D50" s="142" t="s">
        <v>124</v>
      </c>
      <c r="E50" s="231">
        <v>852</v>
      </c>
      <c r="F50" s="231">
        <v>0</v>
      </c>
      <c r="G50" s="231">
        <f t="shared" si="1"/>
        <v>0</v>
      </c>
      <c r="H50" s="236"/>
      <c r="I50" s="236"/>
    </row>
    <row r="51" spans="1:9" s="151" customFormat="1" ht="10.199999999999999">
      <c r="A51" s="142">
        <v>25</v>
      </c>
      <c r="B51" s="142"/>
      <c r="C51" s="143" t="s">
        <v>309</v>
      </c>
      <c r="D51" s="142" t="s">
        <v>124</v>
      </c>
      <c r="E51" s="231">
        <v>1450</v>
      </c>
      <c r="F51" s="231">
        <v>0</v>
      </c>
      <c r="G51" s="231">
        <f t="shared" si="1"/>
        <v>0</v>
      </c>
      <c r="H51" s="236"/>
      <c r="I51" s="236"/>
    </row>
    <row r="52" spans="1:9" s="151" customFormat="1" ht="51">
      <c r="A52" s="142">
        <v>26</v>
      </c>
      <c r="B52" s="142"/>
      <c r="C52" s="143" t="s">
        <v>310</v>
      </c>
      <c r="D52" s="142" t="s">
        <v>88</v>
      </c>
      <c r="E52" s="231">
        <v>800</v>
      </c>
      <c r="F52" s="231">
        <v>0</v>
      </c>
      <c r="G52" s="231">
        <f t="shared" si="1"/>
        <v>0</v>
      </c>
      <c r="H52" s="236"/>
      <c r="I52" s="236"/>
    </row>
    <row r="53" spans="1:9" s="151" customFormat="1" ht="21" thickBot="1">
      <c r="A53" s="142">
        <v>27</v>
      </c>
      <c r="B53" s="142"/>
      <c r="C53" s="143" t="s">
        <v>311</v>
      </c>
      <c r="D53" s="142" t="s">
        <v>88</v>
      </c>
      <c r="E53" s="231">
        <v>537</v>
      </c>
      <c r="F53" s="231">
        <v>0</v>
      </c>
      <c r="G53" s="231">
        <f t="shared" si="1"/>
        <v>0</v>
      </c>
      <c r="H53" s="236"/>
      <c r="I53" s="236"/>
    </row>
    <row r="54" spans="1:9" s="151" customFormat="1" ht="12" thickBot="1">
      <c r="A54" s="149"/>
      <c r="B54" s="149"/>
      <c r="C54" s="165"/>
      <c r="D54" s="166"/>
      <c r="E54" s="402"/>
      <c r="F54" s="186"/>
      <c r="G54" s="186"/>
      <c r="H54" s="236"/>
      <c r="I54" s="236"/>
    </row>
    <row r="55" spans="1:9" s="129" customFormat="1" ht="12.75" customHeight="1">
      <c r="A55" s="149"/>
      <c r="C55" s="134" t="s">
        <v>221</v>
      </c>
      <c r="E55" s="229"/>
      <c r="F55" s="186"/>
      <c r="G55" s="230">
        <f>SUM(G57:G75)</f>
        <v>0</v>
      </c>
      <c r="H55" s="229"/>
      <c r="I55" s="229"/>
    </row>
    <row r="56" spans="1:9" s="151" customFormat="1" ht="10.199999999999999">
      <c r="A56" s="149"/>
      <c r="B56" s="164"/>
      <c r="C56" s="143" t="s">
        <v>222</v>
      </c>
      <c r="D56" s="142"/>
      <c r="E56" s="231"/>
      <c r="F56" s="231"/>
      <c r="G56" s="231"/>
      <c r="H56" s="236"/>
      <c r="I56" s="236"/>
    </row>
    <row r="57" spans="1:9" s="151" customFormat="1" ht="13.2">
      <c r="A57" s="149">
        <v>29</v>
      </c>
      <c r="B57" s="149"/>
      <c r="C57" s="143" t="s">
        <v>223</v>
      </c>
      <c r="D57" s="142" t="s">
        <v>148</v>
      </c>
      <c r="E57" s="231">
        <v>1</v>
      </c>
      <c r="F57" s="231">
        <v>0</v>
      </c>
      <c r="G57" s="231">
        <f t="shared" ref="G57:G62" si="2">ROUND(SUM(E57*F57),2)</f>
        <v>0</v>
      </c>
      <c r="H57" s="236"/>
      <c r="I57" s="392"/>
    </row>
    <row r="58" spans="1:9" s="151" customFormat="1" ht="24.6">
      <c r="A58" s="149">
        <v>29</v>
      </c>
      <c r="B58" s="149"/>
      <c r="C58" s="143" t="s">
        <v>224</v>
      </c>
      <c r="D58" s="142" t="s">
        <v>225</v>
      </c>
      <c r="E58" s="231">
        <v>2</v>
      </c>
      <c r="F58" s="231">
        <v>0</v>
      </c>
      <c r="G58" s="231">
        <f t="shared" si="2"/>
        <v>0</v>
      </c>
      <c r="H58" s="236"/>
      <c r="I58" s="392"/>
    </row>
    <row r="59" spans="1:9" s="151" customFormat="1" ht="13.2">
      <c r="A59" s="149">
        <v>30</v>
      </c>
      <c r="B59" s="149"/>
      <c r="C59" s="143" t="s">
        <v>226</v>
      </c>
      <c r="D59" s="142" t="s">
        <v>225</v>
      </c>
      <c r="E59" s="231">
        <v>2</v>
      </c>
      <c r="F59" s="231">
        <v>0</v>
      </c>
      <c r="G59" s="231">
        <f t="shared" si="2"/>
        <v>0</v>
      </c>
      <c r="H59" s="236"/>
      <c r="I59" s="392"/>
    </row>
    <row r="60" spans="1:9" s="151" customFormat="1" ht="13.2">
      <c r="A60" s="149">
        <v>31</v>
      </c>
      <c r="B60" s="149"/>
      <c r="C60" s="143" t="s">
        <v>227</v>
      </c>
      <c r="D60" s="142" t="s">
        <v>225</v>
      </c>
      <c r="E60" s="231">
        <v>1</v>
      </c>
      <c r="F60" s="231">
        <v>0</v>
      </c>
      <c r="G60" s="231">
        <f t="shared" si="2"/>
        <v>0</v>
      </c>
      <c r="H60" s="236"/>
      <c r="I60" s="392"/>
    </row>
    <row r="61" spans="1:9" s="151" customFormat="1" ht="24.6">
      <c r="A61" s="149">
        <v>32</v>
      </c>
      <c r="B61" s="149"/>
      <c r="C61" s="143" t="s">
        <v>228</v>
      </c>
      <c r="D61" s="142" t="s">
        <v>148</v>
      </c>
      <c r="E61" s="231">
        <v>1</v>
      </c>
      <c r="F61" s="231">
        <v>0</v>
      </c>
      <c r="G61" s="231">
        <f t="shared" si="2"/>
        <v>0</v>
      </c>
      <c r="H61" s="236"/>
      <c r="I61" s="392"/>
    </row>
    <row r="62" spans="1:9" s="151" customFormat="1" ht="13.2">
      <c r="A62" s="149">
        <v>33</v>
      </c>
      <c r="B62" s="149"/>
      <c r="C62" s="143" t="s">
        <v>229</v>
      </c>
      <c r="D62" s="142" t="s">
        <v>230</v>
      </c>
      <c r="E62" s="231">
        <v>1</v>
      </c>
      <c r="F62" s="231">
        <v>0</v>
      </c>
      <c r="G62" s="231">
        <f t="shared" si="2"/>
        <v>0</v>
      </c>
      <c r="H62" s="236"/>
      <c r="I62" s="392"/>
    </row>
    <row r="63" spans="1:9" s="151" customFormat="1" ht="12">
      <c r="B63" s="149"/>
      <c r="C63" s="143" t="s">
        <v>312</v>
      </c>
      <c r="D63" s="142"/>
      <c r="E63" s="231"/>
      <c r="F63" s="231">
        <v>0</v>
      </c>
      <c r="G63" s="231"/>
      <c r="H63" s="236"/>
      <c r="I63" s="393"/>
    </row>
    <row r="64" spans="1:9" s="151" customFormat="1" ht="11.4">
      <c r="A64" s="149">
        <v>34</v>
      </c>
      <c r="B64" s="149"/>
      <c r="C64" s="143" t="s">
        <v>313</v>
      </c>
      <c r="D64" s="142" t="s">
        <v>148</v>
      </c>
      <c r="E64" s="231">
        <v>3</v>
      </c>
      <c r="F64" s="231">
        <v>0</v>
      </c>
      <c r="G64" s="231">
        <f>ROUND(SUM(E64*F64),2)</f>
        <v>0</v>
      </c>
      <c r="H64" s="236"/>
      <c r="I64" s="392"/>
    </row>
    <row r="65" spans="1:9" s="151" customFormat="1" ht="13.2">
      <c r="A65" s="149">
        <v>35</v>
      </c>
      <c r="B65" s="149"/>
      <c r="C65" s="143" t="s">
        <v>314</v>
      </c>
      <c r="D65" s="142" t="s">
        <v>148</v>
      </c>
      <c r="E65" s="231">
        <v>3</v>
      </c>
      <c r="F65" s="231">
        <v>0</v>
      </c>
      <c r="G65" s="231">
        <f>ROUND(SUM(E65*F65),2)</f>
        <v>0</v>
      </c>
      <c r="H65" s="236"/>
      <c r="I65" s="392"/>
    </row>
    <row r="66" spans="1:9" s="151" customFormat="1" ht="12">
      <c r="A66" s="149"/>
      <c r="B66" s="149"/>
      <c r="C66" s="143" t="s">
        <v>315</v>
      </c>
      <c r="D66" s="142"/>
      <c r="E66" s="231"/>
      <c r="F66" s="231">
        <v>0</v>
      </c>
      <c r="G66" s="231"/>
      <c r="H66" s="236"/>
      <c r="I66" s="393"/>
    </row>
    <row r="67" spans="1:9" s="151" customFormat="1" ht="24.6">
      <c r="A67" s="149">
        <v>36</v>
      </c>
      <c r="B67" s="149"/>
      <c r="C67" s="143" t="s">
        <v>316</v>
      </c>
      <c r="D67" s="142" t="s">
        <v>148</v>
      </c>
      <c r="E67" s="231">
        <v>2</v>
      </c>
      <c r="F67" s="231">
        <v>0</v>
      </c>
      <c r="G67" s="231">
        <f>ROUND(SUM(E67*F67),2)</f>
        <v>0</v>
      </c>
      <c r="H67" s="236"/>
      <c r="I67" s="392"/>
    </row>
    <row r="68" spans="1:9" s="151" customFormat="1" ht="13.2">
      <c r="A68" s="149">
        <v>37</v>
      </c>
      <c r="B68" s="149"/>
      <c r="C68" s="143" t="s">
        <v>317</v>
      </c>
      <c r="D68" s="142" t="s">
        <v>225</v>
      </c>
      <c r="E68" s="231">
        <v>2</v>
      </c>
      <c r="F68" s="231">
        <v>0</v>
      </c>
      <c r="G68" s="231">
        <f>ROUND(SUM(E68*F68),2)</f>
        <v>0</v>
      </c>
      <c r="H68" s="236"/>
      <c r="I68" s="392"/>
    </row>
    <row r="69" spans="1:9" s="151" customFormat="1" ht="13.2">
      <c r="A69" s="149">
        <v>38</v>
      </c>
      <c r="B69" s="149"/>
      <c r="C69" s="143" t="s">
        <v>314</v>
      </c>
      <c r="D69" s="142" t="s">
        <v>148</v>
      </c>
      <c r="E69" s="231">
        <v>2</v>
      </c>
      <c r="F69" s="231">
        <v>0</v>
      </c>
      <c r="G69" s="231">
        <f>ROUND(SUM(E69*F69),2)</f>
        <v>0</v>
      </c>
      <c r="H69" s="236"/>
      <c r="I69" s="392"/>
    </row>
    <row r="70" spans="1:9" s="151" customFormat="1" ht="11.4">
      <c r="A70" s="149"/>
      <c r="B70" s="149"/>
      <c r="C70" s="143" t="s">
        <v>318</v>
      </c>
      <c r="D70" s="142"/>
      <c r="E70" s="231"/>
      <c r="F70" s="231">
        <v>0</v>
      </c>
      <c r="G70" s="231"/>
      <c r="H70" s="236"/>
      <c r="I70" s="392"/>
    </row>
    <row r="71" spans="1:9" s="151" customFormat="1" ht="11.4">
      <c r="A71" s="149">
        <v>39</v>
      </c>
      <c r="B71" s="149"/>
      <c r="C71" s="143" t="s">
        <v>319</v>
      </c>
      <c r="D71" s="142" t="s">
        <v>233</v>
      </c>
      <c r="E71" s="231">
        <v>2</v>
      </c>
      <c r="F71" s="231">
        <v>0</v>
      </c>
      <c r="G71" s="231">
        <f>ROUND(SUM(E71*F71),2)</f>
        <v>0</v>
      </c>
      <c r="H71" s="236"/>
      <c r="I71" s="392"/>
    </row>
    <row r="72" spans="1:9" s="151" customFormat="1" ht="13.2">
      <c r="A72" s="149">
        <v>40</v>
      </c>
      <c r="B72" s="149"/>
      <c r="C72" s="143" t="s">
        <v>320</v>
      </c>
      <c r="D72" s="142" t="s">
        <v>233</v>
      </c>
      <c r="E72" s="231">
        <v>2</v>
      </c>
      <c r="F72" s="231">
        <v>0</v>
      </c>
      <c r="G72" s="231">
        <f>ROUND(SUM(E72*F72),2)</f>
        <v>0</v>
      </c>
      <c r="H72" s="236"/>
      <c r="I72" s="392"/>
    </row>
    <row r="73" spans="1:9" s="151" customFormat="1" ht="11.4">
      <c r="A73" s="149"/>
      <c r="B73" s="164"/>
      <c r="C73" s="143" t="s">
        <v>321</v>
      </c>
      <c r="D73" s="142"/>
      <c r="E73" s="231"/>
      <c r="F73" s="231">
        <v>0</v>
      </c>
      <c r="G73" s="231"/>
      <c r="H73" s="236"/>
      <c r="I73" s="392"/>
    </row>
    <row r="74" spans="1:9" s="151" customFormat="1" ht="11.4">
      <c r="A74" s="149">
        <v>41</v>
      </c>
      <c r="B74" s="164"/>
      <c r="C74" s="143" t="s">
        <v>322</v>
      </c>
      <c r="D74" s="142" t="s">
        <v>233</v>
      </c>
      <c r="E74" s="231">
        <v>2</v>
      </c>
      <c r="F74" s="231">
        <v>0</v>
      </c>
      <c r="G74" s="231">
        <f>ROUND(SUM(E74*F74),2)</f>
        <v>0</v>
      </c>
      <c r="H74" s="236"/>
      <c r="I74" s="392"/>
    </row>
    <row r="75" spans="1:9" s="151" customFormat="1" ht="13.2">
      <c r="A75" s="149">
        <v>42</v>
      </c>
      <c r="B75" s="164"/>
      <c r="C75" s="143" t="s">
        <v>323</v>
      </c>
      <c r="D75" s="142" t="s">
        <v>233</v>
      </c>
      <c r="E75" s="231">
        <v>2</v>
      </c>
      <c r="F75" s="231">
        <v>0</v>
      </c>
      <c r="G75" s="231">
        <f>ROUND(SUM(E75*F75),2)</f>
        <v>0</v>
      </c>
      <c r="H75" s="236"/>
      <c r="I75" s="392"/>
    </row>
    <row r="76" spans="1:9" s="151" customFormat="1" ht="11.4">
      <c r="B76" s="164"/>
      <c r="C76" s="165"/>
      <c r="D76" s="166"/>
      <c r="E76" s="392"/>
      <c r="F76" s="234"/>
      <c r="G76" s="234"/>
      <c r="H76" s="236"/>
      <c r="I76" s="392"/>
    </row>
    <row r="77" spans="1:9" s="151" customFormat="1" ht="10.199999999999999">
      <c r="B77" s="164"/>
      <c r="C77" s="134" t="s">
        <v>245</v>
      </c>
      <c r="D77" s="129"/>
      <c r="E77" s="229"/>
      <c r="F77" s="186"/>
      <c r="G77" s="230">
        <f>SUM(G79:G93)</f>
        <v>0</v>
      </c>
      <c r="H77" s="236"/>
      <c r="I77" s="236"/>
    </row>
    <row r="78" spans="1:9" s="151" customFormat="1" ht="11.4">
      <c r="B78" s="164"/>
      <c r="C78" s="165"/>
      <c r="D78" s="166"/>
      <c r="E78" s="392"/>
      <c r="F78" s="234"/>
      <c r="G78" s="234"/>
      <c r="H78" s="236"/>
      <c r="I78" s="236"/>
    </row>
    <row r="79" spans="1:9" s="151" customFormat="1" ht="10.199999999999999">
      <c r="A79" s="149">
        <v>43</v>
      </c>
      <c r="B79" s="164"/>
      <c r="C79" s="143" t="s">
        <v>246</v>
      </c>
      <c r="D79" s="142" t="s">
        <v>199</v>
      </c>
      <c r="E79" s="231">
        <v>22</v>
      </c>
      <c r="F79" s="231">
        <v>0</v>
      </c>
      <c r="G79" s="231">
        <f t="shared" ref="G79:G93" si="3">ROUND(SUM(E79*F79),2)</f>
        <v>0</v>
      </c>
      <c r="H79" s="236"/>
      <c r="I79" s="236"/>
    </row>
    <row r="80" spans="1:9" s="151" customFormat="1" ht="10.199999999999999">
      <c r="A80" s="149">
        <v>44</v>
      </c>
      <c r="B80" s="164"/>
      <c r="C80" s="143" t="s">
        <v>324</v>
      </c>
      <c r="D80" s="142" t="s">
        <v>89</v>
      </c>
      <c r="E80" s="231">
        <v>58.5</v>
      </c>
      <c r="F80" s="231">
        <v>0</v>
      </c>
      <c r="G80" s="231">
        <f t="shared" si="3"/>
        <v>0</v>
      </c>
      <c r="H80" s="236"/>
      <c r="I80" s="236"/>
    </row>
    <row r="81" spans="1:9" s="151" customFormat="1" ht="20.399999999999999">
      <c r="A81" s="149">
        <v>45</v>
      </c>
      <c r="B81" s="164"/>
      <c r="C81" s="143" t="s">
        <v>325</v>
      </c>
      <c r="D81" s="142" t="s">
        <v>88</v>
      </c>
      <c r="E81" s="231">
        <v>221</v>
      </c>
      <c r="F81" s="231">
        <v>0</v>
      </c>
      <c r="G81" s="231">
        <f t="shared" si="3"/>
        <v>0</v>
      </c>
      <c r="H81" s="236"/>
      <c r="I81" s="236"/>
    </row>
    <row r="82" spans="1:9" s="151" customFormat="1" ht="10.199999999999999">
      <c r="A82" s="149">
        <v>46</v>
      </c>
      <c r="B82" s="164"/>
      <c r="C82" s="143" t="s">
        <v>250</v>
      </c>
      <c r="D82" s="142" t="s">
        <v>199</v>
      </c>
      <c r="E82" s="231">
        <v>4</v>
      </c>
      <c r="F82" s="231">
        <v>0</v>
      </c>
      <c r="G82" s="231">
        <f t="shared" si="3"/>
        <v>0</v>
      </c>
      <c r="H82" s="236"/>
      <c r="I82" s="236"/>
    </row>
    <row r="83" spans="1:9" s="151" customFormat="1" ht="10.199999999999999">
      <c r="A83" s="149">
        <v>47</v>
      </c>
      <c r="B83" s="164"/>
      <c r="C83" s="143" t="s">
        <v>251</v>
      </c>
      <c r="D83" s="142" t="s">
        <v>199</v>
      </c>
      <c r="E83" s="231">
        <v>18</v>
      </c>
      <c r="F83" s="231">
        <v>0</v>
      </c>
      <c r="G83" s="231">
        <f t="shared" si="3"/>
        <v>0</v>
      </c>
      <c r="H83" s="236"/>
      <c r="I83" s="236"/>
    </row>
    <row r="84" spans="1:9" s="151" customFormat="1" ht="10.199999999999999">
      <c r="A84" s="149">
        <v>48</v>
      </c>
      <c r="B84" s="164"/>
      <c r="C84" s="143" t="s">
        <v>252</v>
      </c>
      <c r="D84" s="142" t="s">
        <v>199</v>
      </c>
      <c r="E84" s="231">
        <v>4</v>
      </c>
      <c r="F84" s="231">
        <v>0</v>
      </c>
      <c r="G84" s="231">
        <f t="shared" si="3"/>
        <v>0</v>
      </c>
      <c r="H84" s="236"/>
      <c r="I84" s="236"/>
    </row>
    <row r="85" spans="1:9" s="151" customFormat="1" ht="10.199999999999999">
      <c r="A85" s="149">
        <v>49</v>
      </c>
      <c r="B85" s="164"/>
      <c r="C85" s="143" t="s">
        <v>254</v>
      </c>
      <c r="D85" s="142" t="s">
        <v>255</v>
      </c>
      <c r="E85" s="231">
        <v>1</v>
      </c>
      <c r="F85" s="231">
        <v>0</v>
      </c>
      <c r="G85" s="231">
        <f t="shared" si="3"/>
        <v>0</v>
      </c>
      <c r="H85" s="236"/>
      <c r="I85" s="236"/>
    </row>
    <row r="86" spans="1:9" s="151" customFormat="1" ht="10.199999999999999">
      <c r="A86" s="149">
        <v>50</v>
      </c>
      <c r="B86" s="164"/>
      <c r="C86" s="143" t="s">
        <v>257</v>
      </c>
      <c r="D86" s="142" t="s">
        <v>225</v>
      </c>
      <c r="E86" s="231">
        <v>40</v>
      </c>
      <c r="F86" s="231">
        <v>0</v>
      </c>
      <c r="G86" s="231">
        <f t="shared" si="3"/>
        <v>0</v>
      </c>
      <c r="H86" s="236"/>
      <c r="I86" s="236"/>
    </row>
    <row r="87" spans="1:9" s="151" customFormat="1" ht="10.199999999999999">
      <c r="A87" s="149">
        <v>51</v>
      </c>
      <c r="B87" s="164"/>
      <c r="C87" s="143" t="s">
        <v>259</v>
      </c>
      <c r="D87" s="142" t="s">
        <v>225</v>
      </c>
      <c r="E87" s="231">
        <v>240</v>
      </c>
      <c r="F87" s="231">
        <v>0</v>
      </c>
      <c r="G87" s="231">
        <f t="shared" si="3"/>
        <v>0</v>
      </c>
      <c r="H87" s="236"/>
      <c r="I87" s="236"/>
    </row>
    <row r="88" spans="1:9" s="151" customFormat="1" ht="10.199999999999999">
      <c r="A88" s="149">
        <v>52</v>
      </c>
      <c r="B88" s="164"/>
      <c r="C88" s="143" t="s">
        <v>260</v>
      </c>
      <c r="D88" s="142" t="s">
        <v>225</v>
      </c>
      <c r="E88" s="231">
        <v>240</v>
      </c>
      <c r="F88" s="231">
        <v>0</v>
      </c>
      <c r="G88" s="231">
        <f t="shared" si="3"/>
        <v>0</v>
      </c>
      <c r="H88" s="236"/>
      <c r="I88" s="236"/>
    </row>
    <row r="89" spans="1:9" s="151" customFormat="1" ht="10.199999999999999">
      <c r="A89" s="149">
        <v>53</v>
      </c>
      <c r="B89" s="164"/>
      <c r="C89" s="143" t="s">
        <v>262</v>
      </c>
      <c r="D89" s="142" t="s">
        <v>225</v>
      </c>
      <c r="E89" s="231">
        <v>45</v>
      </c>
      <c r="F89" s="231">
        <v>0</v>
      </c>
      <c r="G89" s="231">
        <f t="shared" si="3"/>
        <v>0</v>
      </c>
      <c r="H89" s="236"/>
      <c r="I89" s="236"/>
    </row>
    <row r="90" spans="1:9" s="151" customFormat="1" ht="10.199999999999999">
      <c r="A90" s="149">
        <v>54</v>
      </c>
      <c r="B90" s="164"/>
      <c r="C90" s="143" t="s">
        <v>264</v>
      </c>
      <c r="D90" s="142" t="s">
        <v>89</v>
      </c>
      <c r="E90" s="231">
        <v>350</v>
      </c>
      <c r="F90" s="231">
        <v>0</v>
      </c>
      <c r="G90" s="231">
        <f t="shared" si="3"/>
        <v>0</v>
      </c>
      <c r="H90" s="236"/>
      <c r="I90" s="236"/>
    </row>
    <row r="91" spans="1:9" s="151" customFormat="1" ht="10.199999999999999">
      <c r="A91" s="149">
        <v>55</v>
      </c>
      <c r="B91" s="164"/>
      <c r="C91" s="143" t="s">
        <v>265</v>
      </c>
      <c r="D91" s="142" t="s">
        <v>225</v>
      </c>
      <c r="E91" s="231">
        <v>28</v>
      </c>
      <c r="F91" s="231">
        <v>0</v>
      </c>
      <c r="G91" s="231">
        <f t="shared" si="3"/>
        <v>0</v>
      </c>
      <c r="H91" s="236"/>
      <c r="I91" s="236"/>
    </row>
    <row r="92" spans="1:9" s="151" customFormat="1" ht="10.199999999999999">
      <c r="A92" s="149">
        <v>56</v>
      </c>
      <c r="B92" s="164"/>
      <c r="C92" s="143" t="s">
        <v>266</v>
      </c>
      <c r="D92" s="142" t="s">
        <v>225</v>
      </c>
      <c r="E92" s="231">
        <v>8</v>
      </c>
      <c r="F92" s="231">
        <v>0</v>
      </c>
      <c r="G92" s="231">
        <f t="shared" si="3"/>
        <v>0</v>
      </c>
      <c r="H92" s="236"/>
      <c r="I92" s="236"/>
    </row>
    <row r="93" spans="1:9" s="151" customFormat="1" ht="10.199999999999999">
      <c r="A93" s="149">
        <v>57</v>
      </c>
      <c r="B93" s="164"/>
      <c r="C93" s="143" t="s">
        <v>267</v>
      </c>
      <c r="D93" s="142" t="s">
        <v>268</v>
      </c>
      <c r="E93" s="231">
        <v>1</v>
      </c>
      <c r="F93" s="231">
        <v>0</v>
      </c>
      <c r="G93" s="231">
        <f t="shared" si="3"/>
        <v>0</v>
      </c>
      <c r="H93" s="236"/>
      <c r="I93" s="236"/>
    </row>
    <row r="94" spans="1:9" s="151" customFormat="1" ht="11.4">
      <c r="B94" s="164"/>
      <c r="C94" s="165"/>
      <c r="D94" s="166"/>
      <c r="E94" s="392"/>
      <c r="F94" s="234"/>
      <c r="G94" s="234"/>
      <c r="H94" s="236"/>
      <c r="I94" s="236"/>
    </row>
    <row r="95" spans="1:9" s="151" customFormat="1" ht="10.199999999999999">
      <c r="B95" s="164"/>
      <c r="C95" s="134" t="s">
        <v>288</v>
      </c>
      <c r="D95" s="129"/>
      <c r="E95" s="229"/>
      <c r="F95" s="186"/>
      <c r="G95" s="230">
        <f>SUM(G97:G115)</f>
        <v>0</v>
      </c>
      <c r="H95" s="236"/>
      <c r="I95" s="236"/>
    </row>
    <row r="96" spans="1:9" s="151" customFormat="1" ht="11.4">
      <c r="B96" s="164"/>
      <c r="C96" s="165"/>
      <c r="D96" s="166"/>
      <c r="E96" s="392"/>
      <c r="F96" s="234"/>
      <c r="G96" s="234"/>
      <c r="H96" s="236"/>
      <c r="I96" s="236"/>
    </row>
    <row r="97" spans="1:9" s="151" customFormat="1" ht="10.199999999999999">
      <c r="A97" s="149">
        <v>58</v>
      </c>
      <c r="B97" s="164"/>
      <c r="C97" s="143" t="s">
        <v>269</v>
      </c>
      <c r="D97" s="142" t="s">
        <v>199</v>
      </c>
      <c r="E97" s="231">
        <v>1</v>
      </c>
      <c r="F97" s="231">
        <v>0</v>
      </c>
      <c r="G97" s="231">
        <f>ROUND(SUM(E97*F97),2)</f>
        <v>0</v>
      </c>
      <c r="H97" s="236"/>
      <c r="I97" s="236"/>
    </row>
    <row r="98" spans="1:9" s="151" customFormat="1" ht="10.199999999999999">
      <c r="B98" s="164"/>
      <c r="C98" s="143" t="s">
        <v>270</v>
      </c>
      <c r="D98" s="142" t="s">
        <v>199</v>
      </c>
      <c r="E98" s="231">
        <v>1</v>
      </c>
      <c r="F98" s="231">
        <v>0</v>
      </c>
      <c r="G98" s="231">
        <f t="shared" ref="G98:G106" si="4">ROUND(SUM(E98*F98),2)</f>
        <v>0</v>
      </c>
      <c r="H98" s="236"/>
      <c r="I98" s="236"/>
    </row>
    <row r="99" spans="1:9" s="151" customFormat="1" ht="10.199999999999999">
      <c r="B99" s="164"/>
      <c r="C99" s="143" t="s">
        <v>271</v>
      </c>
      <c r="D99" s="142" t="s">
        <v>199</v>
      </c>
      <c r="E99" s="231">
        <v>1</v>
      </c>
      <c r="F99" s="231">
        <v>0</v>
      </c>
      <c r="G99" s="231">
        <f t="shared" si="4"/>
        <v>0</v>
      </c>
      <c r="H99" s="236"/>
      <c r="I99" s="236"/>
    </row>
    <row r="100" spans="1:9" s="151" customFormat="1" ht="10.199999999999999">
      <c r="B100" s="164"/>
      <c r="C100" s="143" t="s">
        <v>272</v>
      </c>
      <c r="D100" s="142" t="s">
        <v>199</v>
      </c>
      <c r="E100" s="231">
        <v>1</v>
      </c>
      <c r="F100" s="231">
        <v>0</v>
      </c>
      <c r="G100" s="231">
        <f t="shared" si="4"/>
        <v>0</v>
      </c>
      <c r="H100" s="236"/>
      <c r="I100" s="236"/>
    </row>
    <row r="101" spans="1:9" s="151" customFormat="1" ht="10.199999999999999">
      <c r="B101" s="164"/>
      <c r="C101" s="143" t="s">
        <v>273</v>
      </c>
      <c r="D101" s="142" t="s">
        <v>199</v>
      </c>
      <c r="E101" s="231">
        <v>2</v>
      </c>
      <c r="F101" s="231">
        <v>0</v>
      </c>
      <c r="G101" s="231">
        <f t="shared" si="4"/>
        <v>0</v>
      </c>
      <c r="H101" s="236"/>
      <c r="I101" s="236"/>
    </row>
    <row r="102" spans="1:9" s="151" customFormat="1" ht="10.199999999999999">
      <c r="A102" s="149"/>
      <c r="B102" s="164"/>
      <c r="C102" s="143" t="s">
        <v>274</v>
      </c>
      <c r="D102" s="142" t="s">
        <v>199</v>
      </c>
      <c r="E102" s="231">
        <v>1</v>
      </c>
      <c r="F102" s="231">
        <v>0</v>
      </c>
      <c r="G102" s="231">
        <f t="shared" si="4"/>
        <v>0</v>
      </c>
      <c r="H102" s="236"/>
      <c r="I102" s="236"/>
    </row>
    <row r="103" spans="1:9" s="151" customFormat="1" ht="10.199999999999999">
      <c r="A103" s="149"/>
      <c r="B103" s="164"/>
      <c r="C103" s="143" t="s">
        <v>275</v>
      </c>
      <c r="D103" s="142" t="s">
        <v>199</v>
      </c>
      <c r="E103" s="231">
        <v>2</v>
      </c>
      <c r="F103" s="231">
        <v>0</v>
      </c>
      <c r="G103" s="231">
        <f t="shared" si="4"/>
        <v>0</v>
      </c>
      <c r="H103" s="236"/>
      <c r="I103" s="236"/>
    </row>
    <row r="104" spans="1:9" s="151" customFormat="1" ht="10.199999999999999">
      <c r="A104" s="149"/>
      <c r="B104" s="164"/>
      <c r="C104" s="143" t="s">
        <v>276</v>
      </c>
      <c r="D104" s="142" t="s">
        <v>199</v>
      </c>
      <c r="E104" s="231">
        <v>1</v>
      </c>
      <c r="F104" s="231">
        <v>0</v>
      </c>
      <c r="G104" s="231">
        <f t="shared" si="4"/>
        <v>0</v>
      </c>
      <c r="H104" s="236"/>
      <c r="I104" s="236"/>
    </row>
    <row r="105" spans="1:9" s="151" customFormat="1" ht="10.199999999999999">
      <c r="A105" s="149"/>
      <c r="B105" s="164"/>
      <c r="C105" s="143" t="s">
        <v>277</v>
      </c>
      <c r="D105" s="142" t="s">
        <v>199</v>
      </c>
      <c r="E105" s="231">
        <v>1</v>
      </c>
      <c r="F105" s="231">
        <v>0</v>
      </c>
      <c r="G105" s="231">
        <f t="shared" si="4"/>
        <v>0</v>
      </c>
      <c r="H105" s="236"/>
      <c r="I105" s="236"/>
    </row>
    <row r="106" spans="1:9" s="151" customFormat="1" ht="10.199999999999999">
      <c r="A106" s="149"/>
      <c r="B106" s="164"/>
      <c r="C106" s="143" t="s">
        <v>278</v>
      </c>
      <c r="D106" s="142" t="s">
        <v>199</v>
      </c>
      <c r="E106" s="231">
        <v>1</v>
      </c>
      <c r="F106" s="231">
        <v>0</v>
      </c>
      <c r="G106" s="231">
        <f t="shared" si="4"/>
        <v>0</v>
      </c>
      <c r="H106" s="236"/>
      <c r="I106" s="236"/>
    </row>
    <row r="107" spans="1:9" s="151" customFormat="1" ht="10.199999999999999">
      <c r="A107" s="149">
        <v>59</v>
      </c>
      <c r="B107" s="164"/>
      <c r="C107" s="143" t="s">
        <v>279</v>
      </c>
      <c r="D107" s="142" t="s">
        <v>199</v>
      </c>
      <c r="E107" s="231">
        <v>4</v>
      </c>
      <c r="F107" s="231">
        <v>0</v>
      </c>
      <c r="G107" s="231">
        <f>ROUND(SUM(E107*F107),2)</f>
        <v>0</v>
      </c>
      <c r="H107" s="236"/>
      <c r="I107" s="236"/>
    </row>
    <row r="108" spans="1:9" s="151" customFormat="1" ht="10.199999999999999">
      <c r="A108" s="149">
        <v>60</v>
      </c>
      <c r="B108" s="164"/>
      <c r="C108" s="143" t="s">
        <v>280</v>
      </c>
      <c r="D108" s="142" t="s">
        <v>199</v>
      </c>
      <c r="E108" s="231">
        <v>4</v>
      </c>
      <c r="F108" s="231">
        <v>0</v>
      </c>
      <c r="G108" s="231">
        <f>ROUND(SUM(E108*F108),2)</f>
        <v>0</v>
      </c>
      <c r="H108" s="236"/>
      <c r="I108" s="236"/>
    </row>
    <row r="109" spans="1:9" s="151" customFormat="1" ht="10.199999999999999">
      <c r="A109" s="149">
        <v>61</v>
      </c>
      <c r="B109" s="164"/>
      <c r="C109" s="143" t="s">
        <v>281</v>
      </c>
      <c r="D109" s="142" t="s">
        <v>89</v>
      </c>
      <c r="E109" s="231">
        <v>250</v>
      </c>
      <c r="F109" s="231">
        <v>0</v>
      </c>
      <c r="G109" s="231">
        <f>ROUND(SUM(E109*F109),2)</f>
        <v>0</v>
      </c>
      <c r="H109" s="236"/>
      <c r="I109" s="236"/>
    </row>
    <row r="110" spans="1:9" s="151" customFormat="1" ht="10.199999999999999">
      <c r="A110" s="149">
        <v>62</v>
      </c>
      <c r="B110" s="164"/>
      <c r="C110" s="143" t="s">
        <v>282</v>
      </c>
      <c r="D110" s="142"/>
      <c r="E110" s="231"/>
      <c r="F110" s="231">
        <v>0</v>
      </c>
      <c r="G110" s="231"/>
      <c r="H110" s="236"/>
      <c r="I110" s="236"/>
    </row>
    <row r="111" spans="1:9" s="151" customFormat="1" ht="10.199999999999999">
      <c r="A111" s="149">
        <v>63</v>
      </c>
      <c r="B111" s="164"/>
      <c r="C111" s="143" t="s">
        <v>283</v>
      </c>
      <c r="D111" s="142" t="s">
        <v>199</v>
      </c>
      <c r="E111" s="231">
        <v>8</v>
      </c>
      <c r="F111" s="231">
        <v>0</v>
      </c>
      <c r="G111" s="231">
        <f>ROUND(SUM(E111*F111),2)</f>
        <v>0</v>
      </c>
      <c r="H111" s="236"/>
      <c r="I111" s="236"/>
    </row>
    <row r="112" spans="1:9" s="151" customFormat="1" ht="10.199999999999999">
      <c r="A112" s="149">
        <v>64</v>
      </c>
      <c r="B112" s="164"/>
      <c r="C112" s="143" t="s">
        <v>284</v>
      </c>
      <c r="D112" s="142" t="s">
        <v>199</v>
      </c>
      <c r="E112" s="231">
        <v>4</v>
      </c>
      <c r="F112" s="231">
        <v>0</v>
      </c>
      <c r="G112" s="231">
        <f>ROUND(SUM(E112*F112),2)</f>
        <v>0</v>
      </c>
      <c r="H112" s="236"/>
      <c r="I112" s="236"/>
    </row>
    <row r="113" spans="1:9" s="151" customFormat="1" ht="10.199999999999999">
      <c r="A113" s="149">
        <v>65</v>
      </c>
      <c r="B113" s="164"/>
      <c r="C113" s="143" t="s">
        <v>285</v>
      </c>
      <c r="D113" s="142" t="s">
        <v>199</v>
      </c>
      <c r="E113" s="231">
        <v>1</v>
      </c>
      <c r="F113" s="231">
        <v>0</v>
      </c>
      <c r="G113" s="231">
        <f>ROUND(SUM(E113*F113),2)</f>
        <v>0</v>
      </c>
      <c r="H113" s="236"/>
      <c r="I113" s="236"/>
    </row>
    <row r="114" spans="1:9" s="151" customFormat="1" ht="10.199999999999999">
      <c r="A114" s="149">
        <v>66</v>
      </c>
      <c r="B114" s="164"/>
      <c r="C114" s="143" t="s">
        <v>286</v>
      </c>
      <c r="D114" s="142" t="s">
        <v>230</v>
      </c>
      <c r="E114" s="231">
        <v>1</v>
      </c>
      <c r="F114" s="231">
        <v>0</v>
      </c>
      <c r="G114" s="231">
        <f>ROUND(SUM(E114*F114),2)</f>
        <v>0</v>
      </c>
      <c r="H114" s="236"/>
      <c r="I114" s="236"/>
    </row>
    <row r="115" spans="1:9" s="151" customFormat="1" ht="10.199999999999999">
      <c r="A115" s="149">
        <v>67</v>
      </c>
      <c r="B115" s="164"/>
      <c r="C115" s="143" t="s">
        <v>287</v>
      </c>
      <c r="D115" s="142" t="s">
        <v>230</v>
      </c>
      <c r="E115" s="231">
        <v>1</v>
      </c>
      <c r="F115" s="231">
        <v>0</v>
      </c>
      <c r="G115" s="231">
        <f>ROUND(SUM(E115*F115),2)</f>
        <v>0</v>
      </c>
      <c r="H115" s="236"/>
      <c r="I115" s="236"/>
    </row>
    <row r="116" spans="1:9" s="151" customFormat="1" ht="11.4">
      <c r="A116" s="149"/>
      <c r="B116" s="164"/>
      <c r="C116" s="165"/>
      <c r="D116" s="166"/>
      <c r="E116" s="392"/>
      <c r="F116" s="234"/>
      <c r="G116" s="234"/>
      <c r="H116" s="236"/>
      <c r="I116" s="236"/>
    </row>
    <row r="117" spans="1:9" s="129" customFormat="1" ht="12.75" customHeight="1">
      <c r="A117" s="142"/>
      <c r="C117" s="134" t="s">
        <v>101</v>
      </c>
      <c r="E117" s="229"/>
      <c r="F117" s="229"/>
      <c r="G117" s="230">
        <f>SUM(G118:G120)</f>
        <v>0</v>
      </c>
      <c r="H117" s="229"/>
      <c r="I117" s="229"/>
    </row>
    <row r="118" spans="1:9" s="16" customFormat="1" ht="13.5" customHeight="1">
      <c r="A118" s="142">
        <v>68</v>
      </c>
      <c r="B118" s="142"/>
      <c r="C118" s="143" t="s">
        <v>289</v>
      </c>
      <c r="D118" s="142" t="s">
        <v>230</v>
      </c>
      <c r="E118" s="231">
        <v>1</v>
      </c>
      <c r="F118" s="231">
        <v>0</v>
      </c>
      <c r="G118" s="231">
        <f>ROUND(SUM(E118*F118),2)</f>
        <v>0</v>
      </c>
      <c r="H118" s="231"/>
      <c r="I118" s="391"/>
    </row>
    <row r="119" spans="1:9" s="16" customFormat="1" ht="13.5" customHeight="1">
      <c r="A119" s="142">
        <v>69</v>
      </c>
      <c r="B119" s="142"/>
      <c r="C119" s="143" t="s">
        <v>290</v>
      </c>
      <c r="D119" s="142" t="s">
        <v>230</v>
      </c>
      <c r="E119" s="231">
        <v>1</v>
      </c>
      <c r="F119" s="231">
        <v>0</v>
      </c>
      <c r="G119" s="231">
        <f>ROUND(SUM(E119*F119),2)</f>
        <v>0</v>
      </c>
      <c r="H119" s="231"/>
      <c r="I119" s="391"/>
    </row>
    <row r="120" spans="1:9" s="16" customFormat="1" ht="13.5" customHeight="1">
      <c r="A120" s="142">
        <v>70</v>
      </c>
      <c r="B120" s="142"/>
      <c r="C120" s="143" t="s">
        <v>105</v>
      </c>
      <c r="D120" s="142" t="s">
        <v>102</v>
      </c>
      <c r="E120" s="231">
        <v>1</v>
      </c>
      <c r="F120" s="231">
        <v>0</v>
      </c>
      <c r="G120" s="231">
        <f>ROUND(SUM(E120*F120),2)</f>
        <v>0</v>
      </c>
      <c r="H120" s="231"/>
      <c r="I120" s="391"/>
    </row>
    <row r="121" spans="1:9" s="16" customFormat="1" ht="13.5" customHeight="1">
      <c r="A121" s="142"/>
      <c r="B121" s="142"/>
      <c r="C121" s="143"/>
      <c r="D121" s="142"/>
      <c r="E121" s="231"/>
      <c r="F121" s="231"/>
      <c r="G121" s="231"/>
      <c r="H121" s="391"/>
      <c r="I121" s="391"/>
    </row>
    <row r="122" spans="1:9" s="136" customFormat="1" ht="12.75" customHeight="1">
      <c r="C122" s="137" t="s">
        <v>82</v>
      </c>
      <c r="E122" s="397"/>
      <c r="F122" s="397"/>
      <c r="G122" s="239">
        <f>G14+G20+G29+G32+G37+G55+G77+G95+G117</f>
        <v>0</v>
      </c>
      <c r="H122" s="397"/>
      <c r="I122" s="397"/>
    </row>
    <row r="123" spans="1:9" ht="11.25" customHeight="1">
      <c r="E123" s="395"/>
      <c r="F123" s="395"/>
      <c r="G123" s="395"/>
      <c r="H123" s="395"/>
      <c r="I123" s="395"/>
    </row>
    <row r="124" spans="1:9" ht="11.25" customHeight="1">
      <c r="E124" s="395"/>
      <c r="F124" s="395"/>
      <c r="G124" s="395"/>
      <c r="H124" s="395"/>
      <c r="I124" s="395"/>
    </row>
    <row r="125" spans="1:9" ht="11.25" customHeight="1">
      <c r="E125" s="395"/>
      <c r="F125" s="395"/>
      <c r="G125" s="395"/>
      <c r="H125" s="395"/>
      <c r="I125" s="395"/>
    </row>
    <row r="126" spans="1:9" ht="11.25" customHeight="1">
      <c r="E126" s="395"/>
      <c r="F126" s="395"/>
      <c r="G126" s="395"/>
      <c r="H126" s="395"/>
      <c r="I126" s="395"/>
    </row>
    <row r="127" spans="1:9" ht="11.25" customHeight="1">
      <c r="E127" s="395"/>
      <c r="F127" s="395"/>
      <c r="G127" s="395"/>
      <c r="H127" s="395"/>
      <c r="I127" s="395"/>
    </row>
    <row r="128" spans="1:9" ht="11.25" customHeight="1">
      <c r="E128" s="395"/>
      <c r="F128" s="395"/>
      <c r="G128" s="395"/>
      <c r="H128" s="395"/>
      <c r="I128" s="395"/>
    </row>
    <row r="129" spans="5:9" ht="11.25" customHeight="1">
      <c r="E129" s="395"/>
      <c r="F129" s="395"/>
      <c r="G129" s="395"/>
      <c r="H129" s="395"/>
      <c r="I129" s="395"/>
    </row>
  </sheetData>
  <mergeCells count="1">
    <mergeCell ref="A1:G1"/>
  </mergeCells>
  <pageMargins left="0.78740155696868896" right="0.78740155696868896" top="0.59055119752883911" bottom="0.59055119752883911" header="0" footer="0"/>
  <pageSetup scale="83" fitToHeight="999" orientation="portrait" r:id="rId1"/>
  <headerFooter alignWithMargins="0"/>
  <rowBreaks count="1" manualBreakCount="1">
    <brk id="5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4"/>
  <sheetViews>
    <sheetView showGridLines="0" topLeftCell="A7" workbookViewId="0">
      <selection activeCell="X51" sqref="X5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170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186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Rekapitulácia!B18</f>
        <v>SO 04 HÁDZANÁRSKE IHRISKO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171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172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122</v>
      </c>
      <c r="I31" s="162" t="s">
        <v>173</v>
      </c>
      <c r="J31" s="16"/>
      <c r="K31" s="16"/>
      <c r="L31" s="16"/>
      <c r="M31" s="16"/>
      <c r="N31" s="16"/>
      <c r="O31" s="40" t="s">
        <v>927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SO 04'!G128-'Rozpocet SO 04'!G101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SO 04'!G101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30</vt:i4>
      </vt:variant>
      <vt:variant>
        <vt:lpstr>Pomenované rozsahy</vt:lpstr>
      </vt:variant>
      <vt:variant>
        <vt:i4>7</vt:i4>
      </vt:variant>
    </vt:vector>
  </HeadingPairs>
  <TitlesOfParts>
    <vt:vector size="37" baseType="lpstr">
      <vt:lpstr>Krycí list</vt:lpstr>
      <vt:lpstr>Rekapitulácia</vt:lpstr>
      <vt:lpstr>Krycí list 01</vt:lpstr>
      <vt:lpstr>Rozpočet SO 01 </vt:lpstr>
      <vt:lpstr>Krycí list 02</vt:lpstr>
      <vt:lpstr>Rozpocet SO 02</vt:lpstr>
      <vt:lpstr>Krycí list 03</vt:lpstr>
      <vt:lpstr>Rozpocet SO 03</vt:lpstr>
      <vt:lpstr>Krycí list 04</vt:lpstr>
      <vt:lpstr>Rozpocet SO 04</vt:lpstr>
      <vt:lpstr>Krycí list 05</vt:lpstr>
      <vt:lpstr>Rozpocet 05</vt:lpstr>
      <vt:lpstr>Krycí list 06</vt:lpstr>
      <vt:lpstr>Rozpocet 06</vt:lpstr>
      <vt:lpstr>Krycí list 07</vt:lpstr>
      <vt:lpstr>Rozpocet 07</vt:lpstr>
      <vt:lpstr>Krycí list 08</vt:lpstr>
      <vt:lpstr>Rozpocet 08</vt:lpstr>
      <vt:lpstr>Krycí list 09</vt:lpstr>
      <vt:lpstr>Rozpocet 09</vt:lpstr>
      <vt:lpstr>Krycí list 10</vt:lpstr>
      <vt:lpstr>Rozpocet 10</vt:lpstr>
      <vt:lpstr>Krycí list 11</vt:lpstr>
      <vt:lpstr>Rozpocet 11</vt:lpstr>
      <vt:lpstr>Krycí list 12</vt:lpstr>
      <vt:lpstr>Rozpocet 12</vt:lpstr>
      <vt:lpstr>Kryci list 13</vt:lpstr>
      <vt:lpstr>Rozpocet 13</vt:lpstr>
      <vt:lpstr>Kryci list 14</vt:lpstr>
      <vt:lpstr>Rozpocet 14</vt:lpstr>
      <vt:lpstr>'Kryci list 13'!Print_Area</vt:lpstr>
      <vt:lpstr>'Kryci list 14'!Print_Area</vt:lpstr>
      <vt:lpstr>'Rozpocet 13'!Print_Area</vt:lpstr>
      <vt:lpstr>'Rozpocet 14'!Print_Area</vt:lpstr>
      <vt:lpstr>'Rozpocet SO 03'!Print_Area</vt:lpstr>
      <vt:lpstr>'Rozpocet 13'!Print_Titles</vt:lpstr>
      <vt:lpstr>'Rozpocet 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Múčka</dc:creator>
  <cp:lastModifiedBy>Vladimír Kmeť</cp:lastModifiedBy>
  <cp:lastPrinted>2023-04-05T06:41:51Z</cp:lastPrinted>
  <dcterms:created xsi:type="dcterms:W3CDTF">2010-09-09T09:24:09Z</dcterms:created>
  <dcterms:modified xsi:type="dcterms:W3CDTF">2024-03-15T15:38:03Z</dcterms:modified>
</cp:coreProperties>
</file>