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00" windowHeight="11745" activeTab="1"/>
  </bookViews>
  <sheets>
    <sheet name="Rekapitulácia stavby" sheetId="1" r:id="rId1"/>
    <sheet name="134 - Vybudovanie spoločn..." sheetId="2" r:id="rId2"/>
  </sheets>
  <definedNames>
    <definedName name="_xlnm._FilterDatabase" localSheetId="1" hidden="1">'134 - Vybudovanie spoločn...'!$C$117:$K$311</definedName>
    <definedName name="_xlnm.Print_Titles" localSheetId="1">'134 - Vybudovanie spoločn...'!$117:$117</definedName>
    <definedName name="_xlnm.Print_Titles" localSheetId="0">'Rekapitulácia stavby'!$92:$92</definedName>
    <definedName name="_xlnm.Print_Area" localSheetId="1">'134 - Vybudovanie spoločn...'!$C$4:$J$75,'134 - Vybudovanie spoločn...'!$C$81:$J$101,'134 - Vybudovanie spoločn...'!$C$107:$J$311</definedName>
    <definedName name="_xlnm.Print_Area" localSheetId="0">'Rekapitulácia stavby'!$D$4:$AO$76,'Rekapitulácia stavby'!$C$82:$AQ$96</definedName>
  </definedNames>
  <calcPr calcId="145621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/>
  <c r="BI311" i="2"/>
  <c r="BH311" i="2"/>
  <c r="BG311" i="2"/>
  <c r="BE311" i="2"/>
  <c r="T311" i="2"/>
  <c r="T310" i="2" s="1"/>
  <c r="R311" i="2"/>
  <c r="R310" i="2"/>
  <c r="P311" i="2"/>
  <c r="P310" i="2"/>
  <c r="BI308" i="2"/>
  <c r="BH308" i="2"/>
  <c r="BG308" i="2"/>
  <c r="BE308" i="2"/>
  <c r="T308" i="2"/>
  <c r="R308" i="2"/>
  <c r="P308" i="2"/>
  <c r="BI306" i="2"/>
  <c r="BH306" i="2"/>
  <c r="BG306" i="2"/>
  <c r="BE306" i="2"/>
  <c r="T306" i="2"/>
  <c r="R306" i="2"/>
  <c r="P306" i="2"/>
  <c r="BI304" i="2"/>
  <c r="BH304" i="2"/>
  <c r="BG304" i="2"/>
  <c r="BE304" i="2"/>
  <c r="T304" i="2"/>
  <c r="R304" i="2"/>
  <c r="P304" i="2"/>
  <c r="BI289" i="2"/>
  <c r="BH289" i="2"/>
  <c r="BG289" i="2"/>
  <c r="BE289" i="2"/>
  <c r="T289" i="2"/>
  <c r="R289" i="2"/>
  <c r="P289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0" i="2"/>
  <c r="BH280" i="2"/>
  <c r="BG280" i="2"/>
  <c r="BE280" i="2"/>
  <c r="T280" i="2"/>
  <c r="R280" i="2"/>
  <c r="P280" i="2"/>
  <c r="BI278" i="2"/>
  <c r="BH278" i="2"/>
  <c r="BG278" i="2"/>
  <c r="BE278" i="2"/>
  <c r="T278" i="2"/>
  <c r="T277" i="2" s="1"/>
  <c r="R278" i="2"/>
  <c r="R277" i="2"/>
  <c r="P278" i="2"/>
  <c r="P277" i="2" s="1"/>
  <c r="BI272" i="2"/>
  <c r="BH272" i="2"/>
  <c r="BG272" i="2"/>
  <c r="BE272" i="2"/>
  <c r="T272" i="2"/>
  <c r="R272" i="2"/>
  <c r="P272" i="2"/>
  <c r="BI267" i="2"/>
  <c r="BH267" i="2"/>
  <c r="BG267" i="2"/>
  <c r="BE267" i="2"/>
  <c r="T267" i="2"/>
  <c r="R267" i="2"/>
  <c r="P267" i="2"/>
  <c r="BI262" i="2"/>
  <c r="BH262" i="2"/>
  <c r="BG262" i="2"/>
  <c r="BE262" i="2"/>
  <c r="T262" i="2"/>
  <c r="R262" i="2"/>
  <c r="P262" i="2"/>
  <c r="BI260" i="2"/>
  <c r="BH260" i="2"/>
  <c r="BG260" i="2"/>
  <c r="BE260" i="2"/>
  <c r="T260" i="2"/>
  <c r="R260" i="2"/>
  <c r="P260" i="2"/>
  <c r="BI255" i="2"/>
  <c r="BH255" i="2"/>
  <c r="BG255" i="2"/>
  <c r="BE255" i="2"/>
  <c r="T255" i="2"/>
  <c r="R255" i="2"/>
  <c r="P255" i="2"/>
  <c r="BI247" i="2"/>
  <c r="BH247" i="2"/>
  <c r="BG247" i="2"/>
  <c r="BE247" i="2"/>
  <c r="T247" i="2"/>
  <c r="R247" i="2"/>
  <c r="P247" i="2"/>
  <c r="BI239" i="2"/>
  <c r="BH239" i="2"/>
  <c r="BG239" i="2"/>
  <c r="BE239" i="2"/>
  <c r="T239" i="2"/>
  <c r="R239" i="2"/>
  <c r="P239" i="2"/>
  <c r="BI234" i="2"/>
  <c r="BH234" i="2"/>
  <c r="BG234" i="2"/>
  <c r="BE234" i="2"/>
  <c r="T234" i="2"/>
  <c r="R234" i="2"/>
  <c r="P234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2" i="2"/>
  <c r="BH222" i="2"/>
  <c r="BG222" i="2"/>
  <c r="BE222" i="2"/>
  <c r="T222" i="2"/>
  <c r="R222" i="2"/>
  <c r="P222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0" i="2"/>
  <c r="BH210" i="2"/>
  <c r="BG210" i="2"/>
  <c r="BE210" i="2"/>
  <c r="T210" i="2"/>
  <c r="R210" i="2"/>
  <c r="P210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1" i="2"/>
  <c r="BH181" i="2"/>
  <c r="BG181" i="2"/>
  <c r="BE181" i="2"/>
  <c r="T181" i="2"/>
  <c r="R181" i="2"/>
  <c r="P181" i="2"/>
  <c r="BI176" i="2"/>
  <c r="BH176" i="2"/>
  <c r="BG176" i="2"/>
  <c r="BE176" i="2"/>
  <c r="T176" i="2"/>
  <c r="R176" i="2"/>
  <c r="P176" i="2"/>
  <c r="BI173" i="2"/>
  <c r="BH173" i="2"/>
  <c r="BG173" i="2"/>
  <c r="BE173" i="2"/>
  <c r="T173" i="2"/>
  <c r="R173" i="2"/>
  <c r="P173" i="2"/>
  <c r="BI168" i="2"/>
  <c r="BH168" i="2"/>
  <c r="BG168" i="2"/>
  <c r="BE168" i="2"/>
  <c r="T168" i="2"/>
  <c r="R168" i="2"/>
  <c r="P168" i="2"/>
  <c r="BI165" i="2"/>
  <c r="BH165" i="2"/>
  <c r="BG165" i="2"/>
  <c r="BE165" i="2"/>
  <c r="T165" i="2"/>
  <c r="R165" i="2"/>
  <c r="P165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1" i="2"/>
  <c r="BH151" i="2"/>
  <c r="BG151" i="2"/>
  <c r="BE151" i="2"/>
  <c r="T151" i="2"/>
  <c r="R151" i="2"/>
  <c r="P151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37" i="2"/>
  <c r="BH137" i="2"/>
  <c r="BG137" i="2"/>
  <c r="BE137" i="2"/>
  <c r="T137" i="2"/>
  <c r="R137" i="2"/>
  <c r="P137" i="2"/>
  <c r="BI131" i="2"/>
  <c r="BH131" i="2"/>
  <c r="BG131" i="2"/>
  <c r="BE131" i="2"/>
  <c r="T131" i="2"/>
  <c r="R131" i="2"/>
  <c r="P131" i="2"/>
  <c r="BI126" i="2"/>
  <c r="BH126" i="2"/>
  <c r="BG126" i="2"/>
  <c r="BE126" i="2"/>
  <c r="T126" i="2"/>
  <c r="R126" i="2"/>
  <c r="P126" i="2"/>
  <c r="BI121" i="2"/>
  <c r="BH121" i="2"/>
  <c r="BG121" i="2"/>
  <c r="BE121" i="2"/>
  <c r="T121" i="2"/>
  <c r="R121" i="2"/>
  <c r="P121" i="2"/>
  <c r="J115" i="2"/>
  <c r="J114" i="2"/>
  <c r="F114" i="2"/>
  <c r="F112" i="2"/>
  <c r="E110" i="2"/>
  <c r="J89" i="2"/>
  <c r="J88" i="2"/>
  <c r="F88" i="2"/>
  <c r="F86" i="2"/>
  <c r="E84" i="2"/>
  <c r="J16" i="2"/>
  <c r="E16" i="2"/>
  <c r="F115" i="2" s="1"/>
  <c r="J15" i="2"/>
  <c r="J112" i="2"/>
  <c r="L90" i="1"/>
  <c r="AM90" i="1"/>
  <c r="AM89" i="1"/>
  <c r="L89" i="1"/>
  <c r="AM87" i="1"/>
  <c r="L87" i="1"/>
  <c r="L85" i="1"/>
  <c r="L84" i="1"/>
  <c r="BK189" i="2"/>
  <c r="BK159" i="2"/>
  <c r="BK151" i="2"/>
  <c r="BK308" i="2"/>
  <c r="BK285" i="2"/>
  <c r="BK284" i="2"/>
  <c r="BK272" i="2"/>
  <c r="BK260" i="2"/>
  <c r="BK239" i="2"/>
  <c r="BK229" i="2"/>
  <c r="BK217" i="2"/>
  <c r="BK200" i="2"/>
  <c r="BK198" i="2"/>
  <c r="BK191" i="2"/>
  <c r="BK181" i="2"/>
  <c r="BK137" i="2"/>
  <c r="BK173" i="2"/>
  <c r="BK157" i="2"/>
  <c r="AS94" i="1"/>
  <c r="BK304" i="2"/>
  <c r="BK289" i="2"/>
  <c r="BK280" i="2"/>
  <c r="BK267" i="2"/>
  <c r="BK234" i="2"/>
  <c r="BK227" i="2"/>
  <c r="BK215" i="2"/>
  <c r="BK210" i="2"/>
  <c r="BK126" i="2"/>
  <c r="BK188" i="2"/>
  <c r="BK165" i="2"/>
  <c r="BK143" i="2"/>
  <c r="BK186" i="2"/>
  <c r="BK168" i="2"/>
  <c r="BK145" i="2"/>
  <c r="BK131" i="2"/>
  <c r="BK311" i="2"/>
  <c r="BK306" i="2"/>
  <c r="BK278" i="2"/>
  <c r="BK262" i="2"/>
  <c r="BK255" i="2"/>
  <c r="BK247" i="2"/>
  <c r="BK231" i="2"/>
  <c r="BK222" i="2"/>
  <c r="BK193" i="2"/>
  <c r="BK176" i="2"/>
  <c r="BK121" i="2"/>
  <c r="F31" i="2" l="1"/>
  <c r="AZ95" i="1" s="1"/>
  <c r="AZ94" i="1" s="1"/>
  <c r="W29" i="1" s="1"/>
  <c r="F35" i="2"/>
  <c r="BD95" i="1" s="1"/>
  <c r="BD94" i="1" s="1"/>
  <c r="W33" i="1" s="1"/>
  <c r="F34" i="2"/>
  <c r="BC95" i="1" s="1"/>
  <c r="BC94" i="1" s="1"/>
  <c r="W32" i="1" s="1"/>
  <c r="J31" i="2"/>
  <c r="AV95" i="1" s="1"/>
  <c r="F33" i="2"/>
  <c r="BB95" i="1" s="1"/>
  <c r="BB94" i="1" s="1"/>
  <c r="W31" i="1" s="1"/>
  <c r="P120" i="2"/>
  <c r="T199" i="2"/>
  <c r="BK199" i="2"/>
  <c r="J96" i="2"/>
  <c r="R233" i="2"/>
  <c r="T120" i="2"/>
  <c r="T119" i="2"/>
  <c r="T118" i="2" s="1"/>
  <c r="T233" i="2"/>
  <c r="R120" i="2"/>
  <c r="P233" i="2"/>
  <c r="T279" i="2"/>
  <c r="R199" i="2"/>
  <c r="R119" i="2" s="1"/>
  <c r="R118" i="2" s="1"/>
  <c r="P279" i="2"/>
  <c r="P199" i="2"/>
  <c r="R279" i="2"/>
  <c r="BK120" i="2"/>
  <c r="J120" i="2" s="1"/>
  <c r="J95" i="2" s="1"/>
  <c r="BK233" i="2"/>
  <c r="J97" i="2"/>
  <c r="BK279" i="2"/>
  <c r="J99" i="2"/>
  <c r="BK277" i="2"/>
  <c r="J98" i="2" s="1"/>
  <c r="BK310" i="2"/>
  <c r="J100" i="2" s="1"/>
  <c r="J86" i="2"/>
  <c r="F89" i="2"/>
  <c r="BF121" i="2"/>
  <c r="BF126" i="2"/>
  <c r="BF131" i="2"/>
  <c r="BF137" i="2"/>
  <c r="BF143" i="2"/>
  <c r="BF145" i="2"/>
  <c r="BF151" i="2"/>
  <c r="BF157" i="2"/>
  <c r="BF159" i="2"/>
  <c r="BF165" i="2"/>
  <c r="BF168" i="2"/>
  <c r="BF173" i="2"/>
  <c r="BF176" i="2"/>
  <c r="BF181" i="2"/>
  <c r="BF186" i="2"/>
  <c r="BF188" i="2"/>
  <c r="BF189" i="2"/>
  <c r="BF191" i="2"/>
  <c r="BF193" i="2"/>
  <c r="BF198" i="2"/>
  <c r="BF200" i="2"/>
  <c r="BF210" i="2"/>
  <c r="BF215" i="2"/>
  <c r="BF217" i="2"/>
  <c r="BF222" i="2"/>
  <c r="BF227" i="2"/>
  <c r="BF229" i="2"/>
  <c r="BF231" i="2"/>
  <c r="BF234" i="2"/>
  <c r="BF239" i="2"/>
  <c r="BF247" i="2"/>
  <c r="BF255" i="2"/>
  <c r="BF260" i="2"/>
  <c r="BF262" i="2"/>
  <c r="BF267" i="2"/>
  <c r="BF272" i="2"/>
  <c r="BF278" i="2"/>
  <c r="BF280" i="2"/>
  <c r="BF284" i="2"/>
  <c r="BF285" i="2"/>
  <c r="BF289" i="2"/>
  <c r="BF304" i="2"/>
  <c r="BF306" i="2"/>
  <c r="BF308" i="2"/>
  <c r="BF311" i="2"/>
  <c r="P119" i="2" l="1"/>
  <c r="P118" i="2" s="1"/>
  <c r="AU95" i="1" s="1"/>
  <c r="AU94" i="1" s="1"/>
  <c r="BK119" i="2"/>
  <c r="J119" i="2" s="1"/>
  <c r="J94" i="2" s="1"/>
  <c r="AV94" i="1"/>
  <c r="AK29" i="1" s="1"/>
  <c r="AX94" i="1"/>
  <c r="F32" i="2"/>
  <c r="BA95" i="1" s="1"/>
  <c r="BA94" i="1" s="1"/>
  <c r="W30" i="1" s="1"/>
  <c r="AY94" i="1"/>
  <c r="J32" i="2"/>
  <c r="AW95" i="1" s="1"/>
  <c r="AT95" i="1" s="1"/>
  <c r="BK118" i="2" l="1"/>
  <c r="J118" i="2" s="1"/>
  <c r="J28" i="2" s="1"/>
  <c r="AG95" i="1" s="1"/>
  <c r="AG94" i="1" s="1"/>
  <c r="AK26" i="1" s="1"/>
  <c r="AW94" i="1"/>
  <c r="AK30" i="1" s="1"/>
  <c r="AK35" i="1" l="1"/>
  <c r="J37" i="2"/>
  <c r="J93" i="2"/>
  <c r="AN95" i="1"/>
  <c r="AT94" i="1"/>
  <c r="AN94" i="1" s="1"/>
</calcChain>
</file>

<file path=xl/sharedStrings.xml><?xml version="1.0" encoding="utf-8"?>
<sst xmlns="http://schemas.openxmlformats.org/spreadsheetml/2006/main" count="2215" uniqueCount="392">
  <si>
    <t>Export Komplet</t>
  </si>
  <si>
    <t/>
  </si>
  <si>
    <t>2.0</t>
  </si>
  <si>
    <t>False</t>
  </si>
  <si>
    <t>{568ef30b-55cd-43af-a5f1-db2f45bb673d}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</si>
  <si>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</si>
  <si>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</si>
  <si>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</si>
  <si>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</si>
  <si>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</si>
  <si>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</si>
  <si>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134</t>
  </si>
  <si>
    <t>Stavba:</t>
  </si>
  <si>
    <t>Vybudovanie spoločných zariadení a opatrení po pozemkových úpravách obec Sveržov</t>
  </si>
  <si>
    <t>JKSO:</t>
  </si>
  <si>
    <t>822 29</t>
  </si>
  <si>
    <t>KS:</t>
  </si>
  <si>
    <t>Miesto:</t>
  </si>
  <si>
    <t>Obec Sveržov</t>
  </si>
  <si>
    <t>Dátum:</t>
  </si>
  <si>
    <t>CPV:</t>
  </si>
  <si>
    <t>45233123-7</t>
  </si>
  <si>
    <t>CPA:</t>
  </si>
  <si>
    <t>Objednávateľ:</t>
  </si>
  <si>
    <t>IČO:</t>
  </si>
  <si>
    <t>00 322 628</t>
  </si>
  <si>
    <t>IČ DPH:</t>
  </si>
  <si>
    <t>2020624705</t>
  </si>
  <si>
    <t>Zhotoviteľ:</t>
  </si>
  <si>
    <t xml:space="preserve"> 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</si>
  <si>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</si>
  <si>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</si>
  <si>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</si>
  <si>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</si>
  <si>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</si>
  <si>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</si>
  <si>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</si>
  <si>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</si>
  <si>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</si>
  <si>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</si>
  <si>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</si>
  <si>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</si>
  <si>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</si>
  <si>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</si>
  <si>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</si>
  <si>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</si>
  <si>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</si>
  <si>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</si>
  <si>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</si>
  <si>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</si>
  <si>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</si>
  <si>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</si>
  <si>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</si>
  <si>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</si>
  <si>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</si>
  <si>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</si>
  <si>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</si>
  <si>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</si>
  <si>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</si>
  <si>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</si>
  <si>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</si>
  <si>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</si>
  <si>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</si>
  <si>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</si>
  <si>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</si>
  <si>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</si>
  <si>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</si>
  <si>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</si>
  <si>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</si>
  <si>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</si>
  <si>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</si>
  <si>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</si>
  <si>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</si>
  <si>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</si>
  <si>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</si>
  <si>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</si>
  <si>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</si>
  <si>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</si>
  <si>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</si>
  <si>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</si>
  <si>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</si>
  <si>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</si>
  <si>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</si>
  <si>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</si>
  <si>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</si>
  <si>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</si>
  <si>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</si>
  <si>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</si>
  <si>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</si>
  <si>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</si>
  <si>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</si>
  <si>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</si>
  <si>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</si>
  <si>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</si>
  <si>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</si>
  <si>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</si>
  <si>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</si>
  <si>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</si>
  <si>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</si>
  <si>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</si>
  <si>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</si>
  <si>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</si>
  <si>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</si>
  <si>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</si>
  <si>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</si>
  <si>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</si>
  <si>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</si>
  <si>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</si>
  <si>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</si>
  <si>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</si>
  <si>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</si>
  <si>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</si>
  <si>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121101113.S</t>
  </si>
  <si>
    <t>Odstránenie ornice s premiestn. na hromady, so zložením na vzdialenosť do 100 m a do 10000 m3</t>
  </si>
  <si>
    <t>m3</t>
  </si>
  <si>
    <t>4</t>
  </si>
  <si>
    <t>2</t>
  </si>
  <si>
    <t>-1915686193</t>
  </si>
  <si>
    <t>VV</t>
  </si>
  <si>
    <t>"V zmysle kubatúrového hárku - Príloha č.1"</t>
  </si>
  <si>
    <t>1869,00   "poľná cesta č.2"</t>
  </si>
  <si>
    <t>3376,00  "poľná cesta č.3"</t>
  </si>
  <si>
    <t>Súčet</t>
  </si>
  <si>
    <t>122301103.S</t>
  </si>
  <si>
    <t>Odkopávka a prekopávka v hornine 4, nad 1000 do 10000 m3</t>
  </si>
  <si>
    <t>1379899068</t>
  </si>
  <si>
    <t>1735,00  "poľná cesta č.2"</t>
  </si>
  <si>
    <t>5004,00  "poľná cesta č.3"</t>
  </si>
  <si>
    <t>3</t>
  </si>
  <si>
    <t>162401162.S</t>
  </si>
  <si>
    <t>Vodorovné premiestnenie výkopku  po nespevnenej ceste z  horniny tr.1-4, nad 1000 do 10000 m3 na vzdialenosť do 2000 m</t>
  </si>
  <si>
    <t>-1760939730</t>
  </si>
  <si>
    <t>"Vodorovné premiestnenie ornice na dočasnú skládku a späť"</t>
  </si>
  <si>
    <t>162501142.S</t>
  </si>
  <si>
    <t>Vodorovné premiestnenie výkopku po spevnenej ceste z horniny tr.1-4, nad 1000 do 10000 m3 na vzdialenosť do 3000 m</t>
  </si>
  <si>
    <t>-69031864</t>
  </si>
  <si>
    <t>"Vodorovné premiestnenie prebytku výkopu na trvalú skládku"</t>
  </si>
  <si>
    <t>1735,00   "poľná cesta č.2"</t>
  </si>
  <si>
    <t>5</t>
  </si>
  <si>
    <t>162501143.S</t>
  </si>
  <si>
    <t>Vodorovné premiestnenie výkopku po spevnenej ceste z horniny tr.1-4, nad 1000 do 10000 m3, príplatok k cene za každých ďalšich a začatých 1000 m</t>
  </si>
  <si>
    <t>622904532</t>
  </si>
  <si>
    <t>6739*12  "uvažujeme skládku do vzdialenosti 15km"</t>
  </si>
  <si>
    <t>6</t>
  </si>
  <si>
    <t>167102102.S</t>
  </si>
  <si>
    <t>Nakladanie neuľahnutého výkopku z hornín tr.1-4 nad 1000 do 10000 m3</t>
  </si>
  <si>
    <t>995861506</t>
  </si>
  <si>
    <t>"Nakladanie ornice na dočasnú skládku a späť na zahumusovanie:"</t>
  </si>
  <si>
    <t>(1869+3376)*2 "PC2 a PC3"</t>
  </si>
  <si>
    <t>"Nakladanie prebytku výkopu na vodorovný presun na trvalú skládku:"</t>
  </si>
  <si>
    <t>1735+5004   "PC2 a PC3"</t>
  </si>
  <si>
    <t>7</t>
  </si>
  <si>
    <t>171101103.S</t>
  </si>
  <si>
    <t>Uloženie sypaniny do násypu  súdržnej horniny s mierou zhutnenia nad 96 do 100 % podľa Proctor-Standard</t>
  </si>
  <si>
    <t>-2062163181</t>
  </si>
  <si>
    <t>"Násypové teleso poľných ciest v zmysle kubatúrového hárku - príloha č.1"</t>
  </si>
  <si>
    <t>235,00    "poľná cesta č.2"</t>
  </si>
  <si>
    <t>3448,00  "poľná cesta č.3"</t>
  </si>
  <si>
    <t>"uvažujeme 50% náspového telesa zo štrkodrviny a 50% z výkopového materiálu"</t>
  </si>
  <si>
    <t>8</t>
  </si>
  <si>
    <t>M</t>
  </si>
  <si>
    <t>583410004400.S</t>
  </si>
  <si>
    <t>Štrkodrva frakcia 0-63 mm</t>
  </si>
  <si>
    <t>t</t>
  </si>
  <si>
    <t>1880739849</t>
  </si>
  <si>
    <t>(3683,00/2)*1,8  "50% materiálu pre násypové teleso ciest"</t>
  </si>
  <si>
    <t>9</t>
  </si>
  <si>
    <t>171201203.S</t>
  </si>
  <si>
    <t>Uloženie sypaniny na skládky nad 1000 do 10000 m3</t>
  </si>
  <si>
    <t>-2066866360</t>
  </si>
  <si>
    <t>"Uloženie ornice na dočasnú skládku:"</t>
  </si>
  <si>
    <t>1869+3376  "PC2 aPC3"</t>
  </si>
  <si>
    <t>"Uloženie prebytku výkopu na trvalej skládke:"</t>
  </si>
  <si>
    <t>1735+5004-1842   "PC2 a PC3"</t>
  </si>
  <si>
    <t>10</t>
  </si>
  <si>
    <t>171209002.S</t>
  </si>
  <si>
    <t>Poplatok za skládku - zemina a kamenivo (17 05) ostatné</t>
  </si>
  <si>
    <t>-334671405</t>
  </si>
  <si>
    <t>(1735+5004-1842)*1,5   "PC2+PC3"</t>
  </si>
  <si>
    <t>11</t>
  </si>
  <si>
    <t>181101102.S</t>
  </si>
  <si>
    <t>Úprava pláne v zárezoch v hornine 1-4 so zhutnením</t>
  </si>
  <si>
    <t>m2</t>
  </si>
  <si>
    <t>1264348660</t>
  </si>
  <si>
    <t>"V zmyle kubatúrového hárku - príloha č.1"</t>
  </si>
  <si>
    <t>7253,00    "poľná cesta č.2"</t>
  </si>
  <si>
    <t>10626,00  "poľná cesta č.3"</t>
  </si>
  <si>
    <t>12</t>
  </si>
  <si>
    <t>181301106.S</t>
  </si>
  <si>
    <t>Rozprestretie ornice v rovine, plocha do 500 m2, hr. do 400 mm</t>
  </si>
  <si>
    <t>-58341149</t>
  </si>
  <si>
    <t>"Rozprestretie prebytku ornice na priľahlé nehnuteľnosit hrúbky 400mm"</t>
  </si>
  <si>
    <t>((1869+3376)-((6422+3939)*0,2))/0,4  "celková výmera skrývky ornice - zahumusovanie svahov"</t>
  </si>
  <si>
    <t>13</t>
  </si>
  <si>
    <t>182101101.S</t>
  </si>
  <si>
    <t>Svahovanie trvalých svahov v zárezoch v hornine triedy 1-4</t>
  </si>
  <si>
    <t>1970667125</t>
  </si>
  <si>
    <t>"Svahovanie zárezov, plocha v zmysle kubatúrového hárku - príloha č.1"</t>
  </si>
  <si>
    <t>1524,00   "poľná cesta č.2"</t>
  </si>
  <si>
    <t>4898,00   "poľná cesta č.3"</t>
  </si>
  <si>
    <t>14</t>
  </si>
  <si>
    <t>182201101.S</t>
  </si>
  <si>
    <t>Svahovanie trvalých svahov v násype</t>
  </si>
  <si>
    <t>-163622147</t>
  </si>
  <si>
    <t>"Svahovanie násypov, plocha v zmysle kubatúrového hárku - príloha č.1"</t>
  </si>
  <si>
    <t>1085,00   "poľná cesta č.2"</t>
  </si>
  <si>
    <t>2854,00   "poľná cesta č.3"</t>
  </si>
  <si>
    <t>15</t>
  </si>
  <si>
    <t>182301133.S</t>
  </si>
  <si>
    <t>Rozprestretie ornice na svahu so sklonom nad 1:5, plocha nad 500 m2, hr.nad 150 do 200 mm</t>
  </si>
  <si>
    <t>-1162284739</t>
  </si>
  <si>
    <t>3939,00+6422,00   "Zahumusovanie svahov"</t>
  </si>
  <si>
    <t>16</t>
  </si>
  <si>
    <t>183101215.S</t>
  </si>
  <si>
    <t>Hĺbenie jamiek pre výsadbu v horn. 1-4 s výmenou pôdy do 50% v rovine alebo na svahu do 1:5 objemu nad 0,125 do 0,40 m3</t>
  </si>
  <si>
    <t>ks</t>
  </si>
  <si>
    <t>-1847951830</t>
  </si>
  <si>
    <t>17</t>
  </si>
  <si>
    <t>183405211.S</t>
  </si>
  <si>
    <t>Výsev trávniku hydroosevom na ornicu</t>
  </si>
  <si>
    <t>346574835</t>
  </si>
  <si>
    <t>6422+3939  "svahy poľných ciest"</t>
  </si>
  <si>
    <t>18</t>
  </si>
  <si>
    <t>005720001500.S</t>
  </si>
  <si>
    <t>Osivá tráv - výber trávových semien</t>
  </si>
  <si>
    <t>kg</t>
  </si>
  <si>
    <t>874279714</t>
  </si>
  <si>
    <t>10361*0,0309 'Prepočítané koeficientom množstva</t>
  </si>
  <si>
    <t>19</t>
  </si>
  <si>
    <t>184102114.S</t>
  </si>
  <si>
    <t>Výsadba dreviny s balom v rovine alebo na svahu do 1:5, priemer balu nad 400 do 500 mm</t>
  </si>
  <si>
    <t>-1693792220</t>
  </si>
  <si>
    <t>"Výsadba stromovej aleje popri cestách"</t>
  </si>
  <si>
    <t>70   "1400/20  celková dĺžka ciest / vzdialenosť stromov - poľná cesta č.2, km 0,200 - km 1,600 vpravo"</t>
  </si>
  <si>
    <t>103   "2050/20  celková dĺžka ciest / vzdialenosť stromov - poľná cesta č.3, km 0,000 - km 2,050 vpravo"</t>
  </si>
  <si>
    <t>026560009000</t>
  </si>
  <si>
    <t>Lipa malolistá, výška 2000mm až 2500 mm</t>
  </si>
  <si>
    <t>-305946949</t>
  </si>
  <si>
    <t>Zakladanie</t>
  </si>
  <si>
    <t>21</t>
  </si>
  <si>
    <t>211521111.S</t>
  </si>
  <si>
    <t>Výplň odvodňovacieho rebra alebo trativodu do rýh kamenivom hrubým drveným frakcie 16-125</t>
  </si>
  <si>
    <t>702919955</t>
  </si>
  <si>
    <t>"Vodozádržné opatrenia - retenčné nádrže pod komunikáciou"</t>
  </si>
  <si>
    <t>20*5*1,5  "PC2 km 0,035"</t>
  </si>
  <si>
    <t>20*5*1,5  "PC2 km 0,790"</t>
  </si>
  <si>
    <t>Medzisúčet</t>
  </si>
  <si>
    <t>20*5*1,5  "PC3 km 0,465"</t>
  </si>
  <si>
    <t>20*5*1,5  "PC3 km 1,365"</t>
  </si>
  <si>
    <t>20*5*1,5  "PC3 km 1,885"</t>
  </si>
  <si>
    <t>22</t>
  </si>
  <si>
    <t>211971121.S</t>
  </si>
  <si>
    <t>Zhotov. oplášt. výplne z geotext. v ryhe alebo v záreze pri rozvinutej šírke oplášt. od 0 do 2, 5 m</t>
  </si>
  <si>
    <t>-887305443</t>
  </si>
  <si>
    <t>"Vodozádržné opatrenia - opláštenie stien retenčných podzemných nádrží"</t>
  </si>
  <si>
    <t>(20*1,5*2+5*1,5*2+20*5*2)*2  "PC2"</t>
  </si>
  <si>
    <t>(20*1,5*2+5*1,5*2+20*5*2)*3  "PC3"</t>
  </si>
  <si>
    <t>23</t>
  </si>
  <si>
    <t>693110004200.S</t>
  </si>
  <si>
    <t>Geotextília polypropylénová 200 g/m2, vsakovanie pre využitie dažďovej vody</t>
  </si>
  <si>
    <t>1319327505</t>
  </si>
  <si>
    <t>1375*1,02 'Prepočítané koeficientom množstva</t>
  </si>
  <si>
    <t>24</t>
  </si>
  <si>
    <t>215901101.S</t>
  </si>
  <si>
    <t>Zhutnenie podložia z rastlej horniny 1 až 4 pod násypy, z hornina súdržných do 92 % PS a nesúdržných</t>
  </si>
  <si>
    <t>347457319</t>
  </si>
  <si>
    <t>6916,00    "poľná cesta č.2"</t>
  </si>
  <si>
    <t>10205,00  "poľná cesta č.3"</t>
  </si>
  <si>
    <t>25</t>
  </si>
  <si>
    <t>289971212.S</t>
  </si>
  <si>
    <t>Zhotovenie vrstvy z geotextílie na upravenom povrchu sklon do 1 : 5 , šírky nad 3 do 6 m</t>
  </si>
  <si>
    <t>1618294346</t>
  </si>
  <si>
    <t>26</t>
  </si>
  <si>
    <t>693110002000.S</t>
  </si>
  <si>
    <t>Geotextília polypropylénová netkaná 200 g/m2</t>
  </si>
  <si>
    <t>569233108</t>
  </si>
  <si>
    <t>17121*1,02 'Prepočítané koeficientom množstva</t>
  </si>
  <si>
    <t>27</t>
  </si>
  <si>
    <t>289971221.S</t>
  </si>
  <si>
    <t>Zhotovenie vrstvy z geotextílie na uprav. povrchu sklon nad 1 : 5 do 1 : 2,5 , šírky od 0 do 3 m</t>
  </si>
  <si>
    <t>-1747037493</t>
  </si>
  <si>
    <t>3939,00+6422,00   "Protierózne opatrenie svahov"</t>
  </si>
  <si>
    <t>28</t>
  </si>
  <si>
    <t>693710001005.S</t>
  </si>
  <si>
    <t>Sieť protierózna z kokosových vlákien, plošná hmotnosť 700 g/m2</t>
  </si>
  <si>
    <t>592414190</t>
  </si>
  <si>
    <t>10361*1,02 'Prepočítané koeficientom množstva</t>
  </si>
  <si>
    <t>Komunikácie</t>
  </si>
  <si>
    <t>29</t>
  </si>
  <si>
    <t>561091133.S</t>
  </si>
  <si>
    <t>Zhotovenie podkladu zo zeminy stabilizovanej hydraulickými spojivami systémom (Road Mix) hr. do 400 mm plochy nad 5000 m2, vrátane dodávky materiálu</t>
  </si>
  <si>
    <t>-1484596014</t>
  </si>
  <si>
    <t>"Úprava podložia, plocha v zmyle kubatúrového hárku - príloha č.1"</t>
  </si>
  <si>
    <t>30</t>
  </si>
  <si>
    <t>564861111.S</t>
  </si>
  <si>
    <t>Podklad zo štrkodrviny s rozprestretím a zhutnením, po zhutnení hr. 200 mm</t>
  </si>
  <si>
    <t>1966268026</t>
  </si>
  <si>
    <t>"Konštručné vrstvy vozovky poľná cesta č.2"</t>
  </si>
  <si>
    <t>1620,00*3,0  "trasa"</t>
  </si>
  <si>
    <t>60,00*7           "výhybne"</t>
  </si>
  <si>
    <t>"Konštručné vrstvy vozovky poľná cesta č.3"</t>
  </si>
  <si>
    <t>2401,00*3,0   "trasa"</t>
  </si>
  <si>
    <t>60,00*8           "výhybne"</t>
  </si>
  <si>
    <t>31</t>
  </si>
  <si>
    <t>564871111.S</t>
  </si>
  <si>
    <t>Podklad zo štrkodrviny s rozprestretím a zhutnením, po zhutnení hr. 250 mm</t>
  </si>
  <si>
    <t>2045943791</t>
  </si>
  <si>
    <t>60,00*7            "výhybne"</t>
  </si>
  <si>
    <t>32</t>
  </si>
  <si>
    <t>569903311.S</t>
  </si>
  <si>
    <t>Zhotovenie zemných krajníc z hornín akejkoľvek triedy so zhutnením</t>
  </si>
  <si>
    <t>1837360312</t>
  </si>
  <si>
    <t>575,00   "poľná cesta č.2"</t>
  </si>
  <si>
    <t>818,00  "poľná cesta č.3"</t>
  </si>
  <si>
    <t>33</t>
  </si>
  <si>
    <t>583410004100.S</t>
  </si>
  <si>
    <t>Štrkodrva frakcia 0-22 mm</t>
  </si>
  <si>
    <t>2095739558</t>
  </si>
  <si>
    <t>1393,00*1,8</t>
  </si>
  <si>
    <t>34</t>
  </si>
  <si>
    <t>573111112.S</t>
  </si>
  <si>
    <t>Postrek asfaltový infiltračný s posypom kamenivom z asfaltu cestného v množstve 1,00 kg/m2</t>
  </si>
  <si>
    <t>792443398</t>
  </si>
  <si>
    <t>"Konštručné vrstvy vozovky poľná cesta č.3 v km 2,000 - km 2,401"</t>
  </si>
  <si>
    <t>401,00*3,0  "trasa"</t>
  </si>
  <si>
    <t>60,00*2        "výhybne"</t>
  </si>
  <si>
    <t>35</t>
  </si>
  <si>
    <t>577144231.S</t>
  </si>
  <si>
    <t>Asfaltový betón vrstva obrusná AC 11 O v pruhu š. do 3 m z nemodifik. asfaltu tr. II, po zhutnení hr. 50 mm</t>
  </si>
  <si>
    <t>1131811892</t>
  </si>
  <si>
    <t>60,00*2       "výhybne"</t>
  </si>
  <si>
    <t>36</t>
  </si>
  <si>
    <t>577184431.S</t>
  </si>
  <si>
    <t>Asfaltový betón vrstva ložná AC 22 L v pruhu š. do 3 m z nemodifik. asfaltu tr. II, po zhutnení hr. 90 mm</t>
  </si>
  <si>
    <t>759587675</t>
  </si>
  <si>
    <t>Rúrové vedenie</t>
  </si>
  <si>
    <t>37</t>
  </si>
  <si>
    <t>895641111.S</t>
  </si>
  <si>
    <t>Zhotovenie drenážneho vyústenia typového z betónových prefabrikovaných dielcov dvojdielne, vrátane dodávky materiálu - vyústenie z retenčných nádrží</t>
  </si>
  <si>
    <t>-1220519566</t>
  </si>
  <si>
    <t>Ostatné konštrukcie a práce-búranie</t>
  </si>
  <si>
    <t>38</t>
  </si>
  <si>
    <t>919411121.S</t>
  </si>
  <si>
    <t>Čelo priepustu z betónu prostého z rúr DN 600 až DN 800 mm</t>
  </si>
  <si>
    <t>292830540</t>
  </si>
  <si>
    <t>4*2  "poľná cesta č.2"</t>
  </si>
  <si>
    <t>5*2  "poľná cesta č.3"</t>
  </si>
  <si>
    <t>39</t>
  </si>
  <si>
    <t>919411131.S</t>
  </si>
  <si>
    <t>Čelo priepustu z betónu prostého z rúr DN 800 až DN 1000 mm</t>
  </si>
  <si>
    <t>66849019</t>
  </si>
  <si>
    <t>40</t>
  </si>
  <si>
    <t>919412111.S</t>
  </si>
  <si>
    <t>Hospodársky prejazd dĺžky 3- 4 m z rúr bet. DN 400 mm s čelami bet. tr. C 8/10 s prevýš. do 600mm</t>
  </si>
  <si>
    <t>-1223439640</t>
  </si>
  <si>
    <t>5 "PC2 - hospodárske vjazdy na polia a priľahlé nehunuteľnosti"</t>
  </si>
  <si>
    <t>8 "PC3 - hospodárske vjazdy na polia a priľahlé nehunuteľnosti"</t>
  </si>
  <si>
    <t>41</t>
  </si>
  <si>
    <t>919514112.S</t>
  </si>
  <si>
    <t>Zhotovenie priepustu z rúr železobetónových DN 600</t>
  </si>
  <si>
    <t>m</t>
  </si>
  <si>
    <t>-714000932</t>
  </si>
  <si>
    <t>"Poľná cesta č.2:"</t>
  </si>
  <si>
    <t>5,0  "priepust v km 0,175"</t>
  </si>
  <si>
    <t>7,5  "priepust v km 0,372"</t>
  </si>
  <si>
    <t>5,0  "priepust v km 0,775"</t>
  </si>
  <si>
    <t>5,0  "priepust v km 1,350"</t>
  </si>
  <si>
    <t>"Poľná cesta č3:"</t>
  </si>
  <si>
    <t>5,0  "priepust v km 0,250"</t>
  </si>
  <si>
    <t>5,0  "priepust v km 0,485"</t>
  </si>
  <si>
    <t>5,0  "priepust v km 0,850"</t>
  </si>
  <si>
    <t>5,0  "priepust v km 1,385"</t>
  </si>
  <si>
    <t>5,0  "priepust v km 1,900"</t>
  </si>
  <si>
    <t>42</t>
  </si>
  <si>
    <t>592220000540.S</t>
  </si>
  <si>
    <t>Rúra železobetónová hrdlová pre splaškové odpadové vody DN 600, dĺžky 2500 mm</t>
  </si>
  <si>
    <t>985684948</t>
  </si>
  <si>
    <t>43</t>
  </si>
  <si>
    <t>919523112.S</t>
  </si>
  <si>
    <t>Zhotovenie priepustu z rúr železobetónových DN 1000</t>
  </si>
  <si>
    <t>1432118290</t>
  </si>
  <si>
    <t>7,5  "priepust v km 2,150 - poľná cesta č.3"</t>
  </si>
  <si>
    <t>44</t>
  </si>
  <si>
    <t>592220000560.S</t>
  </si>
  <si>
    <t>Rúra železobetónová hrdlová pre splaškové odpadové vody DN 1000, dĺžky 2500 mm</t>
  </si>
  <si>
    <t>1298467026</t>
  </si>
  <si>
    <t>99</t>
  </si>
  <si>
    <t>Presun hmôt HSV</t>
  </si>
  <si>
    <t>45</t>
  </si>
  <si>
    <t>998225111.S</t>
  </si>
  <si>
    <t>Presun hmôt pre pozemnú komunikáciu a letisko s krytom asfaltovým akejkoľvek dĺžky objektu</t>
  </si>
  <si>
    <t>858193167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</si>
</sst>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167" fontId="25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167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>
      <selection activeCell="AN17" sqref="AN1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182" t="s">
        <v>5</v>
      </c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S4" s="17" t="s">
        <v>6</v>
      </c>
    </row>
    <row r="5" spans="1:74" ht="12" customHeight="1">
      <c r="B5" s="20"/>
      <c r="D5" s="23" t="s">
        <v>10</v>
      </c>
      <c r="K5" s="213" t="s">
        <v>11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R5" s="20"/>
      <c r="BS5" s="17" t="s">
        <v>6</v>
      </c>
    </row>
    <row r="6" spans="1:74" ht="36.950000000000003" customHeight="1">
      <c r="B6" s="20"/>
      <c r="D6" s="25" t="s">
        <v>12</v>
      </c>
      <c r="K6" s="214" t="s">
        <v>13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R6" s="20"/>
      <c r="BS6" s="17" t="s">
        <v>6</v>
      </c>
    </row>
    <row r="7" spans="1:74" ht="12" customHeight="1">
      <c r="B7" s="20"/>
      <c r="D7" s="26" t="s">
        <v>14</v>
      </c>
      <c r="K7" s="24" t="s">
        <v>15</v>
      </c>
      <c r="AK7" s="26" t="s">
        <v>16</v>
      </c>
      <c r="AN7" s="24"/>
      <c r="AR7" s="20"/>
      <c r="BS7" s="17" t="s">
        <v>6</v>
      </c>
    </row>
    <row r="8" spans="1:74" ht="12" customHeight="1">
      <c r="B8" s="20"/>
      <c r="D8" s="26" t="s">
        <v>17</v>
      </c>
      <c r="K8" s="24" t="s">
        <v>18</v>
      </c>
      <c r="AK8" s="26" t="s">
        <v>19</v>
      </c>
      <c r="AN8" s="24"/>
      <c r="AR8" s="20"/>
      <c r="BS8" s="17" t="s">
        <v>6</v>
      </c>
    </row>
    <row r="9" spans="1:74" ht="29.25" customHeight="1">
      <c r="B9" s="20"/>
      <c r="D9" s="23" t="s">
        <v>20</v>
      </c>
      <c r="K9" s="27" t="s">
        <v>21</v>
      </c>
      <c r="AK9" s="23" t="s">
        <v>22</v>
      </c>
      <c r="AN9" s="27"/>
      <c r="AR9" s="20"/>
      <c r="BS9" s="17" t="s">
        <v>6</v>
      </c>
    </row>
    <row r="10" spans="1:74" ht="12" customHeight="1">
      <c r="B10" s="20"/>
      <c r="D10" s="26" t="s">
        <v>23</v>
      </c>
      <c r="AK10" s="26" t="s">
        <v>24</v>
      </c>
      <c r="AN10" s="24" t="s">
        <v>25</v>
      </c>
      <c r="AR10" s="20"/>
      <c r="BS10" s="17" t="s">
        <v>6</v>
      </c>
    </row>
    <row r="11" spans="1:74" ht="18.600000000000001" customHeight="1">
      <c r="B11" s="20"/>
      <c r="E11" s="24" t="s">
        <v>18</v>
      </c>
      <c r="AK11" s="26" t="s">
        <v>26</v>
      </c>
      <c r="AN11" s="24" t="s">
        <v>27</v>
      </c>
      <c r="AR11" s="20"/>
      <c r="BS11" s="17" t="s">
        <v>6</v>
      </c>
    </row>
    <row r="12" spans="1:74" ht="6.95" customHeight="1">
      <c r="B12" s="20"/>
      <c r="AR12" s="20"/>
      <c r="BS12" s="17" t="s">
        <v>6</v>
      </c>
    </row>
    <row r="13" spans="1:74" ht="12" customHeight="1">
      <c r="B13" s="20"/>
      <c r="D13" s="26" t="s">
        <v>28</v>
      </c>
      <c r="AK13" s="26" t="s">
        <v>24</v>
      </c>
      <c r="AN13" s="24" t="s">
        <v>1</v>
      </c>
      <c r="AR13" s="20"/>
      <c r="BS13" s="17" t="s">
        <v>6</v>
      </c>
    </row>
    <row r="14" spans="1:74" ht="12.75">
      <c r="B14" s="20"/>
      <c r="E14" s="24" t="s">
        <v>29</v>
      </c>
      <c r="AK14" s="26" t="s">
        <v>26</v>
      </c>
      <c r="AN14" s="24" t="s">
        <v>1</v>
      </c>
      <c r="AR14" s="20"/>
      <c r="BS14" s="17" t="s">
        <v>6</v>
      </c>
    </row>
    <row r="15" spans="1:74" ht="6.95" customHeight="1">
      <c r="B15" s="20"/>
      <c r="AR15" s="20"/>
      <c r="BS15" s="17" t="s">
        <v>3</v>
      </c>
    </row>
    <row r="16" spans="1:74" ht="12" customHeight="1">
      <c r="B16" s="20"/>
      <c r="D16" s="26" t="s">
        <v>30</v>
      </c>
      <c r="AK16" s="26" t="s">
        <v>24</v>
      </c>
      <c r="AN16" s="24"/>
      <c r="AR16" s="20"/>
      <c r="BS16" s="17" t="s">
        <v>3</v>
      </c>
    </row>
    <row r="17" spans="2:71" ht="18.600000000000001" customHeight="1">
      <c r="B17" s="20"/>
      <c r="E17" s="24"/>
      <c r="AK17" s="26" t="s">
        <v>26</v>
      </c>
      <c r="AN17" s="24"/>
      <c r="AR17" s="20"/>
      <c r="BS17" s="17" t="s">
        <v>31</v>
      </c>
    </row>
    <row r="18" spans="2:71" ht="6.95" customHeight="1">
      <c r="B18" s="20"/>
      <c r="AR18" s="20"/>
      <c r="BS18" s="17" t="s">
        <v>32</v>
      </c>
    </row>
    <row r="19" spans="2:71" ht="12" customHeight="1">
      <c r="B19" s="20"/>
      <c r="D19" s="26" t="s">
        <v>33</v>
      </c>
      <c r="AK19" s="26" t="s">
        <v>24</v>
      </c>
      <c r="AN19" s="24" t="s">
        <v>1</v>
      </c>
      <c r="AR19" s="20"/>
      <c r="BS19" s="17" t="s">
        <v>32</v>
      </c>
    </row>
    <row r="20" spans="2:71" ht="18.600000000000001" customHeight="1">
      <c r="B20" s="20"/>
      <c r="E20" s="24"/>
      <c r="AK20" s="26" t="s">
        <v>26</v>
      </c>
      <c r="AN20" s="24" t="s">
        <v>1</v>
      </c>
      <c r="AR20" s="20"/>
      <c r="BS20" s="17" t="s">
        <v>31</v>
      </c>
    </row>
    <row r="21" spans="2:71" ht="6.95" customHeight="1">
      <c r="B21" s="20"/>
      <c r="AR21" s="20"/>
    </row>
    <row r="22" spans="2:71" ht="12" customHeight="1">
      <c r="B22" s="20"/>
      <c r="D22" s="26" t="s">
        <v>34</v>
      </c>
      <c r="AR22" s="20"/>
    </row>
    <row r="23" spans="2:71" ht="16.5" customHeight="1">
      <c r="B23" s="20"/>
      <c r="E23" s="215" t="s">
        <v>1</v>
      </c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R23" s="20"/>
    </row>
    <row r="24" spans="2:71" ht="6.95" customHeight="1">
      <c r="B24" s="20"/>
      <c r="AR24" s="20"/>
    </row>
    <row r="25" spans="2:71" ht="6.95" customHeight="1">
      <c r="B25" s="2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0"/>
    </row>
    <row r="26" spans="2:71" s="1" customFormat="1" ht="25.9" customHeight="1">
      <c r="B26" s="30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6">
        <f>ROUND(AG94,2)</f>
        <v>0</v>
      </c>
      <c r="AL26" s="217"/>
      <c r="AM26" s="217"/>
      <c r="AN26" s="217"/>
      <c r="AO26" s="217"/>
      <c r="AR26" s="30"/>
    </row>
    <row r="27" spans="2:71" s="1" customFormat="1" ht="6.95" customHeight="1">
      <c r="B27" s="30"/>
      <c r="AR27" s="30"/>
    </row>
    <row r="28" spans="2:71" s="1" customFormat="1" ht="12.75">
      <c r="B28" s="30"/>
      <c r="L28" s="218" t="s">
        <v>36</v>
      </c>
      <c r="M28" s="218"/>
      <c r="N28" s="218"/>
      <c r="O28" s="218"/>
      <c r="P28" s="218"/>
      <c r="W28" s="218" t="s">
        <v>37</v>
      </c>
      <c r="X28" s="218"/>
      <c r="Y28" s="218"/>
      <c r="Z28" s="218"/>
      <c r="AA28" s="218"/>
      <c r="AB28" s="218"/>
      <c r="AC28" s="218"/>
      <c r="AD28" s="218"/>
      <c r="AE28" s="218"/>
      <c r="AK28" s="218" t="s">
        <v>38</v>
      </c>
      <c r="AL28" s="218"/>
      <c r="AM28" s="218"/>
      <c r="AN28" s="218"/>
      <c r="AO28" s="218"/>
      <c r="AR28" s="30"/>
    </row>
    <row r="29" spans="2:71" s="2" customFormat="1" ht="14.45" customHeight="1">
      <c r="B29" s="34"/>
      <c r="D29" s="26" t="s">
        <v>39</v>
      </c>
      <c r="F29" s="35" t="s">
        <v>40</v>
      </c>
      <c r="L29" s="205">
        <v>0.2</v>
      </c>
      <c r="M29" s="204"/>
      <c r="N29" s="204"/>
      <c r="O29" s="204"/>
      <c r="P29" s="204"/>
      <c r="Q29" s="36"/>
      <c r="R29" s="36"/>
      <c r="S29" s="36"/>
      <c r="T29" s="36"/>
      <c r="U29" s="36"/>
      <c r="V29" s="36"/>
      <c r="W29" s="203">
        <f>ROUND(AZ94, 2)</f>
        <v>0</v>
      </c>
      <c r="X29" s="204"/>
      <c r="Y29" s="204"/>
      <c r="Z29" s="204"/>
      <c r="AA29" s="204"/>
      <c r="AB29" s="204"/>
      <c r="AC29" s="204"/>
      <c r="AD29" s="204"/>
      <c r="AE29" s="204"/>
      <c r="AF29" s="36"/>
      <c r="AG29" s="36"/>
      <c r="AH29" s="36"/>
      <c r="AI29" s="36"/>
      <c r="AJ29" s="36"/>
      <c r="AK29" s="203">
        <f>ROUND(AV94, 2)</f>
        <v>0</v>
      </c>
      <c r="AL29" s="204"/>
      <c r="AM29" s="204"/>
      <c r="AN29" s="204"/>
      <c r="AO29" s="204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</row>
    <row r="30" spans="2:71" s="2" customFormat="1" ht="14.45" customHeight="1">
      <c r="B30" s="34"/>
      <c r="F30" s="35" t="s">
        <v>41</v>
      </c>
      <c r="L30" s="212">
        <v>0.2</v>
      </c>
      <c r="M30" s="211"/>
      <c r="N30" s="211"/>
      <c r="O30" s="211"/>
      <c r="P30" s="211"/>
      <c r="W30" s="210">
        <f>ROUND(BA94, 2)</f>
        <v>0</v>
      </c>
      <c r="X30" s="211"/>
      <c r="Y30" s="211"/>
      <c r="Z30" s="211"/>
      <c r="AA30" s="211"/>
      <c r="AB30" s="211"/>
      <c r="AC30" s="211"/>
      <c r="AD30" s="211"/>
      <c r="AE30" s="211"/>
      <c r="AK30" s="210">
        <f>ROUND(AW94, 2)</f>
        <v>0</v>
      </c>
      <c r="AL30" s="211"/>
      <c r="AM30" s="211"/>
      <c r="AN30" s="211"/>
      <c r="AO30" s="211"/>
      <c r="AR30" s="34"/>
    </row>
    <row r="31" spans="2:71" s="2" customFormat="1" ht="14.45" hidden="1" customHeight="1">
      <c r="B31" s="34"/>
      <c r="F31" s="26" t="s">
        <v>42</v>
      </c>
      <c r="L31" s="212">
        <v>0.2</v>
      </c>
      <c r="M31" s="211"/>
      <c r="N31" s="211"/>
      <c r="O31" s="211"/>
      <c r="P31" s="211"/>
      <c r="W31" s="210">
        <f>ROUND(BB94, 2)</f>
        <v>0</v>
      </c>
      <c r="X31" s="211"/>
      <c r="Y31" s="211"/>
      <c r="Z31" s="211"/>
      <c r="AA31" s="211"/>
      <c r="AB31" s="211"/>
      <c r="AC31" s="211"/>
      <c r="AD31" s="211"/>
      <c r="AE31" s="211"/>
      <c r="AK31" s="210">
        <v>0</v>
      </c>
      <c r="AL31" s="211"/>
      <c r="AM31" s="211"/>
      <c r="AN31" s="211"/>
      <c r="AO31" s="211"/>
      <c r="AR31" s="34"/>
    </row>
    <row r="32" spans="2:71" s="2" customFormat="1" ht="14.45" hidden="1" customHeight="1">
      <c r="B32" s="34"/>
      <c r="F32" s="26" t="s">
        <v>43</v>
      </c>
      <c r="L32" s="212">
        <v>0.2</v>
      </c>
      <c r="M32" s="211"/>
      <c r="N32" s="211"/>
      <c r="O32" s="211"/>
      <c r="P32" s="211"/>
      <c r="W32" s="210">
        <f>ROUND(BC94, 2)</f>
        <v>0</v>
      </c>
      <c r="X32" s="211"/>
      <c r="Y32" s="211"/>
      <c r="Z32" s="211"/>
      <c r="AA32" s="211"/>
      <c r="AB32" s="211"/>
      <c r="AC32" s="211"/>
      <c r="AD32" s="211"/>
      <c r="AE32" s="211"/>
      <c r="AK32" s="210">
        <v>0</v>
      </c>
      <c r="AL32" s="211"/>
      <c r="AM32" s="211"/>
      <c r="AN32" s="211"/>
      <c r="AO32" s="211"/>
      <c r="AR32" s="34"/>
    </row>
    <row r="33" spans="2:52" s="2" customFormat="1" ht="14.45" hidden="1" customHeight="1">
      <c r="B33" s="34"/>
      <c r="F33" s="35" t="s">
        <v>44</v>
      </c>
      <c r="L33" s="205">
        <v>0</v>
      </c>
      <c r="M33" s="204"/>
      <c r="N33" s="204"/>
      <c r="O33" s="204"/>
      <c r="P33" s="204"/>
      <c r="Q33" s="36"/>
      <c r="R33" s="36"/>
      <c r="S33" s="36"/>
      <c r="T33" s="36"/>
      <c r="U33" s="36"/>
      <c r="V33" s="36"/>
      <c r="W33" s="203">
        <f>ROUND(BD94, 2)</f>
        <v>0</v>
      </c>
      <c r="X33" s="204"/>
      <c r="Y33" s="204"/>
      <c r="Z33" s="204"/>
      <c r="AA33" s="204"/>
      <c r="AB33" s="204"/>
      <c r="AC33" s="204"/>
      <c r="AD33" s="204"/>
      <c r="AE33" s="204"/>
      <c r="AF33" s="36"/>
      <c r="AG33" s="36"/>
      <c r="AH33" s="36"/>
      <c r="AI33" s="36"/>
      <c r="AJ33" s="36"/>
      <c r="AK33" s="203">
        <v>0</v>
      </c>
      <c r="AL33" s="204"/>
      <c r="AM33" s="204"/>
      <c r="AN33" s="204"/>
      <c r="AO33" s="204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</row>
    <row r="34" spans="2:52" s="1" customFormat="1" ht="6.95" customHeight="1">
      <c r="B34" s="30"/>
      <c r="AR34" s="30"/>
    </row>
    <row r="35" spans="2:52" s="1" customFormat="1" ht="25.9" customHeight="1">
      <c r="B35" s="30"/>
      <c r="C35" s="38"/>
      <c r="D35" s="39" t="s">
        <v>45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46</v>
      </c>
      <c r="U35" s="40"/>
      <c r="V35" s="40"/>
      <c r="W35" s="40"/>
      <c r="X35" s="206" t="s">
        <v>47</v>
      </c>
      <c r="Y35" s="207"/>
      <c r="Z35" s="207"/>
      <c r="AA35" s="207"/>
      <c r="AB35" s="207"/>
      <c r="AC35" s="40"/>
      <c r="AD35" s="40"/>
      <c r="AE35" s="40"/>
      <c r="AF35" s="40"/>
      <c r="AG35" s="40"/>
      <c r="AH35" s="40"/>
      <c r="AI35" s="40"/>
      <c r="AJ35" s="40"/>
      <c r="AK35" s="208">
        <f>SUM(AK26:AK33)</f>
        <v>0</v>
      </c>
      <c r="AL35" s="207"/>
      <c r="AM35" s="207"/>
      <c r="AN35" s="207"/>
      <c r="AO35" s="209"/>
      <c r="AP35" s="38"/>
      <c r="AQ35" s="38"/>
      <c r="AR35" s="30"/>
    </row>
    <row r="36" spans="2:52" s="1" customFormat="1" ht="6.95" customHeight="1">
      <c r="B36" s="30"/>
      <c r="AR36" s="30"/>
    </row>
    <row r="37" spans="2:52" s="1" customFormat="1" ht="14.45" customHeight="1">
      <c r="B37" s="30"/>
      <c r="AR37" s="30"/>
    </row>
    <row r="38" spans="2:52" ht="14.45" customHeight="1">
      <c r="B38" s="20"/>
      <c r="AR38" s="20"/>
    </row>
    <row r="39" spans="2:52" ht="14.45" customHeight="1">
      <c r="B39" s="20"/>
      <c r="AR39" s="20"/>
    </row>
    <row r="40" spans="2:52" ht="14.45" customHeight="1">
      <c r="B40" s="20"/>
      <c r="AR40" s="20"/>
    </row>
    <row r="41" spans="2:52" ht="14.45" customHeight="1">
      <c r="B41" s="20"/>
      <c r="AR41" s="20"/>
    </row>
    <row r="42" spans="2:52" ht="14.45" customHeight="1">
      <c r="B42" s="20"/>
      <c r="AR42" s="20"/>
    </row>
    <row r="43" spans="2:52" ht="14.45" customHeight="1">
      <c r="B43" s="20"/>
      <c r="AR43" s="20"/>
    </row>
    <row r="44" spans="2:52" ht="14.45" customHeight="1">
      <c r="B44" s="20"/>
      <c r="AR44" s="20"/>
    </row>
    <row r="45" spans="2:52" ht="14.45" customHeight="1">
      <c r="B45" s="20"/>
      <c r="AR45" s="20"/>
    </row>
    <row r="46" spans="2:52" ht="14.45" customHeight="1">
      <c r="B46" s="20"/>
      <c r="AR46" s="20"/>
    </row>
    <row r="47" spans="2:52" ht="14.45" customHeight="1">
      <c r="B47" s="20"/>
      <c r="AR47" s="20"/>
    </row>
    <row r="48" spans="2:52" ht="14.45" customHeight="1">
      <c r="B48" s="20"/>
      <c r="AR48" s="20"/>
    </row>
    <row r="49" spans="2:44" s="1" customFormat="1" ht="14.45" customHeight="1">
      <c r="B49" s="30"/>
      <c r="D49" s="42" t="s">
        <v>48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49</v>
      </c>
      <c r="AI49" s="43"/>
      <c r="AJ49" s="43"/>
      <c r="AK49" s="43"/>
      <c r="AL49" s="43"/>
      <c r="AM49" s="43"/>
      <c r="AN49" s="43"/>
      <c r="AO49" s="43"/>
      <c r="AR49" s="30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0"/>
      <c r="D60" s="44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4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4" t="s">
        <v>50</v>
      </c>
      <c r="AI60" s="32"/>
      <c r="AJ60" s="32"/>
      <c r="AK60" s="32"/>
      <c r="AL60" s="32"/>
      <c r="AM60" s="44" t="s">
        <v>51</v>
      </c>
      <c r="AN60" s="32"/>
      <c r="AO60" s="32"/>
      <c r="AR60" s="30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0"/>
      <c r="D64" s="42" t="s">
        <v>52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53</v>
      </c>
      <c r="AI64" s="43"/>
      <c r="AJ64" s="43"/>
      <c r="AK64" s="43"/>
      <c r="AL64" s="43"/>
      <c r="AM64" s="43"/>
      <c r="AN64" s="43"/>
      <c r="AO64" s="43"/>
      <c r="AR64" s="30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0"/>
      <c r="D75" s="44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4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4" t="s">
        <v>50</v>
      </c>
      <c r="AI75" s="32"/>
      <c r="AJ75" s="32"/>
      <c r="AK75" s="32"/>
      <c r="AL75" s="32"/>
      <c r="AM75" s="44" t="s">
        <v>51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</row>
    <row r="81" spans="1:90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</row>
    <row r="82" spans="1:90" s="1" customFormat="1" ht="24.95" customHeight="1">
      <c r="B82" s="30"/>
      <c r="C82" s="21" t="s">
        <v>54</v>
      </c>
      <c r="AR82" s="30"/>
    </row>
    <row r="83" spans="1:90" s="1" customFormat="1" ht="6.95" customHeight="1">
      <c r="B83" s="30"/>
      <c r="AR83" s="30"/>
    </row>
    <row r="84" spans="1:90" s="3" customFormat="1" ht="12" customHeight="1">
      <c r="B84" s="49"/>
      <c r="C84" s="26" t="s">
        <v>10</v>
      </c>
      <c r="L84" s="3" t="str">
        <f>K5</f>
        <v>134</v>
      </c>
      <c r="AR84" s="49"/>
    </row>
    <row r="85" spans="1:90" s="4" customFormat="1" ht="36.950000000000003" customHeight="1">
      <c r="B85" s="50"/>
      <c r="C85" s="51" t="s">
        <v>12</v>
      </c>
      <c r="L85" s="194" t="str">
        <f>K6</f>
        <v>Vybudovanie spoločných zariadení a opatrení po pozemkových úpravách obec Sveržov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R85" s="50"/>
    </row>
    <row r="86" spans="1:90" s="1" customFormat="1" ht="6.95" customHeight="1">
      <c r="B86" s="30"/>
      <c r="AR86" s="30"/>
    </row>
    <row r="87" spans="1:90" s="1" customFormat="1" ht="12" customHeight="1">
      <c r="B87" s="30"/>
      <c r="C87" s="26" t="s">
        <v>17</v>
      </c>
      <c r="L87" s="52" t="str">
        <f>IF(K8="","",K8)</f>
        <v>Obec Sveržov</v>
      </c>
      <c r="AI87" s="26" t="s">
        <v>19</v>
      </c>
      <c r="AM87" s="196" t="str">
        <f>IF(AN8= "","",AN8)</f>
        <v/>
      </c>
      <c r="AN87" s="196"/>
      <c r="AR87" s="30"/>
    </row>
    <row r="88" spans="1:90" s="1" customFormat="1" ht="6.95" customHeight="1">
      <c r="B88" s="30"/>
      <c r="AR88" s="30"/>
    </row>
    <row r="89" spans="1:90" s="1" customFormat="1" ht="15.2" customHeight="1">
      <c r="B89" s="30"/>
      <c r="C89" s="26" t="s">
        <v>23</v>
      </c>
      <c r="L89" s="3" t="str">
        <f>IF(E11= "","",E11)</f>
        <v>Obec Sveržov</v>
      </c>
      <c r="AI89" s="26" t="s">
        <v>30</v>
      </c>
      <c r="AM89" s="197" t="str">
        <f>IF(E17="","",E17)</f>
        <v/>
      </c>
      <c r="AN89" s="198"/>
      <c r="AO89" s="198"/>
      <c r="AP89" s="198"/>
      <c r="AR89" s="30"/>
      <c r="AS89" s="199" t="s">
        <v>55</v>
      </c>
      <c r="AT89" s="200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0" s="1" customFormat="1" ht="15.2" customHeight="1">
      <c r="B90" s="30"/>
      <c r="C90" s="26" t="s">
        <v>28</v>
      </c>
      <c r="L90" s="3" t="str">
        <f>IF(E14="","",E14)</f>
        <v xml:space="preserve"> </v>
      </c>
      <c r="AI90" s="26" t="s">
        <v>33</v>
      </c>
      <c r="AM90" s="197" t="str">
        <f>IF(E20="","",E20)</f>
        <v/>
      </c>
      <c r="AN90" s="198"/>
      <c r="AO90" s="198"/>
      <c r="AP90" s="198"/>
      <c r="AR90" s="30"/>
      <c r="AS90" s="201"/>
      <c r="AT90" s="202"/>
      <c r="BD90" s="57"/>
    </row>
    <row r="91" spans="1:90" s="1" customFormat="1" ht="10.7" customHeight="1">
      <c r="B91" s="30"/>
      <c r="AR91" s="30"/>
      <c r="AS91" s="201"/>
      <c r="AT91" s="202"/>
      <c r="BD91" s="57"/>
    </row>
    <row r="92" spans="1:90" s="1" customFormat="1" ht="29.25" customHeight="1">
      <c r="B92" s="30"/>
      <c r="C92" s="184" t="s">
        <v>56</v>
      </c>
      <c r="D92" s="185"/>
      <c r="E92" s="185"/>
      <c r="F92" s="185"/>
      <c r="G92" s="185"/>
      <c r="H92" s="58"/>
      <c r="I92" s="186" t="s">
        <v>57</v>
      </c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7" t="s">
        <v>58</v>
      </c>
      <c r="AH92" s="185"/>
      <c r="AI92" s="185"/>
      <c r="AJ92" s="185"/>
      <c r="AK92" s="185"/>
      <c r="AL92" s="185"/>
      <c r="AM92" s="185"/>
      <c r="AN92" s="186" t="s">
        <v>59</v>
      </c>
      <c r="AO92" s="185"/>
      <c r="AP92" s="188"/>
      <c r="AQ92" s="59" t="s">
        <v>60</v>
      </c>
      <c r="AR92" s="30"/>
      <c r="AS92" s="60" t="s">
        <v>61</v>
      </c>
      <c r="AT92" s="61" t="s">
        <v>62</v>
      </c>
      <c r="AU92" s="61" t="s">
        <v>63</v>
      </c>
      <c r="AV92" s="61" t="s">
        <v>64</v>
      </c>
      <c r="AW92" s="61" t="s">
        <v>65</v>
      </c>
      <c r="AX92" s="61" t="s">
        <v>66</v>
      </c>
      <c r="AY92" s="61" t="s">
        <v>67</v>
      </c>
      <c r="AZ92" s="61" t="s">
        <v>68</v>
      </c>
      <c r="BA92" s="61" t="s">
        <v>69</v>
      </c>
      <c r="BB92" s="61" t="s">
        <v>70</v>
      </c>
      <c r="BC92" s="61" t="s">
        <v>71</v>
      </c>
      <c r="BD92" s="62" t="s">
        <v>72</v>
      </c>
    </row>
    <row r="93" spans="1:90" s="1" customFormat="1" ht="10.7" customHeight="1">
      <c r="B93" s="30"/>
      <c r="AR93" s="30"/>
      <c r="AS93" s="6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0" s="5" customFormat="1" ht="32.450000000000003" customHeight="1">
      <c r="B94" s="64"/>
      <c r="C94" s="65" t="s">
        <v>73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192">
        <f>ROUND(AG95,2)</f>
        <v>0</v>
      </c>
      <c r="AH94" s="192"/>
      <c r="AI94" s="192"/>
      <c r="AJ94" s="192"/>
      <c r="AK94" s="192"/>
      <c r="AL94" s="192"/>
      <c r="AM94" s="192"/>
      <c r="AN94" s="193">
        <f>SUM(AG94,AT94)</f>
        <v>0</v>
      </c>
      <c r="AO94" s="193"/>
      <c r="AP94" s="193"/>
      <c r="AQ94" s="68" t="s">
        <v>1</v>
      </c>
      <c r="AR94" s="64"/>
      <c r="AS94" s="69">
        <f>ROUND(AS95,2)</f>
        <v>0</v>
      </c>
      <c r="AT94" s="70">
        <f>ROUND(SUM(AV94:AW94),2)</f>
        <v>0</v>
      </c>
      <c r="AU94" s="71">
        <f>ROUND(AU95,5)</f>
        <v>17384.563259999999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ROUND(AZ95,2)</f>
        <v>0</v>
      </c>
      <c r="BA94" s="70">
        <f>ROUND(BA95,2)</f>
        <v>0</v>
      </c>
      <c r="BB94" s="70">
        <f>ROUND(BB95,2)</f>
        <v>0</v>
      </c>
      <c r="BC94" s="70">
        <f>ROUND(BC95,2)</f>
        <v>0</v>
      </c>
      <c r="BD94" s="72">
        <f>ROUND(BD95,2)</f>
        <v>0</v>
      </c>
      <c r="BS94" s="73" t="s">
        <v>74</v>
      </c>
      <c r="BT94" s="73" t="s">
        <v>75</v>
      </c>
      <c r="BV94" s="73" t="s">
        <v>76</v>
      </c>
      <c r="BW94" s="73" t="s">
        <v>4</v>
      </c>
      <c r="BX94" s="73" t="s">
        <v>77</v>
      </c>
      <c r="CL94" s="73" t="s">
        <v>15</v>
      </c>
    </row>
    <row r="95" spans="1:90" s="6" customFormat="1" ht="37.5" customHeight="1">
      <c r="A95" s="74" t="s">
        <v>78</v>
      </c>
      <c r="B95" s="75"/>
      <c r="C95" s="76"/>
      <c r="D95" s="191" t="s">
        <v>11</v>
      </c>
      <c r="E95" s="191"/>
      <c r="F95" s="191"/>
      <c r="G95" s="191"/>
      <c r="H95" s="191"/>
      <c r="I95" s="77"/>
      <c r="J95" s="191" t="s">
        <v>13</v>
      </c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89">
        <f>'134 - Vybudovanie spoločn...'!J28</f>
        <v>0</v>
      </c>
      <c r="AH95" s="190"/>
      <c r="AI95" s="190"/>
      <c r="AJ95" s="190"/>
      <c r="AK95" s="190"/>
      <c r="AL95" s="190"/>
      <c r="AM95" s="190"/>
      <c r="AN95" s="189">
        <f>SUM(AG95,AT95)</f>
        <v>0</v>
      </c>
      <c r="AO95" s="190"/>
      <c r="AP95" s="190"/>
      <c r="AQ95" s="78" t="s">
        <v>79</v>
      </c>
      <c r="AR95" s="75"/>
      <c r="AS95" s="79">
        <v>0</v>
      </c>
      <c r="AT95" s="80">
        <f>ROUND(SUM(AV95:AW95),2)</f>
        <v>0</v>
      </c>
      <c r="AU95" s="81">
        <f>'134 - Vybudovanie spoločn...'!P118</f>
        <v>17384.563259999999</v>
      </c>
      <c r="AV95" s="80">
        <f>'134 - Vybudovanie spoločn...'!J31</f>
        <v>0</v>
      </c>
      <c r="AW95" s="80">
        <f>'134 - Vybudovanie spoločn...'!J32</f>
        <v>0</v>
      </c>
      <c r="AX95" s="80">
        <f>'134 - Vybudovanie spoločn...'!J33</f>
        <v>0</v>
      </c>
      <c r="AY95" s="80">
        <f>'134 - Vybudovanie spoločn...'!J34</f>
        <v>0</v>
      </c>
      <c r="AZ95" s="80">
        <f>'134 - Vybudovanie spoločn...'!F31</f>
        <v>0</v>
      </c>
      <c r="BA95" s="80">
        <f>'134 - Vybudovanie spoločn...'!F32</f>
        <v>0</v>
      </c>
      <c r="BB95" s="80">
        <f>'134 - Vybudovanie spoločn...'!F33</f>
        <v>0</v>
      </c>
      <c r="BC95" s="80">
        <f>'134 - Vybudovanie spoločn...'!F34</f>
        <v>0</v>
      </c>
      <c r="BD95" s="82">
        <f>'134 - Vybudovanie spoločn...'!F35</f>
        <v>0</v>
      </c>
      <c r="BT95" s="83" t="s">
        <v>80</v>
      </c>
      <c r="BU95" s="83" t="s">
        <v>81</v>
      </c>
      <c r="BV95" s="83" t="s">
        <v>76</v>
      </c>
      <c r="BW95" s="83" t="s">
        <v>4</v>
      </c>
      <c r="BX95" s="83" t="s">
        <v>77</v>
      </c>
      <c r="CL95" s="83" t="s">
        <v>15</v>
      </c>
    </row>
    <row r="96" spans="1:90" s="1" customFormat="1" ht="30" customHeight="1">
      <c r="B96" s="30"/>
      <c r="AR96" s="30"/>
    </row>
    <row r="97" spans="2:44" s="1" customFormat="1" ht="6.95" customHeight="1"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0"/>
    </row>
  </sheetData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134 - Vybudovanie spoločn...'!C2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12"/>
  <sheetViews>
    <sheetView showGridLines="0" tabSelected="1" workbookViewId="0">
      <selection activeCell="X7" sqref="X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7" t="s">
        <v>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82</v>
      </c>
      <c r="L4" s="20"/>
      <c r="M4" s="84" t="s">
        <v>9</v>
      </c>
      <c r="AT4" s="17" t="s">
        <v>3</v>
      </c>
    </row>
    <row r="5" spans="2:46" ht="6.95" customHeight="1">
      <c r="B5" s="20"/>
      <c r="L5" s="20"/>
    </row>
    <row r="6" spans="2:46" s="1" customFormat="1" ht="12" customHeight="1">
      <c r="B6" s="30"/>
      <c r="D6" s="26" t="s">
        <v>12</v>
      </c>
      <c r="L6" s="30"/>
    </row>
    <row r="7" spans="2:46" s="1" customFormat="1" ht="30" customHeight="1">
      <c r="B7" s="30"/>
      <c r="E7" s="194" t="s">
        <v>13</v>
      </c>
      <c r="F7" s="219"/>
      <c r="G7" s="219"/>
      <c r="H7" s="219"/>
      <c r="L7" s="30"/>
    </row>
    <row r="8" spans="2:46" s="1" customFormat="1">
      <c r="B8" s="30"/>
      <c r="L8" s="30"/>
    </row>
    <row r="9" spans="2:46" s="1" customFormat="1" ht="12" customHeight="1">
      <c r="B9" s="30"/>
      <c r="D9" s="26" t="s">
        <v>14</v>
      </c>
      <c r="F9" s="24" t="s">
        <v>15</v>
      </c>
      <c r="I9" s="26" t="s">
        <v>16</v>
      </c>
      <c r="J9" s="24"/>
      <c r="L9" s="30"/>
    </row>
    <row r="10" spans="2:46" s="1" customFormat="1" ht="12" customHeight="1">
      <c r="B10" s="30"/>
      <c r="D10" s="26" t="s">
        <v>17</v>
      </c>
      <c r="F10" s="24" t="s">
        <v>18</v>
      </c>
      <c r="I10" s="26" t="s">
        <v>19</v>
      </c>
      <c r="J10" s="53"/>
      <c r="L10" s="30"/>
    </row>
    <row r="11" spans="2:46" s="1" customFormat="1" ht="21.75" customHeight="1">
      <c r="B11" s="30"/>
      <c r="D11" s="23" t="s">
        <v>20</v>
      </c>
      <c r="F11" s="27" t="s">
        <v>21</v>
      </c>
      <c r="I11" s="23" t="s">
        <v>22</v>
      </c>
      <c r="J11" s="27"/>
      <c r="L11" s="30"/>
    </row>
    <row r="12" spans="2:46" s="1" customFormat="1" ht="12" customHeight="1">
      <c r="B12" s="30"/>
      <c r="D12" s="26" t="s">
        <v>23</v>
      </c>
      <c r="I12" s="26" t="s">
        <v>24</v>
      </c>
      <c r="J12" s="24" t="s">
        <v>25</v>
      </c>
      <c r="L12" s="30"/>
    </row>
    <row r="13" spans="2:46" s="1" customFormat="1" ht="18" customHeight="1">
      <c r="B13" s="30"/>
      <c r="E13" s="24" t="s">
        <v>18</v>
      </c>
      <c r="I13" s="26" t="s">
        <v>26</v>
      </c>
      <c r="J13" s="24" t="s">
        <v>27</v>
      </c>
      <c r="L13" s="30"/>
    </row>
    <row r="14" spans="2:46" s="1" customFormat="1" ht="6.95" customHeight="1">
      <c r="B14" s="30"/>
      <c r="L14" s="30"/>
    </row>
    <row r="15" spans="2:46" s="1" customFormat="1" ht="12" customHeight="1">
      <c r="B15" s="30"/>
      <c r="D15" s="26" t="s">
        <v>28</v>
      </c>
      <c r="I15" s="26" t="s">
        <v>24</v>
      </c>
      <c r="J15" s="24" t="str">
        <f>'Rekapitulácia stavby'!AN13</f>
        <v/>
      </c>
      <c r="L15" s="30"/>
    </row>
    <row r="16" spans="2:46" s="1" customFormat="1" ht="18" customHeight="1">
      <c r="B16" s="30"/>
      <c r="E16" s="213" t="str">
        <f>'Rekapitulácia stavby'!E14</f>
        <v xml:space="preserve"> </v>
      </c>
      <c r="F16" s="213"/>
      <c r="G16" s="213"/>
      <c r="H16" s="213"/>
      <c r="I16" s="26" t="s">
        <v>26</v>
      </c>
      <c r="J16" s="24" t="str">
        <f>'Rekapitulácia stavby'!AN14</f>
        <v/>
      </c>
      <c r="L16" s="30"/>
    </row>
    <row r="17" spans="2:12" s="1" customFormat="1" ht="6.95" customHeight="1">
      <c r="B17" s="30"/>
      <c r="L17" s="30"/>
    </row>
    <row r="18" spans="2:12" s="1" customFormat="1" ht="12" customHeight="1">
      <c r="B18" s="30"/>
      <c r="D18" s="26" t="s">
        <v>30</v>
      </c>
      <c r="I18" s="26" t="s">
        <v>24</v>
      </c>
      <c r="J18" s="24"/>
      <c r="L18" s="30"/>
    </row>
    <row r="19" spans="2:12" s="1" customFormat="1" ht="18" customHeight="1">
      <c r="B19" s="30"/>
      <c r="E19" s="24"/>
      <c r="I19" s="26" t="s">
        <v>26</v>
      </c>
      <c r="J19" s="24"/>
      <c r="L19" s="30"/>
    </row>
    <row r="20" spans="2:12" s="1" customFormat="1" ht="6.95" customHeight="1">
      <c r="B20" s="30"/>
      <c r="L20" s="30"/>
    </row>
    <row r="21" spans="2:12" s="1" customFormat="1" ht="12" customHeight="1">
      <c r="B21" s="30"/>
      <c r="D21" s="26" t="s">
        <v>33</v>
      </c>
      <c r="I21" s="26" t="s">
        <v>24</v>
      </c>
      <c r="J21" s="24" t="s">
        <v>1</v>
      </c>
      <c r="L21" s="30"/>
    </row>
    <row r="22" spans="2:12" s="1" customFormat="1" ht="18" customHeight="1">
      <c r="B22" s="30"/>
      <c r="E22" s="24"/>
      <c r="I22" s="26" t="s">
        <v>26</v>
      </c>
      <c r="J22" s="24" t="s">
        <v>1</v>
      </c>
      <c r="L22" s="30"/>
    </row>
    <row r="23" spans="2:12" s="1" customFormat="1" ht="6.95" customHeight="1">
      <c r="B23" s="30"/>
      <c r="L23" s="30"/>
    </row>
    <row r="24" spans="2:12" s="1" customFormat="1" ht="12" customHeight="1">
      <c r="B24" s="30"/>
      <c r="D24" s="26" t="s">
        <v>34</v>
      </c>
      <c r="L24" s="30"/>
    </row>
    <row r="25" spans="2:12" s="7" customFormat="1" ht="16.5" customHeight="1">
      <c r="B25" s="85"/>
      <c r="E25" s="215" t="s">
        <v>1</v>
      </c>
      <c r="F25" s="215"/>
      <c r="G25" s="215"/>
      <c r="H25" s="215"/>
      <c r="L25" s="85"/>
    </row>
    <row r="26" spans="2:12" s="1" customFormat="1" ht="6.95" customHeight="1">
      <c r="B26" s="30"/>
      <c r="L26" s="30"/>
    </row>
    <row r="27" spans="2:12" s="1" customFormat="1" ht="6.95" customHeight="1">
      <c r="B27" s="30"/>
      <c r="D27" s="54"/>
      <c r="E27" s="54"/>
      <c r="F27" s="54"/>
      <c r="G27" s="54"/>
      <c r="H27" s="54"/>
      <c r="I27" s="54"/>
      <c r="J27" s="54"/>
      <c r="K27" s="54"/>
      <c r="L27" s="30"/>
    </row>
    <row r="28" spans="2:12" s="1" customFormat="1" ht="25.35" customHeight="1">
      <c r="B28" s="30"/>
      <c r="D28" s="86" t="s">
        <v>35</v>
      </c>
      <c r="J28" s="67">
        <f>ROUND(J118, 2)</f>
        <v>0</v>
      </c>
      <c r="L28" s="30"/>
    </row>
    <row r="29" spans="2:12" s="1" customFormat="1" ht="6.95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14.45" customHeight="1">
      <c r="B30" s="30"/>
      <c r="F30" s="33" t="s">
        <v>37</v>
      </c>
      <c r="I30" s="33" t="s">
        <v>36</v>
      </c>
      <c r="J30" s="33" t="s">
        <v>38</v>
      </c>
      <c r="L30" s="30"/>
    </row>
    <row r="31" spans="2:12" s="1" customFormat="1" ht="14.45" customHeight="1">
      <c r="B31" s="30"/>
      <c r="D31" s="56" t="s">
        <v>39</v>
      </c>
      <c r="E31" s="35" t="s">
        <v>40</v>
      </c>
      <c r="F31" s="87">
        <f>ROUND((SUM(BE118:BE311)),  2)</f>
        <v>0</v>
      </c>
      <c r="G31" s="88"/>
      <c r="H31" s="88"/>
      <c r="I31" s="89">
        <v>0.2</v>
      </c>
      <c r="J31" s="87">
        <f>ROUND(((SUM(BE118:BE311))*I31),  2)</f>
        <v>0</v>
      </c>
      <c r="L31" s="30"/>
    </row>
    <row r="32" spans="2:12" s="1" customFormat="1" ht="14.45" customHeight="1">
      <c r="B32" s="30"/>
      <c r="E32" s="35" t="s">
        <v>41</v>
      </c>
      <c r="F32" s="90">
        <f>ROUND((SUM(BF118:BF311)),  2)</f>
        <v>0</v>
      </c>
      <c r="I32" s="91">
        <v>0.2</v>
      </c>
      <c r="J32" s="90">
        <f>ROUND(((SUM(BF118:BF311))*I32),  2)</f>
        <v>0</v>
      </c>
      <c r="L32" s="30"/>
    </row>
    <row r="33" spans="2:12" s="1" customFormat="1" ht="14.45" hidden="1" customHeight="1">
      <c r="B33" s="30"/>
      <c r="E33" s="26" t="s">
        <v>42</v>
      </c>
      <c r="F33" s="90">
        <f>ROUND((SUM(BG118:BG311)),  2)</f>
        <v>0</v>
      </c>
      <c r="I33" s="91">
        <v>0.2</v>
      </c>
      <c r="J33" s="90">
        <f>0</f>
        <v>0</v>
      </c>
      <c r="L33" s="30"/>
    </row>
    <row r="34" spans="2:12" s="1" customFormat="1" ht="14.45" hidden="1" customHeight="1">
      <c r="B34" s="30"/>
      <c r="E34" s="26" t="s">
        <v>43</v>
      </c>
      <c r="F34" s="90">
        <f>ROUND((SUM(BH118:BH311)),  2)</f>
        <v>0</v>
      </c>
      <c r="I34" s="91">
        <v>0.2</v>
      </c>
      <c r="J34" s="90">
        <f>0</f>
        <v>0</v>
      </c>
      <c r="L34" s="30"/>
    </row>
    <row r="35" spans="2:12" s="1" customFormat="1" ht="14.45" hidden="1" customHeight="1">
      <c r="B35" s="30"/>
      <c r="E35" s="35" t="s">
        <v>44</v>
      </c>
      <c r="F35" s="87">
        <f>ROUND((SUM(BI118:BI311)),  2)</f>
        <v>0</v>
      </c>
      <c r="G35" s="88"/>
      <c r="H35" s="88"/>
      <c r="I35" s="89">
        <v>0</v>
      </c>
      <c r="J35" s="87">
        <f>0</f>
        <v>0</v>
      </c>
      <c r="L35" s="30"/>
    </row>
    <row r="36" spans="2:12" s="1" customFormat="1" ht="6.95" customHeight="1">
      <c r="B36" s="30"/>
      <c r="L36" s="30"/>
    </row>
    <row r="37" spans="2:12" s="1" customFormat="1" ht="25.35" customHeight="1">
      <c r="B37" s="30"/>
      <c r="C37" s="92"/>
      <c r="D37" s="93" t="s">
        <v>45</v>
      </c>
      <c r="E37" s="58"/>
      <c r="F37" s="58"/>
      <c r="G37" s="94" t="s">
        <v>46</v>
      </c>
      <c r="H37" s="95" t="s">
        <v>47</v>
      </c>
      <c r="I37" s="58"/>
      <c r="J37" s="96">
        <f>SUM(J28:J35)</f>
        <v>0</v>
      </c>
      <c r="K37" s="97"/>
      <c r="L37" s="30"/>
    </row>
    <row r="38" spans="2:12" s="1" customFormat="1" ht="14.45" customHeight="1">
      <c r="B38" s="30"/>
      <c r="L38" s="30"/>
    </row>
    <row r="39" spans="2:12" ht="14.45" customHeight="1">
      <c r="B39" s="20"/>
      <c r="L39" s="20"/>
    </row>
    <row r="40" spans="2:12" ht="14.45" customHeight="1">
      <c r="B40" s="20"/>
      <c r="L40" s="20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s="1" customFormat="1" ht="14.45" customHeight="1">
      <c r="B49" s="30"/>
      <c r="D49" s="42" t="s">
        <v>48</v>
      </c>
      <c r="E49" s="43"/>
      <c r="F49" s="43"/>
      <c r="G49" s="42" t="s">
        <v>49</v>
      </c>
      <c r="H49" s="43"/>
      <c r="I49" s="43"/>
      <c r="J49" s="43"/>
      <c r="K49" s="43"/>
      <c r="L49" s="30"/>
    </row>
    <row r="50" spans="2:12">
      <c r="B50" s="20"/>
      <c r="L50" s="20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 s="1" customFormat="1" ht="12.75">
      <c r="B60" s="30"/>
      <c r="D60" s="44" t="s">
        <v>50</v>
      </c>
      <c r="E60" s="32"/>
      <c r="F60" s="98" t="s">
        <v>51</v>
      </c>
      <c r="G60" s="44" t="s">
        <v>50</v>
      </c>
      <c r="H60" s="32"/>
      <c r="I60" s="32"/>
      <c r="J60" s="99" t="s">
        <v>51</v>
      </c>
      <c r="K60" s="32"/>
      <c r="L60" s="30"/>
    </row>
    <row r="61" spans="2:12">
      <c r="B61" s="20"/>
      <c r="L61" s="20"/>
    </row>
    <row r="62" spans="2:12">
      <c r="B62" s="20"/>
      <c r="L62" s="20"/>
    </row>
    <row r="63" spans="2:12">
      <c r="B63" s="20"/>
      <c r="L63" s="20"/>
    </row>
    <row r="64" spans="2:12" s="1" customFormat="1" ht="12.75">
      <c r="B64" s="30"/>
      <c r="D64" s="42" t="s">
        <v>52</v>
      </c>
      <c r="E64" s="43"/>
      <c r="F64" s="43"/>
      <c r="G64" s="42" t="s">
        <v>53</v>
      </c>
      <c r="H64" s="43"/>
      <c r="I64" s="43"/>
      <c r="J64" s="43"/>
      <c r="K64" s="43"/>
      <c r="L64" s="30"/>
    </row>
    <row r="65" spans="2:12">
      <c r="B65" s="20"/>
      <c r="L65" s="20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 s="1" customFormat="1" ht="12.75">
      <c r="B75" s="30"/>
      <c r="D75" s="44" t="s">
        <v>50</v>
      </c>
      <c r="E75" s="32"/>
      <c r="F75" s="98" t="s">
        <v>51</v>
      </c>
      <c r="G75" s="44" t="s">
        <v>50</v>
      </c>
      <c r="H75" s="32"/>
      <c r="I75" s="32"/>
      <c r="J75" s="99" t="s">
        <v>51</v>
      </c>
      <c r="K75" s="32"/>
      <c r="L75" s="30"/>
    </row>
    <row r="76" spans="2:12" s="1" customFormat="1" ht="14.45" customHeight="1">
      <c r="B76" s="45"/>
      <c r="C76" s="46"/>
      <c r="D76" s="46"/>
      <c r="E76" s="46"/>
      <c r="F76" s="46"/>
      <c r="G76" s="46"/>
      <c r="H76" s="46"/>
      <c r="I76" s="46"/>
      <c r="J76" s="46"/>
      <c r="K76" s="46"/>
      <c r="L76" s="30"/>
    </row>
    <row r="80" spans="2:12" s="1" customFormat="1" ht="6.95" customHeight="1">
      <c r="B80" s="47"/>
      <c r="C80" s="48"/>
      <c r="D80" s="48"/>
      <c r="E80" s="48"/>
      <c r="F80" s="48"/>
      <c r="G80" s="48"/>
      <c r="H80" s="48"/>
      <c r="I80" s="48"/>
      <c r="J80" s="48"/>
      <c r="K80" s="48"/>
      <c r="L80" s="30"/>
    </row>
    <row r="81" spans="2:47" s="1" customFormat="1" ht="24.95" customHeight="1">
      <c r="B81" s="30"/>
      <c r="C81" s="21" t="s">
        <v>83</v>
      </c>
      <c r="L81" s="30"/>
    </row>
    <row r="82" spans="2:47" s="1" customFormat="1" ht="6.95" customHeight="1">
      <c r="B82" s="30"/>
      <c r="L82" s="30"/>
    </row>
    <row r="83" spans="2:47" s="1" customFormat="1" ht="12" customHeight="1">
      <c r="B83" s="30"/>
      <c r="C83" s="26" t="s">
        <v>12</v>
      </c>
      <c r="L83" s="30"/>
    </row>
    <row r="84" spans="2:47" s="1" customFormat="1" ht="30" customHeight="1">
      <c r="B84" s="30"/>
      <c r="E84" s="194" t="str">
        <f>E7</f>
        <v>Vybudovanie spoločných zariadení a opatrení po pozemkových úpravách obec Sveržov</v>
      </c>
      <c r="F84" s="219"/>
      <c r="G84" s="219"/>
      <c r="H84" s="219"/>
      <c r="L84" s="30"/>
    </row>
    <row r="85" spans="2:47" s="1" customFormat="1" ht="6.95" customHeight="1">
      <c r="B85" s="30"/>
      <c r="L85" s="30"/>
    </row>
    <row r="86" spans="2:47" s="1" customFormat="1" ht="12" customHeight="1">
      <c r="B86" s="30"/>
      <c r="C86" s="26" t="s">
        <v>17</v>
      </c>
      <c r="F86" s="24" t="str">
        <f>F10</f>
        <v>Obec Sveržov</v>
      </c>
      <c r="I86" s="26" t="s">
        <v>19</v>
      </c>
      <c r="J86" s="53" t="str">
        <f>IF(J10="","",J10)</f>
        <v/>
      </c>
      <c r="L86" s="30"/>
    </row>
    <row r="87" spans="2:47" s="1" customFormat="1" ht="6.95" customHeight="1">
      <c r="B87" s="30"/>
      <c r="L87" s="30"/>
    </row>
    <row r="88" spans="2:47" s="1" customFormat="1" ht="15.2" customHeight="1">
      <c r="B88" s="30"/>
      <c r="C88" s="26" t="s">
        <v>23</v>
      </c>
      <c r="F88" s="24" t="str">
        <f>E13</f>
        <v>Obec Sveržov</v>
      </c>
      <c r="I88" s="26" t="s">
        <v>30</v>
      </c>
      <c r="J88" s="28">
        <f>E19</f>
        <v>0</v>
      </c>
      <c r="L88" s="30"/>
    </row>
    <row r="89" spans="2:47" s="1" customFormat="1" ht="15.2" customHeight="1">
      <c r="B89" s="30"/>
      <c r="C89" s="26" t="s">
        <v>28</v>
      </c>
      <c r="F89" s="24" t="str">
        <f>IF(E16="","",E16)</f>
        <v xml:space="preserve"> </v>
      </c>
      <c r="I89" s="26" t="s">
        <v>33</v>
      </c>
      <c r="J89" s="28">
        <f>E22</f>
        <v>0</v>
      </c>
      <c r="L89" s="30"/>
    </row>
    <row r="90" spans="2:47" s="1" customFormat="1" ht="10.35" customHeight="1">
      <c r="B90" s="30"/>
      <c r="L90" s="30"/>
    </row>
    <row r="91" spans="2:47" s="1" customFormat="1" ht="29.25" customHeight="1">
      <c r="B91" s="30"/>
      <c r="C91" s="100" t="s">
        <v>84</v>
      </c>
      <c r="D91" s="92"/>
      <c r="E91" s="92"/>
      <c r="F91" s="92"/>
      <c r="G91" s="92"/>
      <c r="H91" s="92"/>
      <c r="I91" s="92"/>
      <c r="J91" s="101" t="s">
        <v>85</v>
      </c>
      <c r="K91" s="92"/>
      <c r="L91" s="30"/>
    </row>
    <row r="92" spans="2:47" s="1" customFormat="1" ht="10.35" customHeight="1">
      <c r="B92" s="30"/>
      <c r="L92" s="30"/>
    </row>
    <row r="93" spans="2:47" s="1" customFormat="1" ht="22.7" customHeight="1">
      <c r="B93" s="30"/>
      <c r="C93" s="102" t="s">
        <v>86</v>
      </c>
      <c r="J93" s="67">
        <f>J118</f>
        <v>0</v>
      </c>
      <c r="L93" s="30"/>
      <c r="AU93" s="17" t="s">
        <v>87</v>
      </c>
    </row>
    <row r="94" spans="2:47" s="8" customFormat="1" ht="24.95" customHeight="1">
      <c r="B94" s="103"/>
      <c r="D94" s="104" t="s">
        <v>88</v>
      </c>
      <c r="E94" s="105"/>
      <c r="F94" s="105"/>
      <c r="G94" s="105"/>
      <c r="H94" s="105"/>
      <c r="I94" s="105"/>
      <c r="J94" s="106">
        <f>J119</f>
        <v>0</v>
      </c>
      <c r="L94" s="103"/>
    </row>
    <row r="95" spans="2:47" s="9" customFormat="1" ht="19.899999999999999" customHeight="1">
      <c r="B95" s="107"/>
      <c r="D95" s="108" t="s">
        <v>89</v>
      </c>
      <c r="E95" s="109"/>
      <c r="F95" s="109"/>
      <c r="G95" s="109"/>
      <c r="H95" s="109"/>
      <c r="I95" s="109"/>
      <c r="J95" s="110">
        <f>J120</f>
        <v>0</v>
      </c>
      <c r="L95" s="107"/>
    </row>
    <row r="96" spans="2:47" s="9" customFormat="1" ht="19.899999999999999" customHeight="1">
      <c r="B96" s="107"/>
      <c r="D96" s="108" t="s">
        <v>90</v>
      </c>
      <c r="E96" s="109"/>
      <c r="F96" s="109"/>
      <c r="G96" s="109"/>
      <c r="H96" s="109"/>
      <c r="I96" s="109"/>
      <c r="J96" s="110">
        <f>J199</f>
        <v>0</v>
      </c>
      <c r="L96" s="107"/>
    </row>
    <row r="97" spans="2:12" s="9" customFormat="1" ht="19.899999999999999" customHeight="1">
      <c r="B97" s="107"/>
      <c r="D97" s="108" t="s">
        <v>91</v>
      </c>
      <c r="E97" s="109"/>
      <c r="F97" s="109"/>
      <c r="G97" s="109"/>
      <c r="H97" s="109"/>
      <c r="I97" s="109"/>
      <c r="J97" s="110">
        <f>J233</f>
        <v>0</v>
      </c>
      <c r="L97" s="107"/>
    </row>
    <row r="98" spans="2:12" s="9" customFormat="1" ht="19.899999999999999" customHeight="1">
      <c r="B98" s="107"/>
      <c r="D98" s="108" t="s">
        <v>92</v>
      </c>
      <c r="E98" s="109"/>
      <c r="F98" s="109"/>
      <c r="G98" s="109"/>
      <c r="H98" s="109"/>
      <c r="I98" s="109"/>
      <c r="J98" s="110">
        <f>J277</f>
        <v>0</v>
      </c>
      <c r="L98" s="107"/>
    </row>
    <row r="99" spans="2:12" s="9" customFormat="1" ht="19.899999999999999" customHeight="1">
      <c r="B99" s="107"/>
      <c r="D99" s="108" t="s">
        <v>93</v>
      </c>
      <c r="E99" s="109"/>
      <c r="F99" s="109"/>
      <c r="G99" s="109"/>
      <c r="H99" s="109"/>
      <c r="I99" s="109"/>
      <c r="J99" s="110">
        <f>J279</f>
        <v>0</v>
      </c>
      <c r="L99" s="107"/>
    </row>
    <row r="100" spans="2:12" s="9" customFormat="1" ht="19.899999999999999" customHeight="1">
      <c r="B100" s="107"/>
      <c r="D100" s="108" t="s">
        <v>94</v>
      </c>
      <c r="E100" s="109"/>
      <c r="F100" s="109"/>
      <c r="G100" s="109"/>
      <c r="H100" s="109"/>
      <c r="I100" s="109"/>
      <c r="J100" s="110">
        <f>J310</f>
        <v>0</v>
      </c>
      <c r="L100" s="107"/>
    </row>
    <row r="101" spans="2:12" s="1" customFormat="1" ht="21.75" customHeight="1">
      <c r="B101" s="30"/>
      <c r="L101" s="30"/>
    </row>
    <row r="102" spans="2:12" s="1" customFormat="1" ht="6.95" customHeight="1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30"/>
    </row>
    <row r="106" spans="2:12" s="1" customFormat="1" ht="6.95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0"/>
    </row>
    <row r="107" spans="2:12" s="1" customFormat="1" ht="24.95" customHeight="1">
      <c r="B107" s="30"/>
      <c r="C107" s="21" t="s">
        <v>95</v>
      </c>
      <c r="L107" s="30"/>
    </row>
    <row r="108" spans="2:12" s="1" customFormat="1" ht="6.95" customHeight="1">
      <c r="B108" s="30"/>
      <c r="L108" s="30"/>
    </row>
    <row r="109" spans="2:12" s="1" customFormat="1" ht="12" customHeight="1">
      <c r="B109" s="30"/>
      <c r="C109" s="26" t="s">
        <v>12</v>
      </c>
      <c r="L109" s="30"/>
    </row>
    <row r="110" spans="2:12" s="1" customFormat="1" ht="30" customHeight="1">
      <c r="B110" s="30"/>
      <c r="E110" s="194" t="str">
        <f>E7</f>
        <v>Vybudovanie spoločných zariadení a opatrení po pozemkových úpravách obec Sveržov</v>
      </c>
      <c r="F110" s="219"/>
      <c r="G110" s="219"/>
      <c r="H110" s="219"/>
      <c r="L110" s="30"/>
    </row>
    <row r="111" spans="2:12" s="1" customFormat="1" ht="6.95" customHeight="1">
      <c r="B111" s="30"/>
      <c r="L111" s="30"/>
    </row>
    <row r="112" spans="2:12" s="1" customFormat="1" ht="12" customHeight="1">
      <c r="B112" s="30"/>
      <c r="C112" s="26" t="s">
        <v>17</v>
      </c>
      <c r="F112" s="24" t="str">
        <f>F10</f>
        <v>Obec Sveržov</v>
      </c>
      <c r="I112" s="26" t="s">
        <v>19</v>
      </c>
      <c r="J112" s="53" t="str">
        <f>IF(J10="","",J10)</f>
        <v/>
      </c>
      <c r="L112" s="30"/>
    </row>
    <row r="113" spans="2:65" s="1" customFormat="1" ht="6.95" customHeight="1">
      <c r="B113" s="30"/>
      <c r="L113" s="30"/>
    </row>
    <row r="114" spans="2:65" s="1" customFormat="1" ht="15.2" customHeight="1">
      <c r="B114" s="30"/>
      <c r="C114" s="26" t="s">
        <v>23</v>
      </c>
      <c r="F114" s="24" t="str">
        <f>E13</f>
        <v>Obec Sveržov</v>
      </c>
      <c r="I114" s="26" t="s">
        <v>30</v>
      </c>
      <c r="J114" s="28">
        <f>E19</f>
        <v>0</v>
      </c>
      <c r="L114" s="30"/>
    </row>
    <row r="115" spans="2:65" s="1" customFormat="1" ht="15.2" customHeight="1">
      <c r="B115" s="30"/>
      <c r="C115" s="26" t="s">
        <v>28</v>
      </c>
      <c r="F115" s="24" t="str">
        <f>IF(E16="","",E16)</f>
        <v xml:space="preserve"> </v>
      </c>
      <c r="I115" s="26" t="s">
        <v>33</v>
      </c>
      <c r="J115" s="28">
        <f>E22</f>
        <v>0</v>
      </c>
      <c r="L115" s="30"/>
    </row>
    <row r="116" spans="2:65" s="1" customFormat="1" ht="10.35" customHeight="1">
      <c r="B116" s="30"/>
      <c r="L116" s="30"/>
    </row>
    <row r="117" spans="2:65" s="10" customFormat="1" ht="29.25" customHeight="1">
      <c r="B117" s="111"/>
      <c r="C117" s="112" t="s">
        <v>96</v>
      </c>
      <c r="D117" s="113" t="s">
        <v>60</v>
      </c>
      <c r="E117" s="113" t="s">
        <v>56</v>
      </c>
      <c r="F117" s="113" t="s">
        <v>57</v>
      </c>
      <c r="G117" s="113" t="s">
        <v>97</v>
      </c>
      <c r="H117" s="113" t="s">
        <v>98</v>
      </c>
      <c r="I117" s="113" t="s">
        <v>99</v>
      </c>
      <c r="J117" s="114" t="s">
        <v>85</v>
      </c>
      <c r="K117" s="115" t="s">
        <v>100</v>
      </c>
      <c r="L117" s="111"/>
      <c r="M117" s="60" t="s">
        <v>1</v>
      </c>
      <c r="N117" s="61" t="s">
        <v>39</v>
      </c>
      <c r="O117" s="61" t="s">
        <v>101</v>
      </c>
      <c r="P117" s="61" t="s">
        <v>102</v>
      </c>
      <c r="Q117" s="61" t="s">
        <v>103</v>
      </c>
      <c r="R117" s="61" t="s">
        <v>104</v>
      </c>
      <c r="S117" s="61" t="s">
        <v>105</v>
      </c>
      <c r="T117" s="62" t="s">
        <v>106</v>
      </c>
    </row>
    <row r="118" spans="2:65" s="1" customFormat="1" ht="22.7" customHeight="1">
      <c r="B118" s="30"/>
      <c r="C118" s="65" t="s">
        <v>86</v>
      </c>
      <c r="J118" s="116">
        <f>BK118</f>
        <v>0</v>
      </c>
      <c r="L118" s="30"/>
      <c r="M118" s="63"/>
      <c r="N118" s="54"/>
      <c r="O118" s="54"/>
      <c r="P118" s="117">
        <f>P119</f>
        <v>17384.563259999999</v>
      </c>
      <c r="Q118" s="54"/>
      <c r="R118" s="117">
        <f>R119</f>
        <v>18831.1939948</v>
      </c>
      <c r="S118" s="54"/>
      <c r="T118" s="118">
        <f>T119</f>
        <v>0</v>
      </c>
      <c r="AT118" s="17" t="s">
        <v>74</v>
      </c>
      <c r="AU118" s="17" t="s">
        <v>87</v>
      </c>
      <c r="BK118" s="119">
        <f>BK119</f>
        <v>0</v>
      </c>
    </row>
    <row r="119" spans="2:65" s="11" customFormat="1" ht="25.9" customHeight="1">
      <c r="B119" s="120"/>
      <c r="D119" s="121" t="s">
        <v>74</v>
      </c>
      <c r="E119" s="122" t="s">
        <v>107</v>
      </c>
      <c r="F119" s="122" t="s">
        <v>108</v>
      </c>
      <c r="J119" s="123">
        <f>BK119</f>
        <v>0</v>
      </c>
      <c r="L119" s="120"/>
      <c r="M119" s="124"/>
      <c r="P119" s="125">
        <f>P120+P199+P233+P277+P279+P310</f>
        <v>17384.563259999999</v>
      </c>
      <c r="R119" s="125">
        <f>R120+R199+R233+R277+R279+R310</f>
        <v>18831.1939948</v>
      </c>
      <c r="T119" s="126">
        <f>T120+T199+T233+T277+T279+T310</f>
        <v>0</v>
      </c>
      <c r="AR119" s="121" t="s">
        <v>80</v>
      </c>
      <c r="AT119" s="127" t="s">
        <v>74</v>
      </c>
      <c r="AU119" s="127" t="s">
        <v>75</v>
      </c>
      <c r="AY119" s="121" t="s">
        <v>109</v>
      </c>
      <c r="BK119" s="128">
        <f>BK120+BK199+BK233+BK277+BK279+BK310</f>
        <v>0</v>
      </c>
    </row>
    <row r="120" spans="2:65" s="11" customFormat="1" ht="22.7" customHeight="1">
      <c r="B120" s="120"/>
      <c r="D120" s="121" t="s">
        <v>74</v>
      </c>
      <c r="E120" s="129" t="s">
        <v>80</v>
      </c>
      <c r="F120" s="129" t="s">
        <v>110</v>
      </c>
      <c r="J120" s="130">
        <f>BK120</f>
        <v>0</v>
      </c>
      <c r="L120" s="120"/>
      <c r="M120" s="124"/>
      <c r="P120" s="125">
        <f>SUM(P121:P198)</f>
        <v>11581.248</v>
      </c>
      <c r="R120" s="125">
        <f>SUM(R121:R198)</f>
        <v>3322.256695</v>
      </c>
      <c r="T120" s="126">
        <f>SUM(T121:T198)</f>
        <v>0</v>
      </c>
      <c r="AR120" s="121" t="s">
        <v>80</v>
      </c>
      <c r="AT120" s="127" t="s">
        <v>74</v>
      </c>
      <c r="AU120" s="127" t="s">
        <v>80</v>
      </c>
      <c r="AY120" s="121" t="s">
        <v>109</v>
      </c>
      <c r="BK120" s="128">
        <f>SUM(BK121:BK198)</f>
        <v>0</v>
      </c>
    </row>
    <row r="121" spans="2:65" s="1" customFormat="1" ht="33" customHeight="1">
      <c r="B121" s="131"/>
      <c r="C121" s="132" t="s">
        <v>80</v>
      </c>
      <c r="D121" s="132" t="s">
        <v>111</v>
      </c>
      <c r="E121" s="133" t="s">
        <v>112</v>
      </c>
      <c r="F121" s="134" t="s">
        <v>113</v>
      </c>
      <c r="G121" s="135" t="s">
        <v>114</v>
      </c>
      <c r="H121" s="136">
        <v>5245</v>
      </c>
      <c r="I121" s="136"/>
      <c r="J121" s="136"/>
      <c r="K121" s="137"/>
      <c r="L121" s="30"/>
      <c r="M121" s="138" t="s">
        <v>1</v>
      </c>
      <c r="N121" s="139" t="s">
        <v>41</v>
      </c>
      <c r="O121" s="140">
        <v>1.0999999999999999E-2</v>
      </c>
      <c r="P121" s="140">
        <f>O121*H121</f>
        <v>57.694999999999993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115</v>
      </c>
      <c r="AT121" s="142" t="s">
        <v>111</v>
      </c>
      <c r="AU121" s="142" t="s">
        <v>116</v>
      </c>
      <c r="AY121" s="17" t="s">
        <v>109</v>
      </c>
      <c r="BE121" s="143">
        <f>IF(N121="základná",J121,0)</f>
        <v>0</v>
      </c>
      <c r="BF121" s="143">
        <f>IF(N121="znížená",J121,0)</f>
        <v>0</v>
      </c>
      <c r="BG121" s="143">
        <f>IF(N121="zákl. prenesená",J121,0)</f>
        <v>0</v>
      </c>
      <c r="BH121" s="143">
        <f>IF(N121="zníž. prenesená",J121,0)</f>
        <v>0</v>
      </c>
      <c r="BI121" s="143">
        <f>IF(N121="nulová",J121,0)</f>
        <v>0</v>
      </c>
      <c r="BJ121" s="17" t="s">
        <v>116</v>
      </c>
      <c r="BK121" s="144">
        <f>ROUND(I121*H121,3)</f>
        <v>0</v>
      </c>
      <c r="BL121" s="17" t="s">
        <v>115</v>
      </c>
      <c r="BM121" s="142" t="s">
        <v>117</v>
      </c>
    </row>
    <row r="122" spans="2:65" s="12" customFormat="1">
      <c r="B122" s="145"/>
      <c r="D122" s="146" t="s">
        <v>118</v>
      </c>
      <c r="E122" s="147" t="s">
        <v>1</v>
      </c>
      <c r="F122" s="148" t="s">
        <v>119</v>
      </c>
      <c r="H122" s="147" t="s">
        <v>1</v>
      </c>
      <c r="L122" s="145"/>
      <c r="M122" s="149"/>
      <c r="T122" s="150"/>
      <c r="AT122" s="147" t="s">
        <v>118</v>
      </c>
      <c r="AU122" s="147" t="s">
        <v>116</v>
      </c>
      <c r="AV122" s="12" t="s">
        <v>80</v>
      </c>
      <c r="AW122" s="12" t="s">
        <v>31</v>
      </c>
      <c r="AX122" s="12" t="s">
        <v>75</v>
      </c>
      <c r="AY122" s="147" t="s">
        <v>109</v>
      </c>
    </row>
    <row r="123" spans="2:65" s="13" customFormat="1">
      <c r="B123" s="151"/>
      <c r="D123" s="146" t="s">
        <v>118</v>
      </c>
      <c r="E123" s="152" t="s">
        <v>1</v>
      </c>
      <c r="F123" s="153" t="s">
        <v>120</v>
      </c>
      <c r="H123" s="154">
        <v>1869</v>
      </c>
      <c r="L123" s="151"/>
      <c r="M123" s="155"/>
      <c r="T123" s="156"/>
      <c r="AT123" s="152" t="s">
        <v>118</v>
      </c>
      <c r="AU123" s="152" t="s">
        <v>116</v>
      </c>
      <c r="AV123" s="13" t="s">
        <v>116</v>
      </c>
      <c r="AW123" s="13" t="s">
        <v>31</v>
      </c>
      <c r="AX123" s="13" t="s">
        <v>75</v>
      </c>
      <c r="AY123" s="152" t="s">
        <v>109</v>
      </c>
    </row>
    <row r="124" spans="2:65" s="13" customFormat="1">
      <c r="B124" s="151"/>
      <c r="D124" s="146" t="s">
        <v>118</v>
      </c>
      <c r="E124" s="152" t="s">
        <v>1</v>
      </c>
      <c r="F124" s="153" t="s">
        <v>121</v>
      </c>
      <c r="H124" s="154">
        <v>3376</v>
      </c>
      <c r="L124" s="151"/>
      <c r="M124" s="155"/>
      <c r="T124" s="156"/>
      <c r="AT124" s="152" t="s">
        <v>118</v>
      </c>
      <c r="AU124" s="152" t="s">
        <v>116</v>
      </c>
      <c r="AV124" s="13" t="s">
        <v>116</v>
      </c>
      <c r="AW124" s="13" t="s">
        <v>31</v>
      </c>
      <c r="AX124" s="13" t="s">
        <v>75</v>
      </c>
      <c r="AY124" s="152" t="s">
        <v>109</v>
      </c>
    </row>
    <row r="125" spans="2:65" s="14" customFormat="1">
      <c r="B125" s="157"/>
      <c r="D125" s="146" t="s">
        <v>118</v>
      </c>
      <c r="E125" s="158" t="s">
        <v>1</v>
      </c>
      <c r="F125" s="159" t="s">
        <v>122</v>
      </c>
      <c r="H125" s="160">
        <v>5245</v>
      </c>
      <c r="L125" s="157"/>
      <c r="M125" s="161"/>
      <c r="T125" s="162"/>
      <c r="AT125" s="158" t="s">
        <v>118</v>
      </c>
      <c r="AU125" s="158" t="s">
        <v>116</v>
      </c>
      <c r="AV125" s="14" t="s">
        <v>115</v>
      </c>
      <c r="AW125" s="14" t="s">
        <v>31</v>
      </c>
      <c r="AX125" s="14" t="s">
        <v>80</v>
      </c>
      <c r="AY125" s="158" t="s">
        <v>109</v>
      </c>
    </row>
    <row r="126" spans="2:65" s="1" customFormat="1" ht="24.2" customHeight="1">
      <c r="B126" s="131"/>
      <c r="C126" s="132" t="s">
        <v>116</v>
      </c>
      <c r="D126" s="132" t="s">
        <v>111</v>
      </c>
      <c r="E126" s="133" t="s">
        <v>123</v>
      </c>
      <c r="F126" s="134" t="s">
        <v>124</v>
      </c>
      <c r="G126" s="135" t="s">
        <v>114</v>
      </c>
      <c r="H126" s="136">
        <v>6739</v>
      </c>
      <c r="I126" s="136"/>
      <c r="J126" s="136"/>
      <c r="K126" s="137"/>
      <c r="L126" s="30"/>
      <c r="M126" s="138" t="s">
        <v>1</v>
      </c>
      <c r="N126" s="139" t="s">
        <v>41</v>
      </c>
      <c r="O126" s="140">
        <v>0.15</v>
      </c>
      <c r="P126" s="140">
        <f>O126*H126</f>
        <v>1010.8499999999999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115</v>
      </c>
      <c r="AT126" s="142" t="s">
        <v>111</v>
      </c>
      <c r="AU126" s="142" t="s">
        <v>116</v>
      </c>
      <c r="AY126" s="17" t="s">
        <v>109</v>
      </c>
      <c r="BE126" s="143">
        <f>IF(N126="základná",J126,0)</f>
        <v>0</v>
      </c>
      <c r="BF126" s="143">
        <f>IF(N126="znížená",J126,0)</f>
        <v>0</v>
      </c>
      <c r="BG126" s="143">
        <f>IF(N126="zákl. prenesená",J126,0)</f>
        <v>0</v>
      </c>
      <c r="BH126" s="143">
        <f>IF(N126="zníž. prenesená",J126,0)</f>
        <v>0</v>
      </c>
      <c r="BI126" s="143">
        <f>IF(N126="nulová",J126,0)</f>
        <v>0</v>
      </c>
      <c r="BJ126" s="17" t="s">
        <v>116</v>
      </c>
      <c r="BK126" s="144">
        <f>ROUND(I126*H126,3)</f>
        <v>0</v>
      </c>
      <c r="BL126" s="17" t="s">
        <v>115</v>
      </c>
      <c r="BM126" s="142" t="s">
        <v>125</v>
      </c>
    </row>
    <row r="127" spans="2:65" s="12" customFormat="1">
      <c r="B127" s="145"/>
      <c r="D127" s="146" t="s">
        <v>118</v>
      </c>
      <c r="E127" s="147" t="s">
        <v>1</v>
      </c>
      <c r="F127" s="148" t="s">
        <v>119</v>
      </c>
      <c r="H127" s="147" t="s">
        <v>1</v>
      </c>
      <c r="L127" s="145"/>
      <c r="M127" s="149"/>
      <c r="T127" s="150"/>
      <c r="AT127" s="147" t="s">
        <v>118</v>
      </c>
      <c r="AU127" s="147" t="s">
        <v>116</v>
      </c>
      <c r="AV127" s="12" t="s">
        <v>80</v>
      </c>
      <c r="AW127" s="12" t="s">
        <v>31</v>
      </c>
      <c r="AX127" s="12" t="s">
        <v>75</v>
      </c>
      <c r="AY127" s="147" t="s">
        <v>109</v>
      </c>
    </row>
    <row r="128" spans="2:65" s="13" customFormat="1">
      <c r="B128" s="151"/>
      <c r="D128" s="146" t="s">
        <v>118</v>
      </c>
      <c r="E128" s="152" t="s">
        <v>1</v>
      </c>
      <c r="F128" s="153" t="s">
        <v>126</v>
      </c>
      <c r="H128" s="154">
        <v>1735</v>
      </c>
      <c r="L128" s="151"/>
      <c r="M128" s="155"/>
      <c r="T128" s="156"/>
      <c r="AT128" s="152" t="s">
        <v>118</v>
      </c>
      <c r="AU128" s="152" t="s">
        <v>116</v>
      </c>
      <c r="AV128" s="13" t="s">
        <v>116</v>
      </c>
      <c r="AW128" s="13" t="s">
        <v>31</v>
      </c>
      <c r="AX128" s="13" t="s">
        <v>75</v>
      </c>
      <c r="AY128" s="152" t="s">
        <v>109</v>
      </c>
    </row>
    <row r="129" spans="2:65" s="13" customFormat="1">
      <c r="B129" s="151"/>
      <c r="D129" s="146" t="s">
        <v>118</v>
      </c>
      <c r="E129" s="152" t="s">
        <v>1</v>
      </c>
      <c r="F129" s="153" t="s">
        <v>127</v>
      </c>
      <c r="H129" s="154">
        <v>5004</v>
      </c>
      <c r="L129" s="151"/>
      <c r="M129" s="155"/>
      <c r="T129" s="156"/>
      <c r="AT129" s="152" t="s">
        <v>118</v>
      </c>
      <c r="AU129" s="152" t="s">
        <v>116</v>
      </c>
      <c r="AV129" s="13" t="s">
        <v>116</v>
      </c>
      <c r="AW129" s="13" t="s">
        <v>31</v>
      </c>
      <c r="AX129" s="13" t="s">
        <v>75</v>
      </c>
      <c r="AY129" s="152" t="s">
        <v>109</v>
      </c>
    </row>
    <row r="130" spans="2:65" s="14" customFormat="1">
      <c r="B130" s="157"/>
      <c r="D130" s="146" t="s">
        <v>118</v>
      </c>
      <c r="E130" s="158" t="s">
        <v>1</v>
      </c>
      <c r="F130" s="159" t="s">
        <v>122</v>
      </c>
      <c r="H130" s="160">
        <v>6739</v>
      </c>
      <c r="L130" s="157"/>
      <c r="M130" s="161"/>
      <c r="T130" s="162"/>
      <c r="AT130" s="158" t="s">
        <v>118</v>
      </c>
      <c r="AU130" s="158" t="s">
        <v>116</v>
      </c>
      <c r="AV130" s="14" t="s">
        <v>115</v>
      </c>
      <c r="AW130" s="14" t="s">
        <v>31</v>
      </c>
      <c r="AX130" s="14" t="s">
        <v>80</v>
      </c>
      <c r="AY130" s="158" t="s">
        <v>109</v>
      </c>
    </row>
    <row r="131" spans="2:65" s="1" customFormat="1" ht="37.700000000000003" customHeight="1">
      <c r="B131" s="131"/>
      <c r="C131" s="132" t="s">
        <v>128</v>
      </c>
      <c r="D131" s="132" t="s">
        <v>111</v>
      </c>
      <c r="E131" s="133" t="s">
        <v>129</v>
      </c>
      <c r="F131" s="134" t="s">
        <v>130</v>
      </c>
      <c r="G131" s="135" t="s">
        <v>114</v>
      </c>
      <c r="H131" s="136">
        <v>5245</v>
      </c>
      <c r="I131" s="136"/>
      <c r="J131" s="136"/>
      <c r="K131" s="137"/>
      <c r="L131" s="30"/>
      <c r="M131" s="138" t="s">
        <v>1</v>
      </c>
      <c r="N131" s="139" t="s">
        <v>41</v>
      </c>
      <c r="O131" s="140">
        <v>5.3999999999999999E-2</v>
      </c>
      <c r="P131" s="140">
        <f>O131*H131</f>
        <v>283.23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115</v>
      </c>
      <c r="AT131" s="142" t="s">
        <v>111</v>
      </c>
      <c r="AU131" s="142" t="s">
        <v>116</v>
      </c>
      <c r="AY131" s="17" t="s">
        <v>109</v>
      </c>
      <c r="BE131" s="143">
        <f>IF(N131="základná",J131,0)</f>
        <v>0</v>
      </c>
      <c r="BF131" s="143">
        <f>IF(N131="znížená",J131,0)</f>
        <v>0</v>
      </c>
      <c r="BG131" s="143">
        <f>IF(N131="zákl. prenesená",J131,0)</f>
        <v>0</v>
      </c>
      <c r="BH131" s="143">
        <f>IF(N131="zníž. prenesená",J131,0)</f>
        <v>0</v>
      </c>
      <c r="BI131" s="143">
        <f>IF(N131="nulová",J131,0)</f>
        <v>0</v>
      </c>
      <c r="BJ131" s="17" t="s">
        <v>116</v>
      </c>
      <c r="BK131" s="144">
        <f>ROUND(I131*H131,3)</f>
        <v>0</v>
      </c>
      <c r="BL131" s="17" t="s">
        <v>115</v>
      </c>
      <c r="BM131" s="142" t="s">
        <v>131</v>
      </c>
    </row>
    <row r="132" spans="2:65" s="12" customFormat="1" ht="22.5">
      <c r="B132" s="145"/>
      <c r="D132" s="146" t="s">
        <v>118</v>
      </c>
      <c r="E132" s="147" t="s">
        <v>1</v>
      </c>
      <c r="F132" s="148" t="s">
        <v>132</v>
      </c>
      <c r="H132" s="147" t="s">
        <v>1</v>
      </c>
      <c r="L132" s="145"/>
      <c r="M132" s="149"/>
      <c r="T132" s="150"/>
      <c r="AT132" s="147" t="s">
        <v>118</v>
      </c>
      <c r="AU132" s="147" t="s">
        <v>116</v>
      </c>
      <c r="AV132" s="12" t="s">
        <v>80</v>
      </c>
      <c r="AW132" s="12" t="s">
        <v>31</v>
      </c>
      <c r="AX132" s="12" t="s">
        <v>75</v>
      </c>
      <c r="AY132" s="147" t="s">
        <v>109</v>
      </c>
    </row>
    <row r="133" spans="2:65" s="12" customFormat="1">
      <c r="B133" s="145"/>
      <c r="D133" s="146" t="s">
        <v>118</v>
      </c>
      <c r="E133" s="147" t="s">
        <v>1</v>
      </c>
      <c r="F133" s="148" t="s">
        <v>119</v>
      </c>
      <c r="H133" s="147" t="s">
        <v>1</v>
      </c>
      <c r="L133" s="145"/>
      <c r="M133" s="149"/>
      <c r="T133" s="150"/>
      <c r="AT133" s="147" t="s">
        <v>118</v>
      </c>
      <c r="AU133" s="147" t="s">
        <v>116</v>
      </c>
      <c r="AV133" s="12" t="s">
        <v>80</v>
      </c>
      <c r="AW133" s="12" t="s">
        <v>31</v>
      </c>
      <c r="AX133" s="12" t="s">
        <v>75</v>
      </c>
      <c r="AY133" s="147" t="s">
        <v>109</v>
      </c>
    </row>
    <row r="134" spans="2:65" s="13" customFormat="1">
      <c r="B134" s="151"/>
      <c r="D134" s="146" t="s">
        <v>118</v>
      </c>
      <c r="E134" s="152" t="s">
        <v>1</v>
      </c>
      <c r="F134" s="153" t="s">
        <v>120</v>
      </c>
      <c r="H134" s="154">
        <v>1869</v>
      </c>
      <c r="L134" s="151"/>
      <c r="M134" s="155"/>
      <c r="T134" s="156"/>
      <c r="AT134" s="152" t="s">
        <v>118</v>
      </c>
      <c r="AU134" s="152" t="s">
        <v>116</v>
      </c>
      <c r="AV134" s="13" t="s">
        <v>116</v>
      </c>
      <c r="AW134" s="13" t="s">
        <v>31</v>
      </c>
      <c r="AX134" s="13" t="s">
        <v>75</v>
      </c>
      <c r="AY134" s="152" t="s">
        <v>109</v>
      </c>
    </row>
    <row r="135" spans="2:65" s="13" customFormat="1">
      <c r="B135" s="151"/>
      <c r="D135" s="146" t="s">
        <v>118</v>
      </c>
      <c r="E135" s="152" t="s">
        <v>1</v>
      </c>
      <c r="F135" s="153" t="s">
        <v>121</v>
      </c>
      <c r="H135" s="154">
        <v>3376</v>
      </c>
      <c r="L135" s="151"/>
      <c r="M135" s="155"/>
      <c r="T135" s="156"/>
      <c r="AT135" s="152" t="s">
        <v>118</v>
      </c>
      <c r="AU135" s="152" t="s">
        <v>116</v>
      </c>
      <c r="AV135" s="13" t="s">
        <v>116</v>
      </c>
      <c r="AW135" s="13" t="s">
        <v>31</v>
      </c>
      <c r="AX135" s="13" t="s">
        <v>75</v>
      </c>
      <c r="AY135" s="152" t="s">
        <v>109</v>
      </c>
    </row>
    <row r="136" spans="2:65" s="14" customFormat="1">
      <c r="B136" s="157"/>
      <c r="D136" s="146" t="s">
        <v>118</v>
      </c>
      <c r="E136" s="158" t="s">
        <v>1</v>
      </c>
      <c r="F136" s="159" t="s">
        <v>122</v>
      </c>
      <c r="H136" s="160">
        <v>5245</v>
      </c>
      <c r="L136" s="157"/>
      <c r="M136" s="161"/>
      <c r="T136" s="162"/>
      <c r="AT136" s="158" t="s">
        <v>118</v>
      </c>
      <c r="AU136" s="158" t="s">
        <v>116</v>
      </c>
      <c r="AV136" s="14" t="s">
        <v>115</v>
      </c>
      <c r="AW136" s="14" t="s">
        <v>31</v>
      </c>
      <c r="AX136" s="14" t="s">
        <v>80</v>
      </c>
      <c r="AY136" s="158" t="s">
        <v>109</v>
      </c>
    </row>
    <row r="137" spans="2:65" s="1" customFormat="1" ht="37.700000000000003" customHeight="1">
      <c r="B137" s="131"/>
      <c r="C137" s="132" t="s">
        <v>115</v>
      </c>
      <c r="D137" s="132" t="s">
        <v>111</v>
      </c>
      <c r="E137" s="133" t="s">
        <v>133</v>
      </c>
      <c r="F137" s="134" t="s">
        <v>134</v>
      </c>
      <c r="G137" s="135" t="s">
        <v>114</v>
      </c>
      <c r="H137" s="136">
        <v>6739</v>
      </c>
      <c r="I137" s="136"/>
      <c r="J137" s="136"/>
      <c r="K137" s="137"/>
      <c r="L137" s="30"/>
      <c r="M137" s="138" t="s">
        <v>1</v>
      </c>
      <c r="N137" s="139" t="s">
        <v>41</v>
      </c>
      <c r="O137" s="140">
        <v>4.4999999999999998E-2</v>
      </c>
      <c r="P137" s="140">
        <f>O137*H137</f>
        <v>303.255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115</v>
      </c>
      <c r="AT137" s="142" t="s">
        <v>111</v>
      </c>
      <c r="AU137" s="142" t="s">
        <v>116</v>
      </c>
      <c r="AY137" s="17" t="s">
        <v>109</v>
      </c>
      <c r="BE137" s="143">
        <f>IF(N137="základná",J137,0)</f>
        <v>0</v>
      </c>
      <c r="BF137" s="143">
        <f>IF(N137="znížená",J137,0)</f>
        <v>0</v>
      </c>
      <c r="BG137" s="143">
        <f>IF(N137="zákl. prenesená",J137,0)</f>
        <v>0</v>
      </c>
      <c r="BH137" s="143">
        <f>IF(N137="zníž. prenesená",J137,0)</f>
        <v>0</v>
      </c>
      <c r="BI137" s="143">
        <f>IF(N137="nulová",J137,0)</f>
        <v>0</v>
      </c>
      <c r="BJ137" s="17" t="s">
        <v>116</v>
      </c>
      <c r="BK137" s="144">
        <f>ROUND(I137*H137,3)</f>
        <v>0</v>
      </c>
      <c r="BL137" s="17" t="s">
        <v>115</v>
      </c>
      <c r="BM137" s="142" t="s">
        <v>135</v>
      </c>
    </row>
    <row r="138" spans="2:65" s="12" customFormat="1" ht="22.5">
      <c r="B138" s="145"/>
      <c r="D138" s="146" t="s">
        <v>118</v>
      </c>
      <c r="E138" s="147" t="s">
        <v>1</v>
      </c>
      <c r="F138" s="148" t="s">
        <v>136</v>
      </c>
      <c r="H138" s="147" t="s">
        <v>1</v>
      </c>
      <c r="L138" s="145"/>
      <c r="M138" s="149"/>
      <c r="T138" s="150"/>
      <c r="AT138" s="147" t="s">
        <v>118</v>
      </c>
      <c r="AU138" s="147" t="s">
        <v>116</v>
      </c>
      <c r="AV138" s="12" t="s">
        <v>80</v>
      </c>
      <c r="AW138" s="12" t="s">
        <v>31</v>
      </c>
      <c r="AX138" s="12" t="s">
        <v>75</v>
      </c>
      <c r="AY138" s="147" t="s">
        <v>109</v>
      </c>
    </row>
    <row r="139" spans="2:65" s="12" customFormat="1">
      <c r="B139" s="145"/>
      <c r="D139" s="146" t="s">
        <v>118</v>
      </c>
      <c r="E139" s="147" t="s">
        <v>1</v>
      </c>
      <c r="F139" s="148" t="s">
        <v>119</v>
      </c>
      <c r="H139" s="147" t="s">
        <v>1</v>
      </c>
      <c r="L139" s="145"/>
      <c r="M139" s="149"/>
      <c r="T139" s="150"/>
      <c r="AT139" s="147" t="s">
        <v>118</v>
      </c>
      <c r="AU139" s="147" t="s">
        <v>116</v>
      </c>
      <c r="AV139" s="12" t="s">
        <v>80</v>
      </c>
      <c r="AW139" s="12" t="s">
        <v>31</v>
      </c>
      <c r="AX139" s="12" t="s">
        <v>75</v>
      </c>
      <c r="AY139" s="147" t="s">
        <v>109</v>
      </c>
    </row>
    <row r="140" spans="2:65" s="13" customFormat="1">
      <c r="B140" s="151"/>
      <c r="D140" s="146" t="s">
        <v>118</v>
      </c>
      <c r="E140" s="152" t="s">
        <v>1</v>
      </c>
      <c r="F140" s="153" t="s">
        <v>137</v>
      </c>
      <c r="H140" s="154">
        <v>1735</v>
      </c>
      <c r="L140" s="151"/>
      <c r="M140" s="155"/>
      <c r="T140" s="156"/>
      <c r="AT140" s="152" t="s">
        <v>118</v>
      </c>
      <c r="AU140" s="152" t="s">
        <v>116</v>
      </c>
      <c r="AV140" s="13" t="s">
        <v>116</v>
      </c>
      <c r="AW140" s="13" t="s">
        <v>31</v>
      </c>
      <c r="AX140" s="13" t="s">
        <v>75</v>
      </c>
      <c r="AY140" s="152" t="s">
        <v>109</v>
      </c>
    </row>
    <row r="141" spans="2:65" s="13" customFormat="1">
      <c r="B141" s="151"/>
      <c r="D141" s="146" t="s">
        <v>118</v>
      </c>
      <c r="E141" s="152" t="s">
        <v>1</v>
      </c>
      <c r="F141" s="153" t="s">
        <v>127</v>
      </c>
      <c r="H141" s="154">
        <v>5004</v>
      </c>
      <c r="L141" s="151"/>
      <c r="M141" s="155"/>
      <c r="T141" s="156"/>
      <c r="AT141" s="152" t="s">
        <v>118</v>
      </c>
      <c r="AU141" s="152" t="s">
        <v>116</v>
      </c>
      <c r="AV141" s="13" t="s">
        <v>116</v>
      </c>
      <c r="AW141" s="13" t="s">
        <v>31</v>
      </c>
      <c r="AX141" s="13" t="s">
        <v>75</v>
      </c>
      <c r="AY141" s="152" t="s">
        <v>109</v>
      </c>
    </row>
    <row r="142" spans="2:65" s="14" customFormat="1">
      <c r="B142" s="157"/>
      <c r="D142" s="146" t="s">
        <v>118</v>
      </c>
      <c r="E142" s="158" t="s">
        <v>1</v>
      </c>
      <c r="F142" s="159" t="s">
        <v>122</v>
      </c>
      <c r="H142" s="160">
        <v>6739</v>
      </c>
      <c r="L142" s="157"/>
      <c r="M142" s="161"/>
      <c r="T142" s="162"/>
      <c r="AT142" s="158" t="s">
        <v>118</v>
      </c>
      <c r="AU142" s="158" t="s">
        <v>116</v>
      </c>
      <c r="AV142" s="14" t="s">
        <v>115</v>
      </c>
      <c r="AW142" s="14" t="s">
        <v>31</v>
      </c>
      <c r="AX142" s="14" t="s">
        <v>80</v>
      </c>
      <c r="AY142" s="158" t="s">
        <v>109</v>
      </c>
    </row>
    <row r="143" spans="2:65" s="1" customFormat="1" ht="44.25" customHeight="1">
      <c r="B143" s="131"/>
      <c r="C143" s="132" t="s">
        <v>138</v>
      </c>
      <c r="D143" s="132" t="s">
        <v>111</v>
      </c>
      <c r="E143" s="133" t="s">
        <v>139</v>
      </c>
      <c r="F143" s="134" t="s">
        <v>140</v>
      </c>
      <c r="G143" s="135" t="s">
        <v>114</v>
      </c>
      <c r="H143" s="136">
        <v>80868</v>
      </c>
      <c r="I143" s="136"/>
      <c r="J143" s="136"/>
      <c r="K143" s="137"/>
      <c r="L143" s="30"/>
      <c r="M143" s="138" t="s">
        <v>1</v>
      </c>
      <c r="N143" s="139" t="s">
        <v>41</v>
      </c>
      <c r="O143" s="140">
        <v>3.0000000000000001E-3</v>
      </c>
      <c r="P143" s="140">
        <f>O143*H143</f>
        <v>242.60400000000001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115</v>
      </c>
      <c r="AT143" s="142" t="s">
        <v>111</v>
      </c>
      <c r="AU143" s="142" t="s">
        <v>116</v>
      </c>
      <c r="AY143" s="17" t="s">
        <v>109</v>
      </c>
      <c r="BE143" s="143">
        <f>IF(N143="základná",J143,0)</f>
        <v>0</v>
      </c>
      <c r="BF143" s="143">
        <f>IF(N143="znížená",J143,0)</f>
        <v>0</v>
      </c>
      <c r="BG143" s="143">
        <f>IF(N143="zákl. prenesená",J143,0)</f>
        <v>0</v>
      </c>
      <c r="BH143" s="143">
        <f>IF(N143="zníž. prenesená",J143,0)</f>
        <v>0</v>
      </c>
      <c r="BI143" s="143">
        <f>IF(N143="nulová",J143,0)</f>
        <v>0</v>
      </c>
      <c r="BJ143" s="17" t="s">
        <v>116</v>
      </c>
      <c r="BK143" s="144">
        <f>ROUND(I143*H143,3)</f>
        <v>0</v>
      </c>
      <c r="BL143" s="17" t="s">
        <v>115</v>
      </c>
      <c r="BM143" s="142" t="s">
        <v>141</v>
      </c>
    </row>
    <row r="144" spans="2:65" s="13" customFormat="1">
      <c r="B144" s="151"/>
      <c r="D144" s="146" t="s">
        <v>118</v>
      </c>
      <c r="E144" s="152" t="s">
        <v>1</v>
      </c>
      <c r="F144" s="153" t="s">
        <v>142</v>
      </c>
      <c r="H144" s="154">
        <v>80868</v>
      </c>
      <c r="L144" s="151"/>
      <c r="M144" s="155"/>
      <c r="T144" s="156"/>
      <c r="AT144" s="152" t="s">
        <v>118</v>
      </c>
      <c r="AU144" s="152" t="s">
        <v>116</v>
      </c>
      <c r="AV144" s="13" t="s">
        <v>116</v>
      </c>
      <c r="AW144" s="13" t="s">
        <v>31</v>
      </c>
      <c r="AX144" s="13" t="s">
        <v>80</v>
      </c>
      <c r="AY144" s="152" t="s">
        <v>109</v>
      </c>
    </row>
    <row r="145" spans="2:65" s="1" customFormat="1" ht="24.2" customHeight="1">
      <c r="B145" s="131"/>
      <c r="C145" s="132" t="s">
        <v>143</v>
      </c>
      <c r="D145" s="132" t="s">
        <v>111</v>
      </c>
      <c r="E145" s="133" t="s">
        <v>144</v>
      </c>
      <c r="F145" s="134" t="s">
        <v>145</v>
      </c>
      <c r="G145" s="135" t="s">
        <v>114</v>
      </c>
      <c r="H145" s="136">
        <v>17229</v>
      </c>
      <c r="I145" s="136"/>
      <c r="J145" s="136"/>
      <c r="K145" s="137"/>
      <c r="L145" s="30"/>
      <c r="M145" s="138" t="s">
        <v>1</v>
      </c>
      <c r="N145" s="139" t="s">
        <v>41</v>
      </c>
      <c r="O145" s="140">
        <v>5.3999999999999999E-2</v>
      </c>
      <c r="P145" s="140">
        <f>O145*H145</f>
        <v>930.36599999999999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115</v>
      </c>
      <c r="AT145" s="142" t="s">
        <v>111</v>
      </c>
      <c r="AU145" s="142" t="s">
        <v>116</v>
      </c>
      <c r="AY145" s="17" t="s">
        <v>109</v>
      </c>
      <c r="BE145" s="143">
        <f>IF(N145="základná",J145,0)</f>
        <v>0</v>
      </c>
      <c r="BF145" s="143">
        <f>IF(N145="znížená",J145,0)</f>
        <v>0</v>
      </c>
      <c r="BG145" s="143">
        <f>IF(N145="zákl. prenesená",J145,0)</f>
        <v>0</v>
      </c>
      <c r="BH145" s="143">
        <f>IF(N145="zníž. prenesená",J145,0)</f>
        <v>0</v>
      </c>
      <c r="BI145" s="143">
        <f>IF(N145="nulová",J145,0)</f>
        <v>0</v>
      </c>
      <c r="BJ145" s="17" t="s">
        <v>116</v>
      </c>
      <c r="BK145" s="144">
        <f>ROUND(I145*H145,3)</f>
        <v>0</v>
      </c>
      <c r="BL145" s="17" t="s">
        <v>115</v>
      </c>
      <c r="BM145" s="142" t="s">
        <v>146</v>
      </c>
    </row>
    <row r="146" spans="2:65" s="12" customFormat="1" ht="22.5">
      <c r="B146" s="145"/>
      <c r="D146" s="146" t="s">
        <v>118</v>
      </c>
      <c r="E146" s="147" t="s">
        <v>1</v>
      </c>
      <c r="F146" s="148" t="s">
        <v>147</v>
      </c>
      <c r="H146" s="147" t="s">
        <v>1</v>
      </c>
      <c r="L146" s="145"/>
      <c r="M146" s="149"/>
      <c r="T146" s="150"/>
      <c r="AT146" s="147" t="s">
        <v>118</v>
      </c>
      <c r="AU146" s="147" t="s">
        <v>116</v>
      </c>
      <c r="AV146" s="12" t="s">
        <v>80</v>
      </c>
      <c r="AW146" s="12" t="s">
        <v>31</v>
      </c>
      <c r="AX146" s="12" t="s">
        <v>75</v>
      </c>
      <c r="AY146" s="147" t="s">
        <v>109</v>
      </c>
    </row>
    <row r="147" spans="2:65" s="13" customFormat="1">
      <c r="B147" s="151"/>
      <c r="D147" s="146" t="s">
        <v>118</v>
      </c>
      <c r="E147" s="152" t="s">
        <v>1</v>
      </c>
      <c r="F147" s="153" t="s">
        <v>148</v>
      </c>
      <c r="H147" s="154">
        <v>10490</v>
      </c>
      <c r="L147" s="151"/>
      <c r="M147" s="155"/>
      <c r="T147" s="156"/>
      <c r="AT147" s="152" t="s">
        <v>118</v>
      </c>
      <c r="AU147" s="152" t="s">
        <v>116</v>
      </c>
      <c r="AV147" s="13" t="s">
        <v>116</v>
      </c>
      <c r="AW147" s="13" t="s">
        <v>31</v>
      </c>
      <c r="AX147" s="13" t="s">
        <v>75</v>
      </c>
      <c r="AY147" s="152" t="s">
        <v>109</v>
      </c>
    </row>
    <row r="148" spans="2:65" s="12" customFormat="1" ht="22.5">
      <c r="B148" s="145"/>
      <c r="D148" s="146" t="s">
        <v>118</v>
      </c>
      <c r="E148" s="147" t="s">
        <v>1</v>
      </c>
      <c r="F148" s="148" t="s">
        <v>149</v>
      </c>
      <c r="H148" s="147" t="s">
        <v>1</v>
      </c>
      <c r="L148" s="145"/>
      <c r="M148" s="149"/>
      <c r="T148" s="150"/>
      <c r="AT148" s="147" t="s">
        <v>118</v>
      </c>
      <c r="AU148" s="147" t="s">
        <v>116</v>
      </c>
      <c r="AV148" s="12" t="s">
        <v>80</v>
      </c>
      <c r="AW148" s="12" t="s">
        <v>31</v>
      </c>
      <c r="AX148" s="12" t="s">
        <v>75</v>
      </c>
      <c r="AY148" s="147" t="s">
        <v>109</v>
      </c>
    </row>
    <row r="149" spans="2:65" s="13" customFormat="1">
      <c r="B149" s="151"/>
      <c r="D149" s="146" t="s">
        <v>118</v>
      </c>
      <c r="E149" s="152" t="s">
        <v>1</v>
      </c>
      <c r="F149" s="153" t="s">
        <v>150</v>
      </c>
      <c r="H149" s="154">
        <v>6739</v>
      </c>
      <c r="L149" s="151"/>
      <c r="M149" s="155"/>
      <c r="T149" s="156"/>
      <c r="AT149" s="152" t="s">
        <v>118</v>
      </c>
      <c r="AU149" s="152" t="s">
        <v>116</v>
      </c>
      <c r="AV149" s="13" t="s">
        <v>116</v>
      </c>
      <c r="AW149" s="13" t="s">
        <v>31</v>
      </c>
      <c r="AX149" s="13" t="s">
        <v>75</v>
      </c>
      <c r="AY149" s="152" t="s">
        <v>109</v>
      </c>
    </row>
    <row r="150" spans="2:65" s="14" customFormat="1">
      <c r="B150" s="157"/>
      <c r="D150" s="146" t="s">
        <v>118</v>
      </c>
      <c r="E150" s="158" t="s">
        <v>1</v>
      </c>
      <c r="F150" s="159" t="s">
        <v>122</v>
      </c>
      <c r="H150" s="160">
        <v>17229</v>
      </c>
      <c r="L150" s="157"/>
      <c r="M150" s="161"/>
      <c r="T150" s="162"/>
      <c r="AT150" s="158" t="s">
        <v>118</v>
      </c>
      <c r="AU150" s="158" t="s">
        <v>116</v>
      </c>
      <c r="AV150" s="14" t="s">
        <v>115</v>
      </c>
      <c r="AW150" s="14" t="s">
        <v>31</v>
      </c>
      <c r="AX150" s="14" t="s">
        <v>80</v>
      </c>
      <c r="AY150" s="158" t="s">
        <v>109</v>
      </c>
    </row>
    <row r="151" spans="2:65" s="1" customFormat="1" ht="37.700000000000003" customHeight="1">
      <c r="B151" s="131"/>
      <c r="C151" s="132" t="s">
        <v>151</v>
      </c>
      <c r="D151" s="132" t="s">
        <v>111</v>
      </c>
      <c r="E151" s="133" t="s">
        <v>152</v>
      </c>
      <c r="F151" s="134" t="s">
        <v>153</v>
      </c>
      <c r="G151" s="135" t="s">
        <v>114</v>
      </c>
      <c r="H151" s="136">
        <v>3683</v>
      </c>
      <c r="I151" s="136"/>
      <c r="J151" s="136"/>
      <c r="K151" s="137"/>
      <c r="L151" s="30"/>
      <c r="M151" s="138" t="s">
        <v>1</v>
      </c>
      <c r="N151" s="139" t="s">
        <v>41</v>
      </c>
      <c r="O151" s="140">
        <v>5.5E-2</v>
      </c>
      <c r="P151" s="140">
        <f>O151*H151</f>
        <v>202.565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115</v>
      </c>
      <c r="AT151" s="142" t="s">
        <v>111</v>
      </c>
      <c r="AU151" s="142" t="s">
        <v>116</v>
      </c>
      <c r="AY151" s="17" t="s">
        <v>109</v>
      </c>
      <c r="BE151" s="143">
        <f>IF(N151="základná",J151,0)</f>
        <v>0</v>
      </c>
      <c r="BF151" s="143">
        <f>IF(N151="znížená",J151,0)</f>
        <v>0</v>
      </c>
      <c r="BG151" s="143">
        <f>IF(N151="zákl. prenesená",J151,0)</f>
        <v>0</v>
      </c>
      <c r="BH151" s="143">
        <f>IF(N151="zníž. prenesená",J151,0)</f>
        <v>0</v>
      </c>
      <c r="BI151" s="143">
        <f>IF(N151="nulová",J151,0)</f>
        <v>0</v>
      </c>
      <c r="BJ151" s="17" t="s">
        <v>116</v>
      </c>
      <c r="BK151" s="144">
        <f>ROUND(I151*H151,3)</f>
        <v>0</v>
      </c>
      <c r="BL151" s="17" t="s">
        <v>115</v>
      </c>
      <c r="BM151" s="142" t="s">
        <v>154</v>
      </c>
    </row>
    <row r="152" spans="2:65" s="12" customFormat="1" ht="22.5">
      <c r="B152" s="145"/>
      <c r="D152" s="146" t="s">
        <v>118</v>
      </c>
      <c r="E152" s="147" t="s">
        <v>1</v>
      </c>
      <c r="F152" s="148" t="s">
        <v>155</v>
      </c>
      <c r="H152" s="147" t="s">
        <v>1</v>
      </c>
      <c r="L152" s="145"/>
      <c r="M152" s="149"/>
      <c r="T152" s="150"/>
      <c r="AT152" s="147" t="s">
        <v>118</v>
      </c>
      <c r="AU152" s="147" t="s">
        <v>116</v>
      </c>
      <c r="AV152" s="12" t="s">
        <v>80</v>
      </c>
      <c r="AW152" s="12" t="s">
        <v>31</v>
      </c>
      <c r="AX152" s="12" t="s">
        <v>75</v>
      </c>
      <c r="AY152" s="147" t="s">
        <v>109</v>
      </c>
    </row>
    <row r="153" spans="2:65" s="13" customFormat="1">
      <c r="B153" s="151"/>
      <c r="D153" s="146" t="s">
        <v>118</v>
      </c>
      <c r="E153" s="152" t="s">
        <v>1</v>
      </c>
      <c r="F153" s="153" t="s">
        <v>156</v>
      </c>
      <c r="H153" s="154">
        <v>235</v>
      </c>
      <c r="L153" s="151"/>
      <c r="M153" s="155"/>
      <c r="T153" s="156"/>
      <c r="AT153" s="152" t="s">
        <v>118</v>
      </c>
      <c r="AU153" s="152" t="s">
        <v>116</v>
      </c>
      <c r="AV153" s="13" t="s">
        <v>116</v>
      </c>
      <c r="AW153" s="13" t="s">
        <v>31</v>
      </c>
      <c r="AX153" s="13" t="s">
        <v>75</v>
      </c>
      <c r="AY153" s="152" t="s">
        <v>109</v>
      </c>
    </row>
    <row r="154" spans="2:65" s="13" customFormat="1">
      <c r="B154" s="151"/>
      <c r="D154" s="146" t="s">
        <v>118</v>
      </c>
      <c r="E154" s="152" t="s">
        <v>1</v>
      </c>
      <c r="F154" s="153" t="s">
        <v>157</v>
      </c>
      <c r="H154" s="154">
        <v>3448</v>
      </c>
      <c r="L154" s="151"/>
      <c r="M154" s="155"/>
      <c r="T154" s="156"/>
      <c r="AT154" s="152" t="s">
        <v>118</v>
      </c>
      <c r="AU154" s="152" t="s">
        <v>116</v>
      </c>
      <c r="AV154" s="13" t="s">
        <v>116</v>
      </c>
      <c r="AW154" s="13" t="s">
        <v>31</v>
      </c>
      <c r="AX154" s="13" t="s">
        <v>75</v>
      </c>
      <c r="AY154" s="152" t="s">
        <v>109</v>
      </c>
    </row>
    <row r="155" spans="2:65" s="12" customFormat="1" ht="22.5">
      <c r="B155" s="145"/>
      <c r="D155" s="146" t="s">
        <v>118</v>
      </c>
      <c r="E155" s="147" t="s">
        <v>1</v>
      </c>
      <c r="F155" s="148" t="s">
        <v>158</v>
      </c>
      <c r="H155" s="147" t="s">
        <v>1</v>
      </c>
      <c r="L155" s="145"/>
      <c r="M155" s="149"/>
      <c r="T155" s="150"/>
      <c r="AT155" s="147" t="s">
        <v>118</v>
      </c>
      <c r="AU155" s="147" t="s">
        <v>116</v>
      </c>
      <c r="AV155" s="12" t="s">
        <v>80</v>
      </c>
      <c r="AW155" s="12" t="s">
        <v>31</v>
      </c>
      <c r="AX155" s="12" t="s">
        <v>75</v>
      </c>
      <c r="AY155" s="147" t="s">
        <v>109</v>
      </c>
    </row>
    <row r="156" spans="2:65" s="14" customFormat="1">
      <c r="B156" s="157"/>
      <c r="D156" s="146" t="s">
        <v>118</v>
      </c>
      <c r="E156" s="158" t="s">
        <v>1</v>
      </c>
      <c r="F156" s="159" t="s">
        <v>122</v>
      </c>
      <c r="H156" s="160">
        <v>3683</v>
      </c>
      <c r="L156" s="157"/>
      <c r="M156" s="161"/>
      <c r="T156" s="162"/>
      <c r="AT156" s="158" t="s">
        <v>118</v>
      </c>
      <c r="AU156" s="158" t="s">
        <v>116</v>
      </c>
      <c r="AV156" s="14" t="s">
        <v>115</v>
      </c>
      <c r="AW156" s="14" t="s">
        <v>31</v>
      </c>
      <c r="AX156" s="14" t="s">
        <v>80</v>
      </c>
      <c r="AY156" s="158" t="s">
        <v>109</v>
      </c>
    </row>
    <row r="157" spans="2:65" s="1" customFormat="1" ht="16.5" customHeight="1">
      <c r="B157" s="131"/>
      <c r="C157" s="163" t="s">
        <v>159</v>
      </c>
      <c r="D157" s="163" t="s">
        <v>160</v>
      </c>
      <c r="E157" s="164" t="s">
        <v>161</v>
      </c>
      <c r="F157" s="165" t="s">
        <v>162</v>
      </c>
      <c r="G157" s="166" t="s">
        <v>163</v>
      </c>
      <c r="H157" s="167">
        <v>3314.7</v>
      </c>
      <c r="I157" s="167"/>
      <c r="J157" s="167"/>
      <c r="K157" s="168"/>
      <c r="L157" s="169"/>
      <c r="M157" s="170" t="s">
        <v>1</v>
      </c>
      <c r="N157" s="171" t="s">
        <v>41</v>
      </c>
      <c r="O157" s="140">
        <v>0</v>
      </c>
      <c r="P157" s="140">
        <f>O157*H157</f>
        <v>0</v>
      </c>
      <c r="Q157" s="140">
        <v>1</v>
      </c>
      <c r="R157" s="140">
        <f>Q157*H157</f>
        <v>3314.7</v>
      </c>
      <c r="S157" s="140">
        <v>0</v>
      </c>
      <c r="T157" s="141">
        <f>S157*H157</f>
        <v>0</v>
      </c>
      <c r="AR157" s="142" t="s">
        <v>159</v>
      </c>
      <c r="AT157" s="142" t="s">
        <v>160</v>
      </c>
      <c r="AU157" s="142" t="s">
        <v>116</v>
      </c>
      <c r="AY157" s="17" t="s">
        <v>109</v>
      </c>
      <c r="BE157" s="143">
        <f>IF(N157="základná",J157,0)</f>
        <v>0</v>
      </c>
      <c r="BF157" s="143">
        <f>IF(N157="znížená",J157,0)</f>
        <v>0</v>
      </c>
      <c r="BG157" s="143">
        <f>IF(N157="zákl. prenesená",J157,0)</f>
        <v>0</v>
      </c>
      <c r="BH157" s="143">
        <f>IF(N157="zníž. prenesená",J157,0)</f>
        <v>0</v>
      </c>
      <c r="BI157" s="143">
        <f>IF(N157="nulová",J157,0)</f>
        <v>0</v>
      </c>
      <c r="BJ157" s="17" t="s">
        <v>116</v>
      </c>
      <c r="BK157" s="144">
        <f>ROUND(I157*H157,3)</f>
        <v>0</v>
      </c>
      <c r="BL157" s="17" t="s">
        <v>115</v>
      </c>
      <c r="BM157" s="142" t="s">
        <v>164</v>
      </c>
    </row>
    <row r="158" spans="2:65" s="13" customFormat="1">
      <c r="B158" s="151"/>
      <c r="D158" s="146" t="s">
        <v>118</v>
      </c>
      <c r="E158" s="152" t="s">
        <v>1</v>
      </c>
      <c r="F158" s="153" t="s">
        <v>165</v>
      </c>
      <c r="H158" s="154">
        <v>3314.7</v>
      </c>
      <c r="L158" s="151"/>
      <c r="M158" s="155"/>
      <c r="T158" s="156"/>
      <c r="AT158" s="152" t="s">
        <v>118</v>
      </c>
      <c r="AU158" s="152" t="s">
        <v>116</v>
      </c>
      <c r="AV158" s="13" t="s">
        <v>116</v>
      </c>
      <c r="AW158" s="13" t="s">
        <v>31</v>
      </c>
      <c r="AX158" s="13" t="s">
        <v>80</v>
      </c>
      <c r="AY158" s="152" t="s">
        <v>109</v>
      </c>
    </row>
    <row r="159" spans="2:65" s="1" customFormat="1" ht="21.75" customHeight="1">
      <c r="B159" s="131"/>
      <c r="C159" s="132" t="s">
        <v>166</v>
      </c>
      <c r="D159" s="132" t="s">
        <v>111</v>
      </c>
      <c r="E159" s="133" t="s">
        <v>167</v>
      </c>
      <c r="F159" s="134" t="s">
        <v>168</v>
      </c>
      <c r="G159" s="135" t="s">
        <v>114</v>
      </c>
      <c r="H159" s="136">
        <v>10142</v>
      </c>
      <c r="I159" s="136"/>
      <c r="J159" s="136"/>
      <c r="K159" s="137"/>
      <c r="L159" s="30"/>
      <c r="M159" s="138" t="s">
        <v>1</v>
      </c>
      <c r="N159" s="139" t="s">
        <v>41</v>
      </c>
      <c r="O159" s="140">
        <v>7.0000000000000001E-3</v>
      </c>
      <c r="P159" s="140">
        <f>O159*H159</f>
        <v>70.994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115</v>
      </c>
      <c r="AT159" s="142" t="s">
        <v>111</v>
      </c>
      <c r="AU159" s="142" t="s">
        <v>116</v>
      </c>
      <c r="AY159" s="17" t="s">
        <v>109</v>
      </c>
      <c r="BE159" s="143">
        <f>IF(N159="základná",J159,0)</f>
        <v>0</v>
      </c>
      <c r="BF159" s="143">
        <f>IF(N159="znížená",J159,0)</f>
        <v>0</v>
      </c>
      <c r="BG159" s="143">
        <f>IF(N159="zákl. prenesená",J159,0)</f>
        <v>0</v>
      </c>
      <c r="BH159" s="143">
        <f>IF(N159="zníž. prenesená",J159,0)</f>
        <v>0</v>
      </c>
      <c r="BI159" s="143">
        <f>IF(N159="nulová",J159,0)</f>
        <v>0</v>
      </c>
      <c r="BJ159" s="17" t="s">
        <v>116</v>
      </c>
      <c r="BK159" s="144">
        <f>ROUND(I159*H159,3)</f>
        <v>0</v>
      </c>
      <c r="BL159" s="17" t="s">
        <v>115</v>
      </c>
      <c r="BM159" s="142" t="s">
        <v>169</v>
      </c>
    </row>
    <row r="160" spans="2:65" s="12" customFormat="1">
      <c r="B160" s="145"/>
      <c r="D160" s="146" t="s">
        <v>118</v>
      </c>
      <c r="E160" s="147" t="s">
        <v>1</v>
      </c>
      <c r="F160" s="148" t="s">
        <v>170</v>
      </c>
      <c r="H160" s="147" t="s">
        <v>1</v>
      </c>
      <c r="L160" s="145"/>
      <c r="M160" s="149"/>
      <c r="T160" s="150"/>
      <c r="AT160" s="147" t="s">
        <v>118</v>
      </c>
      <c r="AU160" s="147" t="s">
        <v>116</v>
      </c>
      <c r="AV160" s="12" t="s">
        <v>80</v>
      </c>
      <c r="AW160" s="12" t="s">
        <v>31</v>
      </c>
      <c r="AX160" s="12" t="s">
        <v>75</v>
      </c>
      <c r="AY160" s="147" t="s">
        <v>109</v>
      </c>
    </row>
    <row r="161" spans="2:65" s="13" customFormat="1">
      <c r="B161" s="151"/>
      <c r="D161" s="146" t="s">
        <v>118</v>
      </c>
      <c r="E161" s="152" t="s">
        <v>1</v>
      </c>
      <c r="F161" s="153" t="s">
        <v>171</v>
      </c>
      <c r="H161" s="154">
        <v>5245</v>
      </c>
      <c r="L161" s="151"/>
      <c r="M161" s="155"/>
      <c r="T161" s="156"/>
      <c r="AT161" s="152" t="s">
        <v>118</v>
      </c>
      <c r="AU161" s="152" t="s">
        <v>116</v>
      </c>
      <c r="AV161" s="13" t="s">
        <v>116</v>
      </c>
      <c r="AW161" s="13" t="s">
        <v>31</v>
      </c>
      <c r="AX161" s="13" t="s">
        <v>75</v>
      </c>
      <c r="AY161" s="152" t="s">
        <v>109</v>
      </c>
    </row>
    <row r="162" spans="2:65" s="12" customFormat="1">
      <c r="B162" s="145"/>
      <c r="D162" s="146" t="s">
        <v>118</v>
      </c>
      <c r="E162" s="147" t="s">
        <v>1</v>
      </c>
      <c r="F162" s="148" t="s">
        <v>172</v>
      </c>
      <c r="H162" s="147" t="s">
        <v>1</v>
      </c>
      <c r="L162" s="145"/>
      <c r="M162" s="149"/>
      <c r="T162" s="150"/>
      <c r="AT162" s="147" t="s">
        <v>118</v>
      </c>
      <c r="AU162" s="147" t="s">
        <v>116</v>
      </c>
      <c r="AV162" s="12" t="s">
        <v>80</v>
      </c>
      <c r="AW162" s="12" t="s">
        <v>31</v>
      </c>
      <c r="AX162" s="12" t="s">
        <v>75</v>
      </c>
      <c r="AY162" s="147" t="s">
        <v>109</v>
      </c>
    </row>
    <row r="163" spans="2:65" s="13" customFormat="1">
      <c r="B163" s="151"/>
      <c r="D163" s="146" t="s">
        <v>118</v>
      </c>
      <c r="E163" s="152" t="s">
        <v>1</v>
      </c>
      <c r="F163" s="153" t="s">
        <v>173</v>
      </c>
      <c r="H163" s="154">
        <v>4897</v>
      </c>
      <c r="L163" s="151"/>
      <c r="M163" s="155"/>
      <c r="T163" s="156"/>
      <c r="AT163" s="152" t="s">
        <v>118</v>
      </c>
      <c r="AU163" s="152" t="s">
        <v>116</v>
      </c>
      <c r="AV163" s="13" t="s">
        <v>116</v>
      </c>
      <c r="AW163" s="13" t="s">
        <v>31</v>
      </c>
      <c r="AX163" s="13" t="s">
        <v>75</v>
      </c>
      <c r="AY163" s="152" t="s">
        <v>109</v>
      </c>
    </row>
    <row r="164" spans="2:65" s="14" customFormat="1">
      <c r="B164" s="157"/>
      <c r="D164" s="146" t="s">
        <v>118</v>
      </c>
      <c r="E164" s="158" t="s">
        <v>1</v>
      </c>
      <c r="F164" s="159" t="s">
        <v>122</v>
      </c>
      <c r="H164" s="160">
        <v>10142</v>
      </c>
      <c r="L164" s="157"/>
      <c r="M164" s="161"/>
      <c r="T164" s="162"/>
      <c r="AT164" s="158" t="s">
        <v>118</v>
      </c>
      <c r="AU164" s="158" t="s">
        <v>116</v>
      </c>
      <c r="AV164" s="14" t="s">
        <v>115</v>
      </c>
      <c r="AW164" s="14" t="s">
        <v>31</v>
      </c>
      <c r="AX164" s="14" t="s">
        <v>80</v>
      </c>
      <c r="AY164" s="158" t="s">
        <v>109</v>
      </c>
    </row>
    <row r="165" spans="2:65" s="1" customFormat="1" ht="24.2" customHeight="1">
      <c r="B165" s="131"/>
      <c r="C165" s="132" t="s">
        <v>174</v>
      </c>
      <c r="D165" s="132" t="s">
        <v>111</v>
      </c>
      <c r="E165" s="133" t="s">
        <v>175</v>
      </c>
      <c r="F165" s="134" t="s">
        <v>176</v>
      </c>
      <c r="G165" s="135" t="s">
        <v>163</v>
      </c>
      <c r="H165" s="136">
        <v>7345.5</v>
      </c>
      <c r="I165" s="136"/>
      <c r="J165" s="136"/>
      <c r="K165" s="137"/>
      <c r="L165" s="30"/>
      <c r="M165" s="138" t="s">
        <v>1</v>
      </c>
      <c r="N165" s="139" t="s">
        <v>41</v>
      </c>
      <c r="O165" s="140">
        <v>0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115</v>
      </c>
      <c r="AT165" s="142" t="s">
        <v>111</v>
      </c>
      <c r="AU165" s="142" t="s">
        <v>116</v>
      </c>
      <c r="AY165" s="17" t="s">
        <v>109</v>
      </c>
      <c r="BE165" s="143">
        <f>IF(N165="základná",J165,0)</f>
        <v>0</v>
      </c>
      <c r="BF165" s="143">
        <f>IF(N165="znížená",J165,0)</f>
        <v>0</v>
      </c>
      <c r="BG165" s="143">
        <f>IF(N165="zákl. prenesená",J165,0)</f>
        <v>0</v>
      </c>
      <c r="BH165" s="143">
        <f>IF(N165="zníž. prenesená",J165,0)</f>
        <v>0</v>
      </c>
      <c r="BI165" s="143">
        <f>IF(N165="nulová",J165,0)</f>
        <v>0</v>
      </c>
      <c r="BJ165" s="17" t="s">
        <v>116</v>
      </c>
      <c r="BK165" s="144">
        <f>ROUND(I165*H165,3)</f>
        <v>0</v>
      </c>
      <c r="BL165" s="17" t="s">
        <v>115</v>
      </c>
      <c r="BM165" s="142" t="s">
        <v>177</v>
      </c>
    </row>
    <row r="166" spans="2:65" s="12" customFormat="1">
      <c r="B166" s="145"/>
      <c r="D166" s="146" t="s">
        <v>118</v>
      </c>
      <c r="E166" s="147" t="s">
        <v>1</v>
      </c>
      <c r="F166" s="148" t="s">
        <v>172</v>
      </c>
      <c r="H166" s="147" t="s">
        <v>1</v>
      </c>
      <c r="L166" s="145"/>
      <c r="M166" s="149"/>
      <c r="T166" s="150"/>
      <c r="AT166" s="147" t="s">
        <v>118</v>
      </c>
      <c r="AU166" s="147" t="s">
        <v>116</v>
      </c>
      <c r="AV166" s="12" t="s">
        <v>80</v>
      </c>
      <c r="AW166" s="12" t="s">
        <v>31</v>
      </c>
      <c r="AX166" s="12" t="s">
        <v>75</v>
      </c>
      <c r="AY166" s="147" t="s">
        <v>109</v>
      </c>
    </row>
    <row r="167" spans="2:65" s="13" customFormat="1">
      <c r="B167" s="151"/>
      <c r="D167" s="146" t="s">
        <v>118</v>
      </c>
      <c r="E167" s="152" t="s">
        <v>1</v>
      </c>
      <c r="F167" s="153" t="s">
        <v>178</v>
      </c>
      <c r="H167" s="154">
        <v>7345.5</v>
      </c>
      <c r="L167" s="151"/>
      <c r="M167" s="155"/>
      <c r="T167" s="156"/>
      <c r="AT167" s="152" t="s">
        <v>118</v>
      </c>
      <c r="AU167" s="152" t="s">
        <v>116</v>
      </c>
      <c r="AV167" s="13" t="s">
        <v>116</v>
      </c>
      <c r="AW167" s="13" t="s">
        <v>31</v>
      </c>
      <c r="AX167" s="13" t="s">
        <v>80</v>
      </c>
      <c r="AY167" s="152" t="s">
        <v>109</v>
      </c>
    </row>
    <row r="168" spans="2:65" s="1" customFormat="1" ht="21.75" customHeight="1">
      <c r="B168" s="131"/>
      <c r="C168" s="132" t="s">
        <v>179</v>
      </c>
      <c r="D168" s="132" t="s">
        <v>111</v>
      </c>
      <c r="E168" s="133" t="s">
        <v>180</v>
      </c>
      <c r="F168" s="134" t="s">
        <v>181</v>
      </c>
      <c r="G168" s="135" t="s">
        <v>182</v>
      </c>
      <c r="H168" s="136">
        <v>17879</v>
      </c>
      <c r="I168" s="136"/>
      <c r="J168" s="136"/>
      <c r="K168" s="137"/>
      <c r="L168" s="30"/>
      <c r="M168" s="138" t="s">
        <v>1</v>
      </c>
      <c r="N168" s="139" t="s">
        <v>41</v>
      </c>
      <c r="O168" s="140">
        <v>1.7000000000000001E-2</v>
      </c>
      <c r="P168" s="140">
        <f>O168*H168</f>
        <v>303.94300000000004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115</v>
      </c>
      <c r="AT168" s="142" t="s">
        <v>111</v>
      </c>
      <c r="AU168" s="142" t="s">
        <v>116</v>
      </c>
      <c r="AY168" s="17" t="s">
        <v>109</v>
      </c>
      <c r="BE168" s="143">
        <f>IF(N168="základná",J168,0)</f>
        <v>0</v>
      </c>
      <c r="BF168" s="143">
        <f>IF(N168="znížená",J168,0)</f>
        <v>0</v>
      </c>
      <c r="BG168" s="143">
        <f>IF(N168="zákl. prenesená",J168,0)</f>
        <v>0</v>
      </c>
      <c r="BH168" s="143">
        <f>IF(N168="zníž. prenesená",J168,0)</f>
        <v>0</v>
      </c>
      <c r="BI168" s="143">
        <f>IF(N168="nulová",J168,0)</f>
        <v>0</v>
      </c>
      <c r="BJ168" s="17" t="s">
        <v>116</v>
      </c>
      <c r="BK168" s="144">
        <f>ROUND(I168*H168,3)</f>
        <v>0</v>
      </c>
      <c r="BL168" s="17" t="s">
        <v>115</v>
      </c>
      <c r="BM168" s="142" t="s">
        <v>183</v>
      </c>
    </row>
    <row r="169" spans="2:65" s="12" customFormat="1">
      <c r="B169" s="145"/>
      <c r="D169" s="146" t="s">
        <v>118</v>
      </c>
      <c r="E169" s="147" t="s">
        <v>1</v>
      </c>
      <c r="F169" s="148" t="s">
        <v>184</v>
      </c>
      <c r="H169" s="147" t="s">
        <v>1</v>
      </c>
      <c r="L169" s="145"/>
      <c r="M169" s="149"/>
      <c r="T169" s="150"/>
      <c r="AT169" s="147" t="s">
        <v>118</v>
      </c>
      <c r="AU169" s="147" t="s">
        <v>116</v>
      </c>
      <c r="AV169" s="12" t="s">
        <v>80</v>
      </c>
      <c r="AW169" s="12" t="s">
        <v>31</v>
      </c>
      <c r="AX169" s="12" t="s">
        <v>75</v>
      </c>
      <c r="AY169" s="147" t="s">
        <v>109</v>
      </c>
    </row>
    <row r="170" spans="2:65" s="13" customFormat="1">
      <c r="B170" s="151"/>
      <c r="D170" s="146" t="s">
        <v>118</v>
      </c>
      <c r="E170" s="152" t="s">
        <v>1</v>
      </c>
      <c r="F170" s="153" t="s">
        <v>185</v>
      </c>
      <c r="H170" s="154">
        <v>7253</v>
      </c>
      <c r="L170" s="151"/>
      <c r="M170" s="155"/>
      <c r="T170" s="156"/>
      <c r="AT170" s="152" t="s">
        <v>118</v>
      </c>
      <c r="AU170" s="152" t="s">
        <v>116</v>
      </c>
      <c r="AV170" s="13" t="s">
        <v>116</v>
      </c>
      <c r="AW170" s="13" t="s">
        <v>31</v>
      </c>
      <c r="AX170" s="13" t="s">
        <v>75</v>
      </c>
      <c r="AY170" s="152" t="s">
        <v>109</v>
      </c>
    </row>
    <row r="171" spans="2:65" s="13" customFormat="1">
      <c r="B171" s="151"/>
      <c r="D171" s="146" t="s">
        <v>118</v>
      </c>
      <c r="E171" s="152" t="s">
        <v>1</v>
      </c>
      <c r="F171" s="153" t="s">
        <v>186</v>
      </c>
      <c r="H171" s="154">
        <v>10626</v>
      </c>
      <c r="L171" s="151"/>
      <c r="M171" s="155"/>
      <c r="T171" s="156"/>
      <c r="AT171" s="152" t="s">
        <v>118</v>
      </c>
      <c r="AU171" s="152" t="s">
        <v>116</v>
      </c>
      <c r="AV171" s="13" t="s">
        <v>116</v>
      </c>
      <c r="AW171" s="13" t="s">
        <v>31</v>
      </c>
      <c r="AX171" s="13" t="s">
        <v>75</v>
      </c>
      <c r="AY171" s="152" t="s">
        <v>109</v>
      </c>
    </row>
    <row r="172" spans="2:65" s="14" customFormat="1">
      <c r="B172" s="157"/>
      <c r="D172" s="146" t="s">
        <v>118</v>
      </c>
      <c r="E172" s="158" t="s">
        <v>1</v>
      </c>
      <c r="F172" s="159" t="s">
        <v>122</v>
      </c>
      <c r="H172" s="160">
        <v>17879</v>
      </c>
      <c r="L172" s="157"/>
      <c r="M172" s="161"/>
      <c r="T172" s="162"/>
      <c r="AT172" s="158" t="s">
        <v>118</v>
      </c>
      <c r="AU172" s="158" t="s">
        <v>116</v>
      </c>
      <c r="AV172" s="14" t="s">
        <v>115</v>
      </c>
      <c r="AW172" s="14" t="s">
        <v>31</v>
      </c>
      <c r="AX172" s="14" t="s">
        <v>80</v>
      </c>
      <c r="AY172" s="158" t="s">
        <v>109</v>
      </c>
    </row>
    <row r="173" spans="2:65" s="1" customFormat="1" ht="24.2" customHeight="1">
      <c r="B173" s="131"/>
      <c r="C173" s="132" t="s">
        <v>187</v>
      </c>
      <c r="D173" s="132" t="s">
        <v>111</v>
      </c>
      <c r="E173" s="133" t="s">
        <v>188</v>
      </c>
      <c r="F173" s="134" t="s">
        <v>189</v>
      </c>
      <c r="G173" s="135" t="s">
        <v>182</v>
      </c>
      <c r="H173" s="136">
        <v>7932</v>
      </c>
      <c r="I173" s="136"/>
      <c r="J173" s="136"/>
      <c r="K173" s="137"/>
      <c r="L173" s="30"/>
      <c r="M173" s="138" t="s">
        <v>1</v>
      </c>
      <c r="N173" s="139" t="s">
        <v>41</v>
      </c>
      <c r="O173" s="140">
        <v>0.70099999999999996</v>
      </c>
      <c r="P173" s="140">
        <f>O173*H173</f>
        <v>5560.3319999999994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115</v>
      </c>
      <c r="AT173" s="142" t="s">
        <v>111</v>
      </c>
      <c r="AU173" s="142" t="s">
        <v>116</v>
      </c>
      <c r="AY173" s="17" t="s">
        <v>109</v>
      </c>
      <c r="BE173" s="143">
        <f>IF(N173="základná",J173,0)</f>
        <v>0</v>
      </c>
      <c r="BF173" s="143">
        <f>IF(N173="znížená",J173,0)</f>
        <v>0</v>
      </c>
      <c r="BG173" s="143">
        <f>IF(N173="zákl. prenesená",J173,0)</f>
        <v>0</v>
      </c>
      <c r="BH173" s="143">
        <f>IF(N173="zníž. prenesená",J173,0)</f>
        <v>0</v>
      </c>
      <c r="BI173" s="143">
        <f>IF(N173="nulová",J173,0)</f>
        <v>0</v>
      </c>
      <c r="BJ173" s="17" t="s">
        <v>116</v>
      </c>
      <c r="BK173" s="144">
        <f>ROUND(I173*H173,3)</f>
        <v>0</v>
      </c>
      <c r="BL173" s="17" t="s">
        <v>115</v>
      </c>
      <c r="BM173" s="142" t="s">
        <v>190</v>
      </c>
    </row>
    <row r="174" spans="2:65" s="12" customFormat="1" ht="22.5">
      <c r="B174" s="145"/>
      <c r="D174" s="146" t="s">
        <v>118</v>
      </c>
      <c r="E174" s="147" t="s">
        <v>1</v>
      </c>
      <c r="F174" s="148" t="s">
        <v>191</v>
      </c>
      <c r="H174" s="147" t="s">
        <v>1</v>
      </c>
      <c r="L174" s="145"/>
      <c r="M174" s="149"/>
      <c r="T174" s="150"/>
      <c r="AT174" s="147" t="s">
        <v>118</v>
      </c>
      <c r="AU174" s="147" t="s">
        <v>116</v>
      </c>
      <c r="AV174" s="12" t="s">
        <v>80</v>
      </c>
      <c r="AW174" s="12" t="s">
        <v>31</v>
      </c>
      <c r="AX174" s="12" t="s">
        <v>75</v>
      </c>
      <c r="AY174" s="147" t="s">
        <v>109</v>
      </c>
    </row>
    <row r="175" spans="2:65" s="13" customFormat="1" ht="22.5">
      <c r="B175" s="151"/>
      <c r="D175" s="146" t="s">
        <v>118</v>
      </c>
      <c r="E175" s="152" t="s">
        <v>1</v>
      </c>
      <c r="F175" s="153" t="s">
        <v>192</v>
      </c>
      <c r="H175" s="154">
        <v>7932</v>
      </c>
      <c r="L175" s="151"/>
      <c r="M175" s="155"/>
      <c r="T175" s="156"/>
      <c r="AT175" s="152" t="s">
        <v>118</v>
      </c>
      <c r="AU175" s="152" t="s">
        <v>116</v>
      </c>
      <c r="AV175" s="13" t="s">
        <v>116</v>
      </c>
      <c r="AW175" s="13" t="s">
        <v>31</v>
      </c>
      <c r="AX175" s="13" t="s">
        <v>80</v>
      </c>
      <c r="AY175" s="152" t="s">
        <v>109</v>
      </c>
    </row>
    <row r="176" spans="2:65" s="1" customFormat="1" ht="24.2" customHeight="1">
      <c r="B176" s="131"/>
      <c r="C176" s="132" t="s">
        <v>193</v>
      </c>
      <c r="D176" s="132" t="s">
        <v>111</v>
      </c>
      <c r="E176" s="133" t="s">
        <v>194</v>
      </c>
      <c r="F176" s="134" t="s">
        <v>195</v>
      </c>
      <c r="G176" s="135" t="s">
        <v>182</v>
      </c>
      <c r="H176" s="136">
        <v>6422</v>
      </c>
      <c r="I176" s="136"/>
      <c r="J176" s="136"/>
      <c r="K176" s="137"/>
      <c r="L176" s="30"/>
      <c r="M176" s="138" t="s">
        <v>1</v>
      </c>
      <c r="N176" s="139" t="s">
        <v>41</v>
      </c>
      <c r="O176" s="140">
        <v>0.11700000000000001</v>
      </c>
      <c r="P176" s="140">
        <f>O176*H176</f>
        <v>751.37400000000002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115</v>
      </c>
      <c r="AT176" s="142" t="s">
        <v>111</v>
      </c>
      <c r="AU176" s="142" t="s">
        <v>116</v>
      </c>
      <c r="AY176" s="17" t="s">
        <v>109</v>
      </c>
      <c r="BE176" s="143">
        <f>IF(N176="základná",J176,0)</f>
        <v>0</v>
      </c>
      <c r="BF176" s="143">
        <f>IF(N176="znížená",J176,0)</f>
        <v>0</v>
      </c>
      <c r="BG176" s="143">
        <f>IF(N176="zákl. prenesená",J176,0)</f>
        <v>0</v>
      </c>
      <c r="BH176" s="143">
        <f>IF(N176="zníž. prenesená",J176,0)</f>
        <v>0</v>
      </c>
      <c r="BI176" s="143">
        <f>IF(N176="nulová",J176,0)</f>
        <v>0</v>
      </c>
      <c r="BJ176" s="17" t="s">
        <v>116</v>
      </c>
      <c r="BK176" s="144">
        <f>ROUND(I176*H176,3)</f>
        <v>0</v>
      </c>
      <c r="BL176" s="17" t="s">
        <v>115</v>
      </c>
      <c r="BM176" s="142" t="s">
        <v>196</v>
      </c>
    </row>
    <row r="177" spans="2:65" s="12" customFormat="1" ht="22.5">
      <c r="B177" s="145"/>
      <c r="D177" s="146" t="s">
        <v>118</v>
      </c>
      <c r="E177" s="147" t="s">
        <v>1</v>
      </c>
      <c r="F177" s="148" t="s">
        <v>197</v>
      </c>
      <c r="H177" s="147" t="s">
        <v>1</v>
      </c>
      <c r="L177" s="145"/>
      <c r="M177" s="149"/>
      <c r="T177" s="150"/>
      <c r="AT177" s="147" t="s">
        <v>118</v>
      </c>
      <c r="AU177" s="147" t="s">
        <v>116</v>
      </c>
      <c r="AV177" s="12" t="s">
        <v>80</v>
      </c>
      <c r="AW177" s="12" t="s">
        <v>31</v>
      </c>
      <c r="AX177" s="12" t="s">
        <v>75</v>
      </c>
      <c r="AY177" s="147" t="s">
        <v>109</v>
      </c>
    </row>
    <row r="178" spans="2:65" s="13" customFormat="1">
      <c r="B178" s="151"/>
      <c r="D178" s="146" t="s">
        <v>118</v>
      </c>
      <c r="E178" s="152" t="s">
        <v>1</v>
      </c>
      <c r="F178" s="153" t="s">
        <v>198</v>
      </c>
      <c r="H178" s="154">
        <v>1524</v>
      </c>
      <c r="L178" s="151"/>
      <c r="M178" s="155"/>
      <c r="T178" s="156"/>
      <c r="AT178" s="152" t="s">
        <v>118</v>
      </c>
      <c r="AU178" s="152" t="s">
        <v>116</v>
      </c>
      <c r="AV178" s="13" t="s">
        <v>116</v>
      </c>
      <c r="AW178" s="13" t="s">
        <v>31</v>
      </c>
      <c r="AX178" s="13" t="s">
        <v>75</v>
      </c>
      <c r="AY178" s="152" t="s">
        <v>109</v>
      </c>
    </row>
    <row r="179" spans="2:65" s="13" customFormat="1">
      <c r="B179" s="151"/>
      <c r="D179" s="146" t="s">
        <v>118</v>
      </c>
      <c r="E179" s="152" t="s">
        <v>1</v>
      </c>
      <c r="F179" s="153" t="s">
        <v>199</v>
      </c>
      <c r="H179" s="154">
        <v>4898</v>
      </c>
      <c r="L179" s="151"/>
      <c r="M179" s="155"/>
      <c r="T179" s="156"/>
      <c r="AT179" s="152" t="s">
        <v>118</v>
      </c>
      <c r="AU179" s="152" t="s">
        <v>116</v>
      </c>
      <c r="AV179" s="13" t="s">
        <v>116</v>
      </c>
      <c r="AW179" s="13" t="s">
        <v>31</v>
      </c>
      <c r="AX179" s="13" t="s">
        <v>75</v>
      </c>
      <c r="AY179" s="152" t="s">
        <v>109</v>
      </c>
    </row>
    <row r="180" spans="2:65" s="14" customFormat="1">
      <c r="B180" s="157"/>
      <c r="D180" s="146" t="s">
        <v>118</v>
      </c>
      <c r="E180" s="158" t="s">
        <v>1</v>
      </c>
      <c r="F180" s="159" t="s">
        <v>122</v>
      </c>
      <c r="H180" s="160">
        <v>6422</v>
      </c>
      <c r="L180" s="157"/>
      <c r="M180" s="161"/>
      <c r="T180" s="162"/>
      <c r="AT180" s="158" t="s">
        <v>118</v>
      </c>
      <c r="AU180" s="158" t="s">
        <v>116</v>
      </c>
      <c r="AV180" s="14" t="s">
        <v>115</v>
      </c>
      <c r="AW180" s="14" t="s">
        <v>31</v>
      </c>
      <c r="AX180" s="14" t="s">
        <v>80</v>
      </c>
      <c r="AY180" s="158" t="s">
        <v>109</v>
      </c>
    </row>
    <row r="181" spans="2:65" s="1" customFormat="1" ht="16.5" customHeight="1">
      <c r="B181" s="131"/>
      <c r="C181" s="132" t="s">
        <v>200</v>
      </c>
      <c r="D181" s="132" t="s">
        <v>111</v>
      </c>
      <c r="E181" s="133" t="s">
        <v>201</v>
      </c>
      <c r="F181" s="134" t="s">
        <v>202</v>
      </c>
      <c r="G181" s="135" t="s">
        <v>182</v>
      </c>
      <c r="H181" s="136">
        <v>3939</v>
      </c>
      <c r="I181" s="136"/>
      <c r="J181" s="136"/>
      <c r="K181" s="137"/>
      <c r="L181" s="30"/>
      <c r="M181" s="138" t="s">
        <v>1</v>
      </c>
      <c r="N181" s="139" t="s">
        <v>41</v>
      </c>
      <c r="O181" s="140">
        <v>0.1</v>
      </c>
      <c r="P181" s="140">
        <f>O181*H181</f>
        <v>393.90000000000003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115</v>
      </c>
      <c r="AT181" s="142" t="s">
        <v>111</v>
      </c>
      <c r="AU181" s="142" t="s">
        <v>116</v>
      </c>
      <c r="AY181" s="17" t="s">
        <v>109</v>
      </c>
      <c r="BE181" s="143">
        <f>IF(N181="základná",J181,0)</f>
        <v>0</v>
      </c>
      <c r="BF181" s="143">
        <f>IF(N181="znížená",J181,0)</f>
        <v>0</v>
      </c>
      <c r="BG181" s="143">
        <f>IF(N181="zákl. prenesená",J181,0)</f>
        <v>0</v>
      </c>
      <c r="BH181" s="143">
        <f>IF(N181="zníž. prenesená",J181,0)</f>
        <v>0</v>
      </c>
      <c r="BI181" s="143">
        <f>IF(N181="nulová",J181,0)</f>
        <v>0</v>
      </c>
      <c r="BJ181" s="17" t="s">
        <v>116</v>
      </c>
      <c r="BK181" s="144">
        <f>ROUND(I181*H181,3)</f>
        <v>0</v>
      </c>
      <c r="BL181" s="17" t="s">
        <v>115</v>
      </c>
      <c r="BM181" s="142" t="s">
        <v>203</v>
      </c>
    </row>
    <row r="182" spans="2:65" s="12" customFormat="1" ht="22.5">
      <c r="B182" s="145"/>
      <c r="D182" s="146" t="s">
        <v>118</v>
      </c>
      <c r="E182" s="147" t="s">
        <v>1</v>
      </c>
      <c r="F182" s="148" t="s">
        <v>204</v>
      </c>
      <c r="H182" s="147" t="s">
        <v>1</v>
      </c>
      <c r="L182" s="145"/>
      <c r="M182" s="149"/>
      <c r="T182" s="150"/>
      <c r="AT182" s="147" t="s">
        <v>118</v>
      </c>
      <c r="AU182" s="147" t="s">
        <v>116</v>
      </c>
      <c r="AV182" s="12" t="s">
        <v>80</v>
      </c>
      <c r="AW182" s="12" t="s">
        <v>31</v>
      </c>
      <c r="AX182" s="12" t="s">
        <v>75</v>
      </c>
      <c r="AY182" s="147" t="s">
        <v>109</v>
      </c>
    </row>
    <row r="183" spans="2:65" s="13" customFormat="1">
      <c r="B183" s="151"/>
      <c r="D183" s="146" t="s">
        <v>118</v>
      </c>
      <c r="E183" s="152" t="s">
        <v>1</v>
      </c>
      <c r="F183" s="153" t="s">
        <v>205</v>
      </c>
      <c r="H183" s="154">
        <v>1085</v>
      </c>
      <c r="L183" s="151"/>
      <c r="M183" s="155"/>
      <c r="T183" s="156"/>
      <c r="AT183" s="152" t="s">
        <v>118</v>
      </c>
      <c r="AU183" s="152" t="s">
        <v>116</v>
      </c>
      <c r="AV183" s="13" t="s">
        <v>116</v>
      </c>
      <c r="AW183" s="13" t="s">
        <v>31</v>
      </c>
      <c r="AX183" s="13" t="s">
        <v>75</v>
      </c>
      <c r="AY183" s="152" t="s">
        <v>109</v>
      </c>
    </row>
    <row r="184" spans="2:65" s="13" customFormat="1">
      <c r="B184" s="151"/>
      <c r="D184" s="146" t="s">
        <v>118</v>
      </c>
      <c r="E184" s="152" t="s">
        <v>1</v>
      </c>
      <c r="F184" s="153" t="s">
        <v>206</v>
      </c>
      <c r="H184" s="154">
        <v>2854</v>
      </c>
      <c r="L184" s="151"/>
      <c r="M184" s="155"/>
      <c r="T184" s="156"/>
      <c r="AT184" s="152" t="s">
        <v>118</v>
      </c>
      <c r="AU184" s="152" t="s">
        <v>116</v>
      </c>
      <c r="AV184" s="13" t="s">
        <v>116</v>
      </c>
      <c r="AW184" s="13" t="s">
        <v>31</v>
      </c>
      <c r="AX184" s="13" t="s">
        <v>75</v>
      </c>
      <c r="AY184" s="152" t="s">
        <v>109</v>
      </c>
    </row>
    <row r="185" spans="2:65" s="14" customFormat="1">
      <c r="B185" s="157"/>
      <c r="D185" s="146" t="s">
        <v>118</v>
      </c>
      <c r="E185" s="158" t="s">
        <v>1</v>
      </c>
      <c r="F185" s="159" t="s">
        <v>122</v>
      </c>
      <c r="H185" s="160">
        <v>3939</v>
      </c>
      <c r="L185" s="157"/>
      <c r="M185" s="161"/>
      <c r="T185" s="162"/>
      <c r="AT185" s="158" t="s">
        <v>118</v>
      </c>
      <c r="AU185" s="158" t="s">
        <v>116</v>
      </c>
      <c r="AV185" s="14" t="s">
        <v>115</v>
      </c>
      <c r="AW185" s="14" t="s">
        <v>31</v>
      </c>
      <c r="AX185" s="14" t="s">
        <v>80</v>
      </c>
      <c r="AY185" s="158" t="s">
        <v>109</v>
      </c>
    </row>
    <row r="186" spans="2:65" s="1" customFormat="1" ht="33" customHeight="1">
      <c r="B186" s="131"/>
      <c r="C186" s="132" t="s">
        <v>207</v>
      </c>
      <c r="D186" s="132" t="s">
        <v>111</v>
      </c>
      <c r="E186" s="133" t="s">
        <v>208</v>
      </c>
      <c r="F186" s="134" t="s">
        <v>209</v>
      </c>
      <c r="G186" s="135" t="s">
        <v>182</v>
      </c>
      <c r="H186" s="136">
        <v>10361</v>
      </c>
      <c r="I186" s="136"/>
      <c r="J186" s="136"/>
      <c r="K186" s="137"/>
      <c r="L186" s="30"/>
      <c r="M186" s="138" t="s">
        <v>1</v>
      </c>
      <c r="N186" s="139" t="s">
        <v>41</v>
      </c>
      <c r="O186" s="140">
        <v>9.8000000000000004E-2</v>
      </c>
      <c r="P186" s="140">
        <f>O186*H186</f>
        <v>1015.378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115</v>
      </c>
      <c r="AT186" s="142" t="s">
        <v>111</v>
      </c>
      <c r="AU186" s="142" t="s">
        <v>116</v>
      </c>
      <c r="AY186" s="17" t="s">
        <v>109</v>
      </c>
      <c r="BE186" s="143">
        <f>IF(N186="základná",J186,0)</f>
        <v>0</v>
      </c>
      <c r="BF186" s="143">
        <f>IF(N186="znížená",J186,0)</f>
        <v>0</v>
      </c>
      <c r="BG186" s="143">
        <f>IF(N186="zákl. prenesená",J186,0)</f>
        <v>0</v>
      </c>
      <c r="BH186" s="143">
        <f>IF(N186="zníž. prenesená",J186,0)</f>
        <v>0</v>
      </c>
      <c r="BI186" s="143">
        <f>IF(N186="nulová",J186,0)</f>
        <v>0</v>
      </c>
      <c r="BJ186" s="17" t="s">
        <v>116</v>
      </c>
      <c r="BK186" s="144">
        <f>ROUND(I186*H186,3)</f>
        <v>0</v>
      </c>
      <c r="BL186" s="17" t="s">
        <v>115</v>
      </c>
      <c r="BM186" s="142" t="s">
        <v>210</v>
      </c>
    </row>
    <row r="187" spans="2:65" s="13" customFormat="1">
      <c r="B187" s="151"/>
      <c r="D187" s="146" t="s">
        <v>118</v>
      </c>
      <c r="E187" s="152" t="s">
        <v>1</v>
      </c>
      <c r="F187" s="153" t="s">
        <v>211</v>
      </c>
      <c r="H187" s="154">
        <v>10361</v>
      </c>
      <c r="L187" s="151"/>
      <c r="M187" s="155"/>
      <c r="T187" s="156"/>
      <c r="AT187" s="152" t="s">
        <v>118</v>
      </c>
      <c r="AU187" s="152" t="s">
        <v>116</v>
      </c>
      <c r="AV187" s="13" t="s">
        <v>116</v>
      </c>
      <c r="AW187" s="13" t="s">
        <v>31</v>
      </c>
      <c r="AX187" s="13" t="s">
        <v>80</v>
      </c>
      <c r="AY187" s="152" t="s">
        <v>109</v>
      </c>
    </row>
    <row r="188" spans="2:65" s="1" customFormat="1" ht="37.700000000000003" customHeight="1">
      <c r="B188" s="131"/>
      <c r="C188" s="132" t="s">
        <v>212</v>
      </c>
      <c r="D188" s="132" t="s">
        <v>111</v>
      </c>
      <c r="E188" s="133" t="s">
        <v>213</v>
      </c>
      <c r="F188" s="134" t="s">
        <v>214</v>
      </c>
      <c r="G188" s="135" t="s">
        <v>215</v>
      </c>
      <c r="H188" s="136">
        <v>173</v>
      </c>
      <c r="I188" s="136"/>
      <c r="J188" s="136"/>
      <c r="K188" s="137"/>
      <c r="L188" s="30"/>
      <c r="M188" s="138" t="s">
        <v>1</v>
      </c>
      <c r="N188" s="139" t="s">
        <v>41</v>
      </c>
      <c r="O188" s="140">
        <v>1.167</v>
      </c>
      <c r="P188" s="140">
        <f>O188*H188</f>
        <v>201.89100000000002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115</v>
      </c>
      <c r="AT188" s="142" t="s">
        <v>111</v>
      </c>
      <c r="AU188" s="142" t="s">
        <v>116</v>
      </c>
      <c r="AY188" s="17" t="s">
        <v>109</v>
      </c>
      <c r="BE188" s="143">
        <f>IF(N188="základná",J188,0)</f>
        <v>0</v>
      </c>
      <c r="BF188" s="143">
        <f>IF(N188="znížená",J188,0)</f>
        <v>0</v>
      </c>
      <c r="BG188" s="143">
        <f>IF(N188="zákl. prenesená",J188,0)</f>
        <v>0</v>
      </c>
      <c r="BH188" s="143">
        <f>IF(N188="zníž. prenesená",J188,0)</f>
        <v>0</v>
      </c>
      <c r="BI188" s="143">
        <f>IF(N188="nulová",J188,0)</f>
        <v>0</v>
      </c>
      <c r="BJ188" s="17" t="s">
        <v>116</v>
      </c>
      <c r="BK188" s="144">
        <f>ROUND(I188*H188,3)</f>
        <v>0</v>
      </c>
      <c r="BL188" s="17" t="s">
        <v>115</v>
      </c>
      <c r="BM188" s="142" t="s">
        <v>216</v>
      </c>
    </row>
    <row r="189" spans="2:65" s="1" customFormat="1" ht="16.5" customHeight="1">
      <c r="B189" s="131"/>
      <c r="C189" s="132" t="s">
        <v>217</v>
      </c>
      <c r="D189" s="132" t="s">
        <v>111</v>
      </c>
      <c r="E189" s="133" t="s">
        <v>218</v>
      </c>
      <c r="F189" s="134" t="s">
        <v>219</v>
      </c>
      <c r="G189" s="135" t="s">
        <v>182</v>
      </c>
      <c r="H189" s="136">
        <v>10361</v>
      </c>
      <c r="I189" s="136"/>
      <c r="J189" s="136"/>
      <c r="K189" s="137"/>
      <c r="L189" s="30"/>
      <c r="M189" s="138" t="s">
        <v>1</v>
      </c>
      <c r="N189" s="139" t="s">
        <v>41</v>
      </c>
      <c r="O189" s="140">
        <v>1.2E-2</v>
      </c>
      <c r="P189" s="140">
        <f>O189*H189</f>
        <v>124.33200000000001</v>
      </c>
      <c r="Q189" s="140">
        <v>6.4000000000000005E-4</v>
      </c>
      <c r="R189" s="140">
        <f>Q189*H189</f>
        <v>6.6310400000000005</v>
      </c>
      <c r="S189" s="140">
        <v>0</v>
      </c>
      <c r="T189" s="141">
        <f>S189*H189</f>
        <v>0</v>
      </c>
      <c r="AR189" s="142" t="s">
        <v>115</v>
      </c>
      <c r="AT189" s="142" t="s">
        <v>111</v>
      </c>
      <c r="AU189" s="142" t="s">
        <v>116</v>
      </c>
      <c r="AY189" s="17" t="s">
        <v>109</v>
      </c>
      <c r="BE189" s="143">
        <f>IF(N189="základná",J189,0)</f>
        <v>0</v>
      </c>
      <c r="BF189" s="143">
        <f>IF(N189="znížená",J189,0)</f>
        <v>0</v>
      </c>
      <c r="BG189" s="143">
        <f>IF(N189="zákl. prenesená",J189,0)</f>
        <v>0</v>
      </c>
      <c r="BH189" s="143">
        <f>IF(N189="zníž. prenesená",J189,0)</f>
        <v>0</v>
      </c>
      <c r="BI189" s="143">
        <f>IF(N189="nulová",J189,0)</f>
        <v>0</v>
      </c>
      <c r="BJ189" s="17" t="s">
        <v>116</v>
      </c>
      <c r="BK189" s="144">
        <f>ROUND(I189*H189,3)</f>
        <v>0</v>
      </c>
      <c r="BL189" s="17" t="s">
        <v>115</v>
      </c>
      <c r="BM189" s="142" t="s">
        <v>220</v>
      </c>
    </row>
    <row r="190" spans="2:65" s="13" customFormat="1">
      <c r="B190" s="151"/>
      <c r="D190" s="146" t="s">
        <v>118</v>
      </c>
      <c r="E190" s="152" t="s">
        <v>1</v>
      </c>
      <c r="F190" s="153" t="s">
        <v>221</v>
      </c>
      <c r="H190" s="154">
        <v>10361</v>
      </c>
      <c r="L190" s="151"/>
      <c r="M190" s="155"/>
      <c r="T190" s="156"/>
      <c r="AT190" s="152" t="s">
        <v>118</v>
      </c>
      <c r="AU190" s="152" t="s">
        <v>116</v>
      </c>
      <c r="AV190" s="13" t="s">
        <v>116</v>
      </c>
      <c r="AW190" s="13" t="s">
        <v>31</v>
      </c>
      <c r="AX190" s="13" t="s">
        <v>80</v>
      </c>
      <c r="AY190" s="152" t="s">
        <v>109</v>
      </c>
    </row>
    <row r="191" spans="2:65" s="1" customFormat="1" ht="16.5" customHeight="1">
      <c r="B191" s="131"/>
      <c r="C191" s="163" t="s">
        <v>222</v>
      </c>
      <c r="D191" s="163" t="s">
        <v>160</v>
      </c>
      <c r="E191" s="164" t="s">
        <v>223</v>
      </c>
      <c r="F191" s="165" t="s">
        <v>224</v>
      </c>
      <c r="G191" s="166" t="s">
        <v>225</v>
      </c>
      <c r="H191" s="167">
        <v>320.15499999999997</v>
      </c>
      <c r="I191" s="167"/>
      <c r="J191" s="167"/>
      <c r="K191" s="168"/>
      <c r="L191" s="169"/>
      <c r="M191" s="170" t="s">
        <v>1</v>
      </c>
      <c r="N191" s="171" t="s">
        <v>41</v>
      </c>
      <c r="O191" s="140">
        <v>0</v>
      </c>
      <c r="P191" s="140">
        <f>O191*H191</f>
        <v>0</v>
      </c>
      <c r="Q191" s="140">
        <v>1E-3</v>
      </c>
      <c r="R191" s="140">
        <f>Q191*H191</f>
        <v>0.32015499999999997</v>
      </c>
      <c r="S191" s="140">
        <v>0</v>
      </c>
      <c r="T191" s="141">
        <f>S191*H191</f>
        <v>0</v>
      </c>
      <c r="AR191" s="142" t="s">
        <v>159</v>
      </c>
      <c r="AT191" s="142" t="s">
        <v>160</v>
      </c>
      <c r="AU191" s="142" t="s">
        <v>116</v>
      </c>
      <c r="AY191" s="17" t="s">
        <v>109</v>
      </c>
      <c r="BE191" s="143">
        <f>IF(N191="základná",J191,0)</f>
        <v>0</v>
      </c>
      <c r="BF191" s="143">
        <f>IF(N191="znížená",J191,0)</f>
        <v>0</v>
      </c>
      <c r="BG191" s="143">
        <f>IF(N191="zákl. prenesená",J191,0)</f>
        <v>0</v>
      </c>
      <c r="BH191" s="143">
        <f>IF(N191="zníž. prenesená",J191,0)</f>
        <v>0</v>
      </c>
      <c r="BI191" s="143">
        <f>IF(N191="nulová",J191,0)</f>
        <v>0</v>
      </c>
      <c r="BJ191" s="17" t="s">
        <v>116</v>
      </c>
      <c r="BK191" s="144">
        <f>ROUND(I191*H191,3)</f>
        <v>0</v>
      </c>
      <c r="BL191" s="17" t="s">
        <v>115</v>
      </c>
      <c r="BM191" s="142" t="s">
        <v>226</v>
      </c>
    </row>
    <row r="192" spans="2:65" s="13" customFormat="1">
      <c r="B192" s="151"/>
      <c r="D192" s="146" t="s">
        <v>118</v>
      </c>
      <c r="F192" s="153" t="s">
        <v>227</v>
      </c>
      <c r="H192" s="154">
        <v>320.15499999999997</v>
      </c>
      <c r="L192" s="151"/>
      <c r="M192" s="155"/>
      <c r="T192" s="156"/>
      <c r="AT192" s="152" t="s">
        <v>118</v>
      </c>
      <c r="AU192" s="152" t="s">
        <v>116</v>
      </c>
      <c r="AV192" s="13" t="s">
        <v>116</v>
      </c>
      <c r="AW192" s="13" t="s">
        <v>3</v>
      </c>
      <c r="AX192" s="13" t="s">
        <v>80</v>
      </c>
      <c r="AY192" s="152" t="s">
        <v>109</v>
      </c>
    </row>
    <row r="193" spans="2:65" s="1" customFormat="1" ht="33" customHeight="1">
      <c r="B193" s="131"/>
      <c r="C193" s="132" t="s">
        <v>228</v>
      </c>
      <c r="D193" s="132" t="s">
        <v>111</v>
      </c>
      <c r="E193" s="133" t="s">
        <v>229</v>
      </c>
      <c r="F193" s="134" t="s">
        <v>230</v>
      </c>
      <c r="G193" s="135" t="s">
        <v>215</v>
      </c>
      <c r="H193" s="136">
        <v>173</v>
      </c>
      <c r="I193" s="136"/>
      <c r="J193" s="136"/>
      <c r="K193" s="137"/>
      <c r="L193" s="30"/>
      <c r="M193" s="138" t="s">
        <v>1</v>
      </c>
      <c r="N193" s="139" t="s">
        <v>41</v>
      </c>
      <c r="O193" s="140">
        <v>0.74299999999999999</v>
      </c>
      <c r="P193" s="140">
        <f>O193*H193</f>
        <v>128.53899999999999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115</v>
      </c>
      <c r="AT193" s="142" t="s">
        <v>111</v>
      </c>
      <c r="AU193" s="142" t="s">
        <v>116</v>
      </c>
      <c r="AY193" s="17" t="s">
        <v>109</v>
      </c>
      <c r="BE193" s="143">
        <f>IF(N193="základná",J193,0)</f>
        <v>0</v>
      </c>
      <c r="BF193" s="143">
        <f>IF(N193="znížená",J193,0)</f>
        <v>0</v>
      </c>
      <c r="BG193" s="143">
        <f>IF(N193="zákl. prenesená",J193,0)</f>
        <v>0</v>
      </c>
      <c r="BH193" s="143">
        <f>IF(N193="zníž. prenesená",J193,0)</f>
        <v>0</v>
      </c>
      <c r="BI193" s="143">
        <f>IF(N193="nulová",J193,0)</f>
        <v>0</v>
      </c>
      <c r="BJ193" s="17" t="s">
        <v>116</v>
      </c>
      <c r="BK193" s="144">
        <f>ROUND(I193*H193,3)</f>
        <v>0</v>
      </c>
      <c r="BL193" s="17" t="s">
        <v>115</v>
      </c>
      <c r="BM193" s="142" t="s">
        <v>231</v>
      </c>
    </row>
    <row r="194" spans="2:65" s="12" customFormat="1">
      <c r="B194" s="145"/>
      <c r="D194" s="146" t="s">
        <v>118</v>
      </c>
      <c r="E194" s="147" t="s">
        <v>1</v>
      </c>
      <c r="F194" s="148" t="s">
        <v>232</v>
      </c>
      <c r="H194" s="147" t="s">
        <v>1</v>
      </c>
      <c r="L194" s="145"/>
      <c r="M194" s="149"/>
      <c r="T194" s="150"/>
      <c r="AT194" s="147" t="s">
        <v>118</v>
      </c>
      <c r="AU194" s="147" t="s">
        <v>116</v>
      </c>
      <c r="AV194" s="12" t="s">
        <v>80</v>
      </c>
      <c r="AW194" s="12" t="s">
        <v>31</v>
      </c>
      <c r="AX194" s="12" t="s">
        <v>75</v>
      </c>
      <c r="AY194" s="147" t="s">
        <v>109</v>
      </c>
    </row>
    <row r="195" spans="2:65" s="13" customFormat="1" ht="22.5">
      <c r="B195" s="151"/>
      <c r="D195" s="146" t="s">
        <v>118</v>
      </c>
      <c r="E195" s="152" t="s">
        <v>1</v>
      </c>
      <c r="F195" s="153" t="s">
        <v>233</v>
      </c>
      <c r="H195" s="154">
        <v>70</v>
      </c>
      <c r="L195" s="151"/>
      <c r="M195" s="155"/>
      <c r="T195" s="156"/>
      <c r="AT195" s="152" t="s">
        <v>118</v>
      </c>
      <c r="AU195" s="152" t="s">
        <v>116</v>
      </c>
      <c r="AV195" s="13" t="s">
        <v>116</v>
      </c>
      <c r="AW195" s="13" t="s">
        <v>31</v>
      </c>
      <c r="AX195" s="13" t="s">
        <v>75</v>
      </c>
      <c r="AY195" s="152" t="s">
        <v>109</v>
      </c>
    </row>
    <row r="196" spans="2:65" s="13" customFormat="1" ht="22.5">
      <c r="B196" s="151"/>
      <c r="D196" s="146" t="s">
        <v>118</v>
      </c>
      <c r="E196" s="152" t="s">
        <v>1</v>
      </c>
      <c r="F196" s="153" t="s">
        <v>234</v>
      </c>
      <c r="H196" s="154">
        <v>103</v>
      </c>
      <c r="L196" s="151"/>
      <c r="M196" s="155"/>
      <c r="T196" s="156"/>
      <c r="AT196" s="152" t="s">
        <v>118</v>
      </c>
      <c r="AU196" s="152" t="s">
        <v>116</v>
      </c>
      <c r="AV196" s="13" t="s">
        <v>116</v>
      </c>
      <c r="AW196" s="13" t="s">
        <v>31</v>
      </c>
      <c r="AX196" s="13" t="s">
        <v>75</v>
      </c>
      <c r="AY196" s="152" t="s">
        <v>109</v>
      </c>
    </row>
    <row r="197" spans="2:65" s="14" customFormat="1">
      <c r="B197" s="157"/>
      <c r="D197" s="146" t="s">
        <v>118</v>
      </c>
      <c r="E197" s="158" t="s">
        <v>1</v>
      </c>
      <c r="F197" s="159" t="s">
        <v>122</v>
      </c>
      <c r="H197" s="160">
        <v>173</v>
      </c>
      <c r="L197" s="157"/>
      <c r="M197" s="161"/>
      <c r="T197" s="162"/>
      <c r="AT197" s="158" t="s">
        <v>118</v>
      </c>
      <c r="AU197" s="158" t="s">
        <v>116</v>
      </c>
      <c r="AV197" s="14" t="s">
        <v>115</v>
      </c>
      <c r="AW197" s="14" t="s">
        <v>31</v>
      </c>
      <c r="AX197" s="14" t="s">
        <v>80</v>
      </c>
      <c r="AY197" s="158" t="s">
        <v>109</v>
      </c>
    </row>
    <row r="198" spans="2:65" s="1" customFormat="1" ht="16.5" customHeight="1">
      <c r="B198" s="131"/>
      <c r="C198" s="163" t="s">
        <v>7</v>
      </c>
      <c r="D198" s="163" t="s">
        <v>160</v>
      </c>
      <c r="E198" s="164" t="s">
        <v>235</v>
      </c>
      <c r="F198" s="165" t="s">
        <v>236</v>
      </c>
      <c r="G198" s="166" t="s">
        <v>215</v>
      </c>
      <c r="H198" s="167">
        <v>173</v>
      </c>
      <c r="I198" s="167"/>
      <c r="J198" s="167"/>
      <c r="K198" s="168"/>
      <c r="L198" s="169"/>
      <c r="M198" s="170" t="s">
        <v>1</v>
      </c>
      <c r="N198" s="171" t="s">
        <v>41</v>
      </c>
      <c r="O198" s="140">
        <v>0</v>
      </c>
      <c r="P198" s="140">
        <f>O198*H198</f>
        <v>0</v>
      </c>
      <c r="Q198" s="140">
        <v>3.5000000000000001E-3</v>
      </c>
      <c r="R198" s="140">
        <f>Q198*H198</f>
        <v>0.60550000000000004</v>
      </c>
      <c r="S198" s="140">
        <v>0</v>
      </c>
      <c r="T198" s="141">
        <f>S198*H198</f>
        <v>0</v>
      </c>
      <c r="AR198" s="142" t="s">
        <v>159</v>
      </c>
      <c r="AT198" s="142" t="s">
        <v>160</v>
      </c>
      <c r="AU198" s="142" t="s">
        <v>116</v>
      </c>
      <c r="AY198" s="17" t="s">
        <v>109</v>
      </c>
      <c r="BE198" s="143">
        <f>IF(N198="základná",J198,0)</f>
        <v>0</v>
      </c>
      <c r="BF198" s="143">
        <f>IF(N198="znížená",J198,0)</f>
        <v>0</v>
      </c>
      <c r="BG198" s="143">
        <f>IF(N198="zákl. prenesená",J198,0)</f>
        <v>0</v>
      </c>
      <c r="BH198" s="143">
        <f>IF(N198="zníž. prenesená",J198,0)</f>
        <v>0</v>
      </c>
      <c r="BI198" s="143">
        <f>IF(N198="nulová",J198,0)</f>
        <v>0</v>
      </c>
      <c r="BJ198" s="17" t="s">
        <v>116</v>
      </c>
      <c r="BK198" s="144">
        <f>ROUND(I198*H198,3)</f>
        <v>0</v>
      </c>
      <c r="BL198" s="17" t="s">
        <v>115</v>
      </c>
      <c r="BM198" s="142" t="s">
        <v>237</v>
      </c>
    </row>
    <row r="199" spans="2:65" s="11" customFormat="1" ht="22.7" customHeight="1">
      <c r="B199" s="120"/>
      <c r="D199" s="121" t="s">
        <v>74</v>
      </c>
      <c r="E199" s="129" t="s">
        <v>116</v>
      </c>
      <c r="F199" s="129" t="s">
        <v>238</v>
      </c>
      <c r="J199" s="130"/>
      <c r="L199" s="120"/>
      <c r="M199" s="124"/>
      <c r="P199" s="125">
        <f>SUM(P200:P232)</f>
        <v>1860.1959999999999</v>
      </c>
      <c r="R199" s="125">
        <f>SUM(R200:R232)</f>
        <v>1233.2367319999998</v>
      </c>
      <c r="T199" s="126">
        <f>SUM(T200:T232)</f>
        <v>0</v>
      </c>
      <c r="AR199" s="121" t="s">
        <v>80</v>
      </c>
      <c r="AT199" s="127" t="s">
        <v>74</v>
      </c>
      <c r="AU199" s="127" t="s">
        <v>80</v>
      </c>
      <c r="AY199" s="121" t="s">
        <v>109</v>
      </c>
      <c r="BK199" s="128">
        <f>SUM(BK200:BK232)</f>
        <v>0</v>
      </c>
    </row>
    <row r="200" spans="2:65" s="1" customFormat="1" ht="24.2" customHeight="1">
      <c r="B200" s="131"/>
      <c r="C200" s="132" t="s">
        <v>239</v>
      </c>
      <c r="D200" s="132" t="s">
        <v>111</v>
      </c>
      <c r="E200" s="133" t="s">
        <v>240</v>
      </c>
      <c r="F200" s="134" t="s">
        <v>241</v>
      </c>
      <c r="G200" s="135" t="s">
        <v>114</v>
      </c>
      <c r="H200" s="136">
        <v>750</v>
      </c>
      <c r="I200" s="136"/>
      <c r="J200" s="136"/>
      <c r="K200" s="137"/>
      <c r="L200" s="30"/>
      <c r="M200" s="138" t="s">
        <v>1</v>
      </c>
      <c r="N200" s="139" t="s">
        <v>41</v>
      </c>
      <c r="O200" s="140">
        <v>0.90800000000000003</v>
      </c>
      <c r="P200" s="140">
        <f>O200*H200</f>
        <v>681</v>
      </c>
      <c r="Q200" s="140">
        <v>1.63</v>
      </c>
      <c r="R200" s="140">
        <f>Q200*H200</f>
        <v>1222.5</v>
      </c>
      <c r="S200" s="140">
        <v>0</v>
      </c>
      <c r="T200" s="141">
        <f>S200*H200</f>
        <v>0</v>
      </c>
      <c r="AR200" s="142" t="s">
        <v>115</v>
      </c>
      <c r="AT200" s="142" t="s">
        <v>111</v>
      </c>
      <c r="AU200" s="142" t="s">
        <v>116</v>
      </c>
      <c r="AY200" s="17" t="s">
        <v>109</v>
      </c>
      <c r="BE200" s="143">
        <f>IF(N200="základná",J200,0)</f>
        <v>0</v>
      </c>
      <c r="BF200" s="143">
        <f>IF(N200="znížená",J200,0)</f>
        <v>0</v>
      </c>
      <c r="BG200" s="143">
        <f>IF(N200="zákl. prenesená",J200,0)</f>
        <v>0</v>
      </c>
      <c r="BH200" s="143">
        <f>IF(N200="zníž. prenesená",J200,0)</f>
        <v>0</v>
      </c>
      <c r="BI200" s="143">
        <f>IF(N200="nulová",J200,0)</f>
        <v>0</v>
      </c>
      <c r="BJ200" s="17" t="s">
        <v>116</v>
      </c>
      <c r="BK200" s="144">
        <f>ROUND(I200*H200,3)</f>
        <v>0</v>
      </c>
      <c r="BL200" s="17" t="s">
        <v>115</v>
      </c>
      <c r="BM200" s="142" t="s">
        <v>242</v>
      </c>
    </row>
    <row r="201" spans="2:65" s="12" customFormat="1" ht="22.5">
      <c r="B201" s="145"/>
      <c r="D201" s="146" t="s">
        <v>118</v>
      </c>
      <c r="E201" s="147" t="s">
        <v>1</v>
      </c>
      <c r="F201" s="148" t="s">
        <v>243</v>
      </c>
      <c r="H201" s="147" t="s">
        <v>1</v>
      </c>
      <c r="L201" s="145"/>
      <c r="M201" s="149"/>
      <c r="T201" s="150"/>
      <c r="AT201" s="147" t="s">
        <v>118</v>
      </c>
      <c r="AU201" s="147" t="s">
        <v>116</v>
      </c>
      <c r="AV201" s="12" t="s">
        <v>80</v>
      </c>
      <c r="AW201" s="12" t="s">
        <v>31</v>
      </c>
      <c r="AX201" s="12" t="s">
        <v>75</v>
      </c>
      <c r="AY201" s="147" t="s">
        <v>109</v>
      </c>
    </row>
    <row r="202" spans="2:65" s="13" customFormat="1">
      <c r="B202" s="151"/>
      <c r="D202" s="146" t="s">
        <v>118</v>
      </c>
      <c r="E202" s="152" t="s">
        <v>1</v>
      </c>
      <c r="F202" s="153" t="s">
        <v>244</v>
      </c>
      <c r="H202" s="154">
        <v>150</v>
      </c>
      <c r="L202" s="151"/>
      <c r="M202" s="155"/>
      <c r="T202" s="156"/>
      <c r="AT202" s="152" t="s">
        <v>118</v>
      </c>
      <c r="AU202" s="152" t="s">
        <v>116</v>
      </c>
      <c r="AV202" s="13" t="s">
        <v>116</v>
      </c>
      <c r="AW202" s="13" t="s">
        <v>31</v>
      </c>
      <c r="AX202" s="13" t="s">
        <v>75</v>
      </c>
      <c r="AY202" s="152" t="s">
        <v>109</v>
      </c>
    </row>
    <row r="203" spans="2:65" s="13" customFormat="1">
      <c r="B203" s="151"/>
      <c r="D203" s="146" t="s">
        <v>118</v>
      </c>
      <c r="E203" s="152" t="s">
        <v>1</v>
      </c>
      <c r="F203" s="153" t="s">
        <v>245</v>
      </c>
      <c r="H203" s="154">
        <v>150</v>
      </c>
      <c r="L203" s="151"/>
      <c r="M203" s="155"/>
      <c r="T203" s="156"/>
      <c r="AT203" s="152" t="s">
        <v>118</v>
      </c>
      <c r="AU203" s="152" t="s">
        <v>116</v>
      </c>
      <c r="AV203" s="13" t="s">
        <v>116</v>
      </c>
      <c r="AW203" s="13" t="s">
        <v>31</v>
      </c>
      <c r="AX203" s="13" t="s">
        <v>75</v>
      </c>
      <c r="AY203" s="152" t="s">
        <v>109</v>
      </c>
    </row>
    <row r="204" spans="2:65" s="15" customFormat="1">
      <c r="B204" s="172"/>
      <c r="D204" s="146" t="s">
        <v>118</v>
      </c>
      <c r="E204" s="173" t="s">
        <v>1</v>
      </c>
      <c r="F204" s="174" t="s">
        <v>246</v>
      </c>
      <c r="H204" s="175">
        <v>300</v>
      </c>
      <c r="L204" s="172"/>
      <c r="M204" s="176"/>
      <c r="T204" s="177"/>
      <c r="AT204" s="173" t="s">
        <v>118</v>
      </c>
      <c r="AU204" s="173" t="s">
        <v>116</v>
      </c>
      <c r="AV204" s="15" t="s">
        <v>128</v>
      </c>
      <c r="AW204" s="15" t="s">
        <v>31</v>
      </c>
      <c r="AX204" s="15" t="s">
        <v>75</v>
      </c>
      <c r="AY204" s="173" t="s">
        <v>109</v>
      </c>
    </row>
    <row r="205" spans="2:65" s="13" customFormat="1">
      <c r="B205" s="151"/>
      <c r="D205" s="146" t="s">
        <v>118</v>
      </c>
      <c r="E205" s="152" t="s">
        <v>1</v>
      </c>
      <c r="F205" s="153" t="s">
        <v>247</v>
      </c>
      <c r="H205" s="154">
        <v>150</v>
      </c>
      <c r="L205" s="151"/>
      <c r="M205" s="155"/>
      <c r="T205" s="156"/>
      <c r="AT205" s="152" t="s">
        <v>118</v>
      </c>
      <c r="AU205" s="152" t="s">
        <v>116</v>
      </c>
      <c r="AV205" s="13" t="s">
        <v>116</v>
      </c>
      <c r="AW205" s="13" t="s">
        <v>31</v>
      </c>
      <c r="AX205" s="13" t="s">
        <v>75</v>
      </c>
      <c r="AY205" s="152" t="s">
        <v>109</v>
      </c>
    </row>
    <row r="206" spans="2:65" s="13" customFormat="1">
      <c r="B206" s="151"/>
      <c r="D206" s="146" t="s">
        <v>118</v>
      </c>
      <c r="E206" s="152" t="s">
        <v>1</v>
      </c>
      <c r="F206" s="153" t="s">
        <v>248</v>
      </c>
      <c r="H206" s="154">
        <v>150</v>
      </c>
      <c r="L206" s="151"/>
      <c r="M206" s="155"/>
      <c r="T206" s="156"/>
      <c r="AT206" s="152" t="s">
        <v>118</v>
      </c>
      <c r="AU206" s="152" t="s">
        <v>116</v>
      </c>
      <c r="AV206" s="13" t="s">
        <v>116</v>
      </c>
      <c r="AW206" s="13" t="s">
        <v>31</v>
      </c>
      <c r="AX206" s="13" t="s">
        <v>75</v>
      </c>
      <c r="AY206" s="152" t="s">
        <v>109</v>
      </c>
    </row>
    <row r="207" spans="2:65" s="13" customFormat="1">
      <c r="B207" s="151"/>
      <c r="D207" s="146" t="s">
        <v>118</v>
      </c>
      <c r="E207" s="152" t="s">
        <v>1</v>
      </c>
      <c r="F207" s="153" t="s">
        <v>249</v>
      </c>
      <c r="H207" s="154">
        <v>150</v>
      </c>
      <c r="L207" s="151"/>
      <c r="M207" s="155"/>
      <c r="T207" s="156"/>
      <c r="AT207" s="152" t="s">
        <v>118</v>
      </c>
      <c r="AU207" s="152" t="s">
        <v>116</v>
      </c>
      <c r="AV207" s="13" t="s">
        <v>116</v>
      </c>
      <c r="AW207" s="13" t="s">
        <v>31</v>
      </c>
      <c r="AX207" s="13" t="s">
        <v>75</v>
      </c>
      <c r="AY207" s="152" t="s">
        <v>109</v>
      </c>
    </row>
    <row r="208" spans="2:65" s="15" customFormat="1">
      <c r="B208" s="172"/>
      <c r="D208" s="146" t="s">
        <v>118</v>
      </c>
      <c r="E208" s="173" t="s">
        <v>1</v>
      </c>
      <c r="F208" s="174" t="s">
        <v>246</v>
      </c>
      <c r="H208" s="175">
        <v>450</v>
      </c>
      <c r="L208" s="172"/>
      <c r="M208" s="176"/>
      <c r="T208" s="177"/>
      <c r="AT208" s="173" t="s">
        <v>118</v>
      </c>
      <c r="AU208" s="173" t="s">
        <v>116</v>
      </c>
      <c r="AV208" s="15" t="s">
        <v>128</v>
      </c>
      <c r="AW208" s="15" t="s">
        <v>31</v>
      </c>
      <c r="AX208" s="15" t="s">
        <v>75</v>
      </c>
      <c r="AY208" s="173" t="s">
        <v>109</v>
      </c>
    </row>
    <row r="209" spans="2:65" s="14" customFormat="1">
      <c r="B209" s="157"/>
      <c r="D209" s="146" t="s">
        <v>118</v>
      </c>
      <c r="E209" s="158" t="s">
        <v>1</v>
      </c>
      <c r="F209" s="159" t="s">
        <v>122</v>
      </c>
      <c r="H209" s="160">
        <v>750</v>
      </c>
      <c r="L209" s="157"/>
      <c r="M209" s="161"/>
      <c r="T209" s="162"/>
      <c r="AT209" s="158" t="s">
        <v>118</v>
      </c>
      <c r="AU209" s="158" t="s">
        <v>116</v>
      </c>
      <c r="AV209" s="14" t="s">
        <v>115</v>
      </c>
      <c r="AW209" s="14" t="s">
        <v>31</v>
      </c>
      <c r="AX209" s="14" t="s">
        <v>80</v>
      </c>
      <c r="AY209" s="158" t="s">
        <v>109</v>
      </c>
    </row>
    <row r="210" spans="2:65" s="1" customFormat="1" ht="33" customHeight="1">
      <c r="B210" s="131"/>
      <c r="C210" s="132" t="s">
        <v>250</v>
      </c>
      <c r="D210" s="132" t="s">
        <v>111</v>
      </c>
      <c r="E210" s="133" t="s">
        <v>251</v>
      </c>
      <c r="F210" s="134" t="s">
        <v>252</v>
      </c>
      <c r="G210" s="135" t="s">
        <v>182</v>
      </c>
      <c r="H210" s="136">
        <v>1375</v>
      </c>
      <c r="I210" s="136"/>
      <c r="J210" s="136"/>
      <c r="K210" s="137"/>
      <c r="L210" s="30"/>
      <c r="M210" s="138" t="s">
        <v>1</v>
      </c>
      <c r="N210" s="139" t="s">
        <v>41</v>
      </c>
      <c r="O210" s="140">
        <v>8.5000000000000006E-2</v>
      </c>
      <c r="P210" s="140">
        <f>O210*H210</f>
        <v>116.87500000000001</v>
      </c>
      <c r="Q210" s="140">
        <v>3.5E-4</v>
      </c>
      <c r="R210" s="140">
        <f>Q210*H210</f>
        <v>0.48125000000000001</v>
      </c>
      <c r="S210" s="140">
        <v>0</v>
      </c>
      <c r="T210" s="141">
        <f>S210*H210</f>
        <v>0</v>
      </c>
      <c r="AR210" s="142" t="s">
        <v>115</v>
      </c>
      <c r="AT210" s="142" t="s">
        <v>111</v>
      </c>
      <c r="AU210" s="142" t="s">
        <v>116</v>
      </c>
      <c r="AY210" s="17" t="s">
        <v>109</v>
      </c>
      <c r="BE210" s="143">
        <f>IF(N210="základná",J210,0)</f>
        <v>0</v>
      </c>
      <c r="BF210" s="143">
        <f>IF(N210="znížená",J210,0)</f>
        <v>0</v>
      </c>
      <c r="BG210" s="143">
        <f>IF(N210="zákl. prenesená",J210,0)</f>
        <v>0</v>
      </c>
      <c r="BH210" s="143">
        <f>IF(N210="zníž. prenesená",J210,0)</f>
        <v>0</v>
      </c>
      <c r="BI210" s="143">
        <f>IF(N210="nulová",J210,0)</f>
        <v>0</v>
      </c>
      <c r="BJ210" s="17" t="s">
        <v>116</v>
      </c>
      <c r="BK210" s="144">
        <f>ROUND(I210*H210,3)</f>
        <v>0</v>
      </c>
      <c r="BL210" s="17" t="s">
        <v>115</v>
      </c>
      <c r="BM210" s="142" t="s">
        <v>253</v>
      </c>
    </row>
    <row r="211" spans="2:65" s="12" customFormat="1" ht="22.5">
      <c r="B211" s="145"/>
      <c r="D211" s="146" t="s">
        <v>118</v>
      </c>
      <c r="E211" s="147" t="s">
        <v>1</v>
      </c>
      <c r="F211" s="148" t="s">
        <v>254</v>
      </c>
      <c r="H211" s="147" t="s">
        <v>1</v>
      </c>
      <c r="L211" s="145"/>
      <c r="M211" s="149"/>
      <c r="T211" s="150"/>
      <c r="AT211" s="147" t="s">
        <v>118</v>
      </c>
      <c r="AU211" s="147" t="s">
        <v>116</v>
      </c>
      <c r="AV211" s="12" t="s">
        <v>80</v>
      </c>
      <c r="AW211" s="12" t="s">
        <v>31</v>
      </c>
      <c r="AX211" s="12" t="s">
        <v>75</v>
      </c>
      <c r="AY211" s="147" t="s">
        <v>109</v>
      </c>
    </row>
    <row r="212" spans="2:65" s="13" customFormat="1">
      <c r="B212" s="151"/>
      <c r="D212" s="146" t="s">
        <v>118</v>
      </c>
      <c r="E212" s="152" t="s">
        <v>1</v>
      </c>
      <c r="F212" s="153" t="s">
        <v>255</v>
      </c>
      <c r="H212" s="154">
        <v>550</v>
      </c>
      <c r="L212" s="151"/>
      <c r="M212" s="155"/>
      <c r="T212" s="156"/>
      <c r="AT212" s="152" t="s">
        <v>118</v>
      </c>
      <c r="AU212" s="152" t="s">
        <v>116</v>
      </c>
      <c r="AV212" s="13" t="s">
        <v>116</v>
      </c>
      <c r="AW212" s="13" t="s">
        <v>31</v>
      </c>
      <c r="AX212" s="13" t="s">
        <v>75</v>
      </c>
      <c r="AY212" s="152" t="s">
        <v>109</v>
      </c>
    </row>
    <row r="213" spans="2:65" s="13" customFormat="1">
      <c r="B213" s="151"/>
      <c r="D213" s="146" t="s">
        <v>118</v>
      </c>
      <c r="E213" s="152" t="s">
        <v>1</v>
      </c>
      <c r="F213" s="153" t="s">
        <v>256</v>
      </c>
      <c r="H213" s="154">
        <v>825</v>
      </c>
      <c r="L213" s="151"/>
      <c r="M213" s="155"/>
      <c r="T213" s="156"/>
      <c r="AT213" s="152" t="s">
        <v>118</v>
      </c>
      <c r="AU213" s="152" t="s">
        <v>116</v>
      </c>
      <c r="AV213" s="13" t="s">
        <v>116</v>
      </c>
      <c r="AW213" s="13" t="s">
        <v>31</v>
      </c>
      <c r="AX213" s="13" t="s">
        <v>75</v>
      </c>
      <c r="AY213" s="152" t="s">
        <v>109</v>
      </c>
    </row>
    <row r="214" spans="2:65" s="14" customFormat="1">
      <c r="B214" s="157"/>
      <c r="D214" s="146" t="s">
        <v>118</v>
      </c>
      <c r="E214" s="158" t="s">
        <v>1</v>
      </c>
      <c r="F214" s="159" t="s">
        <v>122</v>
      </c>
      <c r="H214" s="160">
        <v>1375</v>
      </c>
      <c r="L214" s="157"/>
      <c r="M214" s="161"/>
      <c r="T214" s="162"/>
      <c r="AT214" s="158" t="s">
        <v>118</v>
      </c>
      <c r="AU214" s="158" t="s">
        <v>116</v>
      </c>
      <c r="AV214" s="14" t="s">
        <v>115</v>
      </c>
      <c r="AW214" s="14" t="s">
        <v>31</v>
      </c>
      <c r="AX214" s="14" t="s">
        <v>80</v>
      </c>
      <c r="AY214" s="158" t="s">
        <v>109</v>
      </c>
    </row>
    <row r="215" spans="2:65" s="1" customFormat="1" ht="24.2" customHeight="1">
      <c r="B215" s="131"/>
      <c r="C215" s="163" t="s">
        <v>257</v>
      </c>
      <c r="D215" s="163" t="s">
        <v>160</v>
      </c>
      <c r="E215" s="164" t="s">
        <v>258</v>
      </c>
      <c r="F215" s="165" t="s">
        <v>259</v>
      </c>
      <c r="G215" s="166" t="s">
        <v>182</v>
      </c>
      <c r="H215" s="167">
        <v>1402.5</v>
      </c>
      <c r="I215" s="167"/>
      <c r="J215" s="167"/>
      <c r="K215" s="168"/>
      <c r="L215" s="169"/>
      <c r="M215" s="170" t="s">
        <v>1</v>
      </c>
      <c r="N215" s="171" t="s">
        <v>41</v>
      </c>
      <c r="O215" s="140">
        <v>0</v>
      </c>
      <c r="P215" s="140">
        <f>O215*H215</f>
        <v>0</v>
      </c>
      <c r="Q215" s="140">
        <v>1.2199999999999999E-3</v>
      </c>
      <c r="R215" s="140">
        <f>Q215*H215</f>
        <v>1.71105</v>
      </c>
      <c r="S215" s="140">
        <v>0</v>
      </c>
      <c r="T215" s="141">
        <f>S215*H215</f>
        <v>0</v>
      </c>
      <c r="AR215" s="142" t="s">
        <v>159</v>
      </c>
      <c r="AT215" s="142" t="s">
        <v>160</v>
      </c>
      <c r="AU215" s="142" t="s">
        <v>116</v>
      </c>
      <c r="AY215" s="17" t="s">
        <v>109</v>
      </c>
      <c r="BE215" s="143">
        <f>IF(N215="základná",J215,0)</f>
        <v>0</v>
      </c>
      <c r="BF215" s="143">
        <f>IF(N215="znížená",J215,0)</f>
        <v>0</v>
      </c>
      <c r="BG215" s="143">
        <f>IF(N215="zákl. prenesená",J215,0)</f>
        <v>0</v>
      </c>
      <c r="BH215" s="143">
        <f>IF(N215="zníž. prenesená",J215,0)</f>
        <v>0</v>
      </c>
      <c r="BI215" s="143">
        <f>IF(N215="nulová",J215,0)</f>
        <v>0</v>
      </c>
      <c r="BJ215" s="17" t="s">
        <v>116</v>
      </c>
      <c r="BK215" s="144">
        <f>ROUND(I215*H215,3)</f>
        <v>0</v>
      </c>
      <c r="BL215" s="17" t="s">
        <v>115</v>
      </c>
      <c r="BM215" s="142" t="s">
        <v>260</v>
      </c>
    </row>
    <row r="216" spans="2:65" s="13" customFormat="1">
      <c r="B216" s="151"/>
      <c r="D216" s="146" t="s">
        <v>118</v>
      </c>
      <c r="F216" s="153" t="s">
        <v>261</v>
      </c>
      <c r="H216" s="154">
        <v>1402.5</v>
      </c>
      <c r="L216" s="151"/>
      <c r="M216" s="155"/>
      <c r="T216" s="156"/>
      <c r="AT216" s="152" t="s">
        <v>118</v>
      </c>
      <c r="AU216" s="152" t="s">
        <v>116</v>
      </c>
      <c r="AV216" s="13" t="s">
        <v>116</v>
      </c>
      <c r="AW216" s="13" t="s">
        <v>3</v>
      </c>
      <c r="AX216" s="13" t="s">
        <v>80</v>
      </c>
      <c r="AY216" s="152" t="s">
        <v>109</v>
      </c>
    </row>
    <row r="217" spans="2:65" s="1" customFormat="1" ht="33" customHeight="1">
      <c r="B217" s="131"/>
      <c r="C217" s="132" t="s">
        <v>262</v>
      </c>
      <c r="D217" s="132" t="s">
        <v>111</v>
      </c>
      <c r="E217" s="133" t="s">
        <v>263</v>
      </c>
      <c r="F217" s="134" t="s">
        <v>264</v>
      </c>
      <c r="G217" s="135" t="s">
        <v>182</v>
      </c>
      <c r="H217" s="136">
        <v>17121</v>
      </c>
      <c r="I217" s="136"/>
      <c r="J217" s="136"/>
      <c r="K217" s="137"/>
      <c r="L217" s="30"/>
      <c r="M217" s="138" t="s">
        <v>1</v>
      </c>
      <c r="N217" s="139" t="s">
        <v>41</v>
      </c>
      <c r="O217" s="140">
        <v>4.0000000000000001E-3</v>
      </c>
      <c r="P217" s="140">
        <f>O217*H217</f>
        <v>68.483999999999995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115</v>
      </c>
      <c r="AT217" s="142" t="s">
        <v>111</v>
      </c>
      <c r="AU217" s="142" t="s">
        <v>116</v>
      </c>
      <c r="AY217" s="17" t="s">
        <v>109</v>
      </c>
      <c r="BE217" s="143">
        <f>IF(N217="základná",J217,0)</f>
        <v>0</v>
      </c>
      <c r="BF217" s="143">
        <f>IF(N217="znížená",J217,0)</f>
        <v>0</v>
      </c>
      <c r="BG217" s="143">
        <f>IF(N217="zákl. prenesená",J217,0)</f>
        <v>0</v>
      </c>
      <c r="BH217" s="143">
        <f>IF(N217="zníž. prenesená",J217,0)</f>
        <v>0</v>
      </c>
      <c r="BI217" s="143">
        <f>IF(N217="nulová",J217,0)</f>
        <v>0</v>
      </c>
      <c r="BJ217" s="17" t="s">
        <v>116</v>
      </c>
      <c r="BK217" s="144">
        <f>ROUND(I217*H217,3)</f>
        <v>0</v>
      </c>
      <c r="BL217" s="17" t="s">
        <v>115</v>
      </c>
      <c r="BM217" s="142" t="s">
        <v>265</v>
      </c>
    </row>
    <row r="218" spans="2:65" s="12" customFormat="1">
      <c r="B218" s="145"/>
      <c r="D218" s="146" t="s">
        <v>118</v>
      </c>
      <c r="E218" s="147" t="s">
        <v>1</v>
      </c>
      <c r="F218" s="148" t="s">
        <v>184</v>
      </c>
      <c r="H218" s="147" t="s">
        <v>1</v>
      </c>
      <c r="L218" s="145"/>
      <c r="M218" s="149"/>
      <c r="T218" s="150"/>
      <c r="AT218" s="147" t="s">
        <v>118</v>
      </c>
      <c r="AU218" s="147" t="s">
        <v>116</v>
      </c>
      <c r="AV218" s="12" t="s">
        <v>80</v>
      </c>
      <c r="AW218" s="12" t="s">
        <v>31</v>
      </c>
      <c r="AX218" s="12" t="s">
        <v>75</v>
      </c>
      <c r="AY218" s="147" t="s">
        <v>109</v>
      </c>
    </row>
    <row r="219" spans="2:65" s="13" customFormat="1">
      <c r="B219" s="151"/>
      <c r="D219" s="146" t="s">
        <v>118</v>
      </c>
      <c r="E219" s="152" t="s">
        <v>1</v>
      </c>
      <c r="F219" s="153" t="s">
        <v>266</v>
      </c>
      <c r="H219" s="154">
        <v>6916</v>
      </c>
      <c r="L219" s="151"/>
      <c r="M219" s="155"/>
      <c r="T219" s="156"/>
      <c r="AT219" s="152" t="s">
        <v>118</v>
      </c>
      <c r="AU219" s="152" t="s">
        <v>116</v>
      </c>
      <c r="AV219" s="13" t="s">
        <v>116</v>
      </c>
      <c r="AW219" s="13" t="s">
        <v>31</v>
      </c>
      <c r="AX219" s="13" t="s">
        <v>75</v>
      </c>
      <c r="AY219" s="152" t="s">
        <v>109</v>
      </c>
    </row>
    <row r="220" spans="2:65" s="13" customFormat="1">
      <c r="B220" s="151"/>
      <c r="D220" s="146" t="s">
        <v>118</v>
      </c>
      <c r="E220" s="152" t="s">
        <v>1</v>
      </c>
      <c r="F220" s="153" t="s">
        <v>267</v>
      </c>
      <c r="H220" s="154">
        <v>10205</v>
      </c>
      <c r="L220" s="151"/>
      <c r="M220" s="155"/>
      <c r="T220" s="156"/>
      <c r="AT220" s="152" t="s">
        <v>118</v>
      </c>
      <c r="AU220" s="152" t="s">
        <v>116</v>
      </c>
      <c r="AV220" s="13" t="s">
        <v>116</v>
      </c>
      <c r="AW220" s="13" t="s">
        <v>31</v>
      </c>
      <c r="AX220" s="13" t="s">
        <v>75</v>
      </c>
      <c r="AY220" s="152" t="s">
        <v>109</v>
      </c>
    </row>
    <row r="221" spans="2:65" s="14" customFormat="1">
      <c r="B221" s="157"/>
      <c r="D221" s="146" t="s">
        <v>118</v>
      </c>
      <c r="E221" s="158" t="s">
        <v>1</v>
      </c>
      <c r="F221" s="159" t="s">
        <v>122</v>
      </c>
      <c r="H221" s="160">
        <v>17121</v>
      </c>
      <c r="L221" s="157"/>
      <c r="M221" s="161"/>
      <c r="T221" s="162"/>
      <c r="AT221" s="158" t="s">
        <v>118</v>
      </c>
      <c r="AU221" s="158" t="s">
        <v>116</v>
      </c>
      <c r="AV221" s="14" t="s">
        <v>115</v>
      </c>
      <c r="AW221" s="14" t="s">
        <v>31</v>
      </c>
      <c r="AX221" s="14" t="s">
        <v>80</v>
      </c>
      <c r="AY221" s="158" t="s">
        <v>109</v>
      </c>
    </row>
    <row r="222" spans="2:65" s="1" customFormat="1" ht="24.2" customHeight="1">
      <c r="B222" s="131"/>
      <c r="C222" s="132" t="s">
        <v>268</v>
      </c>
      <c r="D222" s="132" t="s">
        <v>111</v>
      </c>
      <c r="E222" s="133" t="s">
        <v>269</v>
      </c>
      <c r="F222" s="134" t="s">
        <v>270</v>
      </c>
      <c r="G222" s="135" t="s">
        <v>182</v>
      </c>
      <c r="H222" s="136">
        <v>17121</v>
      </c>
      <c r="I222" s="136"/>
      <c r="J222" s="136"/>
      <c r="K222" s="137"/>
      <c r="L222" s="30"/>
      <c r="M222" s="138" t="s">
        <v>1</v>
      </c>
      <c r="N222" s="139" t="s">
        <v>41</v>
      </c>
      <c r="O222" s="140">
        <v>2.9000000000000001E-2</v>
      </c>
      <c r="P222" s="140">
        <f>O222*H222</f>
        <v>496.50900000000001</v>
      </c>
      <c r="Q222" s="140">
        <v>3.0000000000000001E-5</v>
      </c>
      <c r="R222" s="140">
        <f>Q222*H222</f>
        <v>0.51363000000000003</v>
      </c>
      <c r="S222" s="140">
        <v>0</v>
      </c>
      <c r="T222" s="141">
        <f>S222*H222</f>
        <v>0</v>
      </c>
      <c r="AR222" s="142" t="s">
        <v>115</v>
      </c>
      <c r="AT222" s="142" t="s">
        <v>111</v>
      </c>
      <c r="AU222" s="142" t="s">
        <v>116</v>
      </c>
      <c r="AY222" s="17" t="s">
        <v>109</v>
      </c>
      <c r="BE222" s="143">
        <f>IF(N222="základná",J222,0)</f>
        <v>0</v>
      </c>
      <c r="BF222" s="143">
        <f>IF(N222="znížená",J222,0)</f>
        <v>0</v>
      </c>
      <c r="BG222" s="143">
        <f>IF(N222="zákl. prenesená",J222,0)</f>
        <v>0</v>
      </c>
      <c r="BH222" s="143">
        <f>IF(N222="zníž. prenesená",J222,0)</f>
        <v>0</v>
      </c>
      <c r="BI222" s="143">
        <f>IF(N222="nulová",J222,0)</f>
        <v>0</v>
      </c>
      <c r="BJ222" s="17" t="s">
        <v>116</v>
      </c>
      <c r="BK222" s="144">
        <f>ROUND(I222*H222,3)</f>
        <v>0</v>
      </c>
      <c r="BL222" s="17" t="s">
        <v>115</v>
      </c>
      <c r="BM222" s="142" t="s">
        <v>271</v>
      </c>
    </row>
    <row r="223" spans="2:65" s="12" customFormat="1">
      <c r="B223" s="145"/>
      <c r="D223" s="146" t="s">
        <v>118</v>
      </c>
      <c r="E223" s="147" t="s">
        <v>1</v>
      </c>
      <c r="F223" s="148" t="s">
        <v>184</v>
      </c>
      <c r="H223" s="147" t="s">
        <v>1</v>
      </c>
      <c r="L223" s="145"/>
      <c r="M223" s="149"/>
      <c r="T223" s="150"/>
      <c r="AT223" s="147" t="s">
        <v>118</v>
      </c>
      <c r="AU223" s="147" t="s">
        <v>116</v>
      </c>
      <c r="AV223" s="12" t="s">
        <v>80</v>
      </c>
      <c r="AW223" s="12" t="s">
        <v>31</v>
      </c>
      <c r="AX223" s="12" t="s">
        <v>75</v>
      </c>
      <c r="AY223" s="147" t="s">
        <v>109</v>
      </c>
    </row>
    <row r="224" spans="2:65" s="13" customFormat="1">
      <c r="B224" s="151"/>
      <c r="D224" s="146" t="s">
        <v>118</v>
      </c>
      <c r="E224" s="152" t="s">
        <v>1</v>
      </c>
      <c r="F224" s="153" t="s">
        <v>266</v>
      </c>
      <c r="H224" s="154">
        <v>6916</v>
      </c>
      <c r="L224" s="151"/>
      <c r="M224" s="155"/>
      <c r="T224" s="156"/>
      <c r="AT224" s="152" t="s">
        <v>118</v>
      </c>
      <c r="AU224" s="152" t="s">
        <v>116</v>
      </c>
      <c r="AV224" s="13" t="s">
        <v>116</v>
      </c>
      <c r="AW224" s="13" t="s">
        <v>31</v>
      </c>
      <c r="AX224" s="13" t="s">
        <v>75</v>
      </c>
      <c r="AY224" s="152" t="s">
        <v>109</v>
      </c>
    </row>
    <row r="225" spans="2:65" s="13" customFormat="1">
      <c r="B225" s="151"/>
      <c r="D225" s="146" t="s">
        <v>118</v>
      </c>
      <c r="E225" s="152" t="s">
        <v>1</v>
      </c>
      <c r="F225" s="153" t="s">
        <v>267</v>
      </c>
      <c r="H225" s="154">
        <v>10205</v>
      </c>
      <c r="L225" s="151"/>
      <c r="M225" s="155"/>
      <c r="T225" s="156"/>
      <c r="AT225" s="152" t="s">
        <v>118</v>
      </c>
      <c r="AU225" s="152" t="s">
        <v>116</v>
      </c>
      <c r="AV225" s="13" t="s">
        <v>116</v>
      </c>
      <c r="AW225" s="13" t="s">
        <v>31</v>
      </c>
      <c r="AX225" s="13" t="s">
        <v>75</v>
      </c>
      <c r="AY225" s="152" t="s">
        <v>109</v>
      </c>
    </row>
    <row r="226" spans="2:65" s="14" customFormat="1">
      <c r="B226" s="157"/>
      <c r="D226" s="146" t="s">
        <v>118</v>
      </c>
      <c r="E226" s="158" t="s">
        <v>1</v>
      </c>
      <c r="F226" s="159" t="s">
        <v>122</v>
      </c>
      <c r="H226" s="160">
        <v>17121</v>
      </c>
      <c r="L226" s="157"/>
      <c r="M226" s="161"/>
      <c r="T226" s="162"/>
      <c r="AT226" s="158" t="s">
        <v>118</v>
      </c>
      <c r="AU226" s="158" t="s">
        <v>116</v>
      </c>
      <c r="AV226" s="14" t="s">
        <v>115</v>
      </c>
      <c r="AW226" s="14" t="s">
        <v>31</v>
      </c>
      <c r="AX226" s="14" t="s">
        <v>80</v>
      </c>
      <c r="AY226" s="158" t="s">
        <v>109</v>
      </c>
    </row>
    <row r="227" spans="2:65" s="1" customFormat="1" ht="16.5" customHeight="1">
      <c r="B227" s="131"/>
      <c r="C227" s="163" t="s">
        <v>272</v>
      </c>
      <c r="D227" s="163" t="s">
        <v>160</v>
      </c>
      <c r="E227" s="164" t="s">
        <v>273</v>
      </c>
      <c r="F227" s="165" t="s">
        <v>274</v>
      </c>
      <c r="G227" s="166" t="s">
        <v>182</v>
      </c>
      <c r="H227" s="167">
        <v>17463.419999999998</v>
      </c>
      <c r="I227" s="167"/>
      <c r="J227" s="167"/>
      <c r="K227" s="168"/>
      <c r="L227" s="169"/>
      <c r="M227" s="170" t="s">
        <v>1</v>
      </c>
      <c r="N227" s="171" t="s">
        <v>41</v>
      </c>
      <c r="O227" s="140">
        <v>0</v>
      </c>
      <c r="P227" s="140">
        <f>O227*H227</f>
        <v>0</v>
      </c>
      <c r="Q227" s="140">
        <v>2.0000000000000001E-4</v>
      </c>
      <c r="R227" s="140">
        <f>Q227*H227</f>
        <v>3.4926839999999997</v>
      </c>
      <c r="S227" s="140">
        <v>0</v>
      </c>
      <c r="T227" s="141">
        <f>S227*H227</f>
        <v>0</v>
      </c>
      <c r="AR227" s="142" t="s">
        <v>159</v>
      </c>
      <c r="AT227" s="142" t="s">
        <v>160</v>
      </c>
      <c r="AU227" s="142" t="s">
        <v>116</v>
      </c>
      <c r="AY227" s="17" t="s">
        <v>109</v>
      </c>
      <c r="BE227" s="143">
        <f>IF(N227="základná",J227,0)</f>
        <v>0</v>
      </c>
      <c r="BF227" s="143">
        <f>IF(N227="znížená",J227,0)</f>
        <v>0</v>
      </c>
      <c r="BG227" s="143">
        <f>IF(N227="zákl. prenesená",J227,0)</f>
        <v>0</v>
      </c>
      <c r="BH227" s="143">
        <f>IF(N227="zníž. prenesená",J227,0)</f>
        <v>0</v>
      </c>
      <c r="BI227" s="143">
        <f>IF(N227="nulová",J227,0)</f>
        <v>0</v>
      </c>
      <c r="BJ227" s="17" t="s">
        <v>116</v>
      </c>
      <c r="BK227" s="144">
        <f>ROUND(I227*H227,3)</f>
        <v>0</v>
      </c>
      <c r="BL227" s="17" t="s">
        <v>115</v>
      </c>
      <c r="BM227" s="142" t="s">
        <v>275</v>
      </c>
    </row>
    <row r="228" spans="2:65" s="13" customFormat="1">
      <c r="B228" s="151"/>
      <c r="D228" s="146" t="s">
        <v>118</v>
      </c>
      <c r="F228" s="153" t="s">
        <v>276</v>
      </c>
      <c r="H228" s="154">
        <v>17463.419999999998</v>
      </c>
      <c r="L228" s="151"/>
      <c r="M228" s="155"/>
      <c r="T228" s="156"/>
      <c r="AT228" s="152" t="s">
        <v>118</v>
      </c>
      <c r="AU228" s="152" t="s">
        <v>116</v>
      </c>
      <c r="AV228" s="13" t="s">
        <v>116</v>
      </c>
      <c r="AW228" s="13" t="s">
        <v>3</v>
      </c>
      <c r="AX228" s="13" t="s">
        <v>80</v>
      </c>
      <c r="AY228" s="152" t="s">
        <v>109</v>
      </c>
    </row>
    <row r="229" spans="2:65" s="1" customFormat="1" ht="33" customHeight="1">
      <c r="B229" s="131"/>
      <c r="C229" s="132" t="s">
        <v>277</v>
      </c>
      <c r="D229" s="132" t="s">
        <v>111</v>
      </c>
      <c r="E229" s="133" t="s">
        <v>278</v>
      </c>
      <c r="F229" s="134" t="s">
        <v>279</v>
      </c>
      <c r="G229" s="135" t="s">
        <v>182</v>
      </c>
      <c r="H229" s="136">
        <v>10361</v>
      </c>
      <c r="I229" s="136"/>
      <c r="J229" s="136"/>
      <c r="K229" s="137"/>
      <c r="L229" s="30"/>
      <c r="M229" s="138" t="s">
        <v>1</v>
      </c>
      <c r="N229" s="139" t="s">
        <v>41</v>
      </c>
      <c r="O229" s="140">
        <v>4.8000000000000001E-2</v>
      </c>
      <c r="P229" s="140">
        <f>O229*H229</f>
        <v>497.32800000000003</v>
      </c>
      <c r="Q229" s="140">
        <v>3.0000000000000001E-5</v>
      </c>
      <c r="R229" s="140">
        <f>Q229*H229</f>
        <v>0.31083</v>
      </c>
      <c r="S229" s="140">
        <v>0</v>
      </c>
      <c r="T229" s="141">
        <f>S229*H229</f>
        <v>0</v>
      </c>
      <c r="AR229" s="142" t="s">
        <v>115</v>
      </c>
      <c r="AT229" s="142" t="s">
        <v>111</v>
      </c>
      <c r="AU229" s="142" t="s">
        <v>116</v>
      </c>
      <c r="AY229" s="17" t="s">
        <v>109</v>
      </c>
      <c r="BE229" s="143">
        <f>IF(N229="základná",J229,0)</f>
        <v>0</v>
      </c>
      <c r="BF229" s="143">
        <f>IF(N229="znížená",J229,0)</f>
        <v>0</v>
      </c>
      <c r="BG229" s="143">
        <f>IF(N229="zákl. prenesená",J229,0)</f>
        <v>0</v>
      </c>
      <c r="BH229" s="143">
        <f>IF(N229="zníž. prenesená",J229,0)</f>
        <v>0</v>
      </c>
      <c r="BI229" s="143">
        <f>IF(N229="nulová",J229,0)</f>
        <v>0</v>
      </c>
      <c r="BJ229" s="17" t="s">
        <v>116</v>
      </c>
      <c r="BK229" s="144">
        <f>ROUND(I229*H229,3)</f>
        <v>0</v>
      </c>
      <c r="BL229" s="17" t="s">
        <v>115</v>
      </c>
      <c r="BM229" s="142" t="s">
        <v>280</v>
      </c>
    </row>
    <row r="230" spans="2:65" s="13" customFormat="1">
      <c r="B230" s="151"/>
      <c r="D230" s="146" t="s">
        <v>118</v>
      </c>
      <c r="E230" s="152" t="s">
        <v>1</v>
      </c>
      <c r="F230" s="153" t="s">
        <v>281</v>
      </c>
      <c r="H230" s="154">
        <v>10361</v>
      </c>
      <c r="L230" s="151"/>
      <c r="M230" s="155"/>
      <c r="T230" s="156"/>
      <c r="AT230" s="152" t="s">
        <v>118</v>
      </c>
      <c r="AU230" s="152" t="s">
        <v>116</v>
      </c>
      <c r="AV230" s="13" t="s">
        <v>116</v>
      </c>
      <c r="AW230" s="13" t="s">
        <v>31</v>
      </c>
      <c r="AX230" s="13" t="s">
        <v>80</v>
      </c>
      <c r="AY230" s="152" t="s">
        <v>109</v>
      </c>
    </row>
    <row r="231" spans="2:65" s="1" customFormat="1" ht="24.2" customHeight="1">
      <c r="B231" s="131"/>
      <c r="C231" s="163" t="s">
        <v>282</v>
      </c>
      <c r="D231" s="163" t="s">
        <v>160</v>
      </c>
      <c r="E231" s="164" t="s">
        <v>283</v>
      </c>
      <c r="F231" s="165" t="s">
        <v>284</v>
      </c>
      <c r="G231" s="166" t="s">
        <v>182</v>
      </c>
      <c r="H231" s="167">
        <v>10568.22</v>
      </c>
      <c r="I231" s="167"/>
      <c r="J231" s="167"/>
      <c r="K231" s="168"/>
      <c r="L231" s="169"/>
      <c r="M231" s="170" t="s">
        <v>1</v>
      </c>
      <c r="N231" s="171" t="s">
        <v>41</v>
      </c>
      <c r="O231" s="140">
        <v>0</v>
      </c>
      <c r="P231" s="140">
        <f>O231*H231</f>
        <v>0</v>
      </c>
      <c r="Q231" s="140">
        <v>4.0000000000000002E-4</v>
      </c>
      <c r="R231" s="140">
        <f>Q231*H231</f>
        <v>4.2272879999999997</v>
      </c>
      <c r="S231" s="140">
        <v>0</v>
      </c>
      <c r="T231" s="141">
        <f>S231*H231</f>
        <v>0</v>
      </c>
      <c r="AR231" s="142" t="s">
        <v>159</v>
      </c>
      <c r="AT231" s="142" t="s">
        <v>160</v>
      </c>
      <c r="AU231" s="142" t="s">
        <v>116</v>
      </c>
      <c r="AY231" s="17" t="s">
        <v>109</v>
      </c>
      <c r="BE231" s="143">
        <f>IF(N231="základná",J231,0)</f>
        <v>0</v>
      </c>
      <c r="BF231" s="143">
        <f>IF(N231="znížená",J231,0)</f>
        <v>0</v>
      </c>
      <c r="BG231" s="143">
        <f>IF(N231="zákl. prenesená",J231,0)</f>
        <v>0</v>
      </c>
      <c r="BH231" s="143">
        <f>IF(N231="zníž. prenesená",J231,0)</f>
        <v>0</v>
      </c>
      <c r="BI231" s="143">
        <f>IF(N231="nulová",J231,0)</f>
        <v>0</v>
      </c>
      <c r="BJ231" s="17" t="s">
        <v>116</v>
      </c>
      <c r="BK231" s="144">
        <f>ROUND(I231*H231,3)</f>
        <v>0</v>
      </c>
      <c r="BL231" s="17" t="s">
        <v>115</v>
      </c>
      <c r="BM231" s="142" t="s">
        <v>285</v>
      </c>
    </row>
    <row r="232" spans="2:65" s="13" customFormat="1">
      <c r="B232" s="151"/>
      <c r="D232" s="146" t="s">
        <v>118</v>
      </c>
      <c r="F232" s="153" t="s">
        <v>286</v>
      </c>
      <c r="H232" s="154">
        <v>10568.22</v>
      </c>
      <c r="L232" s="151"/>
      <c r="M232" s="155"/>
      <c r="T232" s="156"/>
      <c r="AT232" s="152" t="s">
        <v>118</v>
      </c>
      <c r="AU232" s="152" t="s">
        <v>116</v>
      </c>
      <c r="AV232" s="13" t="s">
        <v>116</v>
      </c>
      <c r="AW232" s="13" t="s">
        <v>3</v>
      </c>
      <c r="AX232" s="13" t="s">
        <v>80</v>
      </c>
      <c r="AY232" s="152" t="s">
        <v>109</v>
      </c>
    </row>
    <row r="233" spans="2:65" s="11" customFormat="1" ht="22.7" customHeight="1">
      <c r="B233" s="120"/>
      <c r="D233" s="121" t="s">
        <v>74</v>
      </c>
      <c r="E233" s="129" t="s">
        <v>138</v>
      </c>
      <c r="F233" s="129" t="s">
        <v>287</v>
      </c>
      <c r="J233" s="130"/>
      <c r="L233" s="120"/>
      <c r="M233" s="124"/>
      <c r="P233" s="125">
        <f>SUM(P234:P276)</f>
        <v>2638.3040000000001</v>
      </c>
      <c r="R233" s="125">
        <f>SUM(R234:R276)</f>
        <v>13786.845360000001</v>
      </c>
      <c r="T233" s="126">
        <f>SUM(T234:T276)</f>
        <v>0</v>
      </c>
      <c r="AR233" s="121" t="s">
        <v>80</v>
      </c>
      <c r="AT233" s="127" t="s">
        <v>74</v>
      </c>
      <c r="AU233" s="127" t="s">
        <v>80</v>
      </c>
      <c r="AY233" s="121" t="s">
        <v>109</v>
      </c>
      <c r="BK233" s="128">
        <f>SUM(BK234:BK276)</f>
        <v>0</v>
      </c>
    </row>
    <row r="234" spans="2:65" s="1" customFormat="1" ht="48.95" customHeight="1">
      <c r="B234" s="131"/>
      <c r="C234" s="132" t="s">
        <v>288</v>
      </c>
      <c r="D234" s="132" t="s">
        <v>111</v>
      </c>
      <c r="E234" s="133" t="s">
        <v>289</v>
      </c>
      <c r="F234" s="134" t="s">
        <v>290</v>
      </c>
      <c r="G234" s="135" t="s">
        <v>182</v>
      </c>
      <c r="H234" s="136">
        <v>17121</v>
      </c>
      <c r="I234" s="136"/>
      <c r="J234" s="136"/>
      <c r="K234" s="137"/>
      <c r="L234" s="30"/>
      <c r="M234" s="138" t="s">
        <v>1</v>
      </c>
      <c r="N234" s="139" t="s">
        <v>41</v>
      </c>
      <c r="O234" s="140">
        <v>2.3E-2</v>
      </c>
      <c r="P234" s="140">
        <f>O234*H234</f>
        <v>393.78300000000002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115</v>
      </c>
      <c r="AT234" s="142" t="s">
        <v>111</v>
      </c>
      <c r="AU234" s="142" t="s">
        <v>116</v>
      </c>
      <c r="AY234" s="17" t="s">
        <v>109</v>
      </c>
      <c r="BE234" s="143">
        <f>IF(N234="základná",J234,0)</f>
        <v>0</v>
      </c>
      <c r="BF234" s="143">
        <f>IF(N234="znížená",J234,0)</f>
        <v>0</v>
      </c>
      <c r="BG234" s="143">
        <f>IF(N234="zákl. prenesená",J234,0)</f>
        <v>0</v>
      </c>
      <c r="BH234" s="143">
        <f>IF(N234="zníž. prenesená",J234,0)</f>
        <v>0</v>
      </c>
      <c r="BI234" s="143">
        <f>IF(N234="nulová",J234,0)</f>
        <v>0</v>
      </c>
      <c r="BJ234" s="17" t="s">
        <v>116</v>
      </c>
      <c r="BK234" s="144">
        <f>ROUND(I234*H234,3)</f>
        <v>0</v>
      </c>
      <c r="BL234" s="17" t="s">
        <v>115</v>
      </c>
      <c r="BM234" s="142" t="s">
        <v>291</v>
      </c>
    </row>
    <row r="235" spans="2:65" s="12" customFormat="1" ht="22.5">
      <c r="B235" s="145"/>
      <c r="D235" s="146" t="s">
        <v>118</v>
      </c>
      <c r="E235" s="147" t="s">
        <v>1</v>
      </c>
      <c r="F235" s="148" t="s">
        <v>292</v>
      </c>
      <c r="H235" s="147" t="s">
        <v>1</v>
      </c>
      <c r="L235" s="145"/>
      <c r="M235" s="149"/>
      <c r="T235" s="150"/>
      <c r="AT235" s="147" t="s">
        <v>118</v>
      </c>
      <c r="AU235" s="147" t="s">
        <v>116</v>
      </c>
      <c r="AV235" s="12" t="s">
        <v>80</v>
      </c>
      <c r="AW235" s="12" t="s">
        <v>31</v>
      </c>
      <c r="AX235" s="12" t="s">
        <v>75</v>
      </c>
      <c r="AY235" s="147" t="s">
        <v>109</v>
      </c>
    </row>
    <row r="236" spans="2:65" s="13" customFormat="1">
      <c r="B236" s="151"/>
      <c r="D236" s="146" t="s">
        <v>118</v>
      </c>
      <c r="E236" s="152" t="s">
        <v>1</v>
      </c>
      <c r="F236" s="153" t="s">
        <v>266</v>
      </c>
      <c r="H236" s="154">
        <v>6916</v>
      </c>
      <c r="L236" s="151"/>
      <c r="M236" s="155"/>
      <c r="T236" s="156"/>
      <c r="AT236" s="152" t="s">
        <v>118</v>
      </c>
      <c r="AU236" s="152" t="s">
        <v>116</v>
      </c>
      <c r="AV236" s="13" t="s">
        <v>116</v>
      </c>
      <c r="AW236" s="13" t="s">
        <v>31</v>
      </c>
      <c r="AX236" s="13" t="s">
        <v>75</v>
      </c>
      <c r="AY236" s="152" t="s">
        <v>109</v>
      </c>
    </row>
    <row r="237" spans="2:65" s="13" customFormat="1">
      <c r="B237" s="151"/>
      <c r="D237" s="146" t="s">
        <v>118</v>
      </c>
      <c r="E237" s="152" t="s">
        <v>1</v>
      </c>
      <c r="F237" s="153" t="s">
        <v>267</v>
      </c>
      <c r="H237" s="154">
        <v>10205</v>
      </c>
      <c r="L237" s="151"/>
      <c r="M237" s="155"/>
      <c r="T237" s="156"/>
      <c r="AT237" s="152" t="s">
        <v>118</v>
      </c>
      <c r="AU237" s="152" t="s">
        <v>116</v>
      </c>
      <c r="AV237" s="13" t="s">
        <v>116</v>
      </c>
      <c r="AW237" s="13" t="s">
        <v>31</v>
      </c>
      <c r="AX237" s="13" t="s">
        <v>75</v>
      </c>
      <c r="AY237" s="152" t="s">
        <v>109</v>
      </c>
    </row>
    <row r="238" spans="2:65" s="14" customFormat="1">
      <c r="B238" s="157"/>
      <c r="D238" s="146" t="s">
        <v>118</v>
      </c>
      <c r="E238" s="158" t="s">
        <v>1</v>
      </c>
      <c r="F238" s="159" t="s">
        <v>122</v>
      </c>
      <c r="H238" s="160">
        <v>17121</v>
      </c>
      <c r="L238" s="157"/>
      <c r="M238" s="161"/>
      <c r="T238" s="162"/>
      <c r="AT238" s="158" t="s">
        <v>118</v>
      </c>
      <c r="AU238" s="158" t="s">
        <v>116</v>
      </c>
      <c r="AV238" s="14" t="s">
        <v>115</v>
      </c>
      <c r="AW238" s="14" t="s">
        <v>31</v>
      </c>
      <c r="AX238" s="14" t="s">
        <v>80</v>
      </c>
      <c r="AY238" s="158" t="s">
        <v>109</v>
      </c>
    </row>
    <row r="239" spans="2:65" s="1" customFormat="1" ht="24.2" customHeight="1">
      <c r="B239" s="131"/>
      <c r="C239" s="132" t="s">
        <v>293</v>
      </c>
      <c r="D239" s="132" t="s">
        <v>111</v>
      </c>
      <c r="E239" s="133" t="s">
        <v>294</v>
      </c>
      <c r="F239" s="134" t="s">
        <v>295</v>
      </c>
      <c r="G239" s="135" t="s">
        <v>182</v>
      </c>
      <c r="H239" s="136">
        <v>12963</v>
      </c>
      <c r="I239" s="136"/>
      <c r="J239" s="136"/>
      <c r="K239" s="137"/>
      <c r="L239" s="30"/>
      <c r="M239" s="138" t="s">
        <v>1</v>
      </c>
      <c r="N239" s="139" t="s">
        <v>41</v>
      </c>
      <c r="O239" s="140">
        <v>2.7E-2</v>
      </c>
      <c r="P239" s="140">
        <f>O239*H239</f>
        <v>350.00099999999998</v>
      </c>
      <c r="Q239" s="140">
        <v>0.37080000000000002</v>
      </c>
      <c r="R239" s="140">
        <f>Q239*H239</f>
        <v>4806.6804000000002</v>
      </c>
      <c r="S239" s="140">
        <v>0</v>
      </c>
      <c r="T239" s="141">
        <f>S239*H239</f>
        <v>0</v>
      </c>
      <c r="AR239" s="142" t="s">
        <v>115</v>
      </c>
      <c r="AT239" s="142" t="s">
        <v>111</v>
      </c>
      <c r="AU239" s="142" t="s">
        <v>116</v>
      </c>
      <c r="AY239" s="17" t="s">
        <v>109</v>
      </c>
      <c r="BE239" s="143">
        <f>IF(N239="základná",J239,0)</f>
        <v>0</v>
      </c>
      <c r="BF239" s="143">
        <f>IF(N239="znížená",J239,0)</f>
        <v>0</v>
      </c>
      <c r="BG239" s="143">
        <f>IF(N239="zákl. prenesená",J239,0)</f>
        <v>0</v>
      </c>
      <c r="BH239" s="143">
        <f>IF(N239="zníž. prenesená",J239,0)</f>
        <v>0</v>
      </c>
      <c r="BI239" s="143">
        <f>IF(N239="nulová",J239,0)</f>
        <v>0</v>
      </c>
      <c r="BJ239" s="17" t="s">
        <v>116</v>
      </c>
      <c r="BK239" s="144">
        <f>ROUND(I239*H239,3)</f>
        <v>0</v>
      </c>
      <c r="BL239" s="17" t="s">
        <v>115</v>
      </c>
      <c r="BM239" s="142" t="s">
        <v>296</v>
      </c>
    </row>
    <row r="240" spans="2:65" s="12" customFormat="1">
      <c r="B240" s="145"/>
      <c r="D240" s="146" t="s">
        <v>118</v>
      </c>
      <c r="E240" s="147" t="s">
        <v>1</v>
      </c>
      <c r="F240" s="148" t="s">
        <v>297</v>
      </c>
      <c r="H240" s="147" t="s">
        <v>1</v>
      </c>
      <c r="L240" s="145"/>
      <c r="M240" s="149"/>
      <c r="T240" s="150"/>
      <c r="AT240" s="147" t="s">
        <v>118</v>
      </c>
      <c r="AU240" s="147" t="s">
        <v>116</v>
      </c>
      <c r="AV240" s="12" t="s">
        <v>80</v>
      </c>
      <c r="AW240" s="12" t="s">
        <v>31</v>
      </c>
      <c r="AX240" s="12" t="s">
        <v>75</v>
      </c>
      <c r="AY240" s="147" t="s">
        <v>109</v>
      </c>
    </row>
    <row r="241" spans="2:65" s="13" customFormat="1">
      <c r="B241" s="151"/>
      <c r="D241" s="146" t="s">
        <v>118</v>
      </c>
      <c r="E241" s="152" t="s">
        <v>1</v>
      </c>
      <c r="F241" s="153" t="s">
        <v>298</v>
      </c>
      <c r="H241" s="154">
        <v>4860</v>
      </c>
      <c r="L241" s="151"/>
      <c r="M241" s="155"/>
      <c r="T241" s="156"/>
      <c r="AT241" s="152" t="s">
        <v>118</v>
      </c>
      <c r="AU241" s="152" t="s">
        <v>116</v>
      </c>
      <c r="AV241" s="13" t="s">
        <v>116</v>
      </c>
      <c r="AW241" s="13" t="s">
        <v>31</v>
      </c>
      <c r="AX241" s="13" t="s">
        <v>75</v>
      </c>
      <c r="AY241" s="152" t="s">
        <v>109</v>
      </c>
    </row>
    <row r="242" spans="2:65" s="13" customFormat="1">
      <c r="B242" s="151"/>
      <c r="D242" s="146" t="s">
        <v>118</v>
      </c>
      <c r="E242" s="152" t="s">
        <v>1</v>
      </c>
      <c r="F242" s="153" t="s">
        <v>299</v>
      </c>
      <c r="H242" s="154">
        <v>420</v>
      </c>
      <c r="L242" s="151"/>
      <c r="M242" s="155"/>
      <c r="T242" s="156"/>
      <c r="AT242" s="152" t="s">
        <v>118</v>
      </c>
      <c r="AU242" s="152" t="s">
        <v>116</v>
      </c>
      <c r="AV242" s="13" t="s">
        <v>116</v>
      </c>
      <c r="AW242" s="13" t="s">
        <v>31</v>
      </c>
      <c r="AX242" s="13" t="s">
        <v>75</v>
      </c>
      <c r="AY242" s="152" t="s">
        <v>109</v>
      </c>
    </row>
    <row r="243" spans="2:65" s="12" customFormat="1">
      <c r="B243" s="145"/>
      <c r="D243" s="146" t="s">
        <v>118</v>
      </c>
      <c r="E243" s="147" t="s">
        <v>1</v>
      </c>
      <c r="F243" s="148" t="s">
        <v>300</v>
      </c>
      <c r="H243" s="147" t="s">
        <v>1</v>
      </c>
      <c r="L243" s="145"/>
      <c r="M243" s="149"/>
      <c r="T243" s="150"/>
      <c r="AT243" s="147" t="s">
        <v>118</v>
      </c>
      <c r="AU243" s="147" t="s">
        <v>116</v>
      </c>
      <c r="AV243" s="12" t="s">
        <v>80</v>
      </c>
      <c r="AW243" s="12" t="s">
        <v>31</v>
      </c>
      <c r="AX243" s="12" t="s">
        <v>75</v>
      </c>
      <c r="AY243" s="147" t="s">
        <v>109</v>
      </c>
    </row>
    <row r="244" spans="2:65" s="13" customFormat="1">
      <c r="B244" s="151"/>
      <c r="D244" s="146" t="s">
        <v>118</v>
      </c>
      <c r="E244" s="152" t="s">
        <v>1</v>
      </c>
      <c r="F244" s="153" t="s">
        <v>301</v>
      </c>
      <c r="H244" s="154">
        <v>7203</v>
      </c>
      <c r="L244" s="151"/>
      <c r="M244" s="155"/>
      <c r="T244" s="156"/>
      <c r="AT244" s="152" t="s">
        <v>118</v>
      </c>
      <c r="AU244" s="152" t="s">
        <v>116</v>
      </c>
      <c r="AV244" s="13" t="s">
        <v>116</v>
      </c>
      <c r="AW244" s="13" t="s">
        <v>31</v>
      </c>
      <c r="AX244" s="13" t="s">
        <v>75</v>
      </c>
      <c r="AY244" s="152" t="s">
        <v>109</v>
      </c>
    </row>
    <row r="245" spans="2:65" s="13" customFormat="1">
      <c r="B245" s="151"/>
      <c r="D245" s="146" t="s">
        <v>118</v>
      </c>
      <c r="E245" s="152" t="s">
        <v>1</v>
      </c>
      <c r="F245" s="153" t="s">
        <v>302</v>
      </c>
      <c r="H245" s="154">
        <v>480</v>
      </c>
      <c r="L245" s="151"/>
      <c r="M245" s="155"/>
      <c r="T245" s="156"/>
      <c r="AT245" s="152" t="s">
        <v>118</v>
      </c>
      <c r="AU245" s="152" t="s">
        <v>116</v>
      </c>
      <c r="AV245" s="13" t="s">
        <v>116</v>
      </c>
      <c r="AW245" s="13" t="s">
        <v>31</v>
      </c>
      <c r="AX245" s="13" t="s">
        <v>75</v>
      </c>
      <c r="AY245" s="152" t="s">
        <v>109</v>
      </c>
    </row>
    <row r="246" spans="2:65" s="14" customFormat="1">
      <c r="B246" s="157"/>
      <c r="D246" s="146" t="s">
        <v>118</v>
      </c>
      <c r="E246" s="158" t="s">
        <v>1</v>
      </c>
      <c r="F246" s="159" t="s">
        <v>122</v>
      </c>
      <c r="H246" s="160">
        <v>12963</v>
      </c>
      <c r="L246" s="157"/>
      <c r="M246" s="161"/>
      <c r="T246" s="162"/>
      <c r="AT246" s="158" t="s">
        <v>118</v>
      </c>
      <c r="AU246" s="158" t="s">
        <v>116</v>
      </c>
      <c r="AV246" s="14" t="s">
        <v>115</v>
      </c>
      <c r="AW246" s="14" t="s">
        <v>31</v>
      </c>
      <c r="AX246" s="14" t="s">
        <v>80</v>
      </c>
      <c r="AY246" s="158" t="s">
        <v>109</v>
      </c>
    </row>
    <row r="247" spans="2:65" s="1" customFormat="1" ht="24.2" customHeight="1">
      <c r="B247" s="131"/>
      <c r="C247" s="132" t="s">
        <v>303</v>
      </c>
      <c r="D247" s="132" t="s">
        <v>111</v>
      </c>
      <c r="E247" s="133" t="s">
        <v>304</v>
      </c>
      <c r="F247" s="134" t="s">
        <v>305</v>
      </c>
      <c r="G247" s="135" t="s">
        <v>182</v>
      </c>
      <c r="H247" s="136">
        <v>12963</v>
      </c>
      <c r="I247" s="136"/>
      <c r="J247" s="136"/>
      <c r="K247" s="137"/>
      <c r="L247" s="30"/>
      <c r="M247" s="138" t="s">
        <v>1</v>
      </c>
      <c r="N247" s="139" t="s">
        <v>41</v>
      </c>
      <c r="O247" s="140">
        <v>0.03</v>
      </c>
      <c r="P247" s="140">
        <f>O247*H247</f>
        <v>388.89</v>
      </c>
      <c r="Q247" s="140">
        <v>0.46166000000000001</v>
      </c>
      <c r="R247" s="140">
        <f>Q247*H247</f>
        <v>5984.4985800000004</v>
      </c>
      <c r="S247" s="140">
        <v>0</v>
      </c>
      <c r="T247" s="141">
        <f>S247*H247</f>
        <v>0</v>
      </c>
      <c r="AR247" s="142" t="s">
        <v>115</v>
      </c>
      <c r="AT247" s="142" t="s">
        <v>111</v>
      </c>
      <c r="AU247" s="142" t="s">
        <v>116</v>
      </c>
      <c r="AY247" s="17" t="s">
        <v>109</v>
      </c>
      <c r="BE247" s="143">
        <f>IF(N247="základná",J247,0)</f>
        <v>0</v>
      </c>
      <c r="BF247" s="143">
        <f>IF(N247="znížená",J247,0)</f>
        <v>0</v>
      </c>
      <c r="BG247" s="143">
        <f>IF(N247="zákl. prenesená",J247,0)</f>
        <v>0</v>
      </c>
      <c r="BH247" s="143">
        <f>IF(N247="zníž. prenesená",J247,0)</f>
        <v>0</v>
      </c>
      <c r="BI247" s="143">
        <f>IF(N247="nulová",J247,0)</f>
        <v>0</v>
      </c>
      <c r="BJ247" s="17" t="s">
        <v>116</v>
      </c>
      <c r="BK247" s="144">
        <f>ROUND(I247*H247,3)</f>
        <v>0</v>
      </c>
      <c r="BL247" s="17" t="s">
        <v>115</v>
      </c>
      <c r="BM247" s="142" t="s">
        <v>306</v>
      </c>
    </row>
    <row r="248" spans="2:65" s="12" customFormat="1">
      <c r="B248" s="145"/>
      <c r="D248" s="146" t="s">
        <v>118</v>
      </c>
      <c r="E248" s="147" t="s">
        <v>1</v>
      </c>
      <c r="F248" s="148" t="s">
        <v>297</v>
      </c>
      <c r="H248" s="147" t="s">
        <v>1</v>
      </c>
      <c r="L248" s="145"/>
      <c r="M248" s="149"/>
      <c r="T248" s="150"/>
      <c r="AT248" s="147" t="s">
        <v>118</v>
      </c>
      <c r="AU248" s="147" t="s">
        <v>116</v>
      </c>
      <c r="AV248" s="12" t="s">
        <v>80</v>
      </c>
      <c r="AW248" s="12" t="s">
        <v>31</v>
      </c>
      <c r="AX248" s="12" t="s">
        <v>75</v>
      </c>
      <c r="AY248" s="147" t="s">
        <v>109</v>
      </c>
    </row>
    <row r="249" spans="2:65" s="13" customFormat="1">
      <c r="B249" s="151"/>
      <c r="D249" s="146" t="s">
        <v>118</v>
      </c>
      <c r="E249" s="152" t="s">
        <v>1</v>
      </c>
      <c r="F249" s="153" t="s">
        <v>298</v>
      </c>
      <c r="H249" s="154">
        <v>4860</v>
      </c>
      <c r="L249" s="151"/>
      <c r="M249" s="155"/>
      <c r="T249" s="156"/>
      <c r="AT249" s="152" t="s">
        <v>118</v>
      </c>
      <c r="AU249" s="152" t="s">
        <v>116</v>
      </c>
      <c r="AV249" s="13" t="s">
        <v>116</v>
      </c>
      <c r="AW249" s="13" t="s">
        <v>31</v>
      </c>
      <c r="AX249" s="13" t="s">
        <v>75</v>
      </c>
      <c r="AY249" s="152" t="s">
        <v>109</v>
      </c>
    </row>
    <row r="250" spans="2:65" s="13" customFormat="1">
      <c r="B250" s="151"/>
      <c r="D250" s="146" t="s">
        <v>118</v>
      </c>
      <c r="E250" s="152" t="s">
        <v>1</v>
      </c>
      <c r="F250" s="153" t="s">
        <v>307</v>
      </c>
      <c r="H250" s="154">
        <v>420</v>
      </c>
      <c r="L250" s="151"/>
      <c r="M250" s="155"/>
      <c r="T250" s="156"/>
      <c r="AT250" s="152" t="s">
        <v>118</v>
      </c>
      <c r="AU250" s="152" t="s">
        <v>116</v>
      </c>
      <c r="AV250" s="13" t="s">
        <v>116</v>
      </c>
      <c r="AW250" s="13" t="s">
        <v>31</v>
      </c>
      <c r="AX250" s="13" t="s">
        <v>75</v>
      </c>
      <c r="AY250" s="152" t="s">
        <v>109</v>
      </c>
    </row>
    <row r="251" spans="2:65" s="12" customFormat="1">
      <c r="B251" s="145"/>
      <c r="D251" s="146" t="s">
        <v>118</v>
      </c>
      <c r="E251" s="147" t="s">
        <v>1</v>
      </c>
      <c r="F251" s="148" t="s">
        <v>300</v>
      </c>
      <c r="H251" s="147" t="s">
        <v>1</v>
      </c>
      <c r="L251" s="145"/>
      <c r="M251" s="149"/>
      <c r="T251" s="150"/>
      <c r="AT251" s="147" t="s">
        <v>118</v>
      </c>
      <c r="AU251" s="147" t="s">
        <v>116</v>
      </c>
      <c r="AV251" s="12" t="s">
        <v>80</v>
      </c>
      <c r="AW251" s="12" t="s">
        <v>31</v>
      </c>
      <c r="AX251" s="12" t="s">
        <v>75</v>
      </c>
      <c r="AY251" s="147" t="s">
        <v>109</v>
      </c>
    </row>
    <row r="252" spans="2:65" s="13" customFormat="1">
      <c r="B252" s="151"/>
      <c r="D252" s="146" t="s">
        <v>118</v>
      </c>
      <c r="E252" s="152" t="s">
        <v>1</v>
      </c>
      <c r="F252" s="153" t="s">
        <v>301</v>
      </c>
      <c r="H252" s="154">
        <v>7203</v>
      </c>
      <c r="L252" s="151"/>
      <c r="M252" s="155"/>
      <c r="T252" s="156"/>
      <c r="AT252" s="152" t="s">
        <v>118</v>
      </c>
      <c r="AU252" s="152" t="s">
        <v>116</v>
      </c>
      <c r="AV252" s="13" t="s">
        <v>116</v>
      </c>
      <c r="AW252" s="13" t="s">
        <v>31</v>
      </c>
      <c r="AX252" s="13" t="s">
        <v>75</v>
      </c>
      <c r="AY252" s="152" t="s">
        <v>109</v>
      </c>
    </row>
    <row r="253" spans="2:65" s="13" customFormat="1">
      <c r="B253" s="151"/>
      <c r="D253" s="146" t="s">
        <v>118</v>
      </c>
      <c r="E253" s="152" t="s">
        <v>1</v>
      </c>
      <c r="F253" s="153" t="s">
        <v>302</v>
      </c>
      <c r="H253" s="154">
        <v>480</v>
      </c>
      <c r="L253" s="151"/>
      <c r="M253" s="155"/>
      <c r="T253" s="156"/>
      <c r="AT253" s="152" t="s">
        <v>118</v>
      </c>
      <c r="AU253" s="152" t="s">
        <v>116</v>
      </c>
      <c r="AV253" s="13" t="s">
        <v>116</v>
      </c>
      <c r="AW253" s="13" t="s">
        <v>31</v>
      </c>
      <c r="AX253" s="13" t="s">
        <v>75</v>
      </c>
      <c r="AY253" s="152" t="s">
        <v>109</v>
      </c>
    </row>
    <row r="254" spans="2:65" s="14" customFormat="1">
      <c r="B254" s="157"/>
      <c r="D254" s="146" t="s">
        <v>118</v>
      </c>
      <c r="E254" s="158" t="s">
        <v>1</v>
      </c>
      <c r="F254" s="159" t="s">
        <v>122</v>
      </c>
      <c r="H254" s="160">
        <v>12963</v>
      </c>
      <c r="L254" s="157"/>
      <c r="M254" s="161"/>
      <c r="T254" s="162"/>
      <c r="AT254" s="158" t="s">
        <v>118</v>
      </c>
      <c r="AU254" s="158" t="s">
        <v>116</v>
      </c>
      <c r="AV254" s="14" t="s">
        <v>115</v>
      </c>
      <c r="AW254" s="14" t="s">
        <v>31</v>
      </c>
      <c r="AX254" s="14" t="s">
        <v>80</v>
      </c>
      <c r="AY254" s="158" t="s">
        <v>109</v>
      </c>
    </row>
    <row r="255" spans="2:65" s="1" customFormat="1" ht="24.2" customHeight="1">
      <c r="B255" s="131"/>
      <c r="C255" s="132" t="s">
        <v>308</v>
      </c>
      <c r="D255" s="132" t="s">
        <v>111</v>
      </c>
      <c r="E255" s="133" t="s">
        <v>309</v>
      </c>
      <c r="F255" s="134" t="s">
        <v>310</v>
      </c>
      <c r="G255" s="135" t="s">
        <v>114</v>
      </c>
      <c r="H255" s="136">
        <v>1393</v>
      </c>
      <c r="I255" s="136"/>
      <c r="J255" s="136"/>
      <c r="K255" s="137"/>
      <c r="L255" s="30"/>
      <c r="M255" s="138" t="s">
        <v>1</v>
      </c>
      <c r="N255" s="139" t="s">
        <v>41</v>
      </c>
      <c r="O255" s="140">
        <v>0.90800000000000003</v>
      </c>
      <c r="P255" s="140">
        <f>O255*H255</f>
        <v>1264.8440000000001</v>
      </c>
      <c r="Q255" s="140">
        <v>0</v>
      </c>
      <c r="R255" s="140">
        <f>Q255*H255</f>
        <v>0</v>
      </c>
      <c r="S255" s="140">
        <v>0</v>
      </c>
      <c r="T255" s="141">
        <f>S255*H255</f>
        <v>0</v>
      </c>
      <c r="AR255" s="142" t="s">
        <v>115</v>
      </c>
      <c r="AT255" s="142" t="s">
        <v>111</v>
      </c>
      <c r="AU255" s="142" t="s">
        <v>116</v>
      </c>
      <c r="AY255" s="17" t="s">
        <v>109</v>
      </c>
      <c r="BE255" s="143">
        <f>IF(N255="základná",J255,0)</f>
        <v>0</v>
      </c>
      <c r="BF255" s="143">
        <f>IF(N255="znížená",J255,0)</f>
        <v>0</v>
      </c>
      <c r="BG255" s="143">
        <f>IF(N255="zákl. prenesená",J255,0)</f>
        <v>0</v>
      </c>
      <c r="BH255" s="143">
        <f>IF(N255="zníž. prenesená",J255,0)</f>
        <v>0</v>
      </c>
      <c r="BI255" s="143">
        <f>IF(N255="nulová",J255,0)</f>
        <v>0</v>
      </c>
      <c r="BJ255" s="17" t="s">
        <v>116</v>
      </c>
      <c r="BK255" s="144">
        <f>ROUND(I255*H255,3)</f>
        <v>0</v>
      </c>
      <c r="BL255" s="17" t="s">
        <v>115</v>
      </c>
      <c r="BM255" s="142" t="s">
        <v>311</v>
      </c>
    </row>
    <row r="256" spans="2:65" s="12" customFormat="1">
      <c r="B256" s="145"/>
      <c r="D256" s="146" t="s">
        <v>118</v>
      </c>
      <c r="E256" s="147" t="s">
        <v>1</v>
      </c>
      <c r="F256" s="148" t="s">
        <v>184</v>
      </c>
      <c r="H256" s="147" t="s">
        <v>1</v>
      </c>
      <c r="L256" s="145"/>
      <c r="M256" s="149"/>
      <c r="T256" s="150"/>
      <c r="AT256" s="147" t="s">
        <v>118</v>
      </c>
      <c r="AU256" s="147" t="s">
        <v>116</v>
      </c>
      <c r="AV256" s="12" t="s">
        <v>80</v>
      </c>
      <c r="AW256" s="12" t="s">
        <v>31</v>
      </c>
      <c r="AX256" s="12" t="s">
        <v>75</v>
      </c>
      <c r="AY256" s="147" t="s">
        <v>109</v>
      </c>
    </row>
    <row r="257" spans="2:65" s="13" customFormat="1">
      <c r="B257" s="151"/>
      <c r="D257" s="146" t="s">
        <v>118</v>
      </c>
      <c r="E257" s="152" t="s">
        <v>1</v>
      </c>
      <c r="F257" s="153" t="s">
        <v>312</v>
      </c>
      <c r="H257" s="154">
        <v>575</v>
      </c>
      <c r="L257" s="151"/>
      <c r="M257" s="155"/>
      <c r="T257" s="156"/>
      <c r="AT257" s="152" t="s">
        <v>118</v>
      </c>
      <c r="AU257" s="152" t="s">
        <v>116</v>
      </c>
      <c r="AV257" s="13" t="s">
        <v>116</v>
      </c>
      <c r="AW257" s="13" t="s">
        <v>31</v>
      </c>
      <c r="AX257" s="13" t="s">
        <v>75</v>
      </c>
      <c r="AY257" s="152" t="s">
        <v>109</v>
      </c>
    </row>
    <row r="258" spans="2:65" s="13" customFormat="1">
      <c r="B258" s="151"/>
      <c r="D258" s="146" t="s">
        <v>118</v>
      </c>
      <c r="E258" s="152" t="s">
        <v>1</v>
      </c>
      <c r="F258" s="153" t="s">
        <v>313</v>
      </c>
      <c r="H258" s="154">
        <v>818</v>
      </c>
      <c r="L258" s="151"/>
      <c r="M258" s="155"/>
      <c r="T258" s="156"/>
      <c r="AT258" s="152" t="s">
        <v>118</v>
      </c>
      <c r="AU258" s="152" t="s">
        <v>116</v>
      </c>
      <c r="AV258" s="13" t="s">
        <v>116</v>
      </c>
      <c r="AW258" s="13" t="s">
        <v>31</v>
      </c>
      <c r="AX258" s="13" t="s">
        <v>75</v>
      </c>
      <c r="AY258" s="152" t="s">
        <v>109</v>
      </c>
    </row>
    <row r="259" spans="2:65" s="14" customFormat="1">
      <c r="B259" s="157"/>
      <c r="D259" s="146" t="s">
        <v>118</v>
      </c>
      <c r="E259" s="158" t="s">
        <v>1</v>
      </c>
      <c r="F259" s="159" t="s">
        <v>122</v>
      </c>
      <c r="H259" s="160">
        <v>1393</v>
      </c>
      <c r="L259" s="157"/>
      <c r="M259" s="161"/>
      <c r="T259" s="162"/>
      <c r="AT259" s="158" t="s">
        <v>118</v>
      </c>
      <c r="AU259" s="158" t="s">
        <v>116</v>
      </c>
      <c r="AV259" s="14" t="s">
        <v>115</v>
      </c>
      <c r="AW259" s="14" t="s">
        <v>31</v>
      </c>
      <c r="AX259" s="14" t="s">
        <v>80</v>
      </c>
      <c r="AY259" s="158" t="s">
        <v>109</v>
      </c>
    </row>
    <row r="260" spans="2:65" s="1" customFormat="1" ht="16.5" customHeight="1">
      <c r="B260" s="131"/>
      <c r="C260" s="163" t="s">
        <v>314</v>
      </c>
      <c r="D260" s="163" t="s">
        <v>160</v>
      </c>
      <c r="E260" s="164" t="s">
        <v>315</v>
      </c>
      <c r="F260" s="165" t="s">
        <v>316</v>
      </c>
      <c r="G260" s="166" t="s">
        <v>163</v>
      </c>
      <c r="H260" s="167">
        <v>2507.4</v>
      </c>
      <c r="I260" s="167"/>
      <c r="J260" s="167"/>
      <c r="K260" s="168"/>
      <c r="L260" s="169"/>
      <c r="M260" s="170" t="s">
        <v>1</v>
      </c>
      <c r="N260" s="171" t="s">
        <v>41</v>
      </c>
      <c r="O260" s="140">
        <v>0</v>
      </c>
      <c r="P260" s="140">
        <f>O260*H260</f>
        <v>0</v>
      </c>
      <c r="Q260" s="140">
        <v>1</v>
      </c>
      <c r="R260" s="140">
        <f>Q260*H260</f>
        <v>2507.4</v>
      </c>
      <c r="S260" s="140">
        <v>0</v>
      </c>
      <c r="T260" s="141">
        <f>S260*H260</f>
        <v>0</v>
      </c>
      <c r="AR260" s="142" t="s">
        <v>159</v>
      </c>
      <c r="AT260" s="142" t="s">
        <v>160</v>
      </c>
      <c r="AU260" s="142" t="s">
        <v>116</v>
      </c>
      <c r="AY260" s="17" t="s">
        <v>109</v>
      </c>
      <c r="BE260" s="143">
        <f>IF(N260="základná",J260,0)</f>
        <v>0</v>
      </c>
      <c r="BF260" s="143">
        <f>IF(N260="znížená",J260,0)</f>
        <v>0</v>
      </c>
      <c r="BG260" s="143">
        <f>IF(N260="zákl. prenesená",J260,0)</f>
        <v>0</v>
      </c>
      <c r="BH260" s="143">
        <f>IF(N260="zníž. prenesená",J260,0)</f>
        <v>0</v>
      </c>
      <c r="BI260" s="143">
        <f>IF(N260="nulová",J260,0)</f>
        <v>0</v>
      </c>
      <c r="BJ260" s="17" t="s">
        <v>116</v>
      </c>
      <c r="BK260" s="144">
        <f>ROUND(I260*H260,3)</f>
        <v>0</v>
      </c>
      <c r="BL260" s="17" t="s">
        <v>115</v>
      </c>
      <c r="BM260" s="142" t="s">
        <v>317</v>
      </c>
    </row>
    <row r="261" spans="2:65" s="13" customFormat="1">
      <c r="B261" s="151"/>
      <c r="D261" s="146" t="s">
        <v>118</v>
      </c>
      <c r="E261" s="152" t="s">
        <v>1</v>
      </c>
      <c r="F261" s="153" t="s">
        <v>318</v>
      </c>
      <c r="H261" s="154">
        <v>2507.4</v>
      </c>
      <c r="L261" s="151"/>
      <c r="M261" s="155"/>
      <c r="T261" s="156"/>
      <c r="AT261" s="152" t="s">
        <v>118</v>
      </c>
      <c r="AU261" s="152" t="s">
        <v>116</v>
      </c>
      <c r="AV261" s="13" t="s">
        <v>116</v>
      </c>
      <c r="AW261" s="13" t="s">
        <v>31</v>
      </c>
      <c r="AX261" s="13" t="s">
        <v>80</v>
      </c>
      <c r="AY261" s="152" t="s">
        <v>109</v>
      </c>
    </row>
    <row r="262" spans="2:65" s="1" customFormat="1" ht="33" customHeight="1">
      <c r="B262" s="131"/>
      <c r="C262" s="132" t="s">
        <v>319</v>
      </c>
      <c r="D262" s="132" t="s">
        <v>111</v>
      </c>
      <c r="E262" s="133" t="s">
        <v>320</v>
      </c>
      <c r="F262" s="134" t="s">
        <v>321</v>
      </c>
      <c r="G262" s="135" t="s">
        <v>182</v>
      </c>
      <c r="H262" s="136">
        <v>1323</v>
      </c>
      <c r="I262" s="136"/>
      <c r="J262" s="136"/>
      <c r="K262" s="137"/>
      <c r="L262" s="30"/>
      <c r="M262" s="138" t="s">
        <v>1</v>
      </c>
      <c r="N262" s="139" t="s">
        <v>41</v>
      </c>
      <c r="O262" s="140">
        <v>4.0000000000000001E-3</v>
      </c>
      <c r="P262" s="140">
        <f>O262*H262</f>
        <v>5.2919999999999998</v>
      </c>
      <c r="Q262" s="140">
        <v>6.0099999999999997E-3</v>
      </c>
      <c r="R262" s="140">
        <f>Q262*H262</f>
        <v>7.9512299999999998</v>
      </c>
      <c r="S262" s="140">
        <v>0</v>
      </c>
      <c r="T262" s="141">
        <f>S262*H262</f>
        <v>0</v>
      </c>
      <c r="AR262" s="142" t="s">
        <v>115</v>
      </c>
      <c r="AT262" s="142" t="s">
        <v>111</v>
      </c>
      <c r="AU262" s="142" t="s">
        <v>116</v>
      </c>
      <c r="AY262" s="17" t="s">
        <v>109</v>
      </c>
      <c r="BE262" s="143">
        <f>IF(N262="základná",J262,0)</f>
        <v>0</v>
      </c>
      <c r="BF262" s="143">
        <f>IF(N262="znížená",J262,0)</f>
        <v>0</v>
      </c>
      <c r="BG262" s="143">
        <f>IF(N262="zákl. prenesená",J262,0)</f>
        <v>0</v>
      </c>
      <c r="BH262" s="143">
        <f>IF(N262="zníž. prenesená",J262,0)</f>
        <v>0</v>
      </c>
      <c r="BI262" s="143">
        <f>IF(N262="nulová",J262,0)</f>
        <v>0</v>
      </c>
      <c r="BJ262" s="17" t="s">
        <v>116</v>
      </c>
      <c r="BK262" s="144">
        <f>ROUND(I262*H262,3)</f>
        <v>0</v>
      </c>
      <c r="BL262" s="17" t="s">
        <v>115</v>
      </c>
      <c r="BM262" s="142" t="s">
        <v>322</v>
      </c>
    </row>
    <row r="263" spans="2:65" s="12" customFormat="1" ht="22.5">
      <c r="B263" s="145"/>
      <c r="D263" s="146" t="s">
        <v>118</v>
      </c>
      <c r="E263" s="147" t="s">
        <v>1</v>
      </c>
      <c r="F263" s="148" t="s">
        <v>323</v>
      </c>
      <c r="H263" s="147" t="s">
        <v>1</v>
      </c>
      <c r="L263" s="145"/>
      <c r="M263" s="149"/>
      <c r="T263" s="150"/>
      <c r="AT263" s="147" t="s">
        <v>118</v>
      </c>
      <c r="AU263" s="147" t="s">
        <v>116</v>
      </c>
      <c r="AV263" s="12" t="s">
        <v>80</v>
      </c>
      <c r="AW263" s="12" t="s">
        <v>31</v>
      </c>
      <c r="AX263" s="12" t="s">
        <v>75</v>
      </c>
      <c r="AY263" s="147" t="s">
        <v>109</v>
      </c>
    </row>
    <row r="264" spans="2:65" s="13" customFormat="1">
      <c r="B264" s="151"/>
      <c r="D264" s="146" t="s">
        <v>118</v>
      </c>
      <c r="E264" s="152" t="s">
        <v>1</v>
      </c>
      <c r="F264" s="153" t="s">
        <v>324</v>
      </c>
      <c r="H264" s="154">
        <v>1203</v>
      </c>
      <c r="L264" s="151"/>
      <c r="M264" s="155"/>
      <c r="T264" s="156"/>
      <c r="AT264" s="152" t="s">
        <v>118</v>
      </c>
      <c r="AU264" s="152" t="s">
        <v>116</v>
      </c>
      <c r="AV264" s="13" t="s">
        <v>116</v>
      </c>
      <c r="AW264" s="13" t="s">
        <v>31</v>
      </c>
      <c r="AX264" s="13" t="s">
        <v>75</v>
      </c>
      <c r="AY264" s="152" t="s">
        <v>109</v>
      </c>
    </row>
    <row r="265" spans="2:65" s="13" customFormat="1">
      <c r="B265" s="151"/>
      <c r="D265" s="146" t="s">
        <v>118</v>
      </c>
      <c r="E265" s="152" t="s">
        <v>1</v>
      </c>
      <c r="F265" s="153" t="s">
        <v>325</v>
      </c>
      <c r="H265" s="154">
        <v>120</v>
      </c>
      <c r="L265" s="151"/>
      <c r="M265" s="155"/>
      <c r="T265" s="156"/>
      <c r="AT265" s="152" t="s">
        <v>118</v>
      </c>
      <c r="AU265" s="152" t="s">
        <v>116</v>
      </c>
      <c r="AV265" s="13" t="s">
        <v>116</v>
      </c>
      <c r="AW265" s="13" t="s">
        <v>31</v>
      </c>
      <c r="AX265" s="13" t="s">
        <v>75</v>
      </c>
      <c r="AY265" s="152" t="s">
        <v>109</v>
      </c>
    </row>
    <row r="266" spans="2:65" s="14" customFormat="1">
      <c r="B266" s="157"/>
      <c r="D266" s="146" t="s">
        <v>118</v>
      </c>
      <c r="E266" s="158" t="s">
        <v>1</v>
      </c>
      <c r="F266" s="159" t="s">
        <v>122</v>
      </c>
      <c r="H266" s="160">
        <v>1323</v>
      </c>
      <c r="L266" s="157"/>
      <c r="M266" s="161"/>
      <c r="T266" s="162"/>
      <c r="AT266" s="158" t="s">
        <v>118</v>
      </c>
      <c r="AU266" s="158" t="s">
        <v>116</v>
      </c>
      <c r="AV266" s="14" t="s">
        <v>115</v>
      </c>
      <c r="AW266" s="14" t="s">
        <v>31</v>
      </c>
      <c r="AX266" s="14" t="s">
        <v>80</v>
      </c>
      <c r="AY266" s="158" t="s">
        <v>109</v>
      </c>
    </row>
    <row r="267" spans="2:65" s="1" customFormat="1" ht="33" customHeight="1">
      <c r="B267" s="131"/>
      <c r="C267" s="132" t="s">
        <v>326</v>
      </c>
      <c r="D267" s="132" t="s">
        <v>111</v>
      </c>
      <c r="E267" s="133" t="s">
        <v>327</v>
      </c>
      <c r="F267" s="134" t="s">
        <v>328</v>
      </c>
      <c r="G267" s="135" t="s">
        <v>182</v>
      </c>
      <c r="H267" s="136">
        <v>1323</v>
      </c>
      <c r="I267" s="136"/>
      <c r="J267" s="136"/>
      <c r="K267" s="137"/>
      <c r="L267" s="30"/>
      <c r="M267" s="138" t="s">
        <v>1</v>
      </c>
      <c r="N267" s="139" t="s">
        <v>41</v>
      </c>
      <c r="O267" s="140">
        <v>7.0999999999999994E-2</v>
      </c>
      <c r="P267" s="140">
        <f>O267*H267</f>
        <v>93.932999999999993</v>
      </c>
      <c r="Q267" s="140">
        <v>0.12966</v>
      </c>
      <c r="R267" s="140">
        <f>Q267*H267</f>
        <v>171.54017999999999</v>
      </c>
      <c r="S267" s="140">
        <v>0</v>
      </c>
      <c r="T267" s="141">
        <f>S267*H267</f>
        <v>0</v>
      </c>
      <c r="AR267" s="142" t="s">
        <v>115</v>
      </c>
      <c r="AT267" s="142" t="s">
        <v>111</v>
      </c>
      <c r="AU267" s="142" t="s">
        <v>116</v>
      </c>
      <c r="AY267" s="17" t="s">
        <v>109</v>
      </c>
      <c r="BE267" s="143">
        <f>IF(N267="základná",J267,0)</f>
        <v>0</v>
      </c>
      <c r="BF267" s="143">
        <f>IF(N267="znížená",J267,0)</f>
        <v>0</v>
      </c>
      <c r="BG267" s="143">
        <f>IF(N267="zákl. prenesená",J267,0)</f>
        <v>0</v>
      </c>
      <c r="BH267" s="143">
        <f>IF(N267="zníž. prenesená",J267,0)</f>
        <v>0</v>
      </c>
      <c r="BI267" s="143">
        <f>IF(N267="nulová",J267,0)</f>
        <v>0</v>
      </c>
      <c r="BJ267" s="17" t="s">
        <v>116</v>
      </c>
      <c r="BK267" s="144">
        <f>ROUND(I267*H267,3)</f>
        <v>0</v>
      </c>
      <c r="BL267" s="17" t="s">
        <v>115</v>
      </c>
      <c r="BM267" s="142" t="s">
        <v>329</v>
      </c>
    </row>
    <row r="268" spans="2:65" s="12" customFormat="1" ht="22.5">
      <c r="B268" s="145"/>
      <c r="D268" s="146" t="s">
        <v>118</v>
      </c>
      <c r="E268" s="147" t="s">
        <v>1</v>
      </c>
      <c r="F268" s="148" t="s">
        <v>323</v>
      </c>
      <c r="H268" s="147" t="s">
        <v>1</v>
      </c>
      <c r="L268" s="145"/>
      <c r="M268" s="149"/>
      <c r="T268" s="150"/>
      <c r="AT268" s="147" t="s">
        <v>118</v>
      </c>
      <c r="AU268" s="147" t="s">
        <v>116</v>
      </c>
      <c r="AV268" s="12" t="s">
        <v>80</v>
      </c>
      <c r="AW268" s="12" t="s">
        <v>31</v>
      </c>
      <c r="AX268" s="12" t="s">
        <v>75</v>
      </c>
      <c r="AY268" s="147" t="s">
        <v>109</v>
      </c>
    </row>
    <row r="269" spans="2:65" s="13" customFormat="1">
      <c r="B269" s="151"/>
      <c r="D269" s="146" t="s">
        <v>118</v>
      </c>
      <c r="E269" s="152" t="s">
        <v>1</v>
      </c>
      <c r="F269" s="153" t="s">
        <v>324</v>
      </c>
      <c r="H269" s="154">
        <v>1203</v>
      </c>
      <c r="L269" s="151"/>
      <c r="M269" s="155"/>
      <c r="T269" s="156"/>
      <c r="AT269" s="152" t="s">
        <v>118</v>
      </c>
      <c r="AU269" s="152" t="s">
        <v>116</v>
      </c>
      <c r="AV269" s="13" t="s">
        <v>116</v>
      </c>
      <c r="AW269" s="13" t="s">
        <v>31</v>
      </c>
      <c r="AX269" s="13" t="s">
        <v>75</v>
      </c>
      <c r="AY269" s="152" t="s">
        <v>109</v>
      </c>
    </row>
    <row r="270" spans="2:65" s="13" customFormat="1">
      <c r="B270" s="151"/>
      <c r="D270" s="146" t="s">
        <v>118</v>
      </c>
      <c r="E270" s="152" t="s">
        <v>1</v>
      </c>
      <c r="F270" s="153" t="s">
        <v>330</v>
      </c>
      <c r="H270" s="154">
        <v>120</v>
      </c>
      <c r="L270" s="151"/>
      <c r="M270" s="155"/>
      <c r="T270" s="156"/>
      <c r="AT270" s="152" t="s">
        <v>118</v>
      </c>
      <c r="AU270" s="152" t="s">
        <v>116</v>
      </c>
      <c r="AV270" s="13" t="s">
        <v>116</v>
      </c>
      <c r="AW270" s="13" t="s">
        <v>31</v>
      </c>
      <c r="AX270" s="13" t="s">
        <v>75</v>
      </c>
      <c r="AY270" s="152" t="s">
        <v>109</v>
      </c>
    </row>
    <row r="271" spans="2:65" s="14" customFormat="1">
      <c r="B271" s="157"/>
      <c r="D271" s="146" t="s">
        <v>118</v>
      </c>
      <c r="E271" s="158" t="s">
        <v>1</v>
      </c>
      <c r="F271" s="159" t="s">
        <v>122</v>
      </c>
      <c r="H271" s="160">
        <v>1323</v>
      </c>
      <c r="L271" s="157"/>
      <c r="M271" s="161"/>
      <c r="T271" s="162"/>
      <c r="AT271" s="158" t="s">
        <v>118</v>
      </c>
      <c r="AU271" s="158" t="s">
        <v>116</v>
      </c>
      <c r="AV271" s="14" t="s">
        <v>115</v>
      </c>
      <c r="AW271" s="14" t="s">
        <v>31</v>
      </c>
      <c r="AX271" s="14" t="s">
        <v>80</v>
      </c>
      <c r="AY271" s="158" t="s">
        <v>109</v>
      </c>
    </row>
    <row r="272" spans="2:65" s="1" customFormat="1" ht="33" customHeight="1">
      <c r="B272" s="131"/>
      <c r="C272" s="132" t="s">
        <v>331</v>
      </c>
      <c r="D272" s="132" t="s">
        <v>111</v>
      </c>
      <c r="E272" s="133" t="s">
        <v>332</v>
      </c>
      <c r="F272" s="134" t="s">
        <v>333</v>
      </c>
      <c r="G272" s="135" t="s">
        <v>182</v>
      </c>
      <c r="H272" s="136">
        <v>1323</v>
      </c>
      <c r="I272" s="136"/>
      <c r="J272" s="136"/>
      <c r="K272" s="137"/>
      <c r="L272" s="30"/>
      <c r="M272" s="138" t="s">
        <v>1</v>
      </c>
      <c r="N272" s="139" t="s">
        <v>41</v>
      </c>
      <c r="O272" s="140">
        <v>0.107</v>
      </c>
      <c r="P272" s="140">
        <f>O272*H272</f>
        <v>141.56100000000001</v>
      </c>
      <c r="Q272" s="140">
        <v>0.23338999999999999</v>
      </c>
      <c r="R272" s="140">
        <f>Q272*H272</f>
        <v>308.77497</v>
      </c>
      <c r="S272" s="140">
        <v>0</v>
      </c>
      <c r="T272" s="141">
        <f>S272*H272</f>
        <v>0</v>
      </c>
      <c r="AR272" s="142" t="s">
        <v>115</v>
      </c>
      <c r="AT272" s="142" t="s">
        <v>111</v>
      </c>
      <c r="AU272" s="142" t="s">
        <v>116</v>
      </c>
      <c r="AY272" s="17" t="s">
        <v>109</v>
      </c>
      <c r="BE272" s="143">
        <f>IF(N272="základná",J272,0)</f>
        <v>0</v>
      </c>
      <c r="BF272" s="143">
        <f>IF(N272="znížená",J272,0)</f>
        <v>0</v>
      </c>
      <c r="BG272" s="143">
        <f>IF(N272="zákl. prenesená",J272,0)</f>
        <v>0</v>
      </c>
      <c r="BH272" s="143">
        <f>IF(N272="zníž. prenesená",J272,0)</f>
        <v>0</v>
      </c>
      <c r="BI272" s="143">
        <f>IF(N272="nulová",J272,0)</f>
        <v>0</v>
      </c>
      <c r="BJ272" s="17" t="s">
        <v>116</v>
      </c>
      <c r="BK272" s="144">
        <f>ROUND(I272*H272,3)</f>
        <v>0</v>
      </c>
      <c r="BL272" s="17" t="s">
        <v>115</v>
      </c>
      <c r="BM272" s="142" t="s">
        <v>334</v>
      </c>
    </row>
    <row r="273" spans="2:65" s="12" customFormat="1" ht="22.5">
      <c r="B273" s="145"/>
      <c r="D273" s="146" t="s">
        <v>118</v>
      </c>
      <c r="E273" s="147" t="s">
        <v>1</v>
      </c>
      <c r="F273" s="148" t="s">
        <v>323</v>
      </c>
      <c r="H273" s="147" t="s">
        <v>1</v>
      </c>
      <c r="L273" s="145"/>
      <c r="M273" s="149"/>
      <c r="T273" s="150"/>
      <c r="AT273" s="147" t="s">
        <v>118</v>
      </c>
      <c r="AU273" s="147" t="s">
        <v>116</v>
      </c>
      <c r="AV273" s="12" t="s">
        <v>80</v>
      </c>
      <c r="AW273" s="12" t="s">
        <v>31</v>
      </c>
      <c r="AX273" s="12" t="s">
        <v>75</v>
      </c>
      <c r="AY273" s="147" t="s">
        <v>109</v>
      </c>
    </row>
    <row r="274" spans="2:65" s="13" customFormat="1">
      <c r="B274" s="151"/>
      <c r="D274" s="146" t="s">
        <v>118</v>
      </c>
      <c r="E274" s="152" t="s">
        <v>1</v>
      </c>
      <c r="F274" s="153" t="s">
        <v>324</v>
      </c>
      <c r="H274" s="154">
        <v>1203</v>
      </c>
      <c r="L274" s="151"/>
      <c r="M274" s="155"/>
      <c r="T274" s="156"/>
      <c r="AT274" s="152" t="s">
        <v>118</v>
      </c>
      <c r="AU274" s="152" t="s">
        <v>116</v>
      </c>
      <c r="AV274" s="13" t="s">
        <v>116</v>
      </c>
      <c r="AW274" s="13" t="s">
        <v>31</v>
      </c>
      <c r="AX274" s="13" t="s">
        <v>75</v>
      </c>
      <c r="AY274" s="152" t="s">
        <v>109</v>
      </c>
    </row>
    <row r="275" spans="2:65" s="13" customFormat="1">
      <c r="B275" s="151"/>
      <c r="D275" s="146" t="s">
        <v>118</v>
      </c>
      <c r="E275" s="152" t="s">
        <v>1</v>
      </c>
      <c r="F275" s="153" t="s">
        <v>330</v>
      </c>
      <c r="H275" s="154">
        <v>120</v>
      </c>
      <c r="L275" s="151"/>
      <c r="M275" s="155"/>
      <c r="T275" s="156"/>
      <c r="AT275" s="152" t="s">
        <v>118</v>
      </c>
      <c r="AU275" s="152" t="s">
        <v>116</v>
      </c>
      <c r="AV275" s="13" t="s">
        <v>116</v>
      </c>
      <c r="AW275" s="13" t="s">
        <v>31</v>
      </c>
      <c r="AX275" s="13" t="s">
        <v>75</v>
      </c>
      <c r="AY275" s="152" t="s">
        <v>109</v>
      </c>
    </row>
    <row r="276" spans="2:65" s="14" customFormat="1">
      <c r="B276" s="157"/>
      <c r="D276" s="146" t="s">
        <v>118</v>
      </c>
      <c r="E276" s="158" t="s">
        <v>1</v>
      </c>
      <c r="F276" s="159" t="s">
        <v>122</v>
      </c>
      <c r="H276" s="160">
        <v>1323</v>
      </c>
      <c r="L276" s="157"/>
      <c r="M276" s="161"/>
      <c r="T276" s="162"/>
      <c r="AT276" s="158" t="s">
        <v>118</v>
      </c>
      <c r="AU276" s="158" t="s">
        <v>116</v>
      </c>
      <c r="AV276" s="14" t="s">
        <v>115</v>
      </c>
      <c r="AW276" s="14" t="s">
        <v>31</v>
      </c>
      <c r="AX276" s="14" t="s">
        <v>80</v>
      </c>
      <c r="AY276" s="158" t="s">
        <v>109</v>
      </c>
    </row>
    <row r="277" spans="2:65" s="11" customFormat="1" ht="22.7" customHeight="1">
      <c r="B277" s="120"/>
      <c r="D277" s="121" t="s">
        <v>74</v>
      </c>
      <c r="E277" s="129" t="s">
        <v>159</v>
      </c>
      <c r="F277" s="129" t="s">
        <v>335</v>
      </c>
      <c r="J277" s="130"/>
      <c r="L277" s="120"/>
      <c r="M277" s="124"/>
      <c r="P277" s="125">
        <f>P278</f>
        <v>12.010000000000002</v>
      </c>
      <c r="R277" s="125">
        <f>R278</f>
        <v>1.4343328</v>
      </c>
      <c r="T277" s="126">
        <f>T278</f>
        <v>0</v>
      </c>
      <c r="AR277" s="121" t="s">
        <v>80</v>
      </c>
      <c r="AT277" s="127" t="s">
        <v>74</v>
      </c>
      <c r="AU277" s="127" t="s">
        <v>80</v>
      </c>
      <c r="AY277" s="121" t="s">
        <v>109</v>
      </c>
      <c r="BK277" s="128">
        <f>BK278</f>
        <v>0</v>
      </c>
    </row>
    <row r="278" spans="2:65" s="1" customFormat="1" ht="48.95" customHeight="1">
      <c r="B278" s="131"/>
      <c r="C278" s="132" t="s">
        <v>336</v>
      </c>
      <c r="D278" s="132" t="s">
        <v>111</v>
      </c>
      <c r="E278" s="133" t="s">
        <v>337</v>
      </c>
      <c r="F278" s="134" t="s">
        <v>338</v>
      </c>
      <c r="G278" s="135" t="s">
        <v>215</v>
      </c>
      <c r="H278" s="136">
        <v>10</v>
      </c>
      <c r="I278" s="136"/>
      <c r="J278" s="136"/>
      <c r="K278" s="137"/>
      <c r="L278" s="30"/>
      <c r="M278" s="138" t="s">
        <v>1</v>
      </c>
      <c r="N278" s="139" t="s">
        <v>41</v>
      </c>
      <c r="O278" s="140">
        <v>1.2010000000000001</v>
      </c>
      <c r="P278" s="140">
        <f>O278*H278</f>
        <v>12.010000000000002</v>
      </c>
      <c r="Q278" s="140">
        <v>0.14343328</v>
      </c>
      <c r="R278" s="140">
        <f>Q278*H278</f>
        <v>1.4343328</v>
      </c>
      <c r="S278" s="140">
        <v>0</v>
      </c>
      <c r="T278" s="141">
        <f>S278*H278</f>
        <v>0</v>
      </c>
      <c r="AR278" s="142" t="s">
        <v>115</v>
      </c>
      <c r="AT278" s="142" t="s">
        <v>111</v>
      </c>
      <c r="AU278" s="142" t="s">
        <v>116</v>
      </c>
      <c r="AY278" s="17" t="s">
        <v>109</v>
      </c>
      <c r="BE278" s="143">
        <f>IF(N278="základná",J278,0)</f>
        <v>0</v>
      </c>
      <c r="BF278" s="143">
        <f>IF(N278="znížená",J278,0)</f>
        <v>0</v>
      </c>
      <c r="BG278" s="143">
        <f>IF(N278="zákl. prenesená",J278,0)</f>
        <v>0</v>
      </c>
      <c r="BH278" s="143">
        <f>IF(N278="zníž. prenesená",J278,0)</f>
        <v>0</v>
      </c>
      <c r="BI278" s="143">
        <f>IF(N278="nulová",J278,0)</f>
        <v>0</v>
      </c>
      <c r="BJ278" s="17" t="s">
        <v>116</v>
      </c>
      <c r="BK278" s="144">
        <f>ROUND(I278*H278,3)</f>
        <v>0</v>
      </c>
      <c r="BL278" s="17" t="s">
        <v>115</v>
      </c>
      <c r="BM278" s="142" t="s">
        <v>339</v>
      </c>
    </row>
    <row r="279" spans="2:65" s="11" customFormat="1" ht="22.7" customHeight="1">
      <c r="B279" s="120"/>
      <c r="D279" s="121" t="s">
        <v>74</v>
      </c>
      <c r="E279" s="129" t="s">
        <v>166</v>
      </c>
      <c r="F279" s="129" t="s">
        <v>340</v>
      </c>
      <c r="J279" s="130"/>
      <c r="L279" s="120"/>
      <c r="M279" s="124"/>
      <c r="P279" s="125">
        <f>SUM(P280:P309)</f>
        <v>539.5575</v>
      </c>
      <c r="R279" s="125">
        <f>SUM(R280:R309)</f>
        <v>487.42087499999997</v>
      </c>
      <c r="T279" s="126">
        <f>SUM(T280:T309)</f>
        <v>0</v>
      </c>
      <c r="AR279" s="121" t="s">
        <v>80</v>
      </c>
      <c r="AT279" s="127" t="s">
        <v>74</v>
      </c>
      <c r="AU279" s="127" t="s">
        <v>80</v>
      </c>
      <c r="AY279" s="121" t="s">
        <v>109</v>
      </c>
      <c r="BK279" s="128">
        <f>SUM(BK280:BK309)</f>
        <v>0</v>
      </c>
    </row>
    <row r="280" spans="2:65" s="1" customFormat="1" ht="24.2" customHeight="1">
      <c r="B280" s="131"/>
      <c r="C280" s="132" t="s">
        <v>341</v>
      </c>
      <c r="D280" s="132" t="s">
        <v>111</v>
      </c>
      <c r="E280" s="133" t="s">
        <v>342</v>
      </c>
      <c r="F280" s="134" t="s">
        <v>343</v>
      </c>
      <c r="G280" s="135" t="s">
        <v>215</v>
      </c>
      <c r="H280" s="136">
        <v>18</v>
      </c>
      <c r="I280" s="136"/>
      <c r="J280" s="136"/>
      <c r="K280" s="137"/>
      <c r="L280" s="30"/>
      <c r="M280" s="138" t="s">
        <v>1</v>
      </c>
      <c r="N280" s="139" t="s">
        <v>41</v>
      </c>
      <c r="O280" s="140">
        <v>15.499000000000001</v>
      </c>
      <c r="P280" s="140">
        <f>O280*H280</f>
        <v>278.98200000000003</v>
      </c>
      <c r="Q280" s="140">
        <v>14.553509999999999</v>
      </c>
      <c r="R280" s="140">
        <f>Q280*H280</f>
        <v>261.96317999999997</v>
      </c>
      <c r="S280" s="140">
        <v>0</v>
      </c>
      <c r="T280" s="141">
        <f>S280*H280</f>
        <v>0</v>
      </c>
      <c r="AR280" s="142" t="s">
        <v>115</v>
      </c>
      <c r="AT280" s="142" t="s">
        <v>111</v>
      </c>
      <c r="AU280" s="142" t="s">
        <v>116</v>
      </c>
      <c r="AY280" s="17" t="s">
        <v>109</v>
      </c>
      <c r="BE280" s="143">
        <f>IF(N280="základná",J280,0)</f>
        <v>0</v>
      </c>
      <c r="BF280" s="143">
        <f>IF(N280="znížená",J280,0)</f>
        <v>0</v>
      </c>
      <c r="BG280" s="143">
        <f>IF(N280="zákl. prenesená",J280,0)</f>
        <v>0</v>
      </c>
      <c r="BH280" s="143">
        <f>IF(N280="zníž. prenesená",J280,0)</f>
        <v>0</v>
      </c>
      <c r="BI280" s="143">
        <f>IF(N280="nulová",J280,0)</f>
        <v>0</v>
      </c>
      <c r="BJ280" s="17" t="s">
        <v>116</v>
      </c>
      <c r="BK280" s="144">
        <f>ROUND(I280*H280,3)</f>
        <v>0</v>
      </c>
      <c r="BL280" s="17" t="s">
        <v>115</v>
      </c>
      <c r="BM280" s="142" t="s">
        <v>344</v>
      </c>
    </row>
    <row r="281" spans="2:65" s="13" customFormat="1">
      <c r="B281" s="151"/>
      <c r="D281" s="146" t="s">
        <v>118</v>
      </c>
      <c r="E281" s="152" t="s">
        <v>1</v>
      </c>
      <c r="F281" s="153" t="s">
        <v>345</v>
      </c>
      <c r="H281" s="154">
        <v>8</v>
      </c>
      <c r="L281" s="151"/>
      <c r="M281" s="155"/>
      <c r="T281" s="156"/>
      <c r="AT281" s="152" t="s">
        <v>118</v>
      </c>
      <c r="AU281" s="152" t="s">
        <v>116</v>
      </c>
      <c r="AV281" s="13" t="s">
        <v>116</v>
      </c>
      <c r="AW281" s="13" t="s">
        <v>31</v>
      </c>
      <c r="AX281" s="13" t="s">
        <v>75</v>
      </c>
      <c r="AY281" s="152" t="s">
        <v>109</v>
      </c>
    </row>
    <row r="282" spans="2:65" s="13" customFormat="1">
      <c r="B282" s="151"/>
      <c r="D282" s="146" t="s">
        <v>118</v>
      </c>
      <c r="E282" s="152" t="s">
        <v>1</v>
      </c>
      <c r="F282" s="153" t="s">
        <v>346</v>
      </c>
      <c r="H282" s="154">
        <v>10</v>
      </c>
      <c r="L282" s="151"/>
      <c r="M282" s="155"/>
      <c r="T282" s="156"/>
      <c r="AT282" s="152" t="s">
        <v>118</v>
      </c>
      <c r="AU282" s="152" t="s">
        <v>116</v>
      </c>
      <c r="AV282" s="13" t="s">
        <v>116</v>
      </c>
      <c r="AW282" s="13" t="s">
        <v>31</v>
      </c>
      <c r="AX282" s="13" t="s">
        <v>75</v>
      </c>
      <c r="AY282" s="152" t="s">
        <v>109</v>
      </c>
    </row>
    <row r="283" spans="2:65" s="14" customFormat="1">
      <c r="B283" s="157"/>
      <c r="D283" s="146" t="s">
        <v>118</v>
      </c>
      <c r="E283" s="158" t="s">
        <v>1</v>
      </c>
      <c r="F283" s="159" t="s">
        <v>122</v>
      </c>
      <c r="H283" s="160">
        <v>18</v>
      </c>
      <c r="L283" s="157"/>
      <c r="M283" s="161"/>
      <c r="T283" s="162"/>
      <c r="AT283" s="158" t="s">
        <v>118</v>
      </c>
      <c r="AU283" s="158" t="s">
        <v>116</v>
      </c>
      <c r="AV283" s="14" t="s">
        <v>115</v>
      </c>
      <c r="AW283" s="14" t="s">
        <v>31</v>
      </c>
      <c r="AX283" s="14" t="s">
        <v>80</v>
      </c>
      <c r="AY283" s="158" t="s">
        <v>109</v>
      </c>
    </row>
    <row r="284" spans="2:65" s="1" customFormat="1" ht="24.2" customHeight="1">
      <c r="B284" s="131"/>
      <c r="C284" s="132" t="s">
        <v>347</v>
      </c>
      <c r="D284" s="132" t="s">
        <v>111</v>
      </c>
      <c r="E284" s="133" t="s">
        <v>348</v>
      </c>
      <c r="F284" s="134" t="s">
        <v>349</v>
      </c>
      <c r="G284" s="135" t="s">
        <v>215</v>
      </c>
      <c r="H284" s="136">
        <v>2</v>
      </c>
      <c r="I284" s="136"/>
      <c r="J284" s="136"/>
      <c r="K284" s="137"/>
      <c r="L284" s="30"/>
      <c r="M284" s="138" t="s">
        <v>1</v>
      </c>
      <c r="N284" s="139" t="s">
        <v>41</v>
      </c>
      <c r="O284" s="140">
        <v>15.499000000000001</v>
      </c>
      <c r="P284" s="140">
        <f>O284*H284</f>
        <v>30.998000000000001</v>
      </c>
      <c r="Q284" s="140">
        <v>19.553509999999999</v>
      </c>
      <c r="R284" s="140">
        <f>Q284*H284</f>
        <v>39.107019999999999</v>
      </c>
      <c r="S284" s="140">
        <v>0</v>
      </c>
      <c r="T284" s="141">
        <f>S284*H284</f>
        <v>0</v>
      </c>
      <c r="AR284" s="142" t="s">
        <v>115</v>
      </c>
      <c r="AT284" s="142" t="s">
        <v>111</v>
      </c>
      <c r="AU284" s="142" t="s">
        <v>116</v>
      </c>
      <c r="AY284" s="17" t="s">
        <v>109</v>
      </c>
      <c r="BE284" s="143">
        <f>IF(N284="základná",J284,0)</f>
        <v>0</v>
      </c>
      <c r="BF284" s="143">
        <f>IF(N284="znížená",J284,0)</f>
        <v>0</v>
      </c>
      <c r="BG284" s="143">
        <f>IF(N284="zákl. prenesená",J284,0)</f>
        <v>0</v>
      </c>
      <c r="BH284" s="143">
        <f>IF(N284="zníž. prenesená",J284,0)</f>
        <v>0</v>
      </c>
      <c r="BI284" s="143">
        <f>IF(N284="nulová",J284,0)</f>
        <v>0</v>
      </c>
      <c r="BJ284" s="17" t="s">
        <v>116</v>
      </c>
      <c r="BK284" s="144">
        <f>ROUND(I284*H284,3)</f>
        <v>0</v>
      </c>
      <c r="BL284" s="17" t="s">
        <v>115</v>
      </c>
      <c r="BM284" s="142" t="s">
        <v>350</v>
      </c>
    </row>
    <row r="285" spans="2:65" s="1" customFormat="1" ht="33" customHeight="1">
      <c r="B285" s="131"/>
      <c r="C285" s="132" t="s">
        <v>351</v>
      </c>
      <c r="D285" s="132" t="s">
        <v>111</v>
      </c>
      <c r="E285" s="133" t="s">
        <v>352</v>
      </c>
      <c r="F285" s="134" t="s">
        <v>353</v>
      </c>
      <c r="G285" s="135" t="s">
        <v>215</v>
      </c>
      <c r="H285" s="136">
        <v>13</v>
      </c>
      <c r="I285" s="136"/>
      <c r="J285" s="136"/>
      <c r="K285" s="137"/>
      <c r="L285" s="30"/>
      <c r="M285" s="138" t="s">
        <v>1</v>
      </c>
      <c r="N285" s="139" t="s">
        <v>41</v>
      </c>
      <c r="O285" s="140">
        <v>8.7899999999999991</v>
      </c>
      <c r="P285" s="140">
        <f>O285*H285</f>
        <v>114.26999999999998</v>
      </c>
      <c r="Q285" s="140">
        <v>6.5439999999999996</v>
      </c>
      <c r="R285" s="140">
        <f>Q285*H285</f>
        <v>85.071999999999989</v>
      </c>
      <c r="S285" s="140">
        <v>0</v>
      </c>
      <c r="T285" s="141">
        <f>S285*H285</f>
        <v>0</v>
      </c>
      <c r="AR285" s="142" t="s">
        <v>115</v>
      </c>
      <c r="AT285" s="142" t="s">
        <v>111</v>
      </c>
      <c r="AU285" s="142" t="s">
        <v>116</v>
      </c>
      <c r="AY285" s="17" t="s">
        <v>109</v>
      </c>
      <c r="BE285" s="143">
        <f>IF(N285="základná",J285,0)</f>
        <v>0</v>
      </c>
      <c r="BF285" s="143">
        <f>IF(N285="znížená",J285,0)</f>
        <v>0</v>
      </c>
      <c r="BG285" s="143">
        <f>IF(N285="zákl. prenesená",J285,0)</f>
        <v>0</v>
      </c>
      <c r="BH285" s="143">
        <f>IF(N285="zníž. prenesená",J285,0)</f>
        <v>0</v>
      </c>
      <c r="BI285" s="143">
        <f>IF(N285="nulová",J285,0)</f>
        <v>0</v>
      </c>
      <c r="BJ285" s="17" t="s">
        <v>116</v>
      </c>
      <c r="BK285" s="144">
        <f>ROUND(I285*H285,3)</f>
        <v>0</v>
      </c>
      <c r="BL285" s="17" t="s">
        <v>115</v>
      </c>
      <c r="BM285" s="142" t="s">
        <v>354</v>
      </c>
    </row>
    <row r="286" spans="2:65" s="13" customFormat="1" ht="22.5">
      <c r="B286" s="151"/>
      <c r="D286" s="146" t="s">
        <v>118</v>
      </c>
      <c r="E286" s="152" t="s">
        <v>1</v>
      </c>
      <c r="F286" s="153" t="s">
        <v>355</v>
      </c>
      <c r="H286" s="154">
        <v>5</v>
      </c>
      <c r="L286" s="151"/>
      <c r="M286" s="155"/>
      <c r="T286" s="156"/>
      <c r="AT286" s="152" t="s">
        <v>118</v>
      </c>
      <c r="AU286" s="152" t="s">
        <v>116</v>
      </c>
      <c r="AV286" s="13" t="s">
        <v>116</v>
      </c>
      <c r="AW286" s="13" t="s">
        <v>31</v>
      </c>
      <c r="AX286" s="13" t="s">
        <v>75</v>
      </c>
      <c r="AY286" s="152" t="s">
        <v>109</v>
      </c>
    </row>
    <row r="287" spans="2:65" s="13" customFormat="1" ht="22.5">
      <c r="B287" s="151"/>
      <c r="D287" s="146" t="s">
        <v>118</v>
      </c>
      <c r="E287" s="152" t="s">
        <v>1</v>
      </c>
      <c r="F287" s="153" t="s">
        <v>356</v>
      </c>
      <c r="H287" s="154">
        <v>8</v>
      </c>
      <c r="L287" s="151"/>
      <c r="M287" s="155"/>
      <c r="T287" s="156"/>
      <c r="AT287" s="152" t="s">
        <v>118</v>
      </c>
      <c r="AU287" s="152" t="s">
        <v>116</v>
      </c>
      <c r="AV287" s="13" t="s">
        <v>116</v>
      </c>
      <c r="AW287" s="13" t="s">
        <v>31</v>
      </c>
      <c r="AX287" s="13" t="s">
        <v>75</v>
      </c>
      <c r="AY287" s="152" t="s">
        <v>109</v>
      </c>
    </row>
    <row r="288" spans="2:65" s="14" customFormat="1">
      <c r="B288" s="157"/>
      <c r="D288" s="146" t="s">
        <v>118</v>
      </c>
      <c r="E288" s="158" t="s">
        <v>1</v>
      </c>
      <c r="F288" s="159" t="s">
        <v>122</v>
      </c>
      <c r="H288" s="160">
        <v>13</v>
      </c>
      <c r="L288" s="157"/>
      <c r="M288" s="161"/>
      <c r="T288" s="162"/>
      <c r="AT288" s="158" t="s">
        <v>118</v>
      </c>
      <c r="AU288" s="158" t="s">
        <v>116</v>
      </c>
      <c r="AV288" s="14" t="s">
        <v>115</v>
      </c>
      <c r="AW288" s="14" t="s">
        <v>31</v>
      </c>
      <c r="AX288" s="14" t="s">
        <v>80</v>
      </c>
      <c r="AY288" s="158" t="s">
        <v>109</v>
      </c>
    </row>
    <row r="289" spans="2:65" s="1" customFormat="1" ht="21.75" customHeight="1">
      <c r="B289" s="131"/>
      <c r="C289" s="132" t="s">
        <v>357</v>
      </c>
      <c r="D289" s="132" t="s">
        <v>111</v>
      </c>
      <c r="E289" s="133" t="s">
        <v>358</v>
      </c>
      <c r="F289" s="134" t="s">
        <v>359</v>
      </c>
      <c r="G289" s="135" t="s">
        <v>360</v>
      </c>
      <c r="H289" s="136">
        <v>47.5</v>
      </c>
      <c r="I289" s="136"/>
      <c r="J289" s="136"/>
      <c r="K289" s="137"/>
      <c r="L289" s="30"/>
      <c r="M289" s="138" t="s">
        <v>1</v>
      </c>
      <c r="N289" s="139" t="s">
        <v>41</v>
      </c>
      <c r="O289" s="140">
        <v>1.8520000000000001</v>
      </c>
      <c r="P289" s="140">
        <f>O289*H289</f>
        <v>87.97</v>
      </c>
      <c r="Q289" s="140">
        <v>0.90200999999999998</v>
      </c>
      <c r="R289" s="140">
        <f>Q289*H289</f>
        <v>42.845475</v>
      </c>
      <c r="S289" s="140">
        <v>0</v>
      </c>
      <c r="T289" s="141">
        <f>S289*H289</f>
        <v>0</v>
      </c>
      <c r="AR289" s="142" t="s">
        <v>115</v>
      </c>
      <c r="AT289" s="142" t="s">
        <v>111</v>
      </c>
      <c r="AU289" s="142" t="s">
        <v>116</v>
      </c>
      <c r="AY289" s="17" t="s">
        <v>109</v>
      </c>
      <c r="BE289" s="143">
        <f>IF(N289="základná",J289,0)</f>
        <v>0</v>
      </c>
      <c r="BF289" s="143">
        <f>IF(N289="znížená",J289,0)</f>
        <v>0</v>
      </c>
      <c r="BG289" s="143">
        <f>IF(N289="zákl. prenesená",J289,0)</f>
        <v>0</v>
      </c>
      <c r="BH289" s="143">
        <f>IF(N289="zníž. prenesená",J289,0)</f>
        <v>0</v>
      </c>
      <c r="BI289" s="143">
        <f>IF(N289="nulová",J289,0)</f>
        <v>0</v>
      </c>
      <c r="BJ289" s="17" t="s">
        <v>116</v>
      </c>
      <c r="BK289" s="144">
        <f>ROUND(I289*H289,3)</f>
        <v>0</v>
      </c>
      <c r="BL289" s="17" t="s">
        <v>115</v>
      </c>
      <c r="BM289" s="142" t="s">
        <v>361</v>
      </c>
    </row>
    <row r="290" spans="2:65" s="12" customFormat="1">
      <c r="B290" s="145"/>
      <c r="D290" s="146" t="s">
        <v>118</v>
      </c>
      <c r="E290" s="147" t="s">
        <v>1</v>
      </c>
      <c r="F290" s="148" t="s">
        <v>362</v>
      </c>
      <c r="H290" s="147" t="s">
        <v>1</v>
      </c>
      <c r="L290" s="145"/>
      <c r="M290" s="149"/>
      <c r="T290" s="150"/>
      <c r="AT290" s="147" t="s">
        <v>118</v>
      </c>
      <c r="AU290" s="147" t="s">
        <v>116</v>
      </c>
      <c r="AV290" s="12" t="s">
        <v>80</v>
      </c>
      <c r="AW290" s="12" t="s">
        <v>31</v>
      </c>
      <c r="AX290" s="12" t="s">
        <v>75</v>
      </c>
      <c r="AY290" s="147" t="s">
        <v>109</v>
      </c>
    </row>
    <row r="291" spans="2:65" s="13" customFormat="1">
      <c r="B291" s="151"/>
      <c r="D291" s="146" t="s">
        <v>118</v>
      </c>
      <c r="E291" s="152" t="s">
        <v>1</v>
      </c>
      <c r="F291" s="153" t="s">
        <v>363</v>
      </c>
      <c r="H291" s="154">
        <v>5</v>
      </c>
      <c r="L291" s="151"/>
      <c r="M291" s="155"/>
      <c r="T291" s="156"/>
      <c r="AT291" s="152" t="s">
        <v>118</v>
      </c>
      <c r="AU291" s="152" t="s">
        <v>116</v>
      </c>
      <c r="AV291" s="13" t="s">
        <v>116</v>
      </c>
      <c r="AW291" s="13" t="s">
        <v>31</v>
      </c>
      <c r="AX291" s="13" t="s">
        <v>75</v>
      </c>
      <c r="AY291" s="152" t="s">
        <v>109</v>
      </c>
    </row>
    <row r="292" spans="2:65" s="13" customFormat="1">
      <c r="B292" s="151"/>
      <c r="D292" s="146" t="s">
        <v>118</v>
      </c>
      <c r="E292" s="152" t="s">
        <v>1</v>
      </c>
      <c r="F292" s="153" t="s">
        <v>364</v>
      </c>
      <c r="H292" s="154">
        <v>7.5</v>
      </c>
      <c r="L292" s="151"/>
      <c r="M292" s="155"/>
      <c r="T292" s="156"/>
      <c r="AT292" s="152" t="s">
        <v>118</v>
      </c>
      <c r="AU292" s="152" t="s">
        <v>116</v>
      </c>
      <c r="AV292" s="13" t="s">
        <v>116</v>
      </c>
      <c r="AW292" s="13" t="s">
        <v>31</v>
      </c>
      <c r="AX292" s="13" t="s">
        <v>75</v>
      </c>
      <c r="AY292" s="152" t="s">
        <v>109</v>
      </c>
    </row>
    <row r="293" spans="2:65" s="13" customFormat="1">
      <c r="B293" s="151"/>
      <c r="D293" s="146" t="s">
        <v>118</v>
      </c>
      <c r="E293" s="152" t="s">
        <v>1</v>
      </c>
      <c r="F293" s="153" t="s">
        <v>365</v>
      </c>
      <c r="H293" s="154">
        <v>5</v>
      </c>
      <c r="L293" s="151"/>
      <c r="M293" s="155"/>
      <c r="T293" s="156"/>
      <c r="AT293" s="152" t="s">
        <v>118</v>
      </c>
      <c r="AU293" s="152" t="s">
        <v>116</v>
      </c>
      <c r="AV293" s="13" t="s">
        <v>116</v>
      </c>
      <c r="AW293" s="13" t="s">
        <v>31</v>
      </c>
      <c r="AX293" s="13" t="s">
        <v>75</v>
      </c>
      <c r="AY293" s="152" t="s">
        <v>109</v>
      </c>
    </row>
    <row r="294" spans="2:65" s="13" customFormat="1">
      <c r="B294" s="151"/>
      <c r="D294" s="146" t="s">
        <v>118</v>
      </c>
      <c r="E294" s="152" t="s">
        <v>1</v>
      </c>
      <c r="F294" s="153" t="s">
        <v>366</v>
      </c>
      <c r="H294" s="154">
        <v>5</v>
      </c>
      <c r="L294" s="151"/>
      <c r="M294" s="155"/>
      <c r="T294" s="156"/>
      <c r="AT294" s="152" t="s">
        <v>118</v>
      </c>
      <c r="AU294" s="152" t="s">
        <v>116</v>
      </c>
      <c r="AV294" s="13" t="s">
        <v>116</v>
      </c>
      <c r="AW294" s="13" t="s">
        <v>31</v>
      </c>
      <c r="AX294" s="13" t="s">
        <v>75</v>
      </c>
      <c r="AY294" s="152" t="s">
        <v>109</v>
      </c>
    </row>
    <row r="295" spans="2:65" s="15" customFormat="1">
      <c r="B295" s="172"/>
      <c r="D295" s="146" t="s">
        <v>118</v>
      </c>
      <c r="E295" s="173" t="s">
        <v>1</v>
      </c>
      <c r="F295" s="174" t="s">
        <v>246</v>
      </c>
      <c r="H295" s="175">
        <v>22.5</v>
      </c>
      <c r="L295" s="172"/>
      <c r="M295" s="176"/>
      <c r="T295" s="177"/>
      <c r="AT295" s="173" t="s">
        <v>118</v>
      </c>
      <c r="AU295" s="173" t="s">
        <v>116</v>
      </c>
      <c r="AV295" s="15" t="s">
        <v>128</v>
      </c>
      <c r="AW295" s="15" t="s">
        <v>31</v>
      </c>
      <c r="AX295" s="15" t="s">
        <v>75</v>
      </c>
      <c r="AY295" s="173" t="s">
        <v>109</v>
      </c>
    </row>
    <row r="296" spans="2:65" s="12" customFormat="1">
      <c r="B296" s="145"/>
      <c r="D296" s="146" t="s">
        <v>118</v>
      </c>
      <c r="E296" s="147" t="s">
        <v>1</v>
      </c>
      <c r="F296" s="148" t="s">
        <v>367</v>
      </c>
      <c r="H296" s="147" t="s">
        <v>1</v>
      </c>
      <c r="L296" s="145"/>
      <c r="M296" s="149"/>
      <c r="T296" s="150"/>
      <c r="AT296" s="147" t="s">
        <v>118</v>
      </c>
      <c r="AU296" s="147" t="s">
        <v>116</v>
      </c>
      <c r="AV296" s="12" t="s">
        <v>80</v>
      </c>
      <c r="AW296" s="12" t="s">
        <v>31</v>
      </c>
      <c r="AX296" s="12" t="s">
        <v>75</v>
      </c>
      <c r="AY296" s="147" t="s">
        <v>109</v>
      </c>
    </row>
    <row r="297" spans="2:65" s="13" customFormat="1">
      <c r="B297" s="151"/>
      <c r="D297" s="146" t="s">
        <v>118</v>
      </c>
      <c r="E297" s="152" t="s">
        <v>1</v>
      </c>
      <c r="F297" s="153" t="s">
        <v>368</v>
      </c>
      <c r="H297" s="154">
        <v>5</v>
      </c>
      <c r="L297" s="151"/>
      <c r="M297" s="155"/>
      <c r="T297" s="156"/>
      <c r="AT297" s="152" t="s">
        <v>118</v>
      </c>
      <c r="AU297" s="152" t="s">
        <v>116</v>
      </c>
      <c r="AV297" s="13" t="s">
        <v>116</v>
      </c>
      <c r="AW297" s="13" t="s">
        <v>31</v>
      </c>
      <c r="AX297" s="13" t="s">
        <v>75</v>
      </c>
      <c r="AY297" s="152" t="s">
        <v>109</v>
      </c>
    </row>
    <row r="298" spans="2:65" s="13" customFormat="1">
      <c r="B298" s="151"/>
      <c r="D298" s="146" t="s">
        <v>118</v>
      </c>
      <c r="E298" s="152" t="s">
        <v>1</v>
      </c>
      <c r="F298" s="153" t="s">
        <v>369</v>
      </c>
      <c r="H298" s="154">
        <v>5</v>
      </c>
      <c r="L298" s="151"/>
      <c r="M298" s="155"/>
      <c r="T298" s="156"/>
      <c r="AT298" s="152" t="s">
        <v>118</v>
      </c>
      <c r="AU298" s="152" t="s">
        <v>116</v>
      </c>
      <c r="AV298" s="13" t="s">
        <v>116</v>
      </c>
      <c r="AW298" s="13" t="s">
        <v>31</v>
      </c>
      <c r="AX298" s="13" t="s">
        <v>75</v>
      </c>
      <c r="AY298" s="152" t="s">
        <v>109</v>
      </c>
    </row>
    <row r="299" spans="2:65" s="13" customFormat="1">
      <c r="B299" s="151"/>
      <c r="D299" s="146" t="s">
        <v>118</v>
      </c>
      <c r="E299" s="152" t="s">
        <v>1</v>
      </c>
      <c r="F299" s="153" t="s">
        <v>370</v>
      </c>
      <c r="H299" s="154">
        <v>5</v>
      </c>
      <c r="L299" s="151"/>
      <c r="M299" s="155"/>
      <c r="T299" s="156"/>
      <c r="AT299" s="152" t="s">
        <v>118</v>
      </c>
      <c r="AU299" s="152" t="s">
        <v>116</v>
      </c>
      <c r="AV299" s="13" t="s">
        <v>116</v>
      </c>
      <c r="AW299" s="13" t="s">
        <v>31</v>
      </c>
      <c r="AX299" s="13" t="s">
        <v>75</v>
      </c>
      <c r="AY299" s="152" t="s">
        <v>109</v>
      </c>
    </row>
    <row r="300" spans="2:65" s="13" customFormat="1">
      <c r="B300" s="151"/>
      <c r="D300" s="146" t="s">
        <v>118</v>
      </c>
      <c r="E300" s="152" t="s">
        <v>1</v>
      </c>
      <c r="F300" s="153" t="s">
        <v>371</v>
      </c>
      <c r="H300" s="154">
        <v>5</v>
      </c>
      <c r="L300" s="151"/>
      <c r="M300" s="155"/>
      <c r="T300" s="156"/>
      <c r="AT300" s="152" t="s">
        <v>118</v>
      </c>
      <c r="AU300" s="152" t="s">
        <v>116</v>
      </c>
      <c r="AV300" s="13" t="s">
        <v>116</v>
      </c>
      <c r="AW300" s="13" t="s">
        <v>31</v>
      </c>
      <c r="AX300" s="13" t="s">
        <v>75</v>
      </c>
      <c r="AY300" s="152" t="s">
        <v>109</v>
      </c>
    </row>
    <row r="301" spans="2:65" s="13" customFormat="1">
      <c r="B301" s="151"/>
      <c r="D301" s="146" t="s">
        <v>118</v>
      </c>
      <c r="E301" s="152" t="s">
        <v>1</v>
      </c>
      <c r="F301" s="153" t="s">
        <v>372</v>
      </c>
      <c r="H301" s="154">
        <v>5</v>
      </c>
      <c r="L301" s="151"/>
      <c r="M301" s="155"/>
      <c r="T301" s="156"/>
      <c r="AT301" s="152" t="s">
        <v>118</v>
      </c>
      <c r="AU301" s="152" t="s">
        <v>116</v>
      </c>
      <c r="AV301" s="13" t="s">
        <v>116</v>
      </c>
      <c r="AW301" s="13" t="s">
        <v>31</v>
      </c>
      <c r="AX301" s="13" t="s">
        <v>75</v>
      </c>
      <c r="AY301" s="152" t="s">
        <v>109</v>
      </c>
    </row>
    <row r="302" spans="2:65" s="15" customFormat="1">
      <c r="B302" s="172"/>
      <c r="D302" s="146" t="s">
        <v>118</v>
      </c>
      <c r="E302" s="173" t="s">
        <v>1</v>
      </c>
      <c r="F302" s="174" t="s">
        <v>246</v>
      </c>
      <c r="H302" s="175">
        <v>25</v>
      </c>
      <c r="L302" s="172"/>
      <c r="M302" s="176"/>
      <c r="T302" s="177"/>
      <c r="AT302" s="173" t="s">
        <v>118</v>
      </c>
      <c r="AU302" s="173" t="s">
        <v>116</v>
      </c>
      <c r="AV302" s="15" t="s">
        <v>128</v>
      </c>
      <c r="AW302" s="15" t="s">
        <v>31</v>
      </c>
      <c r="AX302" s="15" t="s">
        <v>75</v>
      </c>
      <c r="AY302" s="173" t="s">
        <v>109</v>
      </c>
    </row>
    <row r="303" spans="2:65" s="14" customFormat="1">
      <c r="B303" s="157"/>
      <c r="D303" s="146" t="s">
        <v>118</v>
      </c>
      <c r="E303" s="158" t="s">
        <v>1</v>
      </c>
      <c r="F303" s="159" t="s">
        <v>122</v>
      </c>
      <c r="H303" s="160">
        <v>47.5</v>
      </c>
      <c r="L303" s="157"/>
      <c r="M303" s="161"/>
      <c r="T303" s="162"/>
      <c r="AT303" s="158" t="s">
        <v>118</v>
      </c>
      <c r="AU303" s="158" t="s">
        <v>116</v>
      </c>
      <c r="AV303" s="14" t="s">
        <v>115</v>
      </c>
      <c r="AW303" s="14" t="s">
        <v>31</v>
      </c>
      <c r="AX303" s="14" t="s">
        <v>80</v>
      </c>
      <c r="AY303" s="158" t="s">
        <v>109</v>
      </c>
    </row>
    <row r="304" spans="2:65" s="1" customFormat="1" ht="24.2" customHeight="1">
      <c r="B304" s="131"/>
      <c r="C304" s="163" t="s">
        <v>373</v>
      </c>
      <c r="D304" s="163" t="s">
        <v>160</v>
      </c>
      <c r="E304" s="164" t="s">
        <v>374</v>
      </c>
      <c r="F304" s="165" t="s">
        <v>375</v>
      </c>
      <c r="G304" s="166" t="s">
        <v>215</v>
      </c>
      <c r="H304" s="167">
        <v>19</v>
      </c>
      <c r="I304" s="167"/>
      <c r="J304" s="167"/>
      <c r="K304" s="168"/>
      <c r="L304" s="169"/>
      <c r="M304" s="170" t="s">
        <v>1</v>
      </c>
      <c r="N304" s="171" t="s">
        <v>41</v>
      </c>
      <c r="O304" s="140">
        <v>0</v>
      </c>
      <c r="P304" s="140">
        <f>O304*H304</f>
        <v>0</v>
      </c>
      <c r="Q304" s="140">
        <v>1.48</v>
      </c>
      <c r="R304" s="140">
        <f>Q304*H304</f>
        <v>28.12</v>
      </c>
      <c r="S304" s="140">
        <v>0</v>
      </c>
      <c r="T304" s="141">
        <f>S304*H304</f>
        <v>0</v>
      </c>
      <c r="AR304" s="142" t="s">
        <v>159</v>
      </c>
      <c r="AT304" s="142" t="s">
        <v>160</v>
      </c>
      <c r="AU304" s="142" t="s">
        <v>116</v>
      </c>
      <c r="AY304" s="17" t="s">
        <v>109</v>
      </c>
      <c r="BE304" s="143">
        <f>IF(N304="základná",J304,0)</f>
        <v>0</v>
      </c>
      <c r="BF304" s="143">
        <f>IF(N304="znížená",J304,0)</f>
        <v>0</v>
      </c>
      <c r="BG304" s="143">
        <f>IF(N304="zákl. prenesená",J304,0)</f>
        <v>0</v>
      </c>
      <c r="BH304" s="143">
        <f>IF(N304="zníž. prenesená",J304,0)</f>
        <v>0</v>
      </c>
      <c r="BI304" s="143">
        <f>IF(N304="nulová",J304,0)</f>
        <v>0</v>
      </c>
      <c r="BJ304" s="17" t="s">
        <v>116</v>
      </c>
      <c r="BK304" s="144">
        <f>ROUND(I304*H304,3)</f>
        <v>0</v>
      </c>
      <c r="BL304" s="17" t="s">
        <v>115</v>
      </c>
      <c r="BM304" s="142" t="s">
        <v>376</v>
      </c>
    </row>
    <row r="305" spans="2:65" s="13" customFormat="1">
      <c r="B305" s="151"/>
      <c r="D305" s="146"/>
      <c r="F305" s="153"/>
      <c r="H305" s="154"/>
      <c r="L305" s="151"/>
      <c r="M305" s="155"/>
      <c r="T305" s="156"/>
      <c r="AT305" s="152" t="s">
        <v>118</v>
      </c>
      <c r="AU305" s="152" t="s">
        <v>116</v>
      </c>
      <c r="AV305" s="13" t="s">
        <v>116</v>
      </c>
      <c r="AW305" s="13" t="s">
        <v>3</v>
      </c>
      <c r="AX305" s="13" t="s">
        <v>80</v>
      </c>
      <c r="AY305" s="152" t="s">
        <v>109</v>
      </c>
    </row>
    <row r="306" spans="2:65" s="1" customFormat="1" ht="21.75" customHeight="1">
      <c r="B306" s="131"/>
      <c r="C306" s="132" t="s">
        <v>377</v>
      </c>
      <c r="D306" s="132" t="s">
        <v>111</v>
      </c>
      <c r="E306" s="133" t="s">
        <v>378</v>
      </c>
      <c r="F306" s="134" t="s">
        <v>379</v>
      </c>
      <c r="G306" s="135" t="s">
        <v>360</v>
      </c>
      <c r="H306" s="136">
        <v>7.5</v>
      </c>
      <c r="I306" s="136"/>
      <c r="J306" s="136"/>
      <c r="K306" s="137"/>
      <c r="L306" s="30"/>
      <c r="M306" s="138" t="s">
        <v>1</v>
      </c>
      <c r="N306" s="139" t="s">
        <v>41</v>
      </c>
      <c r="O306" s="140">
        <v>3.645</v>
      </c>
      <c r="P306" s="140">
        <f>O306*H306</f>
        <v>27.337499999999999</v>
      </c>
      <c r="Q306" s="140">
        <v>2.4877600000000002</v>
      </c>
      <c r="R306" s="140">
        <f>Q306*H306</f>
        <v>18.658200000000001</v>
      </c>
      <c r="S306" s="140">
        <v>0</v>
      </c>
      <c r="T306" s="141">
        <f>S306*H306</f>
        <v>0</v>
      </c>
      <c r="AR306" s="142" t="s">
        <v>115</v>
      </c>
      <c r="AT306" s="142" t="s">
        <v>111</v>
      </c>
      <c r="AU306" s="142" t="s">
        <v>116</v>
      </c>
      <c r="AY306" s="17" t="s">
        <v>109</v>
      </c>
      <c r="BE306" s="143">
        <f>IF(N306="základná",J306,0)</f>
        <v>0</v>
      </c>
      <c r="BF306" s="143">
        <f>IF(N306="znížená",J306,0)</f>
        <v>0</v>
      </c>
      <c r="BG306" s="143">
        <f>IF(N306="zákl. prenesená",J306,0)</f>
        <v>0</v>
      </c>
      <c r="BH306" s="143">
        <f>IF(N306="zníž. prenesená",J306,0)</f>
        <v>0</v>
      </c>
      <c r="BI306" s="143">
        <f>IF(N306="nulová",J306,0)</f>
        <v>0</v>
      </c>
      <c r="BJ306" s="17" t="s">
        <v>116</v>
      </c>
      <c r="BK306" s="144">
        <f>ROUND(I306*H306,3)</f>
        <v>0</v>
      </c>
      <c r="BL306" s="17" t="s">
        <v>115</v>
      </c>
      <c r="BM306" s="142" t="s">
        <v>380</v>
      </c>
    </row>
    <row r="307" spans="2:65" s="13" customFormat="1">
      <c r="B307" s="151"/>
      <c r="D307" s="146" t="s">
        <v>118</v>
      </c>
      <c r="E307" s="152" t="s">
        <v>1</v>
      </c>
      <c r="F307" s="153" t="s">
        <v>381</v>
      </c>
      <c r="H307" s="154">
        <v>7.5</v>
      </c>
      <c r="L307" s="151"/>
      <c r="M307" s="155"/>
      <c r="T307" s="156"/>
      <c r="AT307" s="152" t="s">
        <v>118</v>
      </c>
      <c r="AU307" s="152" t="s">
        <v>116</v>
      </c>
      <c r="AV307" s="13" t="s">
        <v>116</v>
      </c>
      <c r="AW307" s="13" t="s">
        <v>31</v>
      </c>
      <c r="AX307" s="13" t="s">
        <v>80</v>
      </c>
      <c r="AY307" s="152" t="s">
        <v>109</v>
      </c>
    </row>
    <row r="308" spans="2:65" s="1" customFormat="1" ht="24.2" customHeight="1">
      <c r="B308" s="131"/>
      <c r="C308" s="163" t="s">
        <v>382</v>
      </c>
      <c r="D308" s="163" t="s">
        <v>160</v>
      </c>
      <c r="E308" s="164" t="s">
        <v>383</v>
      </c>
      <c r="F308" s="165" t="s">
        <v>384</v>
      </c>
      <c r="G308" s="166" t="s">
        <v>215</v>
      </c>
      <c r="H308" s="167">
        <v>3</v>
      </c>
      <c r="I308" s="167"/>
      <c r="J308" s="167"/>
      <c r="K308" s="168"/>
      <c r="L308" s="169"/>
      <c r="M308" s="170" t="s">
        <v>1</v>
      </c>
      <c r="N308" s="171" t="s">
        <v>41</v>
      </c>
      <c r="O308" s="140">
        <v>0</v>
      </c>
      <c r="P308" s="140">
        <f>O308*H308</f>
        <v>0</v>
      </c>
      <c r="Q308" s="140">
        <v>3.8849999999999998</v>
      </c>
      <c r="R308" s="140">
        <f>Q308*H308</f>
        <v>11.654999999999999</v>
      </c>
      <c r="S308" s="140">
        <v>0</v>
      </c>
      <c r="T308" s="141">
        <f>S308*H308</f>
        <v>0</v>
      </c>
      <c r="AR308" s="142" t="s">
        <v>159</v>
      </c>
      <c r="AT308" s="142" t="s">
        <v>160</v>
      </c>
      <c r="AU308" s="142" t="s">
        <v>116</v>
      </c>
      <c r="AY308" s="17" t="s">
        <v>109</v>
      </c>
      <c r="BE308" s="143">
        <f>IF(N308="základná",J308,0)</f>
        <v>0</v>
      </c>
      <c r="BF308" s="143">
        <f>IF(N308="znížená",J308,0)</f>
        <v>0</v>
      </c>
      <c r="BG308" s="143">
        <f>IF(N308="zákl. prenesená",J308,0)</f>
        <v>0</v>
      </c>
      <c r="BH308" s="143">
        <f>IF(N308="zníž. prenesená",J308,0)</f>
        <v>0</v>
      </c>
      <c r="BI308" s="143">
        <f>IF(N308="nulová",J308,0)</f>
        <v>0</v>
      </c>
      <c r="BJ308" s="17" t="s">
        <v>116</v>
      </c>
      <c r="BK308" s="144">
        <f>ROUND(I308*H308,3)</f>
        <v>0</v>
      </c>
      <c r="BL308" s="17" t="s">
        <v>115</v>
      </c>
      <c r="BM308" s="142" t="s">
        <v>385</v>
      </c>
    </row>
    <row r="309" spans="2:65" s="13" customFormat="1">
      <c r="B309" s="151"/>
      <c r="D309" s="146"/>
      <c r="F309" s="153"/>
      <c r="H309" s="154"/>
      <c r="L309" s="151"/>
      <c r="M309" s="155"/>
      <c r="T309" s="156"/>
      <c r="AT309" s="152" t="s">
        <v>118</v>
      </c>
      <c r="AU309" s="152" t="s">
        <v>116</v>
      </c>
      <c r="AV309" s="13" t="s">
        <v>116</v>
      </c>
      <c r="AW309" s="13" t="s">
        <v>3</v>
      </c>
      <c r="AX309" s="13" t="s">
        <v>80</v>
      </c>
      <c r="AY309" s="152" t="s">
        <v>109</v>
      </c>
    </row>
    <row r="310" spans="2:65" s="11" customFormat="1" ht="22.7" customHeight="1">
      <c r="B310" s="120"/>
      <c r="D310" s="121" t="s">
        <v>74</v>
      </c>
      <c r="E310" s="129" t="s">
        <v>386</v>
      </c>
      <c r="F310" s="129" t="s">
        <v>387</v>
      </c>
      <c r="J310" s="130"/>
      <c r="L310" s="120"/>
      <c r="M310" s="124"/>
      <c r="P310" s="125">
        <f>P311</f>
        <v>753.24775999999997</v>
      </c>
      <c r="R310" s="125">
        <f>R311</f>
        <v>0</v>
      </c>
      <c r="T310" s="126">
        <f>T311</f>
        <v>0</v>
      </c>
      <c r="AR310" s="121" t="s">
        <v>80</v>
      </c>
      <c r="AT310" s="127" t="s">
        <v>74</v>
      </c>
      <c r="AU310" s="127" t="s">
        <v>80</v>
      </c>
      <c r="AY310" s="121" t="s">
        <v>109</v>
      </c>
      <c r="BK310" s="128">
        <f>BK311</f>
        <v>0</v>
      </c>
    </row>
    <row r="311" spans="2:65" s="1" customFormat="1" ht="33" customHeight="1">
      <c r="B311" s="131"/>
      <c r="C311" s="132" t="s">
        <v>388</v>
      </c>
      <c r="D311" s="132" t="s">
        <v>111</v>
      </c>
      <c r="E311" s="133" t="s">
        <v>389</v>
      </c>
      <c r="F311" s="134" t="s">
        <v>390</v>
      </c>
      <c r="G311" s="135" t="s">
        <v>163</v>
      </c>
      <c r="H311" s="136">
        <v>18831.194</v>
      </c>
      <c r="I311" s="136"/>
      <c r="J311" s="136"/>
      <c r="K311" s="137"/>
      <c r="L311" s="30"/>
      <c r="M311" s="178" t="s">
        <v>1</v>
      </c>
      <c r="N311" s="179" t="s">
        <v>41</v>
      </c>
      <c r="O311" s="180">
        <v>0.04</v>
      </c>
      <c r="P311" s="180">
        <f>O311*H311</f>
        <v>753.24775999999997</v>
      </c>
      <c r="Q311" s="180">
        <v>0</v>
      </c>
      <c r="R311" s="180">
        <f>Q311*H311</f>
        <v>0</v>
      </c>
      <c r="S311" s="180">
        <v>0</v>
      </c>
      <c r="T311" s="181">
        <f>S311*H311</f>
        <v>0</v>
      </c>
      <c r="AR311" s="142" t="s">
        <v>115</v>
      </c>
      <c r="AT311" s="142" t="s">
        <v>111</v>
      </c>
      <c r="AU311" s="142" t="s">
        <v>116</v>
      </c>
      <c r="AY311" s="17" t="s">
        <v>109</v>
      </c>
      <c r="BE311" s="143">
        <f>IF(N311="základná",J311,0)</f>
        <v>0</v>
      </c>
      <c r="BF311" s="143">
        <f>IF(N311="znížená",J311,0)</f>
        <v>0</v>
      </c>
      <c r="BG311" s="143">
        <f>IF(N311="zákl. prenesená",J311,0)</f>
        <v>0</v>
      </c>
      <c r="BH311" s="143">
        <f>IF(N311="zníž. prenesená",J311,0)</f>
        <v>0</v>
      </c>
      <c r="BI311" s="143">
        <f>IF(N311="nulová",J311,0)</f>
        <v>0</v>
      </c>
      <c r="BJ311" s="17" t="s">
        <v>116</v>
      </c>
      <c r="BK311" s="144">
        <f>ROUND(I311*H311,3)</f>
        <v>0</v>
      </c>
      <c r="BL311" s="17" t="s">
        <v>115</v>
      </c>
      <c r="BM311" s="142" t="s">
        <v>391</v>
      </c>
    </row>
    <row r="312" spans="2:65" s="1" customFormat="1" ht="6.95" customHeight="1">
      <c r="B312" s="45"/>
      <c r="C312" s="46"/>
      <c r="D312" s="46"/>
      <c r="E312" s="46"/>
      <c r="F312" s="46"/>
      <c r="G312" s="46"/>
      <c r="H312" s="46"/>
      <c r="I312" s="46"/>
      <c r="J312" s="46"/>
      <c r="K312" s="46"/>
      <c r="L312" s="30"/>
    </row>
  </sheetData>
  <autoFilter ref="C117:K311"/>
  <mergeCells count="6">
    <mergeCell ref="E110:H110"/>
    <mergeCell ref="L2:V2"/>
    <mergeCell ref="E7:H7"/>
    <mergeCell ref="E16:H16"/>
    <mergeCell ref="E25:H25"/>
    <mergeCell ref="E84:H84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134 - Vybudovanie spoločn...</vt:lpstr>
      <vt:lpstr>'134 - Vybudovanie spoločn...'!Názvy_tlače</vt:lpstr>
      <vt:lpstr>'Rekapitulácia stavby'!Názvy_tlače</vt:lpstr>
      <vt:lpstr>'134 - Vybudovanie spoločn...'!Oblasť_tlače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LAPTOP-7U5IG2PB\Ladislav Bačenko</dc:creator>
  <cp:lastModifiedBy>uhrin@tenderprojekt.sk</cp:lastModifiedBy>
  <cp:lastPrinted>2024-02-21T16:49:35Z</cp:lastPrinted>
  <dcterms:created xsi:type="dcterms:W3CDTF">2024-02-03T17:14:57Z</dcterms:created>
  <dcterms:modified xsi:type="dcterms:W3CDTF">2024-02-21T16:50:51Z</dcterms:modified>
</cp:coreProperties>
</file>