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Môj disk\Fusky\Gergely\"/>
    </mc:Choice>
  </mc:AlternateContent>
  <xr:revisionPtr revIDLastSave="0" documentId="13_ncr:1_{94031D36-0DB3-4572-82E1-71E6089D51C6}" xr6:coauthVersionLast="47" xr6:coauthVersionMax="47" xr10:uidLastSave="{00000000-0000-0000-0000-000000000000}"/>
  <bookViews>
    <workbookView xWindow="2436" yWindow="972" windowWidth="14196" windowHeight="11328" xr2:uid="{00000000-000D-0000-FFFF-FFFF00000000}"/>
  </bookViews>
  <sheets>
    <sheet name="Rekapitulácia stavby" sheetId="1" r:id="rId1"/>
    <sheet name="00 - Búracie práce" sheetId="2" r:id="rId2"/>
    <sheet name="01 - Stavebná časť" sheetId="3" r:id="rId3"/>
    <sheet name="02 - Elektroinštalácie" sheetId="4" r:id="rId4"/>
  </sheets>
  <definedNames>
    <definedName name="_xlnm._FilterDatabase" localSheetId="1" hidden="1">'00 - Búracie práce'!$C$130:$K$154</definedName>
    <definedName name="_xlnm._FilterDatabase" localSheetId="2" hidden="1">'01 - Stavebná časť'!$C$136:$K$282</definedName>
    <definedName name="_xlnm._FilterDatabase" localSheetId="3" hidden="1">'02 - Elektroinštalácie'!$C$131:$K$226</definedName>
    <definedName name="_xlnm.Print_Titles" localSheetId="1">'00 - Búracie práce'!$130:$130</definedName>
    <definedName name="_xlnm.Print_Titles" localSheetId="2">'01 - Stavebná časť'!$136:$136</definedName>
    <definedName name="_xlnm.Print_Titles" localSheetId="3">'02 - Elektroinštalácie'!$131:$131</definedName>
    <definedName name="_xlnm.Print_Titles" localSheetId="0">'Rekapitulácia stavby'!$92:$92</definedName>
    <definedName name="_xlnm.Print_Area" localSheetId="1">'00 - Búracie práce'!$C$4:$J$76,'00 - Búracie práce'!$C$118:$J$154</definedName>
    <definedName name="_xlnm.Print_Area" localSheetId="2">'01 - Stavebná časť'!$C$4:$J$76,'01 - Stavebná časť'!$C$124:$J$282</definedName>
    <definedName name="_xlnm.Print_Area" localSheetId="3">'02 - Elektroinštalácie'!$C$4:$J$76,'02 - Elektroinštalácie'!$C$119:$J$226</definedName>
    <definedName name="_xlnm.Print_Area" localSheetId="0">'Rekapitulácia stavby'!$D$4:$AO$76,'Rekapitulácia stavby'!$C$82:$AQ$98</definedName>
  </definedNames>
  <calcPr calcId="181029"/>
</workbook>
</file>

<file path=xl/calcChain.xml><?xml version="1.0" encoding="utf-8"?>
<calcChain xmlns="http://schemas.openxmlformats.org/spreadsheetml/2006/main">
  <c r="J39" i="4" l="1"/>
  <c r="J38" i="4"/>
  <c r="AY97" i="1"/>
  <c r="J37" i="4"/>
  <c r="AX97" i="1" s="1"/>
  <c r="BI226" i="4"/>
  <c r="BH226" i="4"/>
  <c r="BG226" i="4"/>
  <c r="BE226" i="4"/>
  <c r="T226" i="4"/>
  <c r="T225" i="4"/>
  <c r="R226" i="4"/>
  <c r="R225" i="4" s="1"/>
  <c r="P226" i="4"/>
  <c r="P225" i="4"/>
  <c r="BI224" i="4"/>
  <c r="BH224" i="4"/>
  <c r="BG224" i="4"/>
  <c r="BE224" i="4"/>
  <c r="T224" i="4"/>
  <c r="T223" i="4"/>
  <c r="R224" i="4"/>
  <c r="R223" i="4"/>
  <c r="P224" i="4"/>
  <c r="P223" i="4" s="1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J128" i="4"/>
  <c r="F128" i="4"/>
  <c r="F126" i="4"/>
  <c r="E124" i="4"/>
  <c r="BI111" i="4"/>
  <c r="BH111" i="4"/>
  <c r="BG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J92" i="4"/>
  <c r="J91" i="4"/>
  <c r="F91" i="4"/>
  <c r="F89" i="4"/>
  <c r="E87" i="4"/>
  <c r="J18" i="4"/>
  <c r="E18" i="4"/>
  <c r="F92" i="4"/>
  <c r="J17" i="4"/>
  <c r="J12" i="4"/>
  <c r="J126" i="4" s="1"/>
  <c r="E7" i="4"/>
  <c r="E85" i="4"/>
  <c r="J39" i="3"/>
  <c r="J38" i="3"/>
  <c r="AY96" i="1"/>
  <c r="J37" i="3"/>
  <c r="AX96" i="1" s="1"/>
  <c r="BI280" i="3"/>
  <c r="BH280" i="3"/>
  <c r="BG280" i="3"/>
  <c r="BE280" i="3"/>
  <c r="T280" i="3"/>
  <c r="T279" i="3"/>
  <c r="R280" i="3"/>
  <c r="R279" i="3" s="1"/>
  <c r="P280" i="3"/>
  <c r="P279" i="3"/>
  <c r="BI278" i="3"/>
  <c r="BH278" i="3"/>
  <c r="BG278" i="3"/>
  <c r="BE278" i="3"/>
  <c r="T278" i="3"/>
  <c r="R278" i="3"/>
  <c r="P278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6" i="3"/>
  <c r="BH216" i="3"/>
  <c r="BG216" i="3"/>
  <c r="BE216" i="3"/>
  <c r="T216" i="3"/>
  <c r="T215" i="3" s="1"/>
  <c r="R216" i="3"/>
  <c r="R215" i="3"/>
  <c r="P216" i="3"/>
  <c r="P215" i="3" s="1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1" i="3"/>
  <c r="BH181" i="3"/>
  <c r="BG181" i="3"/>
  <c r="BE181" i="3"/>
  <c r="T181" i="3"/>
  <c r="R181" i="3"/>
  <c r="P181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R140" i="3"/>
  <c r="P140" i="3"/>
  <c r="J134" i="3"/>
  <c r="J133" i="3"/>
  <c r="F133" i="3"/>
  <c r="F131" i="3"/>
  <c r="E129" i="3"/>
  <c r="BI116" i="3"/>
  <c r="BH116" i="3"/>
  <c r="BG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J92" i="3"/>
  <c r="J91" i="3"/>
  <c r="F91" i="3"/>
  <c r="F89" i="3"/>
  <c r="E87" i="3"/>
  <c r="J18" i="3"/>
  <c r="E18" i="3"/>
  <c r="F134" i="3"/>
  <c r="J17" i="3"/>
  <c r="J12" i="3"/>
  <c r="J131" i="3"/>
  <c r="E7" i="3"/>
  <c r="E85" i="3" s="1"/>
  <c r="J39" i="2"/>
  <c r="J38" i="2"/>
  <c r="AY95" i="1"/>
  <c r="J37" i="2"/>
  <c r="AX95" i="1"/>
  <c r="BI152" i="2"/>
  <c r="BH152" i="2"/>
  <c r="BG152" i="2"/>
  <c r="BE152" i="2"/>
  <c r="T152" i="2"/>
  <c r="T151" i="2"/>
  <c r="R152" i="2"/>
  <c r="R151" i="2"/>
  <c r="P152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BI110" i="2"/>
  <c r="BH110" i="2"/>
  <c r="BG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91" i="2"/>
  <c r="F89" i="2"/>
  <c r="E87" i="2"/>
  <c r="J18" i="2"/>
  <c r="E18" i="2"/>
  <c r="F128" i="2" s="1"/>
  <c r="J17" i="2"/>
  <c r="J12" i="2"/>
  <c r="J125" i="2"/>
  <c r="E7" i="2"/>
  <c r="E121" i="2"/>
  <c r="L90" i="1"/>
  <c r="AM90" i="1"/>
  <c r="AM89" i="1"/>
  <c r="L89" i="1"/>
  <c r="AM87" i="1"/>
  <c r="L87" i="1"/>
  <c r="L85" i="1"/>
  <c r="L84" i="1"/>
  <c r="BK145" i="2"/>
  <c r="J137" i="2"/>
  <c r="BK137" i="2"/>
  <c r="BK149" i="2"/>
  <c r="J145" i="2"/>
  <c r="BK139" i="2"/>
  <c r="BK262" i="3"/>
  <c r="J216" i="3"/>
  <c r="BK173" i="3"/>
  <c r="BK158" i="3"/>
  <c r="J278" i="3"/>
  <c r="BK264" i="3"/>
  <c r="J248" i="3"/>
  <c r="BK237" i="3"/>
  <c r="J223" i="3"/>
  <c r="J208" i="3"/>
  <c r="J188" i="3"/>
  <c r="BK172" i="3"/>
  <c r="BK151" i="3"/>
  <c r="J143" i="3"/>
  <c r="BK269" i="3"/>
  <c r="J247" i="3"/>
  <c r="BK234" i="3"/>
  <c r="BK219" i="3"/>
  <c r="J201" i="3"/>
  <c r="J170" i="3"/>
  <c r="BK280" i="3"/>
  <c r="BK267" i="3"/>
  <c r="BK254" i="3"/>
  <c r="J241" i="3"/>
  <c r="J219" i="3"/>
  <c r="BK201" i="3"/>
  <c r="BK161" i="3"/>
  <c r="J151" i="3"/>
  <c r="BK224" i="4"/>
  <c r="BK218" i="4"/>
  <c r="J211" i="4"/>
  <c r="BK202" i="4"/>
  <c r="J198" i="4"/>
  <c r="J192" i="4"/>
  <c r="BK188" i="4"/>
  <c r="J173" i="4"/>
  <c r="BK164" i="4"/>
  <c r="J158" i="4"/>
  <c r="BK149" i="4"/>
  <c r="BK146" i="4"/>
  <c r="BK143" i="4"/>
  <c r="J139" i="4"/>
  <c r="BK220" i="4"/>
  <c r="BK213" i="4"/>
  <c r="BK203" i="4"/>
  <c r="BK195" i="4"/>
  <c r="BK192" i="4"/>
  <c r="BK184" i="4"/>
  <c r="J177" i="4"/>
  <c r="BK172" i="4"/>
  <c r="J163" i="4"/>
  <c r="J154" i="4"/>
  <c r="J143" i="4"/>
  <c r="BK136" i="4"/>
  <c r="J220" i="4"/>
  <c r="J209" i="4"/>
  <c r="J204" i="4"/>
  <c r="J193" i="4"/>
  <c r="BK183" i="4"/>
  <c r="BK177" i="4"/>
  <c r="BK170" i="4"/>
  <c r="J161" i="4"/>
  <c r="BK155" i="4"/>
  <c r="BK151" i="4"/>
  <c r="BK138" i="4"/>
  <c r="BK207" i="4"/>
  <c r="J201" i="4"/>
  <c r="J189" i="4"/>
  <c r="BK186" i="4"/>
  <c r="J176" i="4"/>
  <c r="BK168" i="4"/>
  <c r="BK161" i="4"/>
  <c r="J151" i="4"/>
  <c r="BK139" i="4"/>
  <c r="J149" i="2"/>
  <c r="J148" i="2"/>
  <c r="BK134" i="2"/>
  <c r="BK148" i="2"/>
  <c r="J141" i="2"/>
  <c r="BK274" i="3"/>
  <c r="BK256" i="3"/>
  <c r="BK229" i="3"/>
  <c r="J181" i="3"/>
  <c r="J165" i="3"/>
  <c r="J280" i="3"/>
  <c r="J274" i="3"/>
  <c r="J262" i="3"/>
  <c r="BK241" i="3"/>
  <c r="BK231" i="3"/>
  <c r="BK216" i="3"/>
  <c r="J200" i="3"/>
  <c r="J161" i="3"/>
  <c r="BK150" i="3"/>
  <c r="BK140" i="3"/>
  <c r="J266" i="3"/>
  <c r="J245" i="3"/>
  <c r="BK223" i="3"/>
  <c r="BK207" i="3"/>
  <c r="BK188" i="3"/>
  <c r="BK160" i="3"/>
  <c r="J269" i="3"/>
  <c r="J256" i="3"/>
  <c r="BK247" i="3"/>
  <c r="J237" i="3"/>
  <c r="BK206" i="3"/>
  <c r="BK174" i="3"/>
  <c r="BK165" i="3"/>
  <c r="J150" i="3"/>
  <c r="BK222" i="4"/>
  <c r="J214" i="4"/>
  <c r="J210" i="4"/>
  <c r="J203" i="4"/>
  <c r="J196" i="4"/>
  <c r="BK190" i="4"/>
  <c r="J178" i="4"/>
  <c r="BK162" i="4"/>
  <c r="J157" i="4"/>
  <c r="BK148" i="4"/>
  <c r="J145" i="4"/>
  <c r="BK140" i="4"/>
  <c r="BK226" i="4"/>
  <c r="BK215" i="4"/>
  <c r="BK211" i="4"/>
  <c r="J200" i="4"/>
  <c r="J194" i="4"/>
  <c r="BK187" i="4"/>
  <c r="J180" i="4"/>
  <c r="BK176" i="4"/>
  <c r="BK167" i="4"/>
  <c r="J164" i="4"/>
  <c r="J159" i="4"/>
  <c r="J146" i="4"/>
  <c r="J138" i="4"/>
  <c r="J222" i="4"/>
  <c r="BK219" i="4"/>
  <c r="BK208" i="4"/>
  <c r="BK196" i="4"/>
  <c r="J184" i="4"/>
  <c r="BK178" i="4"/>
  <c r="BK171" i="4"/>
  <c r="BK166" i="4"/>
  <c r="BK154" i="4"/>
  <c r="BK150" i="4"/>
  <c r="BK144" i="4"/>
  <c r="BK206" i="4"/>
  <c r="J190" i="4"/>
  <c r="BK185" i="4"/>
  <c r="J170" i="4"/>
  <c r="J167" i="4"/>
  <c r="BK158" i="4"/>
  <c r="BK145" i="4"/>
  <c r="BK137" i="4"/>
  <c r="BK141" i="2"/>
  <c r="J134" i="2"/>
  <c r="J138" i="2"/>
  <c r="AS94" i="1"/>
  <c r="J271" i="3"/>
  <c r="J231" i="3"/>
  <c r="BK200" i="3"/>
  <c r="BK170" i="3"/>
  <c r="BK148" i="3"/>
  <c r="BK276" i="3"/>
  <c r="BK266" i="3"/>
  <c r="J254" i="3"/>
  <c r="BK240" i="3"/>
  <c r="J229" i="3"/>
  <c r="BK220" i="3"/>
  <c r="BK202" i="3"/>
  <c r="J173" i="3"/>
  <c r="J156" i="3"/>
  <c r="J148" i="3"/>
  <c r="BK278" i="3"/>
  <c r="J267" i="3"/>
  <c r="BK244" i="3"/>
  <c r="BK208" i="3"/>
  <c r="J189" i="3"/>
  <c r="J167" i="3"/>
  <c r="J276" i="3"/>
  <c r="J264" i="3"/>
  <c r="BK245" i="3"/>
  <c r="J220" i="3"/>
  <c r="BK204" i="3"/>
  <c r="J172" i="3"/>
  <c r="J160" i="3"/>
  <c r="J140" i="3"/>
  <c r="BK221" i="4"/>
  <c r="J216" i="4"/>
  <c r="J206" i="4"/>
  <c r="BK197" i="4"/>
  <c r="J191" i="4"/>
  <c r="J186" i="4"/>
  <c r="J172" i="4"/>
  <c r="BK160" i="4"/>
  <c r="J150" i="4"/>
  <c r="J144" i="4"/>
  <c r="J137" i="4"/>
  <c r="BK214" i="4"/>
  <c r="BK201" i="4"/>
  <c r="BK198" i="4"/>
  <c r="BK193" i="4"/>
  <c r="J182" i="4"/>
  <c r="BK174" i="4"/>
  <c r="J165" i="4"/>
  <c r="J160" i="4"/>
  <c r="BK152" i="4"/>
  <c r="J142" i="4"/>
  <c r="J135" i="4"/>
  <c r="J221" i="4"/>
  <c r="J215" i="4"/>
  <c r="BK205" i="4"/>
  <c r="BK194" i="4"/>
  <c r="J185" i="4"/>
  <c r="J181" i="4"/>
  <c r="BK173" i="4"/>
  <c r="J169" i="4"/>
  <c r="BK156" i="4"/>
  <c r="J152" i="4"/>
  <c r="J148" i="4"/>
  <c r="J208" i="4"/>
  <c r="J205" i="4"/>
  <c r="BK199" i="4"/>
  <c r="J188" i="4"/>
  <c r="J174" i="4"/>
  <c r="BK163" i="4"/>
  <c r="J156" i="4"/>
  <c r="J141" i="4"/>
  <c r="BK152" i="2"/>
  <c r="J139" i="2"/>
  <c r="J144" i="2"/>
  <c r="J152" i="2"/>
  <c r="BK144" i="2"/>
  <c r="BK138" i="2"/>
  <c r="BK238" i="3"/>
  <c r="J204" i="3"/>
  <c r="J174" i="3"/>
  <c r="BK167" i="3"/>
  <c r="BK143" i="3"/>
  <c r="J275" i="3"/>
  <c r="BK263" i="3"/>
  <c r="J244" i="3"/>
  <c r="J234" i="3"/>
  <c r="BK222" i="3"/>
  <c r="J206" i="3"/>
  <c r="BK181" i="3"/>
  <c r="J158" i="3"/>
  <c r="J146" i="3"/>
  <c r="BK275" i="3"/>
  <c r="BK248" i="3"/>
  <c r="J238" i="3"/>
  <c r="J222" i="3"/>
  <c r="J202" i="3"/>
  <c r="BK171" i="3"/>
  <c r="BK146" i="3"/>
  <c r="BK271" i="3"/>
  <c r="J263" i="3"/>
  <c r="J240" i="3"/>
  <c r="J207" i="3"/>
  <c r="BK189" i="3"/>
  <c r="J171" i="3"/>
  <c r="BK156" i="3"/>
  <c r="J226" i="4"/>
  <c r="J219" i="4"/>
  <c r="J213" i="4"/>
  <c r="BK209" i="4"/>
  <c r="BK200" i="4"/>
  <c r="J195" i="4"/>
  <c r="BK180" i="4"/>
  <c r="J171" i="4"/>
  <c r="BK159" i="4"/>
  <c r="J153" i="4"/>
  <c r="J147" i="4"/>
  <c r="BK142" i="4"/>
  <c r="J136" i="4"/>
  <c r="J218" i="4"/>
  <c r="BK210" i="4"/>
  <c r="J199" i="4"/>
  <c r="BK189" i="4"/>
  <c r="BK181" i="4"/>
  <c r="BK175" i="4"/>
  <c r="J166" i="4"/>
  <c r="J162" i="4"/>
  <c r="BK147" i="4"/>
  <c r="BK141" i="4"/>
  <c r="J224" i="4"/>
  <c r="BK216" i="4"/>
  <c r="J207" i="4"/>
  <c r="J202" i="4"/>
  <c r="BK191" i="4"/>
  <c r="BK182" i="4"/>
  <c r="J175" i="4"/>
  <c r="J168" i="4"/>
  <c r="BK157" i="4"/>
  <c r="BK153" i="4"/>
  <c r="J149" i="4"/>
  <c r="BK135" i="4"/>
  <c r="BK204" i="4"/>
  <c r="J197" i="4"/>
  <c r="J187" i="4"/>
  <c r="J183" i="4"/>
  <c r="BK169" i="4"/>
  <c r="BK165" i="4"/>
  <c r="J155" i="4"/>
  <c r="J140" i="4"/>
  <c r="T133" i="2" l="1"/>
  <c r="T132" i="2" s="1"/>
  <c r="R143" i="2"/>
  <c r="R142" i="2"/>
  <c r="R139" i="3"/>
  <c r="R155" i="3"/>
  <c r="R164" i="3"/>
  <c r="P203" i="3"/>
  <c r="T218" i="3"/>
  <c r="T265" i="3"/>
  <c r="P270" i="3"/>
  <c r="T134" i="4"/>
  <c r="R133" i="2"/>
  <c r="R132" i="2" s="1"/>
  <c r="R131" i="2" s="1"/>
  <c r="P143" i="2"/>
  <c r="P142" i="2" s="1"/>
  <c r="BK139" i="3"/>
  <c r="J139" i="3"/>
  <c r="J98" i="3"/>
  <c r="P155" i="3"/>
  <c r="BK164" i="3"/>
  <c r="J164" i="3"/>
  <c r="J100" i="3"/>
  <c r="R203" i="3"/>
  <c r="BK218" i="3"/>
  <c r="J218" i="3"/>
  <c r="J104" i="3"/>
  <c r="BK265" i="3"/>
  <c r="J265" i="3"/>
  <c r="J105" i="3"/>
  <c r="T270" i="3"/>
  <c r="BK134" i="4"/>
  <c r="R212" i="4"/>
  <c r="P217" i="4"/>
  <c r="P133" i="2"/>
  <c r="P132" i="2" s="1"/>
  <c r="P131" i="2" s="1"/>
  <c r="AU95" i="1" s="1"/>
  <c r="BK143" i="2"/>
  <c r="J143" i="2" s="1"/>
  <c r="J100" i="2" s="1"/>
  <c r="P139" i="3"/>
  <c r="BK155" i="3"/>
  <c r="J155" i="3" s="1"/>
  <c r="J99" i="3" s="1"/>
  <c r="T164" i="3"/>
  <c r="T203" i="3"/>
  <c r="R218" i="3"/>
  <c r="R265" i="3"/>
  <c r="BK270" i="3"/>
  <c r="J270" i="3"/>
  <c r="J106" i="3" s="1"/>
  <c r="R134" i="4"/>
  <c r="P212" i="4"/>
  <c r="T212" i="4"/>
  <c r="R217" i="4"/>
  <c r="R133" i="4" s="1"/>
  <c r="R132" i="4" s="1"/>
  <c r="BK133" i="2"/>
  <c r="J133" i="2" s="1"/>
  <c r="J98" i="2" s="1"/>
  <c r="T143" i="2"/>
  <c r="T142" i="2"/>
  <c r="T139" i="3"/>
  <c r="T138" i="3" s="1"/>
  <c r="T155" i="3"/>
  <c r="P164" i="3"/>
  <c r="BK203" i="3"/>
  <c r="J203" i="3" s="1"/>
  <c r="J101" i="3" s="1"/>
  <c r="P218" i="3"/>
  <c r="P217" i="3" s="1"/>
  <c r="P265" i="3"/>
  <c r="R270" i="3"/>
  <c r="P134" i="4"/>
  <c r="P133" i="4" s="1"/>
  <c r="P132" i="4" s="1"/>
  <c r="AU97" i="1" s="1"/>
  <c r="BK212" i="4"/>
  <c r="J212" i="4" s="1"/>
  <c r="J99" i="4" s="1"/>
  <c r="BK217" i="4"/>
  <c r="J217" i="4"/>
  <c r="J100" i="4" s="1"/>
  <c r="T217" i="4"/>
  <c r="BK279" i="3"/>
  <c r="J279" i="3"/>
  <c r="J107" i="3" s="1"/>
  <c r="BK151" i="2"/>
  <c r="J151" i="2"/>
  <c r="J101" i="2"/>
  <c r="BK215" i="3"/>
  <c r="J215" i="3"/>
  <c r="J102" i="3"/>
  <c r="BK223" i="4"/>
  <c r="J223" i="4" s="1"/>
  <c r="J101" i="4" s="1"/>
  <c r="BK225" i="4"/>
  <c r="J225" i="4"/>
  <c r="J102" i="4" s="1"/>
  <c r="BK217" i="3"/>
  <c r="J217" i="3"/>
  <c r="J103" i="3"/>
  <c r="E122" i="4"/>
  <c r="F129" i="4"/>
  <c r="BF139" i="4"/>
  <c r="BF140" i="4"/>
  <c r="BF141" i="4"/>
  <c r="BF142" i="4"/>
  <c r="BF144" i="4"/>
  <c r="BF146" i="4"/>
  <c r="BF149" i="4"/>
  <c r="BF156" i="4"/>
  <c r="BF161" i="4"/>
  <c r="BF163" i="4"/>
  <c r="BF170" i="4"/>
  <c r="BF175" i="4"/>
  <c r="BF176" i="4"/>
  <c r="BF186" i="4"/>
  <c r="BF196" i="4"/>
  <c r="BF200" i="4"/>
  <c r="BF204" i="4"/>
  <c r="BF205" i="4"/>
  <c r="BF207" i="4"/>
  <c r="J89" i="4"/>
  <c r="BF148" i="4"/>
  <c r="BF151" i="4"/>
  <c r="BF155" i="4"/>
  <c r="BF157" i="4"/>
  <c r="BF165" i="4"/>
  <c r="BF166" i="4"/>
  <c r="BF168" i="4"/>
  <c r="BF174" i="4"/>
  <c r="BF182" i="4"/>
  <c r="BF183" i="4"/>
  <c r="BF190" i="4"/>
  <c r="BF192" i="4"/>
  <c r="BF201" i="4"/>
  <c r="BF203" i="4"/>
  <c r="BF206" i="4"/>
  <c r="BF209" i="4"/>
  <c r="BF210" i="4"/>
  <c r="BF213" i="4"/>
  <c r="BF216" i="4"/>
  <c r="BF221" i="4"/>
  <c r="BF224" i="4"/>
  <c r="BF135" i="4"/>
  <c r="BF143" i="4"/>
  <c r="BF145" i="4"/>
  <c r="BF147" i="4"/>
  <c r="BF150" i="4"/>
  <c r="BF153" i="4"/>
  <c r="BF154" i="4"/>
  <c r="BF158" i="4"/>
  <c r="BF160" i="4"/>
  <c r="BF162" i="4"/>
  <c r="BF164" i="4"/>
  <c r="BF167" i="4"/>
  <c r="BF169" i="4"/>
  <c r="BF173" i="4"/>
  <c r="BF177" i="4"/>
  <c r="BF178" i="4"/>
  <c r="BF180" i="4"/>
  <c r="BF181" i="4"/>
  <c r="BF184" i="4"/>
  <c r="BF188" i="4"/>
  <c r="BF189" i="4"/>
  <c r="BF194" i="4"/>
  <c r="BF198" i="4"/>
  <c r="BF199" i="4"/>
  <c r="BF208" i="4"/>
  <c r="BF211" i="4"/>
  <c r="BF215" i="4"/>
  <c r="BF218" i="4"/>
  <c r="BF222" i="4"/>
  <c r="BF136" i="4"/>
  <c r="BF137" i="4"/>
  <c r="BF138" i="4"/>
  <c r="BF152" i="4"/>
  <c r="BF159" i="4"/>
  <c r="BF171" i="4"/>
  <c r="BF172" i="4"/>
  <c r="BF185" i="4"/>
  <c r="BF187" i="4"/>
  <c r="BF191" i="4"/>
  <c r="BF193" i="4"/>
  <c r="BF195" i="4"/>
  <c r="BF197" i="4"/>
  <c r="BF202" i="4"/>
  <c r="BF214" i="4"/>
  <c r="BF219" i="4"/>
  <c r="BF220" i="4"/>
  <c r="BF226" i="4"/>
  <c r="F92" i="3"/>
  <c r="E127" i="3"/>
  <c r="BF148" i="3"/>
  <c r="BF151" i="3"/>
  <c r="BF160" i="3"/>
  <c r="BF165" i="3"/>
  <c r="BF170" i="3"/>
  <c r="BF171" i="3"/>
  <c r="BF204" i="3"/>
  <c r="BF206" i="3"/>
  <c r="BF216" i="3"/>
  <c r="BF219" i="3"/>
  <c r="BF237" i="3"/>
  <c r="BF238" i="3"/>
  <c r="BF241" i="3"/>
  <c r="BF262" i="3"/>
  <c r="BF267" i="3"/>
  <c r="BF275" i="3"/>
  <c r="BF278" i="3"/>
  <c r="J89" i="3"/>
  <c r="BF188" i="3"/>
  <c r="BF200" i="3"/>
  <c r="BF201" i="3"/>
  <c r="BF202" i="3"/>
  <c r="BF220" i="3"/>
  <c r="BF222" i="3"/>
  <c r="BF223" i="3"/>
  <c r="BF244" i="3"/>
  <c r="BF254" i="3"/>
  <c r="BF256" i="3"/>
  <c r="BF263" i="3"/>
  <c r="BF264" i="3"/>
  <c r="BF280" i="3"/>
  <c r="BF140" i="3"/>
  <c r="BF143" i="3"/>
  <c r="BF146" i="3"/>
  <c r="BF156" i="3"/>
  <c r="BF158" i="3"/>
  <c r="BF172" i="3"/>
  <c r="BF207" i="3"/>
  <c r="BF231" i="3"/>
  <c r="BF248" i="3"/>
  <c r="BF266" i="3"/>
  <c r="BF274" i="3"/>
  <c r="BF276" i="3"/>
  <c r="BF150" i="3"/>
  <c r="BF161" i="3"/>
  <c r="BF167" i="3"/>
  <c r="BF173" i="3"/>
  <c r="BF174" i="3"/>
  <c r="BF181" i="3"/>
  <c r="BF189" i="3"/>
  <c r="BF208" i="3"/>
  <c r="BF229" i="3"/>
  <c r="BF234" i="3"/>
  <c r="BF240" i="3"/>
  <c r="BF245" i="3"/>
  <c r="BF247" i="3"/>
  <c r="BF269" i="3"/>
  <c r="BF271" i="3"/>
  <c r="J89" i="2"/>
  <c r="BF134" i="2"/>
  <c r="BF137" i="2"/>
  <c r="BF139" i="2"/>
  <c r="BF144" i="2"/>
  <c r="F92" i="2"/>
  <c r="BF138" i="2"/>
  <c r="BF148" i="2"/>
  <c r="BF149" i="2"/>
  <c r="E85" i="2"/>
  <c r="BF141" i="2"/>
  <c r="BF145" i="2"/>
  <c r="BF152" i="2"/>
  <c r="F35" i="2"/>
  <c r="AZ95" i="1" s="1"/>
  <c r="F38" i="2"/>
  <c r="BC95" i="1"/>
  <c r="J35" i="4"/>
  <c r="AV97" i="1" s="1"/>
  <c r="F35" i="4"/>
  <c r="AZ97" i="1"/>
  <c r="F39" i="3"/>
  <c r="BD96" i="1" s="1"/>
  <c r="F37" i="2"/>
  <c r="BB95" i="1"/>
  <c r="F38" i="4"/>
  <c r="BC97" i="1" s="1"/>
  <c r="J35" i="3"/>
  <c r="AV96" i="1" s="1"/>
  <c r="F39" i="2"/>
  <c r="BD95" i="1" s="1"/>
  <c r="F37" i="4"/>
  <c r="BB97" i="1" s="1"/>
  <c r="F38" i="3"/>
  <c r="BC96" i="1" s="1"/>
  <c r="J35" i="2"/>
  <c r="AV95" i="1" s="1"/>
  <c r="F37" i="3"/>
  <c r="BB96" i="1" s="1"/>
  <c r="F39" i="4"/>
  <c r="BD97" i="1" s="1"/>
  <c r="F35" i="3"/>
  <c r="AZ96" i="1" s="1"/>
  <c r="T217" i="3" l="1"/>
  <c r="R217" i="3"/>
  <c r="P138" i="3"/>
  <c r="P137" i="3"/>
  <c r="AU96" i="1" s="1"/>
  <c r="AU94" i="1" s="1"/>
  <c r="T133" i="4"/>
  <c r="T132" i="4"/>
  <c r="BK133" i="4"/>
  <c r="J133" i="4" s="1"/>
  <c r="J97" i="4" s="1"/>
  <c r="T137" i="3"/>
  <c r="R138" i="3"/>
  <c r="R137" i="3" s="1"/>
  <c r="T131" i="2"/>
  <c r="BK132" i="2"/>
  <c r="J132" i="2"/>
  <c r="J97" i="2" s="1"/>
  <c r="BK138" i="3"/>
  <c r="J138" i="3"/>
  <c r="J97" i="3"/>
  <c r="J134" i="4"/>
  <c r="J98" i="4"/>
  <c r="BK142" i="2"/>
  <c r="J142" i="2"/>
  <c r="J99" i="2" s="1"/>
  <c r="BK137" i="3"/>
  <c r="J137" i="3"/>
  <c r="J96" i="3"/>
  <c r="J30" i="3" s="1"/>
  <c r="J116" i="3" s="1"/>
  <c r="J110" i="3" s="1"/>
  <c r="J31" i="3" s="1"/>
  <c r="BC94" i="1"/>
  <c r="W32" i="1"/>
  <c r="BD94" i="1"/>
  <c r="W33" i="1"/>
  <c r="AZ94" i="1"/>
  <c r="AV94" i="1"/>
  <c r="AK29" i="1" s="1"/>
  <c r="BB94" i="1"/>
  <c r="W31" i="1"/>
  <c r="BK131" i="2" l="1"/>
  <c r="J131" i="2" s="1"/>
  <c r="J96" i="2" s="1"/>
  <c r="BK132" i="4"/>
  <c r="J132" i="4" s="1"/>
  <c r="J96" i="4" s="1"/>
  <c r="BF116" i="3"/>
  <c r="F36" i="3" s="1"/>
  <c r="BA96" i="1" s="1"/>
  <c r="W29" i="1"/>
  <c r="AY94" i="1"/>
  <c r="J118" i="3"/>
  <c r="J32" i="3"/>
  <c r="AG96" i="1" s="1"/>
  <c r="AX94" i="1"/>
  <c r="J30" i="4" l="1"/>
  <c r="J111" i="4" s="1"/>
  <c r="J105" i="4" s="1"/>
  <c r="J113" i="4" s="1"/>
  <c r="J30" i="2"/>
  <c r="J110" i="2" s="1"/>
  <c r="J104" i="2" s="1"/>
  <c r="J112" i="2" s="1"/>
  <c r="BF110" i="2"/>
  <c r="BF111" i="4"/>
  <c r="J36" i="4" s="1"/>
  <c r="AW97" i="1" s="1"/>
  <c r="AT97" i="1" s="1"/>
  <c r="F36" i="2"/>
  <c r="BA95" i="1" s="1"/>
  <c r="J36" i="3"/>
  <c r="AW96" i="1" s="1"/>
  <c r="AT96" i="1" s="1"/>
  <c r="J31" i="2" l="1"/>
  <c r="J32" i="2" s="1"/>
  <c r="AG95" i="1" s="1"/>
  <c r="AG94" i="1" s="1"/>
  <c r="AK26" i="1" s="1"/>
  <c r="J31" i="4"/>
  <c r="J32" i="4" s="1"/>
  <c r="AG97" i="1" s="1"/>
  <c r="AN97" i="1" s="1"/>
  <c r="J41" i="3"/>
  <c r="AN96" i="1"/>
  <c r="F36" i="4"/>
  <c r="BA97" i="1" s="1"/>
  <c r="BA94" i="1" s="1"/>
  <c r="W30" i="1" s="1"/>
  <c r="J36" i="2"/>
  <c r="AW95" i="1" s="1"/>
  <c r="AT95" i="1" s="1"/>
  <c r="J41" i="4" l="1"/>
  <c r="J41" i="2"/>
  <c r="AN95" i="1"/>
  <c r="AW94" i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<sst xmlns="http://schemas.openxmlformats.org/spreadsheetml/2006/main" count="3688" uniqueCount="775">
  <si>
    <t>Export Komplet</t>
  </si>
  <si>
    <t/>
  </si>
  <si>
    <t>2.0</t>
  </si>
  <si>
    <t>False</t>
  </si>
  <si>
    <t>{b2ec2eaf-ee68-449a-8057-bb7fd54a108f}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</si>
  <si>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</si>
  <si>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</si>
  <si>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</si>
  <si>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</si>
  <si>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</si>
  <si>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</si>
  <si>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</si>
  <si>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</si>
  <si>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2024-010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</si>
  <si>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</si>
  <si>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</si>
  <si>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Skladová hala</t>
  </si>
  <si>
    <t>JKSO:</t>
  </si>
  <si>
    <t>KS:</t>
  </si>
  <si>
    <t>Miesto:</t>
  </si>
  <si>
    <t>Popudinské Močidľany</t>
  </si>
  <si>
    <t>Dátum:</t>
  </si>
  <si>
    <t>22. 2. 2024</t>
  </si>
  <si>
    <t>Objednávateľ:</t>
  </si>
  <si>
    <t>IČO:</t>
  </si>
  <si>
    <t xml:space="preserve">Gergel s.r.o., Prietržka </t>
  </si>
  <si>
    <t>IČ DPH:</t>
  </si>
  <si>
    <t>Zhotoviteľ:</t>
  </si>
  <si>
    <t>Vyplň údaj</t>
  </si>
  <si>
    <t>Projektant:</t>
  </si>
  <si>
    <t>ATELIÉR BUDO s.r.o., Trnovec</t>
  </si>
  <si>
    <t>True</t>
  </si>
  <si>
    <t>Spracovateľ:</t>
  </si>
  <si>
    <t>Ing. Miroslava Bederková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</si>
  <si>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</si>
  <si>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</si>
  <si>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</si>
  <si>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</si>
  <si>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</si>
  <si>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</si>
  <si>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</si>
  <si>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</si>
  <si>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</si>
  <si>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</si>
  <si>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</si>
  <si>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</si>
  <si>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</si>
  <si>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</si>
  <si>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</si>
  <si>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</si>
  <si>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</si>
  <si>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</si>
  <si>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</si>
  <si>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</si>
  <si>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</si>
  <si>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</si>
  <si>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</si>
  <si>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</si>
  <si>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</si>
  <si>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</si>
  <si>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</si>
  <si>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</si>
  <si>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</si>
  <si>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</si>
  <si>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</si>
  <si>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</si>
  <si>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</si>
  <si>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</si>
  <si>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</si>
  <si>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</si>
  <si>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</si>
  <si>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</si>
  <si>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</si>
  <si>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</si>
  <si>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</si>
  <si>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</si>
  <si>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</si>
  <si>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</si>
  <si>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</si>
  <si>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</si>
  <si>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</si>
  <si>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>STA</t>
  </si>
  <si>
    <t>1</t>
  </si>
  <si>
    <t>{f9c67933-1ab6-42d2-9679-f50e822629de}</t>
  </si>
  <si>
    <t>01</t>
  </si>
  <si>
    <t>Stavebná časť</t>
  </si>
  <si>
    <t>{07fc7da7-2e72-45e2-91f5-f8c5aa3b2efe}</t>
  </si>
  <si>
    <t>02</t>
  </si>
  <si>
    <t>Elektroinštalácie</t>
  </si>
  <si>
    <t>{06353ef6-ff9d-47b8-9b2d-035f0eae2152}</t>
  </si>
  <si>
    <t>KRYCÍ LIST ROZPOČTU</t>
  </si>
  <si>
    <t>Objekt:</t>
  </si>
  <si>
    <t>00 - Búracie práce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</si>
  <si>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</si>
  <si>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</si>
  <si>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</si>
  <si>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</si>
  <si>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</si>
  <si>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</si>
  <si>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</si>
  <si>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</si>
  <si>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</si>
  <si>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</si>
  <si>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764 - Konštrukcie klampiarske</t>
  </si>
  <si>
    <t>HZS - Hodinové zúčtovacie sadzby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</si>
  <si>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</si>
  <si>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</si>
  <si>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</si>
  <si>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</si>
  <si>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</si>
  <si>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</si>
  <si>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</si>
  <si>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</si>
  <si>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</si>
  <si>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</si>
  <si>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</si>
  <si>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</si>
  <si>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</si>
  <si>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</si>
  <si>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</si>
  <si>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</si>
  <si>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</si>
  <si>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</si>
  <si>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</si>
  <si>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</si>
  <si>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</si>
  <si>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</si>
  <si>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</si>
  <si>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</si>
  <si>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</si>
  <si>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</si>
  <si>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</si>
  <si>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</si>
  <si>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</si>
  <si>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962032231.SR</t>
  </si>
  <si>
    <t>Búranie muriva alebo vybúranie otvorov plochy nad 4 m2 nadzákladového z tehál pálených, vápenopieskových, cementových na maltu,  -1,90500t - malé množstvo</t>
  </si>
  <si>
    <t>m3</t>
  </si>
  <si>
    <t>4</t>
  </si>
  <si>
    <t>-1030403796</t>
  </si>
  <si>
    <t>VV</t>
  </si>
  <si>
    <t>pôvodná atika</t>
  </si>
  <si>
    <t>0,15*0,2*(37,015+10,82*2-1,82*2)</t>
  </si>
  <si>
    <t>979011111.S</t>
  </si>
  <si>
    <t>Zvislá doprava sutiny a vybúraných hmôt za prvé podlažie nad alebo pod základným podlažím</t>
  </si>
  <si>
    <t>t</t>
  </si>
  <si>
    <t>178775730</t>
  </si>
  <si>
    <t>3</t>
  </si>
  <si>
    <t>979081111.S</t>
  </si>
  <si>
    <t>Odvoz sutiny a vybúraných hmôt na skládku do 1 km</t>
  </si>
  <si>
    <t>1712971526</t>
  </si>
  <si>
    <t>979081121.S</t>
  </si>
  <si>
    <t>Odvoz sutiny a vybúraných hmôt na skládku za každý ďalší 1 km</t>
  </si>
  <si>
    <t>1805597267</t>
  </si>
  <si>
    <t>3,526*15 'Prepočítané koeficientom množstva</t>
  </si>
  <si>
    <t>5</t>
  </si>
  <si>
    <t>979089612.S</t>
  </si>
  <si>
    <t>Poplatok za skladovanie - iné odpady zo stavieb a demolácií (17 09), ostatné</t>
  </si>
  <si>
    <t>663566142</t>
  </si>
  <si>
    <t>PSV</t>
  </si>
  <si>
    <t>Práce a dodávky PSV</t>
  </si>
  <si>
    <t>764</t>
  </si>
  <si>
    <t>Konštrukcie klampiarske</t>
  </si>
  <si>
    <t>6</t>
  </si>
  <si>
    <t>764312822.S</t>
  </si>
  <si>
    <t>Demontáž krytiny hladkej strešnej z tabúľ 2000 x 670 mm, do 30st.,  -0,00751t</t>
  </si>
  <si>
    <t>m2</t>
  </si>
  <si>
    <t>16</t>
  </si>
  <si>
    <t>-1728466540</t>
  </si>
  <si>
    <t>7</t>
  </si>
  <si>
    <t>764334850.S</t>
  </si>
  <si>
    <t>Demontáž lemovania múrov na plochých strechách vrátane krycieho plechu nadmúroviek rš 500 mm,  -0,00320t</t>
  </si>
  <si>
    <t>m</t>
  </si>
  <si>
    <t>215549349</t>
  </si>
  <si>
    <t>oplechovanie atiky</t>
  </si>
  <si>
    <t>10,02*2+37,015-1,8*2</t>
  </si>
  <si>
    <t>8</t>
  </si>
  <si>
    <t>764351810.S</t>
  </si>
  <si>
    <t>Demontáž žľabov pododkvap. štvorhranných rovných, oblúkových, do 30° rš 250 a 330 mm,  -0,00347t</t>
  </si>
  <si>
    <t>797939528</t>
  </si>
  <si>
    <t>764454802.S</t>
  </si>
  <si>
    <t>Demontáž odpadových rúr kruhových, s priemerom 120 mm,  -0,00285t</t>
  </si>
  <si>
    <t>-1926557637</t>
  </si>
  <si>
    <t>3*4,5</t>
  </si>
  <si>
    <t>HZS</t>
  </si>
  <si>
    <t>Hodinové zúčtovacie sadzby</t>
  </si>
  <si>
    <t>10</t>
  </si>
  <si>
    <t>HZS000111.S</t>
  </si>
  <si>
    <t>Stavebno montážne práce menej náročne, pomocné alebo manipulačné (Tr. 1) v rozsahu viac ako 8 hodín</t>
  </si>
  <si>
    <t>hod</t>
  </si>
  <si>
    <t>512</t>
  </si>
  <si>
    <t>1581194596</t>
  </si>
  <si>
    <t>demontáž prvkov fasády pre spätné použitie: prístrešky nad bránami a pod.</t>
  </si>
  <si>
    <t>01 - Stavebná časť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</si>
  <si>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</si>
  <si>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</si>
  <si>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</si>
  <si>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</si>
  <si>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712 - Izolácie striech, povlakové krytiny</t>
  </si>
  <si>
    <t xml:space="preserve">    713 - Izolácie tepelné</t>
  </si>
  <si>
    <t>Zvislé a kompletné konštrukcie</t>
  </si>
  <si>
    <t>311272021.S</t>
  </si>
  <si>
    <t>Murivo nosné (m3) z betónových debniacich tvárnic s betónovou výplňou C 16/20 hrúbky 200 mm</t>
  </si>
  <si>
    <t>-769872533</t>
  </si>
  <si>
    <t>atika</t>
  </si>
  <si>
    <t>0,2*0,25*(37,015+11,02*2-1,8*2)</t>
  </si>
  <si>
    <t>311361825.S</t>
  </si>
  <si>
    <t>Výstuž pre murivo nosné z betónových debniacich tvárnic s betónovou výplňou z ocele B500 (10505)</t>
  </si>
  <si>
    <t>249333003</t>
  </si>
  <si>
    <t>R10</t>
  </si>
  <si>
    <t>2*(37+11*2-1,8*2)*0,617/1000</t>
  </si>
  <si>
    <t>317322315.S</t>
  </si>
  <si>
    <t>Betón ríms alebo žľabových ríms železový (bez výstuže) tr. C 20/25</t>
  </si>
  <si>
    <t>-1426280283</t>
  </si>
  <si>
    <t>0,3*0,11*37,015</t>
  </si>
  <si>
    <t>317351105.S</t>
  </si>
  <si>
    <t>Debnenie ríms alebo žľabových ríms vrátane podpernej konštrukcie zhotovenie</t>
  </si>
  <si>
    <t>-28203501</t>
  </si>
  <si>
    <t>0,15*(37,015+0,3*2)</t>
  </si>
  <si>
    <t>317351106.S</t>
  </si>
  <si>
    <t>Debnenie ríms alebo žľabových ríms vrátane podpernej konštrukcie odstránenie</t>
  </si>
  <si>
    <t>-1941295528</t>
  </si>
  <si>
    <t>317362821.S</t>
  </si>
  <si>
    <t>Výstuž ríms, žľabov vrátane stužidiel, žľabových ríms z ocele B500 (10505)</t>
  </si>
  <si>
    <t>-151092366</t>
  </si>
  <si>
    <t>množstvo 60 kg/m3</t>
  </si>
  <si>
    <t>1,221*60/1000</t>
  </si>
  <si>
    <t>Vodorovné konštrukcie</t>
  </si>
  <si>
    <t>417321414.S</t>
  </si>
  <si>
    <t>Betón stužujúcich pásov a vencov železový tr. C 20/25</t>
  </si>
  <si>
    <t>-117874072</t>
  </si>
  <si>
    <t>0,2*0,2*(37+11*2-1,8*2)</t>
  </si>
  <si>
    <t>417351115.S</t>
  </si>
  <si>
    <t>Debnenie bočníc stužujúcich pásov a vencov vrátane vzpier zhotovenie</t>
  </si>
  <si>
    <t>2054824709</t>
  </si>
  <si>
    <t>0,3*(37+11*2+0,2*2)*2</t>
  </si>
  <si>
    <t>417351116.S</t>
  </si>
  <si>
    <t>Debnenie bočníc stužujúcich pásov a vencov vrátane vzpier odstránenie</t>
  </si>
  <si>
    <t>-342733516</t>
  </si>
  <si>
    <t>417361821.S</t>
  </si>
  <si>
    <t>Výstuž stužujúcich pásov a vencov z betonárskej ocele B500 (10505)</t>
  </si>
  <si>
    <t>-577895288</t>
  </si>
  <si>
    <t>množstvo 100kg/m3</t>
  </si>
  <si>
    <t>2,216*100/1000</t>
  </si>
  <si>
    <t>Úpravy povrchov, podlahy, osadenie</t>
  </si>
  <si>
    <t>11</t>
  </si>
  <si>
    <t>610991111.S</t>
  </si>
  <si>
    <t>Zakrývanie výplní vnútorných okenných otvorov, predmetov a konštrukcií</t>
  </si>
  <si>
    <t>28476935</t>
  </si>
  <si>
    <t>3*2,98*2+1,2*0,9*7</t>
  </si>
  <si>
    <t>12</t>
  </si>
  <si>
    <t>621460122.S</t>
  </si>
  <si>
    <t>Príprava vonkajšieho podkladu podhľadov penetráciou hĺbkovou na nasiakavé podklady</t>
  </si>
  <si>
    <t>1154209200</t>
  </si>
  <si>
    <t>podhľad pôvodnej rímsy</t>
  </si>
  <si>
    <t>(0,3+0,1)*37,015</t>
  </si>
  <si>
    <t>13</t>
  </si>
  <si>
    <t>621460124.S</t>
  </si>
  <si>
    <t>Príprava vonkajšieho podkladu podhľadov penetráciou pod omietky a nátery</t>
  </si>
  <si>
    <t>-380521255</t>
  </si>
  <si>
    <t>14</t>
  </si>
  <si>
    <t>621460241.S</t>
  </si>
  <si>
    <t>Vonkajšia omietka podhľadov vápennocementová jadrová (hrubá), hr. 10 mm</t>
  </si>
  <si>
    <t>-253501843</t>
  </si>
  <si>
    <t>15</t>
  </si>
  <si>
    <t>621461032.S</t>
  </si>
  <si>
    <t>Vonkajšia omietka podhľadov pastovitá silikátová roztieraná, hr. 1,5 mm</t>
  </si>
  <si>
    <t>2086031155</t>
  </si>
  <si>
    <t>621481121.S</t>
  </si>
  <si>
    <t>Potiahnutie vonkajších podhľadov sklotextilnou mriežkou s vložením bez lepidla</t>
  </si>
  <si>
    <t>-157901076</t>
  </si>
  <si>
    <t>17</t>
  </si>
  <si>
    <t>622454311.S</t>
  </si>
  <si>
    <t>Oprava vonk.omietok cementových v množstve opravovanej plochy do 30% hladkých hladených</t>
  </si>
  <si>
    <t>-477640614</t>
  </si>
  <si>
    <t>4,3*(37,015+11,02*2-1,8*2)</t>
  </si>
  <si>
    <t>1,4*37,015</t>
  </si>
  <si>
    <t>-(3*2,98*2+1,2*0,9*7)</t>
  </si>
  <si>
    <t>0,15*(1,2+0,9*2)*7+0,71*3*3*2</t>
  </si>
  <si>
    <t>(6*(1,82*2+1,21*2)-4,3*1,82)*2</t>
  </si>
  <si>
    <t>Súčet</t>
  </si>
  <si>
    <t>18</t>
  </si>
  <si>
    <t>622460122.S</t>
  </si>
  <si>
    <t>Príprava vonkajšieho podkladu stien penetráciou hĺbkovou na nasiakavé podklady</t>
  </si>
  <si>
    <t>-161619132</t>
  </si>
  <si>
    <t>19</t>
  </si>
  <si>
    <t>622460124.S</t>
  </si>
  <si>
    <t>Príprava vonkajšieho podkladu stien penetráciou pod omietky a nátery</t>
  </si>
  <si>
    <t>509392857</t>
  </si>
  <si>
    <t>622460241.S</t>
  </si>
  <si>
    <t>Vonkajšia omietka stien vápennocementová jadrová (hrubá), hr. 10 mm</t>
  </si>
  <si>
    <t>-453437076</t>
  </si>
  <si>
    <t>stará fasáda</t>
  </si>
  <si>
    <t>nová fasáda</t>
  </si>
  <si>
    <t>0,11*(37+0,3*2)</t>
  </si>
  <si>
    <t>0,48*(11*2+37+0,2*2)</t>
  </si>
  <si>
    <t>21</t>
  </si>
  <si>
    <t>622460361.S</t>
  </si>
  <si>
    <t>Vonkajšia omietka stien vápennocementová , hr. 5 mm</t>
  </si>
  <si>
    <t>-1019568679</t>
  </si>
  <si>
    <t>22</t>
  </si>
  <si>
    <t>622461032.S</t>
  </si>
  <si>
    <t>Vonkajšia omietka stien pastovitá silikátová roztieraná, hr. 1,5 mm</t>
  </si>
  <si>
    <t>819227483</t>
  </si>
  <si>
    <t>23</t>
  </si>
  <si>
    <t>622481122.S</t>
  </si>
  <si>
    <t>Potiahnutie vonkajších stien sklotextilnou mriežkou s vložením bez lepidla</t>
  </si>
  <si>
    <t>902617889</t>
  </si>
  <si>
    <t>24</t>
  </si>
  <si>
    <t>941941031.S</t>
  </si>
  <si>
    <t>Montáž lešenia ľahkého pracovného radového s podlahami šírky od 0,80 do 1,00 m, výšky do 10 m</t>
  </si>
  <si>
    <t>265370686</t>
  </si>
  <si>
    <t>3*37+11*3*2+6*(1,2*2+1,8)*2+2*1,82*2</t>
  </si>
  <si>
    <t>25</t>
  </si>
  <si>
    <t>941941191.S</t>
  </si>
  <si>
    <t>Príplatok za prvý a každý ďalší i začatý mesiac použitia lešenia ľahkého pracovného radového s podlahami šírky od 0,80 do 1,00 m, výšky do 10 m</t>
  </si>
  <si>
    <t>755465672</t>
  </si>
  <si>
    <t>26</t>
  </si>
  <si>
    <t>941941831.S</t>
  </si>
  <si>
    <t>Demontáž lešenia ľahkého pracovného radového s podlahami šírky nad 0,80 do 1,00 m, výšky do 10 m</t>
  </si>
  <si>
    <t>14656722</t>
  </si>
  <si>
    <t>27</t>
  </si>
  <si>
    <t>952903011.S</t>
  </si>
  <si>
    <t>Čistenie fasád tlakovou vodou od prachu, usadenín a pavučín z úrovne terénu</t>
  </si>
  <si>
    <t>2140836423</t>
  </si>
  <si>
    <t>99</t>
  </si>
  <si>
    <t>Presun hmôt HSV</t>
  </si>
  <si>
    <t>28</t>
  </si>
  <si>
    <t>999281111.S</t>
  </si>
  <si>
    <t>Presun hmôt pre opravy a údržbu objektov vrátane vonkajších plášťov výšky do 25 m</t>
  </si>
  <si>
    <t>315303234</t>
  </si>
  <si>
    <t>712</t>
  </si>
  <si>
    <t>Izolácie striech, povlakové krytiny</t>
  </si>
  <si>
    <t>29</t>
  </si>
  <si>
    <t>712290010.S</t>
  </si>
  <si>
    <t>Zhotovenie parozábrany pre strechy ploché do 10°</t>
  </si>
  <si>
    <t>1296395922</t>
  </si>
  <si>
    <t>30</t>
  </si>
  <si>
    <t>M</t>
  </si>
  <si>
    <t>283230007300.S</t>
  </si>
  <si>
    <t>Parozábrana hr. 0,15 mm, š. 2 m, materiál na báze PO - modifikovaný PE</t>
  </si>
  <si>
    <t>32</t>
  </si>
  <si>
    <t>42052007</t>
  </si>
  <si>
    <t>405,5*1,15 'Prepočítané koeficientom množstva</t>
  </si>
  <si>
    <t>31</t>
  </si>
  <si>
    <t>712300841.S</t>
  </si>
  <si>
    <t>Vyčistenie povlakovej krytiny na strechách plochých do 10° od machu a pod,  -0,00200t</t>
  </si>
  <si>
    <t>1170854811</t>
  </si>
  <si>
    <t>712370070.S</t>
  </si>
  <si>
    <t>Zhotovenie povlakovej krytiny striech plochých do 10° PVC-P fóliou upevnenou prikotvením so zvarením spoju</t>
  </si>
  <si>
    <t>-315691861</t>
  </si>
  <si>
    <t xml:space="preserve">strecha </t>
  </si>
  <si>
    <t>405,5</t>
  </si>
  <si>
    <t>0,6*(37+11*2-1,8*2)</t>
  </si>
  <si>
    <t>33</t>
  </si>
  <si>
    <t>283220002000.S</t>
  </si>
  <si>
    <t>Hydroizolačná fólia PVC-P hr. 1,5 mm izolácia plochých striech</t>
  </si>
  <si>
    <t>273153390</t>
  </si>
  <si>
    <t>438,74*1,15 'Prepočítané koeficientom množstva</t>
  </si>
  <si>
    <t>34</t>
  </si>
  <si>
    <t>311970001100.S</t>
  </si>
  <si>
    <t>Kotviaci prvok do betónu 6,1 mm, oceľový</t>
  </si>
  <si>
    <t>ks</t>
  </si>
  <si>
    <t>1566979877</t>
  </si>
  <si>
    <t>429,1*4,5</t>
  </si>
  <si>
    <t>1935</t>
  </si>
  <si>
    <t>35</t>
  </si>
  <si>
    <t>712973245.S</t>
  </si>
  <si>
    <t>Zhotovenie flekov v rohoch na povlakovej krytine z PVC-P fólie</t>
  </si>
  <si>
    <t>-1773061696</t>
  </si>
  <si>
    <t>atika, komín</t>
  </si>
  <si>
    <t>36</t>
  </si>
  <si>
    <t>283220001200</t>
  </si>
  <si>
    <t>Hydroizolačná fólia PVC-P FATRAFOL 804, hr. 2 mm, š. 1,2 m, izolácia balkónov, strešných detailov, farba sivá, FATRA IZOLFA</t>
  </si>
  <si>
    <t>-906050412</t>
  </si>
  <si>
    <t>37</t>
  </si>
  <si>
    <t>712973440.S</t>
  </si>
  <si>
    <t>Detaily k termoplastom všeobecne, kútový uholník z hrubopoplastovaného plechu RŠ 165 mm, ohyb 90-135°</t>
  </si>
  <si>
    <t>446265237</t>
  </si>
  <si>
    <t>37+2*11+0,363*4</t>
  </si>
  <si>
    <t>38</t>
  </si>
  <si>
    <t>-1573532886</t>
  </si>
  <si>
    <t>39</t>
  </si>
  <si>
    <t>712973780.S</t>
  </si>
  <si>
    <t>Detaily k termoplastom všeobecne, stenový kotviaci pásik z hrubopoplast. plechu RŠ 50 mm</t>
  </si>
  <si>
    <t>946324933</t>
  </si>
  <si>
    <t>na komíny</t>
  </si>
  <si>
    <t>0,363*4+1,82*2</t>
  </si>
  <si>
    <t>40</t>
  </si>
  <si>
    <t>1491529125</t>
  </si>
  <si>
    <t>41</t>
  </si>
  <si>
    <t>712973885.S</t>
  </si>
  <si>
    <t>Detaily k termoplastom všeobecne, oplechovanie okraja odkvapovou lištou z hrubopolpast. plechu RŠ 200 mm</t>
  </si>
  <si>
    <t>-141168595</t>
  </si>
  <si>
    <t>37*2+11*2</t>
  </si>
  <si>
    <t>42</t>
  </si>
  <si>
    <t>320929496</t>
  </si>
  <si>
    <t>43</t>
  </si>
  <si>
    <t>712990040.S</t>
  </si>
  <si>
    <t>Položenie geotextílie vodorovne alebo zvislo na strechy ploché do 10°</t>
  </si>
  <si>
    <t>956422522</t>
  </si>
  <si>
    <t>44</t>
  </si>
  <si>
    <t>693110001900.S</t>
  </si>
  <si>
    <t>Geotextília polypropylénová netkaná 120 g/m2</t>
  </si>
  <si>
    <t>-2132518543</t>
  </si>
  <si>
    <t>45</t>
  </si>
  <si>
    <t>712991020.S</t>
  </si>
  <si>
    <t>Montáž podkladnej konštrukcie z OSB dosiek na atike šírky 251 - 310 mm pod klampiarske konštrukcie</t>
  </si>
  <si>
    <t>-953900776</t>
  </si>
  <si>
    <t>rímsa</t>
  </si>
  <si>
    <t>37,015</t>
  </si>
  <si>
    <t>37,015+11,02*2-1,8*2</t>
  </si>
  <si>
    <t>46</t>
  </si>
  <si>
    <t>896872543</t>
  </si>
  <si>
    <t>47</t>
  </si>
  <si>
    <t>607260000300.S</t>
  </si>
  <si>
    <t>Doska OSB nebrúsená hr. 18 mm</t>
  </si>
  <si>
    <t>2139412994</t>
  </si>
  <si>
    <t>48</t>
  </si>
  <si>
    <t>998712101.S</t>
  </si>
  <si>
    <t>Presun hmôt pre izoláciu povlakovej krytiny v objektoch výšky do 6 m</t>
  </si>
  <si>
    <t>1124281222</t>
  </si>
  <si>
    <t>713</t>
  </si>
  <si>
    <t>Izolácie tepelné</t>
  </si>
  <si>
    <t>49</t>
  </si>
  <si>
    <t>713142151.S</t>
  </si>
  <si>
    <t>Montáž tepelnej izolácie striech plochých do 10° polystyrénom, jednovrstvová kladenými voľne</t>
  </si>
  <si>
    <t>-1532761567</t>
  </si>
  <si>
    <t>50</t>
  </si>
  <si>
    <t>283720008300.S</t>
  </si>
  <si>
    <t>Doska EPS hr. 150 mm, pevnosť v tlaku 100 kPa, na zateplenie podláh a plochých striech</t>
  </si>
  <si>
    <t>-1880437324</t>
  </si>
  <si>
    <t>405,5*1,02 'Prepočítané koeficientom množstva</t>
  </si>
  <si>
    <t>51</t>
  </si>
  <si>
    <t>998713101.S</t>
  </si>
  <si>
    <t>Presun hmôt pre izolácie tepelné v objektoch výšky do 6 m</t>
  </si>
  <si>
    <t>-601262219</t>
  </si>
  <si>
    <t>52</t>
  </si>
  <si>
    <t>764313221.S</t>
  </si>
  <si>
    <t>Krytiny hladké z pozinkovaného farbeného PZf plechu, z tabúľ 2000x670 mm, sklon do 30°</t>
  </si>
  <si>
    <t>-1509048224</t>
  </si>
  <si>
    <t>strieška vetracích komínov</t>
  </si>
  <si>
    <t>2*1,5*2</t>
  </si>
  <si>
    <t>53</t>
  </si>
  <si>
    <t>764333430.S</t>
  </si>
  <si>
    <t>Lemovanie z pozinkovaného farbeného PZf plechu, múrov na plochých strechách r.š. 330 mm</t>
  </si>
  <si>
    <t>-1569566382</t>
  </si>
  <si>
    <t>54</t>
  </si>
  <si>
    <t>764352425.S</t>
  </si>
  <si>
    <t>Žľaby z pozinkovaného farbeného PZf plechu, pododkvapové polkruhové r.š. 280 mm</t>
  </si>
  <si>
    <t>-244422936</t>
  </si>
  <si>
    <t>55</t>
  </si>
  <si>
    <t>764454454.S</t>
  </si>
  <si>
    <t>Zvodové rúry z pozinkovaného farbeného PZf plechu, kruhové priemer 120 mm</t>
  </si>
  <si>
    <t>986227306</t>
  </si>
  <si>
    <t>3*5</t>
  </si>
  <si>
    <t>56</t>
  </si>
  <si>
    <t>998764101.S</t>
  </si>
  <si>
    <t>Presun hmôt pre konštrukcie klampiarske v objektoch výšky do 6 m</t>
  </si>
  <si>
    <t>1110932281</t>
  </si>
  <si>
    <t>57</t>
  </si>
  <si>
    <t>472311418</t>
  </si>
  <si>
    <t>spätná montáž prvkov fasády: prístrešky nad bránami a pod.</t>
  </si>
  <si>
    <t>02 - Elektroinštalácie</t>
  </si>
  <si>
    <t>Samuel Lábský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</si>
  <si>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</si>
  <si>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</si>
  <si>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</si>
  <si>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</si>
  <si>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 xml:space="preserve">    95-M - Revízie</t>
  </si>
  <si>
    <t>VRN - Vedľajšie rozpočtové náklady</t>
  </si>
  <si>
    <t>Práce a dodávky M</t>
  </si>
  <si>
    <t>21-M</t>
  </si>
  <si>
    <t>Elektromontáže</t>
  </si>
  <si>
    <t>210010354.S</t>
  </si>
  <si>
    <t>Krabica pancierová z PVC 72x72 mm, IP 40 vrátane ukončenia káblov a zapojenia vodičov</t>
  </si>
  <si>
    <t>64</t>
  </si>
  <si>
    <t>1363297992</t>
  </si>
  <si>
    <t>345410014870.S</t>
  </si>
  <si>
    <t>Krabica 8106 s priechodkami G - 49, z PVC</t>
  </si>
  <si>
    <t>128</t>
  </si>
  <si>
    <t>-1746401741</t>
  </si>
  <si>
    <t>210010551.S</t>
  </si>
  <si>
    <t>Rúrka ohybná elektroinštalačná bezhalogenová a UV stabilná typ 2320, uložená pevne</t>
  </si>
  <si>
    <t>-1733113772</t>
  </si>
  <si>
    <t>345710008360.S</t>
  </si>
  <si>
    <t>Rúrka ohybná 2320 s nízkou mechanickou odolnosťou z PE, UV stabilná bezhalogénová, D 20 mm</t>
  </si>
  <si>
    <t>-1175830625</t>
  </si>
  <si>
    <t>345710019320.S</t>
  </si>
  <si>
    <t>Spojka 0220 z PC-ABS pre bezhalogénové elektroinštal. rúrky, D 20 mm</t>
  </si>
  <si>
    <t>-2027565616</t>
  </si>
  <si>
    <t>210010552.S</t>
  </si>
  <si>
    <t>Rúrka ohybná elektroinštalačná bezhalogenová a UV stabilná typ 2325, uložená pevne</t>
  </si>
  <si>
    <t>1496546916</t>
  </si>
  <si>
    <t>345710005465.S</t>
  </si>
  <si>
    <t>Rúrka ohybná 2325 s nízkou mechanickou odolnosťou z PE, UV stabilná bezhalogénová, D 25 mm</t>
  </si>
  <si>
    <t>1495268804</t>
  </si>
  <si>
    <t>345710019330.S</t>
  </si>
  <si>
    <t>Spojka 0225 z PC-ABS pre bezhalogénové elektroinštal. rúrky, D 25 mm</t>
  </si>
  <si>
    <t>929812616</t>
  </si>
  <si>
    <t>210010553.S</t>
  </si>
  <si>
    <t>Rúrka ohybná elektroinštalačná bezhalogenová a UV stabilná typ 2332, uložená pevne</t>
  </si>
  <si>
    <t>605489577</t>
  </si>
  <si>
    <t>345710008385.S</t>
  </si>
  <si>
    <t>Rúrka ohybná 2332 s nízkou mechanickou odolnosťou z PE, UV stabilná bezhalogénová, D 32 mm</t>
  </si>
  <si>
    <t>-1014694515</t>
  </si>
  <si>
    <t>345710019340.S</t>
  </si>
  <si>
    <t>Spojka 0232 z PC-ABS pre bezhalogénové elektroinštal. rúrky, D 32 mm</t>
  </si>
  <si>
    <t>647629556</t>
  </si>
  <si>
    <t>210110001.S</t>
  </si>
  <si>
    <t>Jednopólový spínač - radenie 1, nástenný IP 44, vrátane zapojenia</t>
  </si>
  <si>
    <t>1091982113</t>
  </si>
  <si>
    <t>345340003000.S</t>
  </si>
  <si>
    <t>Spínač jednopólový nástenný IP 44</t>
  </si>
  <si>
    <t>987025896</t>
  </si>
  <si>
    <t>210110008.S</t>
  </si>
  <si>
    <t>Dvojitý striedavý prepínač - radenie 6+6, nástenný IP 44, vrátane zapojenia</t>
  </si>
  <si>
    <t>-971169997</t>
  </si>
  <si>
    <t>345330002910.S</t>
  </si>
  <si>
    <t>Prepínač dvojitý striedavý nástenný, radenie 6+6, IP44</t>
  </si>
  <si>
    <t>1680500942</t>
  </si>
  <si>
    <t>210111031.S</t>
  </si>
  <si>
    <t>Zásuvka na povrchovú montáž IP 44, 250V / 16A, vrátane zapojenia 2P + PE</t>
  </si>
  <si>
    <t>-1466164295</t>
  </si>
  <si>
    <t>345510001210.S</t>
  </si>
  <si>
    <t>Zásuvka jednonásobná na povrch, radenie 2P+PE, IP 44</t>
  </si>
  <si>
    <t>844340023</t>
  </si>
  <si>
    <t>210193074.S</t>
  </si>
  <si>
    <t>Montáž zásuvkovej rozvodnice s osadením</t>
  </si>
  <si>
    <t>1941990279</t>
  </si>
  <si>
    <t>357150000400</t>
  </si>
  <si>
    <t>Rozvodnica zásuvková ROSx11/x-21, s výzbrojou</t>
  </si>
  <si>
    <t>1058949254</t>
  </si>
  <si>
    <t>210201911.S</t>
  </si>
  <si>
    <t>Montáž svietidla interiérového na strop do 1,0 kg</t>
  </si>
  <si>
    <t>853701136</t>
  </si>
  <si>
    <t>348110001778100.S</t>
  </si>
  <si>
    <t>Svietidlo núdzové 19lm s vlastným zdrojom 1hod.</t>
  </si>
  <si>
    <t>1487813569</t>
  </si>
  <si>
    <t>210201920.S</t>
  </si>
  <si>
    <t>Montáž svietidla exterierového na stenu do 0,5 kg</t>
  </si>
  <si>
    <t>2031575200</t>
  </si>
  <si>
    <t>348110077848.S</t>
  </si>
  <si>
    <t>Svietidlo LED reflektor max100W</t>
  </si>
  <si>
    <t>243526016</t>
  </si>
  <si>
    <t>210220031.S</t>
  </si>
  <si>
    <t>Ekvipotenciálna svorkovnica EPS 2 v krabici KO 125 E</t>
  </si>
  <si>
    <t>1918029811</t>
  </si>
  <si>
    <t>345410000400.S</t>
  </si>
  <si>
    <t>Krabica odbočná z PVC s viečkom pod omietku KO 125 E</t>
  </si>
  <si>
    <t>1596483532</t>
  </si>
  <si>
    <t>345610005100.S</t>
  </si>
  <si>
    <t>Svorkovnica ekvipotencionálna EPS 2, z PP</t>
  </si>
  <si>
    <t>598612744</t>
  </si>
  <si>
    <t>210220050.S</t>
  </si>
  <si>
    <t>Označenie zvodov číselnými štítkami</t>
  </si>
  <si>
    <t>35106424</t>
  </si>
  <si>
    <t>354410064600.S</t>
  </si>
  <si>
    <t>Štítok orientačný nerezový zemniaci na zvody</t>
  </si>
  <si>
    <t>-406782178</t>
  </si>
  <si>
    <t>210220204.S</t>
  </si>
  <si>
    <t>Zachytávacia tyč na podstavec</t>
  </si>
  <si>
    <t>386984311</t>
  </si>
  <si>
    <t>354410023200.S</t>
  </si>
  <si>
    <t>Tyč zachytávacia na podstavec</t>
  </si>
  <si>
    <t>1756900282</t>
  </si>
  <si>
    <t>210220210.S</t>
  </si>
  <si>
    <t>Podstavec betónový k zachytávacej tyči JP</t>
  </si>
  <si>
    <t>-1142945532</t>
  </si>
  <si>
    <t>354410024800.S</t>
  </si>
  <si>
    <t>Podstavec betónový k zachytávacej tyči FeZn označenie JP a OB 350x350</t>
  </si>
  <si>
    <t>621637972</t>
  </si>
  <si>
    <t>354410030650.S</t>
  </si>
  <si>
    <t>Podložka ochranná AlMgSi k betónovému podstavcu, d 330 mm</t>
  </si>
  <si>
    <t>1934733301</t>
  </si>
  <si>
    <t>21022024855.R</t>
  </si>
  <si>
    <t>Zachytávacia tyč JP15 ALMGSI</t>
  </si>
  <si>
    <t>1397475490</t>
  </si>
  <si>
    <t>354410023100.S</t>
  </si>
  <si>
    <t>Tyč zachytávacia na upevnenie do muriva označenie JP 15</t>
  </si>
  <si>
    <t>-243632452</t>
  </si>
  <si>
    <t>210220800.S</t>
  </si>
  <si>
    <t>Uzemňovacie vedenie na povrchu AlMgSi drôt zvodový Ø 8-10 mm</t>
  </si>
  <si>
    <t>-116680981</t>
  </si>
  <si>
    <t>354410064200.S</t>
  </si>
  <si>
    <t>Drôt bleskozvodový zliatina AlMgSi, d 8 mm, Al</t>
  </si>
  <si>
    <t>kg</t>
  </si>
  <si>
    <t>11146951</t>
  </si>
  <si>
    <t>210220810.S</t>
  </si>
  <si>
    <t>Podpery vedenia zliatina AlMgSi na plochú strechu PV21</t>
  </si>
  <si>
    <t>-2050293717</t>
  </si>
  <si>
    <t>354410034900.S</t>
  </si>
  <si>
    <t>Podložka plastová k podpere vedenia FeZn označenie podložka k PV 21</t>
  </si>
  <si>
    <t>714079327</t>
  </si>
  <si>
    <t>354410035000.S</t>
  </si>
  <si>
    <t>Podpera vedenia FeZn na ploché strechy označenie PV 21 plast</t>
  </si>
  <si>
    <t>1821348275</t>
  </si>
  <si>
    <t>210222020.S</t>
  </si>
  <si>
    <t>Uzemňovacie vedenie v zemi FeZn do 120 mm2 vrátane izolácie spojov, pre vonkajšie práce</t>
  </si>
  <si>
    <t>-136246169</t>
  </si>
  <si>
    <t>354410058800.S</t>
  </si>
  <si>
    <t>Pásovina uzemňovacia FeZn 30 x 4 mm</t>
  </si>
  <si>
    <t>-2102164517</t>
  </si>
  <si>
    <t>210222021.S</t>
  </si>
  <si>
    <t>Uzemňovacie vedenie v zemi FeZn vrátane izolácie spojov d 10 mm, pre vonkajšie práce</t>
  </si>
  <si>
    <t>442236633</t>
  </si>
  <si>
    <t>354410054800.S</t>
  </si>
  <si>
    <t>Drôt bleskozvodový FeZn, d 10 mm</t>
  </si>
  <si>
    <t>-1620580741</t>
  </si>
  <si>
    <t>24*0,625 "Prepočítané koeficientom množstva</t>
  </si>
  <si>
    <t>210222107.S</t>
  </si>
  <si>
    <t>Podpery vedenia FeZn PV17 na zateplené fasády, pre vonkajšie práce</t>
  </si>
  <si>
    <t>-795622606</t>
  </si>
  <si>
    <t>311310008520.S</t>
  </si>
  <si>
    <t>Hmoždinka 12x160 rámová KPR</t>
  </si>
  <si>
    <t>1380076832</t>
  </si>
  <si>
    <t>354410034000.S</t>
  </si>
  <si>
    <t>Podpera vedenia FeZn na zateplené fasády označenie PV 17-1</t>
  </si>
  <si>
    <t>1222436841</t>
  </si>
  <si>
    <t>210222240.S</t>
  </si>
  <si>
    <t>Svorka FeZn k zachytávacej, uzemňovacej tyči SJ, pre vonkajšie práce</t>
  </si>
  <si>
    <t>724576552</t>
  </si>
  <si>
    <t>354410001700.S</t>
  </si>
  <si>
    <t>Svorka FeZn k uzemňovacej tyči označenie SJ 02</t>
  </si>
  <si>
    <t>-126976145</t>
  </si>
  <si>
    <t>210222243.S</t>
  </si>
  <si>
    <t>Svorka FeZn spojovacia SS, pre vonkajšie práce</t>
  </si>
  <si>
    <t>132365653</t>
  </si>
  <si>
    <t>354410003400.S</t>
  </si>
  <si>
    <t>Svorka FeZn spojovacia označenie SS 2 skrutky s príložkou</t>
  </si>
  <si>
    <t>-1479336577</t>
  </si>
  <si>
    <t>210222260.R1</t>
  </si>
  <si>
    <t>Zavádzacia tyč DEHN 1500mm, pre vonkajšie práce</t>
  </si>
  <si>
    <t>2012093720</t>
  </si>
  <si>
    <t>354410053300.S</t>
  </si>
  <si>
    <t>Zavádzacia tyč DEHN 1500mm D16 FeZN + svorka</t>
  </si>
  <si>
    <t>705039449</t>
  </si>
  <si>
    <t>210222261.S</t>
  </si>
  <si>
    <t>Držiak zavádzacej tyče do muriva DEHN, pre vonkajšie práce</t>
  </si>
  <si>
    <t>175760689</t>
  </si>
  <si>
    <t>354410053600.S</t>
  </si>
  <si>
    <t>Držiak zavádzacej tyče DEHNhold D16 x20mm</t>
  </si>
  <si>
    <t>-1933174992</t>
  </si>
  <si>
    <t>210222280.S</t>
  </si>
  <si>
    <t>Uzemňovacia tyč FeZn ZT, pre vonkajšie práce</t>
  </si>
  <si>
    <t>1777565586</t>
  </si>
  <si>
    <t>354410055700.S</t>
  </si>
  <si>
    <t>Tyč uzemňovacia FeZn označenie ZT 2 m</t>
  </si>
  <si>
    <t>1883620920</t>
  </si>
  <si>
    <t>58</t>
  </si>
  <si>
    <t>210800186.S</t>
  </si>
  <si>
    <t>Kábel medený uložený v rúrke CYKY 450/750 V 3x1,5</t>
  </si>
  <si>
    <t>1650262835</t>
  </si>
  <si>
    <t>59</t>
  </si>
  <si>
    <t>341110000700.S</t>
  </si>
  <si>
    <t>Kábel medený CYKY 3x1,5 mm2</t>
  </si>
  <si>
    <t>1439823030</t>
  </si>
  <si>
    <t>60</t>
  </si>
  <si>
    <t>2026792801</t>
  </si>
  <si>
    <t>61</t>
  </si>
  <si>
    <t>397877648</t>
  </si>
  <si>
    <t>62</t>
  </si>
  <si>
    <t>210800187.S</t>
  </si>
  <si>
    <t>Kábel medený uložený v rúrke CYKY 450/750 V 3x2,5</t>
  </si>
  <si>
    <t>401699744</t>
  </si>
  <si>
    <t>63</t>
  </si>
  <si>
    <t>341110000800.S</t>
  </si>
  <si>
    <t>Kábel medený CYKY 3x2,5 mm2</t>
  </si>
  <si>
    <t>425075186</t>
  </si>
  <si>
    <t>210800198.S</t>
  </si>
  <si>
    <t>Kábel medený uložený v rúrke CYKY 450/750 V 5x1,5</t>
  </si>
  <si>
    <t>313783863</t>
  </si>
  <si>
    <t>65</t>
  </si>
  <si>
    <t>341110001900.S</t>
  </si>
  <si>
    <t>Kábel medený CYKY 5x1,5 mm2</t>
  </si>
  <si>
    <t>-208392038</t>
  </si>
  <si>
    <t>66</t>
  </si>
  <si>
    <t>210800200.S</t>
  </si>
  <si>
    <t>Kábel medený uložený v rúrke CYKY 450/750 V 5x4</t>
  </si>
  <si>
    <t>-210701184</t>
  </si>
  <si>
    <t>67</t>
  </si>
  <si>
    <t>341110002100.S</t>
  </si>
  <si>
    <t>Kábel medený CYKY 5x4 mm2</t>
  </si>
  <si>
    <t>1505043190</t>
  </si>
  <si>
    <t>68</t>
  </si>
  <si>
    <t>210800236.S</t>
  </si>
  <si>
    <t>Kábel medený uložený pod omietkou CYKY  450/750 V  4x10mm2</t>
  </si>
  <si>
    <t>1648376073</t>
  </si>
  <si>
    <t>69</t>
  </si>
  <si>
    <t>341110001700.S</t>
  </si>
  <si>
    <t>Kábel medený CYKY 4x10 mm2</t>
  </si>
  <si>
    <t>87587396</t>
  </si>
  <si>
    <t>70</t>
  </si>
  <si>
    <t>210800613.S</t>
  </si>
  <si>
    <t>Vodič medený uložený voľne H07V-K (CYA)  450/750 V 6</t>
  </si>
  <si>
    <t>1666306912</t>
  </si>
  <si>
    <t>71</t>
  </si>
  <si>
    <t>341310009100.S</t>
  </si>
  <si>
    <t>Vodič medený flexibilný H07V-K 6 mm2</t>
  </si>
  <si>
    <t>274053293</t>
  </si>
  <si>
    <t>72</t>
  </si>
  <si>
    <t>210800615.S</t>
  </si>
  <si>
    <t>Vodič medený uložený voľne H07V-K (CYA)  450/750 V 16</t>
  </si>
  <si>
    <t>-1388366739</t>
  </si>
  <si>
    <t>73</t>
  </si>
  <si>
    <t>341310009300.S</t>
  </si>
  <si>
    <t>Vodič medený flexibilný H07V-K 16 mm2</t>
  </si>
  <si>
    <t>-82834722</t>
  </si>
  <si>
    <t>74</t>
  </si>
  <si>
    <t>210967222.S</t>
  </si>
  <si>
    <t>Demontáž - jestvujúcej elektroinštalácia komplet</t>
  </si>
  <si>
    <t>-975246625</t>
  </si>
  <si>
    <t>75</t>
  </si>
  <si>
    <t>5552631.S</t>
  </si>
  <si>
    <t>Osadenie a zapojenia rozvádzača RH</t>
  </si>
  <si>
    <t>-363407657</t>
  </si>
  <si>
    <t>76</t>
  </si>
  <si>
    <t>357110010000.S</t>
  </si>
  <si>
    <t>Rozvádzač + výzbroj - RH - podľa schémy zapojenia</t>
  </si>
  <si>
    <t>533905671</t>
  </si>
  <si>
    <t>22-M</t>
  </si>
  <si>
    <t>Montáže oznamovacích a zabezpečovacích zariadení</t>
  </si>
  <si>
    <t>77</t>
  </si>
  <si>
    <t>220260724</t>
  </si>
  <si>
    <t>Žľab káblový MARS 250x50, s montážou ,uzavretie veka</t>
  </si>
  <si>
    <t>282252851</t>
  </si>
  <si>
    <t>78</t>
  </si>
  <si>
    <t>345750008900</t>
  </si>
  <si>
    <t>Žlab káblový MARS 250x50 mm, vrátane držiakov a uchytenia</t>
  </si>
  <si>
    <t>436962728</t>
  </si>
  <si>
    <t>79</t>
  </si>
  <si>
    <t>220511034.S</t>
  </si>
  <si>
    <t>Montáž VZT rozvodov vrátane montážneho materiálu a dodávateľskej dokumentácie</t>
  </si>
  <si>
    <t>262144</t>
  </si>
  <si>
    <t>1793945581</t>
  </si>
  <si>
    <t>80</t>
  </si>
  <si>
    <t>341230001400.S</t>
  </si>
  <si>
    <t>Vzduchotechnická jednotka ISK 75 Compact - vrátane montážneho materiálu a dodávateľskej dokumentácie</t>
  </si>
  <si>
    <t>1013177273</t>
  </si>
  <si>
    <t>46-M</t>
  </si>
  <si>
    <t>Zemné práce vykonávané pri externých montážnych prácach</t>
  </si>
  <si>
    <t>81</t>
  </si>
  <si>
    <t>460200163.S</t>
  </si>
  <si>
    <t>Hĺbenie káblovej ryhy ručne 35 cm širokej a 80 cm hlbokej, v zemine triedy 3</t>
  </si>
  <si>
    <t>-66016876</t>
  </si>
  <si>
    <t>82</t>
  </si>
  <si>
    <t>460560163.S</t>
  </si>
  <si>
    <t>Ručný zásyp nezap. káblovej ryhy bez zhutn. zeminy, 35 cm širokej, 80 cm hlbokej v zemine tr. 3</t>
  </si>
  <si>
    <t>926533574</t>
  </si>
  <si>
    <t>83</t>
  </si>
  <si>
    <t>460600001.S</t>
  </si>
  <si>
    <t>Naloženie zeminy, odvoz do 1 km a zloženie na skládke a jazda späť</t>
  </si>
  <si>
    <t>-1793387669</t>
  </si>
  <si>
    <t>84</t>
  </si>
  <si>
    <t>460600002.S</t>
  </si>
  <si>
    <t>Príplatok za odvoz zeminy za každý ďalší km a jazda späť</t>
  </si>
  <si>
    <t>-250748041</t>
  </si>
  <si>
    <t>85</t>
  </si>
  <si>
    <t>460620013.S</t>
  </si>
  <si>
    <t>Proviz. úprava terénu v zemine tr. 3, aby nerovnosti terénu neboli väčšie ako 2 cm od vodor.hladiny</t>
  </si>
  <si>
    <t>1229463266</t>
  </si>
  <si>
    <t>95-M</t>
  </si>
  <si>
    <t>Revízie</t>
  </si>
  <si>
    <t>86</t>
  </si>
  <si>
    <t>950105185.S</t>
  </si>
  <si>
    <t>Revízny technik - odborná prehliadka a odborná skúška EZ (vrátane vystavenia dokumentov)</t>
  </si>
  <si>
    <t>sub</t>
  </si>
  <si>
    <t>745201249</t>
  </si>
  <si>
    <t>Vedľajšie rozpočtové náklady</t>
  </si>
  <si>
    <t>87</t>
  </si>
  <si>
    <t>000400022.S</t>
  </si>
  <si>
    <t>Dokumentácie stavby (projekt DSV, obslužné manuály, certifikáty,..)</t>
  </si>
  <si>
    <t>eur</t>
  </si>
  <si>
    <t>1024</t>
  </si>
  <si>
    <t>-1484270131</t>
  </si>
  <si>
    <t>Búracie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</si>
</sst>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6" fillId="5" borderId="0" xfId="0" applyFont="1" applyFill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J96" sqref="J96:AF9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38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9"/>
      <c r="BE5" s="235" t="s">
        <v>14</v>
      </c>
      <c r="BS5" s="16" t="s">
        <v>6</v>
      </c>
    </row>
    <row r="6" spans="1:74" ht="36.9" customHeight="1">
      <c r="B6" s="19"/>
      <c r="D6" s="25" t="s">
        <v>15</v>
      </c>
      <c r="K6" s="239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9"/>
      <c r="BE6" s="236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36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36"/>
      <c r="BS8" s="16" t="s">
        <v>6</v>
      </c>
    </row>
    <row r="9" spans="1:74" ht="14.4" customHeight="1">
      <c r="B9" s="19"/>
      <c r="AR9" s="19"/>
      <c r="BE9" s="236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36"/>
      <c r="BS10" s="16" t="s">
        <v>6</v>
      </c>
    </row>
    <row r="11" spans="1:74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236"/>
      <c r="BS11" s="16" t="s">
        <v>6</v>
      </c>
    </row>
    <row r="12" spans="1:74" ht="6.9" customHeight="1">
      <c r="B12" s="19"/>
      <c r="AR12" s="19"/>
      <c r="BE12" s="236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36"/>
      <c r="BS13" s="16" t="s">
        <v>6</v>
      </c>
    </row>
    <row r="14" spans="1:74" ht="13.2">
      <c r="B14" s="19"/>
      <c r="E14" s="240" t="s">
        <v>28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6" t="s">
        <v>26</v>
      </c>
      <c r="AN14" s="28" t="s">
        <v>28</v>
      </c>
      <c r="AR14" s="19"/>
      <c r="BE14" s="236"/>
      <c r="BS14" s="16" t="s">
        <v>6</v>
      </c>
    </row>
    <row r="15" spans="1:74" ht="6.9" customHeight="1">
      <c r="B15" s="19"/>
      <c r="AR15" s="19"/>
      <c r="BE15" s="236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36"/>
      <c r="BS16" s="16" t="s">
        <v>3</v>
      </c>
    </row>
    <row r="17" spans="2:71" ht="18.45" customHeight="1">
      <c r="B17" s="19"/>
      <c r="E17" s="24" t="s">
        <v>30</v>
      </c>
      <c r="AK17" s="26" t="s">
        <v>26</v>
      </c>
      <c r="AN17" s="24" t="s">
        <v>1</v>
      </c>
      <c r="AR17" s="19"/>
      <c r="BE17" s="236"/>
      <c r="BS17" s="16" t="s">
        <v>31</v>
      </c>
    </row>
    <row r="18" spans="2:71" ht="6.9" customHeight="1">
      <c r="B18" s="19"/>
      <c r="AR18" s="19"/>
      <c r="BE18" s="236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36"/>
      <c r="BS19" s="16" t="s">
        <v>6</v>
      </c>
    </row>
    <row r="20" spans="2:71" ht="18.45" customHeight="1">
      <c r="B20" s="19"/>
      <c r="E20" s="24" t="s">
        <v>33</v>
      </c>
      <c r="AK20" s="26" t="s">
        <v>26</v>
      </c>
      <c r="AN20" s="24" t="s">
        <v>1</v>
      </c>
      <c r="AR20" s="19"/>
      <c r="BE20" s="236"/>
      <c r="BS20" s="16" t="s">
        <v>31</v>
      </c>
    </row>
    <row r="21" spans="2:71" ht="6.9" customHeight="1">
      <c r="B21" s="19"/>
      <c r="AR21" s="19"/>
      <c r="BE21" s="236"/>
    </row>
    <row r="22" spans="2:71" ht="12" customHeight="1">
      <c r="B22" s="19"/>
      <c r="D22" s="26" t="s">
        <v>34</v>
      </c>
      <c r="AR22" s="19"/>
      <c r="BE22" s="236"/>
    </row>
    <row r="23" spans="2:71" ht="16.5" customHeight="1">
      <c r="B23" s="19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19"/>
      <c r="BE23" s="236"/>
    </row>
    <row r="24" spans="2:71" ht="6.9" customHeight="1">
      <c r="B24" s="19"/>
      <c r="AR24" s="19"/>
      <c r="BE24" s="236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6"/>
    </row>
    <row r="26" spans="2:71" s="1" customFormat="1" ht="25.95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3">
        <f>ROUND(AG94,2)</f>
        <v>0</v>
      </c>
      <c r="AL26" s="244"/>
      <c r="AM26" s="244"/>
      <c r="AN26" s="244"/>
      <c r="AO26" s="244"/>
      <c r="AR26" s="31"/>
      <c r="BE26" s="236"/>
    </row>
    <row r="27" spans="2:71" s="1" customFormat="1" ht="6.9" customHeight="1">
      <c r="B27" s="31"/>
      <c r="AR27" s="31"/>
      <c r="BE27" s="236"/>
    </row>
    <row r="28" spans="2:71" s="1" customFormat="1" ht="13.2">
      <c r="B28" s="31"/>
      <c r="L28" s="245" t="s">
        <v>36</v>
      </c>
      <c r="M28" s="245"/>
      <c r="N28" s="245"/>
      <c r="O28" s="245"/>
      <c r="P28" s="245"/>
      <c r="W28" s="245" t="s">
        <v>37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38</v>
      </c>
      <c r="AL28" s="245"/>
      <c r="AM28" s="245"/>
      <c r="AN28" s="245"/>
      <c r="AO28" s="245"/>
      <c r="AR28" s="31"/>
      <c r="BE28" s="236"/>
    </row>
    <row r="29" spans="2:71" s="2" customFormat="1" ht="14.4" customHeight="1">
      <c r="B29" s="35"/>
      <c r="D29" s="26" t="s">
        <v>39</v>
      </c>
      <c r="F29" s="36" t="s">
        <v>40</v>
      </c>
      <c r="L29" s="227">
        <v>0.2</v>
      </c>
      <c r="M29" s="226"/>
      <c r="N29" s="226"/>
      <c r="O29" s="226"/>
      <c r="P29" s="226"/>
      <c r="Q29" s="37"/>
      <c r="R29" s="37"/>
      <c r="S29" s="37"/>
      <c r="T29" s="37"/>
      <c r="U29" s="37"/>
      <c r="V29" s="37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37"/>
      <c r="AG29" s="37"/>
      <c r="AH29" s="37"/>
      <c r="AI29" s="37"/>
      <c r="AJ29" s="37"/>
      <c r="AK29" s="225">
        <f>ROUND(AV94, 2)</f>
        <v>0</v>
      </c>
      <c r="AL29" s="226"/>
      <c r="AM29" s="226"/>
      <c r="AN29" s="226"/>
      <c r="AO29" s="226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37"/>
    </row>
    <row r="30" spans="2:71" s="2" customFormat="1" ht="14.4" customHeight="1">
      <c r="B30" s="35"/>
      <c r="F30" s="36" t="s">
        <v>41</v>
      </c>
      <c r="L30" s="227">
        <v>0.2</v>
      </c>
      <c r="M30" s="226"/>
      <c r="N30" s="226"/>
      <c r="O30" s="226"/>
      <c r="P30" s="226"/>
      <c r="Q30" s="37"/>
      <c r="R30" s="37"/>
      <c r="S30" s="37"/>
      <c r="T30" s="37"/>
      <c r="U30" s="37"/>
      <c r="V30" s="37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F30" s="37"/>
      <c r="AG30" s="37"/>
      <c r="AH30" s="37"/>
      <c r="AI30" s="37"/>
      <c r="AJ30" s="37"/>
      <c r="AK30" s="225">
        <f>ROUND(AW94, 2)</f>
        <v>0</v>
      </c>
      <c r="AL30" s="226"/>
      <c r="AM30" s="226"/>
      <c r="AN30" s="226"/>
      <c r="AO30" s="226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37"/>
    </row>
    <row r="31" spans="2:71" s="2" customFormat="1" ht="14.4" hidden="1" customHeight="1">
      <c r="B31" s="35"/>
      <c r="F31" s="26" t="s">
        <v>42</v>
      </c>
      <c r="L31" s="234">
        <v>0.2</v>
      </c>
      <c r="M31" s="233"/>
      <c r="N31" s="233"/>
      <c r="O31" s="233"/>
      <c r="P31" s="233"/>
      <c r="W31" s="232">
        <f>ROUND(BB94, 2)</f>
        <v>0</v>
      </c>
      <c r="X31" s="233"/>
      <c r="Y31" s="233"/>
      <c r="Z31" s="233"/>
      <c r="AA31" s="233"/>
      <c r="AB31" s="233"/>
      <c r="AC31" s="233"/>
      <c r="AD31" s="233"/>
      <c r="AE31" s="233"/>
      <c r="AK31" s="232">
        <v>0</v>
      </c>
      <c r="AL31" s="233"/>
      <c r="AM31" s="233"/>
      <c r="AN31" s="233"/>
      <c r="AO31" s="233"/>
      <c r="AR31" s="35"/>
      <c r="BE31" s="237"/>
    </row>
    <row r="32" spans="2:71" s="2" customFormat="1" ht="14.4" hidden="1" customHeight="1">
      <c r="B32" s="35"/>
      <c r="F32" s="26" t="s">
        <v>43</v>
      </c>
      <c r="L32" s="234">
        <v>0.2</v>
      </c>
      <c r="M32" s="233"/>
      <c r="N32" s="233"/>
      <c r="O32" s="233"/>
      <c r="P32" s="233"/>
      <c r="W32" s="232">
        <f>ROUND(BC94, 2)</f>
        <v>0</v>
      </c>
      <c r="X32" s="233"/>
      <c r="Y32" s="233"/>
      <c r="Z32" s="233"/>
      <c r="AA32" s="233"/>
      <c r="AB32" s="233"/>
      <c r="AC32" s="233"/>
      <c r="AD32" s="233"/>
      <c r="AE32" s="233"/>
      <c r="AK32" s="232">
        <v>0</v>
      </c>
      <c r="AL32" s="233"/>
      <c r="AM32" s="233"/>
      <c r="AN32" s="233"/>
      <c r="AO32" s="233"/>
      <c r="AR32" s="35"/>
      <c r="BE32" s="237"/>
    </row>
    <row r="33" spans="2:57" s="2" customFormat="1" ht="14.4" hidden="1" customHeight="1">
      <c r="B33" s="35"/>
      <c r="F33" s="36" t="s">
        <v>44</v>
      </c>
      <c r="L33" s="227">
        <v>0</v>
      </c>
      <c r="M33" s="226"/>
      <c r="N33" s="226"/>
      <c r="O33" s="226"/>
      <c r="P33" s="226"/>
      <c r="Q33" s="37"/>
      <c r="R33" s="37"/>
      <c r="S33" s="37"/>
      <c r="T33" s="37"/>
      <c r="U33" s="37"/>
      <c r="V33" s="37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7"/>
      <c r="AG33" s="37"/>
      <c r="AH33" s="37"/>
      <c r="AI33" s="37"/>
      <c r="AJ33" s="37"/>
      <c r="AK33" s="225">
        <v>0</v>
      </c>
      <c r="AL33" s="226"/>
      <c r="AM33" s="226"/>
      <c r="AN33" s="226"/>
      <c r="AO33" s="226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37"/>
    </row>
    <row r="34" spans="2:57" s="1" customFormat="1" ht="6.9" customHeight="1">
      <c r="B34" s="31"/>
      <c r="AR34" s="31"/>
      <c r="BE34" s="236"/>
    </row>
    <row r="35" spans="2:57" s="1" customFormat="1" ht="25.95" customHeight="1">
      <c r="B35" s="31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28" t="s">
        <v>47</v>
      </c>
      <c r="Y35" s="229"/>
      <c r="Z35" s="229"/>
      <c r="AA35" s="229"/>
      <c r="AB35" s="229"/>
      <c r="AC35" s="41"/>
      <c r="AD35" s="41"/>
      <c r="AE35" s="41"/>
      <c r="AF35" s="41"/>
      <c r="AG35" s="41"/>
      <c r="AH35" s="41"/>
      <c r="AI35" s="41"/>
      <c r="AJ35" s="41"/>
      <c r="AK35" s="230">
        <f>SUM(AK26:AK33)</f>
        <v>0</v>
      </c>
      <c r="AL35" s="229"/>
      <c r="AM35" s="229"/>
      <c r="AN35" s="229"/>
      <c r="AO35" s="231"/>
      <c r="AP35" s="39"/>
      <c r="AQ35" s="39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5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50</v>
      </c>
      <c r="AI60" s="33"/>
      <c r="AJ60" s="33"/>
      <c r="AK60" s="33"/>
      <c r="AL60" s="33"/>
      <c r="AM60" s="45" t="s">
        <v>51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3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53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5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50</v>
      </c>
      <c r="AI75" s="33"/>
      <c r="AJ75" s="33"/>
      <c r="AK75" s="33"/>
      <c r="AL75" s="33"/>
      <c r="AM75" s="45" t="s">
        <v>51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" customHeight="1">
      <c r="B82" s="31"/>
      <c r="C82" s="20" t="s">
        <v>54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2024-010</v>
      </c>
      <c r="AR84" s="50"/>
    </row>
    <row r="85" spans="1:91" s="4" customFormat="1" ht="36.9" customHeight="1">
      <c r="B85" s="51"/>
      <c r="C85" s="52" t="s">
        <v>15</v>
      </c>
      <c r="L85" s="216" t="str">
        <f>K6</f>
        <v>Skladová hala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51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Popudinské Močidľany</v>
      </c>
      <c r="AI87" s="26" t="s">
        <v>21</v>
      </c>
      <c r="AM87" s="218" t="str">
        <f>IF(AN8= "","",AN8)</f>
        <v>22. 2. 2024</v>
      </c>
      <c r="AN87" s="218"/>
      <c r="AR87" s="31"/>
    </row>
    <row r="88" spans="1:91" s="1" customFormat="1" ht="6.9" customHeight="1">
      <c r="B88" s="31"/>
      <c r="AR88" s="31"/>
    </row>
    <row r="89" spans="1:91" s="1" customFormat="1" ht="25.65" customHeight="1">
      <c r="B89" s="31"/>
      <c r="C89" s="26" t="s">
        <v>23</v>
      </c>
      <c r="L89" s="3" t="str">
        <f>IF(E11= "","",E11)</f>
        <v xml:space="preserve">Gergel s.r.o., Prietržka </v>
      </c>
      <c r="AI89" s="26" t="s">
        <v>29</v>
      </c>
      <c r="AM89" s="219" t="str">
        <f>IF(E17="","",E17)</f>
        <v>ATELIÉR BUDO s.r.o., Trnovec</v>
      </c>
      <c r="AN89" s="220"/>
      <c r="AO89" s="220"/>
      <c r="AP89" s="220"/>
      <c r="AR89" s="31"/>
      <c r="AS89" s="221" t="s">
        <v>55</v>
      </c>
      <c r="AT89" s="222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19" t="str">
        <f>IF(E20="","",E20)</f>
        <v>Ing. Miroslava Bederková</v>
      </c>
      <c r="AN90" s="220"/>
      <c r="AO90" s="220"/>
      <c r="AP90" s="220"/>
      <c r="AR90" s="31"/>
      <c r="AS90" s="223"/>
      <c r="AT90" s="224"/>
      <c r="BD90" s="58"/>
    </row>
    <row r="91" spans="1:91" s="1" customFormat="1" ht="10.95" customHeight="1">
      <c r="B91" s="31"/>
      <c r="AR91" s="31"/>
      <c r="AS91" s="223"/>
      <c r="AT91" s="224"/>
      <c r="BD91" s="58"/>
    </row>
    <row r="92" spans="1:91" s="1" customFormat="1" ht="29.25" customHeight="1">
      <c r="B92" s="31"/>
      <c r="C92" s="209" t="s">
        <v>56</v>
      </c>
      <c r="D92" s="210"/>
      <c r="E92" s="210"/>
      <c r="F92" s="210"/>
      <c r="G92" s="210"/>
      <c r="H92" s="59"/>
      <c r="I92" s="211" t="s">
        <v>57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58</v>
      </c>
      <c r="AH92" s="210"/>
      <c r="AI92" s="210"/>
      <c r="AJ92" s="210"/>
      <c r="AK92" s="210"/>
      <c r="AL92" s="210"/>
      <c r="AM92" s="210"/>
      <c r="AN92" s="211" t="s">
        <v>59</v>
      </c>
      <c r="AO92" s="210"/>
      <c r="AP92" s="213"/>
      <c r="AQ92" s="60" t="s">
        <v>60</v>
      </c>
      <c r="AR92" s="31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0.95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4">
        <f>ROUND(SUM(AG95:AG97),2)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6" customFormat="1" ht="16.5" customHeight="1">
      <c r="A95" s="76" t="s">
        <v>79</v>
      </c>
      <c r="B95" s="77"/>
      <c r="C95" s="78"/>
      <c r="D95" s="208" t="s">
        <v>80</v>
      </c>
      <c r="E95" s="208"/>
      <c r="F95" s="208"/>
      <c r="G95" s="208"/>
      <c r="H95" s="208"/>
      <c r="I95" s="79"/>
      <c r="J95" s="208" t="s">
        <v>774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'00 - Búracie práce'!J32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80" t="s">
        <v>81</v>
      </c>
      <c r="AR95" s="77"/>
      <c r="AS95" s="81">
        <v>0</v>
      </c>
      <c r="AT95" s="82">
        <f>ROUND(SUM(AV95:AW95),2)</f>
        <v>0</v>
      </c>
      <c r="AU95" s="83">
        <f>'00 - Búracie práce'!P131</f>
        <v>0</v>
      </c>
      <c r="AV95" s="82">
        <f>'00 - Búracie práce'!J35</f>
        <v>0</v>
      </c>
      <c r="AW95" s="82">
        <f>'00 - Búracie práce'!J36</f>
        <v>0</v>
      </c>
      <c r="AX95" s="82">
        <f>'00 - Búracie práce'!J37</f>
        <v>0</v>
      </c>
      <c r="AY95" s="82">
        <f>'00 - Búracie práce'!J38</f>
        <v>0</v>
      </c>
      <c r="AZ95" s="82">
        <f>'00 - Búracie práce'!F35</f>
        <v>0</v>
      </c>
      <c r="BA95" s="82">
        <f>'00 - Búracie práce'!F36</f>
        <v>0</v>
      </c>
      <c r="BB95" s="82">
        <f>'00 - Búracie práce'!F37</f>
        <v>0</v>
      </c>
      <c r="BC95" s="82">
        <f>'00 - Búracie práce'!F38</f>
        <v>0</v>
      </c>
      <c r="BD95" s="84">
        <f>'00 - Búracie práce'!F39</f>
        <v>0</v>
      </c>
      <c r="BT95" s="85" t="s">
        <v>82</v>
      </c>
      <c r="BV95" s="85" t="s">
        <v>77</v>
      </c>
      <c r="BW95" s="85" t="s">
        <v>83</v>
      </c>
      <c r="BX95" s="85" t="s">
        <v>4</v>
      </c>
      <c r="CL95" s="85" t="s">
        <v>1</v>
      </c>
      <c r="CM95" s="85" t="s">
        <v>75</v>
      </c>
    </row>
    <row r="96" spans="1:91" s="6" customFormat="1" ht="16.5" customHeight="1">
      <c r="A96" s="76" t="s">
        <v>79</v>
      </c>
      <c r="B96" s="77"/>
      <c r="C96" s="78"/>
      <c r="D96" s="208" t="s">
        <v>84</v>
      </c>
      <c r="E96" s="208"/>
      <c r="F96" s="208"/>
      <c r="G96" s="208"/>
      <c r="H96" s="208"/>
      <c r="I96" s="79"/>
      <c r="J96" s="208" t="s">
        <v>85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'01 - Stavebná časť'!J32</f>
        <v>0</v>
      </c>
      <c r="AH96" s="207"/>
      <c r="AI96" s="207"/>
      <c r="AJ96" s="207"/>
      <c r="AK96" s="207"/>
      <c r="AL96" s="207"/>
      <c r="AM96" s="207"/>
      <c r="AN96" s="206">
        <f>SUM(AG96,AT96)</f>
        <v>0</v>
      </c>
      <c r="AO96" s="207"/>
      <c r="AP96" s="207"/>
      <c r="AQ96" s="80" t="s">
        <v>81</v>
      </c>
      <c r="AR96" s="77"/>
      <c r="AS96" s="81">
        <v>0</v>
      </c>
      <c r="AT96" s="82">
        <f>ROUND(SUM(AV96:AW96),2)</f>
        <v>0</v>
      </c>
      <c r="AU96" s="83">
        <f>'01 - Stavebná časť'!P137</f>
        <v>0</v>
      </c>
      <c r="AV96" s="82">
        <f>'01 - Stavebná časť'!J35</f>
        <v>0</v>
      </c>
      <c r="AW96" s="82">
        <f>'01 - Stavebná časť'!J36</f>
        <v>0</v>
      </c>
      <c r="AX96" s="82">
        <f>'01 - Stavebná časť'!J37</f>
        <v>0</v>
      </c>
      <c r="AY96" s="82">
        <f>'01 - Stavebná časť'!J38</f>
        <v>0</v>
      </c>
      <c r="AZ96" s="82">
        <f>'01 - Stavebná časť'!F35</f>
        <v>0</v>
      </c>
      <c r="BA96" s="82">
        <f>'01 - Stavebná časť'!F36</f>
        <v>0</v>
      </c>
      <c r="BB96" s="82">
        <f>'01 - Stavebná časť'!F37</f>
        <v>0</v>
      </c>
      <c r="BC96" s="82">
        <f>'01 - Stavebná časť'!F38</f>
        <v>0</v>
      </c>
      <c r="BD96" s="84">
        <f>'01 - Stavebná časť'!F39</f>
        <v>0</v>
      </c>
      <c r="BT96" s="85" t="s">
        <v>82</v>
      </c>
      <c r="BV96" s="85" t="s">
        <v>77</v>
      </c>
      <c r="BW96" s="85" t="s">
        <v>86</v>
      </c>
      <c r="BX96" s="85" t="s">
        <v>4</v>
      </c>
      <c r="CL96" s="85" t="s">
        <v>1</v>
      </c>
      <c r="CM96" s="85" t="s">
        <v>75</v>
      </c>
    </row>
    <row r="97" spans="1:91" s="6" customFormat="1" ht="16.5" customHeight="1">
      <c r="A97" s="76" t="s">
        <v>79</v>
      </c>
      <c r="B97" s="77"/>
      <c r="C97" s="78"/>
      <c r="D97" s="208" t="s">
        <v>87</v>
      </c>
      <c r="E97" s="208"/>
      <c r="F97" s="208"/>
      <c r="G97" s="208"/>
      <c r="H97" s="208"/>
      <c r="I97" s="79"/>
      <c r="J97" s="208" t="s">
        <v>88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'02 - Elektroinštalácie'!J32</f>
        <v>0</v>
      </c>
      <c r="AH97" s="207"/>
      <c r="AI97" s="207"/>
      <c r="AJ97" s="207"/>
      <c r="AK97" s="207"/>
      <c r="AL97" s="207"/>
      <c r="AM97" s="207"/>
      <c r="AN97" s="206">
        <f>SUM(AG97,AT97)</f>
        <v>0</v>
      </c>
      <c r="AO97" s="207"/>
      <c r="AP97" s="207"/>
      <c r="AQ97" s="80" t="s">
        <v>81</v>
      </c>
      <c r="AR97" s="77"/>
      <c r="AS97" s="86">
        <v>0</v>
      </c>
      <c r="AT97" s="87">
        <f>ROUND(SUM(AV97:AW97),2)</f>
        <v>0</v>
      </c>
      <c r="AU97" s="88">
        <f>'02 - Elektroinštalácie'!P132</f>
        <v>0</v>
      </c>
      <c r="AV97" s="87">
        <f>'02 - Elektroinštalácie'!J35</f>
        <v>0</v>
      </c>
      <c r="AW97" s="87">
        <f>'02 - Elektroinštalácie'!J36</f>
        <v>0</v>
      </c>
      <c r="AX97" s="87">
        <f>'02 - Elektroinštalácie'!J37</f>
        <v>0</v>
      </c>
      <c r="AY97" s="87">
        <f>'02 - Elektroinštalácie'!J38</f>
        <v>0</v>
      </c>
      <c r="AZ97" s="87">
        <f>'02 - Elektroinštalácie'!F35</f>
        <v>0</v>
      </c>
      <c r="BA97" s="87">
        <f>'02 - Elektroinštalácie'!F36</f>
        <v>0</v>
      </c>
      <c r="BB97" s="87">
        <f>'02 - Elektroinštalácie'!F37</f>
        <v>0</v>
      </c>
      <c r="BC97" s="87">
        <f>'02 - Elektroinštalácie'!F38</f>
        <v>0</v>
      </c>
      <c r="BD97" s="89">
        <f>'02 - Elektroinštalácie'!F39</f>
        <v>0</v>
      </c>
      <c r="BT97" s="85" t="s">
        <v>82</v>
      </c>
      <c r="BV97" s="85" t="s">
        <v>77</v>
      </c>
      <c r="BW97" s="85" t="s">
        <v>89</v>
      </c>
      <c r="BX97" s="85" t="s">
        <v>4</v>
      </c>
      <c r="CL97" s="85" t="s">
        <v>1</v>
      </c>
      <c r="CM97" s="85" t="s">
        <v>75</v>
      </c>
    </row>
    <row r="98" spans="1:91" s="1" customFormat="1" ht="30" customHeight="1">
      <c r="B98" s="31"/>
      <c r="AR98" s="31"/>
    </row>
    <row r="99" spans="1:91" s="1" customFormat="1" ht="6.9" customHeight="1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31"/>
    </row>
  </sheetData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0 - Búracie práce'!C2" display="/" xr:uid="{00000000-0004-0000-0000-000000000000}"/>
    <hyperlink ref="A96" location="'01 - Stavebná časť'!C2" display="/" xr:uid="{00000000-0004-0000-0000-000001000000}"/>
    <hyperlink ref="A97" location="'02 - Elektroinštalácie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5"/>
  <sheetViews>
    <sheetView showGridLines="0" topLeftCell="A3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90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8" t="str">
        <f>'Rekapitulácia stavby'!K6</f>
        <v>Skladová hala</v>
      </c>
      <c r="F7" s="249"/>
      <c r="G7" s="249"/>
      <c r="H7" s="249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16" t="s">
        <v>92</v>
      </c>
      <c r="F9" s="250"/>
      <c r="G9" s="250"/>
      <c r="H9" s="25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22. 2. 2024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51" t="str">
        <f>'Rekapitulácia stavby'!E14</f>
        <v>Vyplň údaj</v>
      </c>
      <c r="F18" s="238"/>
      <c r="G18" s="238"/>
      <c r="H18" s="238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42" t="s">
        <v>1</v>
      </c>
      <c r="F27" s="242"/>
      <c r="G27" s="242"/>
      <c r="H27" s="242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" customHeight="1">
      <c r="B30" s="31"/>
      <c r="D30" s="24" t="s">
        <v>93</v>
      </c>
      <c r="J30" s="92">
        <f>J96</f>
        <v>0</v>
      </c>
      <c r="L30" s="31"/>
    </row>
    <row r="31" spans="2:12" s="1" customFormat="1" ht="14.4" customHeight="1">
      <c r="B31" s="31"/>
      <c r="D31" s="93" t="s">
        <v>94</v>
      </c>
      <c r="J31" s="92">
        <f>J104</f>
        <v>0</v>
      </c>
      <c r="L31" s="31"/>
    </row>
    <row r="32" spans="2:12" s="1" customFormat="1" ht="25.35" customHeight="1">
      <c r="B32" s="31"/>
      <c r="D32" s="94" t="s">
        <v>35</v>
      </c>
      <c r="J32" s="68">
        <f>ROUND(J30 + J31,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7" t="s">
        <v>39</v>
      </c>
      <c r="E35" s="36" t="s">
        <v>40</v>
      </c>
      <c r="F35" s="95">
        <f>ROUND((SUM(BE104:BE111) + SUM(BE131:BE154)),  2)</f>
        <v>0</v>
      </c>
      <c r="G35" s="96"/>
      <c r="H35" s="96"/>
      <c r="I35" s="97">
        <v>0.2</v>
      </c>
      <c r="J35" s="95">
        <f>ROUND(((SUM(BE104:BE111) + SUM(BE131:BE154))*I35),  2)</f>
        <v>0</v>
      </c>
      <c r="L35" s="31"/>
    </row>
    <row r="36" spans="2:12" s="1" customFormat="1" ht="14.4" customHeight="1">
      <c r="B36" s="31"/>
      <c r="E36" s="36" t="s">
        <v>41</v>
      </c>
      <c r="F36" s="95">
        <f>ROUND((SUM(BF104:BF111) + SUM(BF131:BF154)),  2)</f>
        <v>0</v>
      </c>
      <c r="G36" s="96"/>
      <c r="H36" s="96"/>
      <c r="I36" s="97">
        <v>0.2</v>
      </c>
      <c r="J36" s="95">
        <f>ROUND(((SUM(BF104:BF111) + SUM(BF131:BF154))*I36),  2)</f>
        <v>0</v>
      </c>
      <c r="L36" s="31"/>
    </row>
    <row r="37" spans="2:12" s="1" customFormat="1" ht="14.4" hidden="1" customHeight="1">
      <c r="B37" s="31"/>
      <c r="E37" s="26" t="s">
        <v>42</v>
      </c>
      <c r="F37" s="98">
        <f>ROUND((SUM(BG104:BG111) + SUM(BG131:BG154)),  2)</f>
        <v>0</v>
      </c>
      <c r="I37" s="99">
        <v>0.2</v>
      </c>
      <c r="J37" s="98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98">
        <f>ROUND((SUM(BH104:BH111) + SUM(BH131:BH154)),  2)</f>
        <v>0</v>
      </c>
      <c r="I38" s="99">
        <v>0.2</v>
      </c>
      <c r="J38" s="98">
        <f>0</f>
        <v>0</v>
      </c>
      <c r="L38" s="31"/>
    </row>
    <row r="39" spans="2:12" s="1" customFormat="1" ht="14.4" hidden="1" customHeight="1">
      <c r="B39" s="31"/>
      <c r="E39" s="36" t="s">
        <v>44</v>
      </c>
      <c r="F39" s="95">
        <f>ROUND((SUM(BI104:BI111) + SUM(BI131:BI154)),  2)</f>
        <v>0</v>
      </c>
      <c r="G39" s="96"/>
      <c r="H39" s="96"/>
      <c r="I39" s="97">
        <v>0</v>
      </c>
      <c r="J39" s="9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0"/>
      <c r="D41" s="101" t="s">
        <v>45</v>
      </c>
      <c r="E41" s="59"/>
      <c r="F41" s="59"/>
      <c r="G41" s="102" t="s">
        <v>46</v>
      </c>
      <c r="H41" s="103" t="s">
        <v>47</v>
      </c>
      <c r="I41" s="59"/>
      <c r="J41" s="104">
        <f>SUM(J32:J39)</f>
        <v>0</v>
      </c>
      <c r="K41" s="105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50</v>
      </c>
      <c r="E61" s="33"/>
      <c r="F61" s="106" t="s">
        <v>51</v>
      </c>
      <c r="G61" s="45" t="s">
        <v>50</v>
      </c>
      <c r="H61" s="33"/>
      <c r="I61" s="33"/>
      <c r="J61" s="107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50</v>
      </c>
      <c r="E76" s="33"/>
      <c r="F76" s="106" t="s">
        <v>51</v>
      </c>
      <c r="G76" s="45" t="s">
        <v>50</v>
      </c>
      <c r="H76" s="33"/>
      <c r="I76" s="33"/>
      <c r="J76" s="107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hidden="1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hidden="1" customHeight="1">
      <c r="B82" s="31"/>
      <c r="C82" s="20" t="s">
        <v>95</v>
      </c>
      <c r="L82" s="31"/>
    </row>
    <row r="83" spans="2:47" s="1" customFormat="1" ht="6.9" hidden="1" customHeight="1">
      <c r="B83" s="31"/>
      <c r="L83" s="31"/>
    </row>
    <row r="84" spans="2:47" s="1" customFormat="1" ht="12" hidden="1" customHeight="1">
      <c r="B84" s="31"/>
      <c r="C84" s="26" t="s">
        <v>15</v>
      </c>
      <c r="L84" s="31"/>
    </row>
    <row r="85" spans="2:47" s="1" customFormat="1" ht="16.5" hidden="1" customHeight="1">
      <c r="B85" s="31"/>
      <c r="E85" s="248" t="str">
        <f>E7</f>
        <v>Skladová hala</v>
      </c>
      <c r="F85" s="249"/>
      <c r="G85" s="249"/>
      <c r="H85" s="249"/>
      <c r="L85" s="31"/>
    </row>
    <row r="86" spans="2:47" s="1" customFormat="1" ht="12" hidden="1" customHeight="1">
      <c r="B86" s="31"/>
      <c r="C86" s="26" t="s">
        <v>91</v>
      </c>
      <c r="L86" s="31"/>
    </row>
    <row r="87" spans="2:47" s="1" customFormat="1" ht="16.5" hidden="1" customHeight="1">
      <c r="B87" s="31"/>
      <c r="E87" s="216" t="str">
        <f>E9</f>
        <v>00 - Búracie práce</v>
      </c>
      <c r="F87" s="250"/>
      <c r="G87" s="250"/>
      <c r="H87" s="250"/>
      <c r="L87" s="31"/>
    </row>
    <row r="88" spans="2:47" s="1" customFormat="1" ht="6.9" hidden="1" customHeight="1">
      <c r="B88" s="31"/>
      <c r="L88" s="31"/>
    </row>
    <row r="89" spans="2:47" s="1" customFormat="1" ht="12" hidden="1" customHeight="1">
      <c r="B89" s="31"/>
      <c r="C89" s="26" t="s">
        <v>19</v>
      </c>
      <c r="F89" s="24" t="str">
        <f>F12</f>
        <v>Popudinské Močidľany</v>
      </c>
      <c r="I89" s="26" t="s">
        <v>21</v>
      </c>
      <c r="J89" s="54" t="str">
        <f>IF(J12="","",J12)</f>
        <v>22. 2. 2024</v>
      </c>
      <c r="L89" s="31"/>
    </row>
    <row r="90" spans="2:47" s="1" customFormat="1" ht="6.9" hidden="1" customHeight="1">
      <c r="B90" s="31"/>
      <c r="L90" s="31"/>
    </row>
    <row r="91" spans="2:47" s="1" customFormat="1" ht="25.65" hidden="1" customHeight="1">
      <c r="B91" s="31"/>
      <c r="C91" s="26" t="s">
        <v>23</v>
      </c>
      <c r="F91" s="24" t="str">
        <f>E15</f>
        <v xml:space="preserve">Gergel s.r.o., Prietržka </v>
      </c>
      <c r="I91" s="26" t="s">
        <v>29</v>
      </c>
      <c r="J91" s="29" t="str">
        <f>E21</f>
        <v>ATELIÉR BUDO s.r.o., Trnovec</v>
      </c>
      <c r="L91" s="31"/>
    </row>
    <row r="92" spans="2:47" s="1" customFormat="1" ht="25.65" hidden="1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Ing. Miroslava Bederková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8" t="s">
        <v>96</v>
      </c>
      <c r="D94" s="100"/>
      <c r="E94" s="100"/>
      <c r="F94" s="100"/>
      <c r="G94" s="100"/>
      <c r="H94" s="100"/>
      <c r="I94" s="100"/>
      <c r="J94" s="109" t="s">
        <v>97</v>
      </c>
      <c r="K94" s="100"/>
      <c r="L94" s="31"/>
    </row>
    <row r="95" spans="2:47" s="1" customFormat="1" ht="10.35" hidden="1" customHeight="1">
      <c r="B95" s="31"/>
      <c r="L95" s="31"/>
    </row>
    <row r="96" spans="2:47" s="1" customFormat="1" ht="22.95" hidden="1" customHeight="1">
      <c r="B96" s="31"/>
      <c r="C96" s="110" t="s">
        <v>98</v>
      </c>
      <c r="J96" s="68">
        <f>J131</f>
        <v>0</v>
      </c>
      <c r="L96" s="31"/>
      <c r="AU96" s="16" t="s">
        <v>99</v>
      </c>
    </row>
    <row r="97" spans="2:65" s="8" customFormat="1" ht="24.9" hidden="1" customHeight="1">
      <c r="B97" s="111"/>
      <c r="D97" s="112" t="s">
        <v>100</v>
      </c>
      <c r="E97" s="113"/>
      <c r="F97" s="113"/>
      <c r="G97" s="113"/>
      <c r="H97" s="113"/>
      <c r="I97" s="113"/>
      <c r="J97" s="114">
        <f>J132</f>
        <v>0</v>
      </c>
      <c r="L97" s="111"/>
    </row>
    <row r="98" spans="2:65" s="9" customFormat="1" ht="19.95" hidden="1" customHeight="1">
      <c r="B98" s="115"/>
      <c r="D98" s="116" t="s">
        <v>101</v>
      </c>
      <c r="E98" s="117"/>
      <c r="F98" s="117"/>
      <c r="G98" s="117"/>
      <c r="H98" s="117"/>
      <c r="I98" s="117"/>
      <c r="J98" s="118">
        <f>J133</f>
        <v>0</v>
      </c>
      <c r="L98" s="115"/>
    </row>
    <row r="99" spans="2:65" s="8" customFormat="1" ht="24.9" hidden="1" customHeight="1">
      <c r="B99" s="111"/>
      <c r="D99" s="112" t="s">
        <v>102</v>
      </c>
      <c r="E99" s="113"/>
      <c r="F99" s="113"/>
      <c r="G99" s="113"/>
      <c r="H99" s="113"/>
      <c r="I99" s="113"/>
      <c r="J99" s="114">
        <f>J142</f>
        <v>0</v>
      </c>
      <c r="L99" s="111"/>
    </row>
    <row r="100" spans="2:65" s="9" customFormat="1" ht="19.95" hidden="1" customHeight="1">
      <c r="B100" s="115"/>
      <c r="D100" s="116" t="s">
        <v>103</v>
      </c>
      <c r="E100" s="117"/>
      <c r="F100" s="117"/>
      <c r="G100" s="117"/>
      <c r="H100" s="117"/>
      <c r="I100" s="117"/>
      <c r="J100" s="118">
        <f>J143</f>
        <v>0</v>
      </c>
      <c r="L100" s="115"/>
    </row>
    <row r="101" spans="2:65" s="8" customFormat="1" ht="24.9" hidden="1" customHeight="1">
      <c r="B101" s="111"/>
      <c r="D101" s="112" t="s">
        <v>104</v>
      </c>
      <c r="E101" s="113"/>
      <c r="F101" s="113"/>
      <c r="G101" s="113"/>
      <c r="H101" s="113"/>
      <c r="I101" s="113"/>
      <c r="J101" s="114">
        <f>J151</f>
        <v>0</v>
      </c>
      <c r="L101" s="111"/>
    </row>
    <row r="102" spans="2:65" s="1" customFormat="1" ht="21.75" hidden="1" customHeight="1">
      <c r="B102" s="31"/>
      <c r="L102" s="31"/>
    </row>
    <row r="103" spans="2:65" s="1" customFormat="1" ht="6.9" hidden="1" customHeight="1">
      <c r="B103" s="31"/>
      <c r="L103" s="31"/>
    </row>
    <row r="104" spans="2:65" s="1" customFormat="1" ht="29.25" hidden="1" customHeight="1">
      <c r="B104" s="31"/>
      <c r="C104" s="110" t="s">
        <v>105</v>
      </c>
      <c r="J104" s="119">
        <f>ROUND(J105 + J106 + J107 + J108 + J109 + J110,2)</f>
        <v>0</v>
      </c>
      <c r="L104" s="31"/>
      <c r="N104" s="120" t="s">
        <v>39</v>
      </c>
    </row>
    <row r="105" spans="2:65" s="1" customFormat="1" ht="18" hidden="1" customHeight="1">
      <c r="B105" s="121"/>
      <c r="C105" s="122"/>
      <c r="D105" s="246" t="s">
        <v>106</v>
      </c>
      <c r="E105" s="247"/>
      <c r="F105" s="247"/>
      <c r="G105" s="122"/>
      <c r="H105" s="122"/>
      <c r="I105" s="122"/>
      <c r="J105" s="124">
        <v>0</v>
      </c>
      <c r="K105" s="122"/>
      <c r="L105" s="121"/>
      <c r="M105" s="122"/>
      <c r="N105" s="125" t="s">
        <v>41</v>
      </c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6" t="s">
        <v>107</v>
      </c>
      <c r="AZ105" s="122"/>
      <c r="BA105" s="122"/>
      <c r="BB105" s="122"/>
      <c r="BC105" s="122"/>
      <c r="BD105" s="122"/>
      <c r="BE105" s="127">
        <f t="shared" ref="BE105:BE110" si="0">IF(N105="základná",J105,0)</f>
        <v>0</v>
      </c>
      <c r="BF105" s="127">
        <f t="shared" ref="BF105:BF110" si="1">IF(N105="znížená",J105,0)</f>
        <v>0</v>
      </c>
      <c r="BG105" s="127">
        <f t="shared" ref="BG105:BG110" si="2">IF(N105="zákl. prenesená",J105,0)</f>
        <v>0</v>
      </c>
      <c r="BH105" s="127">
        <f t="shared" ref="BH105:BH110" si="3">IF(N105="zníž. prenesená",J105,0)</f>
        <v>0</v>
      </c>
      <c r="BI105" s="127">
        <f t="shared" ref="BI105:BI110" si="4">IF(N105="nulová",J105,0)</f>
        <v>0</v>
      </c>
      <c r="BJ105" s="126" t="s">
        <v>108</v>
      </c>
      <c r="BK105" s="122"/>
      <c r="BL105" s="122"/>
      <c r="BM105" s="122"/>
    </row>
    <row r="106" spans="2:65" s="1" customFormat="1" ht="18" hidden="1" customHeight="1">
      <c r="B106" s="121"/>
      <c r="C106" s="122"/>
      <c r="D106" s="246" t="s">
        <v>109</v>
      </c>
      <c r="E106" s="247"/>
      <c r="F106" s="247"/>
      <c r="G106" s="122"/>
      <c r="H106" s="122"/>
      <c r="I106" s="122"/>
      <c r="J106" s="124">
        <v>0</v>
      </c>
      <c r="K106" s="122"/>
      <c r="L106" s="121"/>
      <c r="M106" s="122"/>
      <c r="N106" s="125" t="s">
        <v>41</v>
      </c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6" t="s">
        <v>107</v>
      </c>
      <c r="AZ106" s="122"/>
      <c r="BA106" s="122"/>
      <c r="BB106" s="122"/>
      <c r="BC106" s="122"/>
      <c r="BD106" s="122"/>
      <c r="BE106" s="127">
        <f t="shared" si="0"/>
        <v>0</v>
      </c>
      <c r="BF106" s="127">
        <f t="shared" si="1"/>
        <v>0</v>
      </c>
      <c r="BG106" s="127">
        <f t="shared" si="2"/>
        <v>0</v>
      </c>
      <c r="BH106" s="127">
        <f t="shared" si="3"/>
        <v>0</v>
      </c>
      <c r="BI106" s="127">
        <f t="shared" si="4"/>
        <v>0</v>
      </c>
      <c r="BJ106" s="126" t="s">
        <v>108</v>
      </c>
      <c r="BK106" s="122"/>
      <c r="BL106" s="122"/>
      <c r="BM106" s="122"/>
    </row>
    <row r="107" spans="2:65" s="1" customFormat="1" ht="18" hidden="1" customHeight="1">
      <c r="B107" s="121"/>
      <c r="C107" s="122"/>
      <c r="D107" s="246" t="s">
        <v>110</v>
      </c>
      <c r="E107" s="247"/>
      <c r="F107" s="247"/>
      <c r="G107" s="122"/>
      <c r="H107" s="122"/>
      <c r="I107" s="122"/>
      <c r="J107" s="124">
        <v>0</v>
      </c>
      <c r="K107" s="122"/>
      <c r="L107" s="121"/>
      <c r="M107" s="122"/>
      <c r="N107" s="125" t="s">
        <v>41</v>
      </c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6" t="s">
        <v>107</v>
      </c>
      <c r="AZ107" s="122"/>
      <c r="BA107" s="122"/>
      <c r="BB107" s="122"/>
      <c r="BC107" s="122"/>
      <c r="BD107" s="122"/>
      <c r="BE107" s="127">
        <f t="shared" si="0"/>
        <v>0</v>
      </c>
      <c r="BF107" s="127">
        <f t="shared" si="1"/>
        <v>0</v>
      </c>
      <c r="BG107" s="127">
        <f t="shared" si="2"/>
        <v>0</v>
      </c>
      <c r="BH107" s="127">
        <f t="shared" si="3"/>
        <v>0</v>
      </c>
      <c r="BI107" s="127">
        <f t="shared" si="4"/>
        <v>0</v>
      </c>
      <c r="BJ107" s="126" t="s">
        <v>108</v>
      </c>
      <c r="BK107" s="122"/>
      <c r="BL107" s="122"/>
      <c r="BM107" s="122"/>
    </row>
    <row r="108" spans="2:65" s="1" customFormat="1" ht="18" hidden="1" customHeight="1">
      <c r="B108" s="121"/>
      <c r="C108" s="122"/>
      <c r="D108" s="246" t="s">
        <v>111</v>
      </c>
      <c r="E108" s="247"/>
      <c r="F108" s="247"/>
      <c r="G108" s="122"/>
      <c r="H108" s="122"/>
      <c r="I108" s="122"/>
      <c r="J108" s="124">
        <v>0</v>
      </c>
      <c r="K108" s="122"/>
      <c r="L108" s="121"/>
      <c r="M108" s="122"/>
      <c r="N108" s="125" t="s">
        <v>41</v>
      </c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6" t="s">
        <v>107</v>
      </c>
      <c r="AZ108" s="122"/>
      <c r="BA108" s="122"/>
      <c r="BB108" s="122"/>
      <c r="BC108" s="122"/>
      <c r="BD108" s="122"/>
      <c r="BE108" s="127">
        <f t="shared" si="0"/>
        <v>0</v>
      </c>
      <c r="BF108" s="127">
        <f t="shared" si="1"/>
        <v>0</v>
      </c>
      <c r="BG108" s="127">
        <f t="shared" si="2"/>
        <v>0</v>
      </c>
      <c r="BH108" s="127">
        <f t="shared" si="3"/>
        <v>0</v>
      </c>
      <c r="BI108" s="127">
        <f t="shared" si="4"/>
        <v>0</v>
      </c>
      <c r="BJ108" s="126" t="s">
        <v>108</v>
      </c>
      <c r="BK108" s="122"/>
      <c r="BL108" s="122"/>
      <c r="BM108" s="122"/>
    </row>
    <row r="109" spans="2:65" s="1" customFormat="1" ht="18" hidden="1" customHeight="1">
      <c r="B109" s="121"/>
      <c r="C109" s="122"/>
      <c r="D109" s="246" t="s">
        <v>112</v>
      </c>
      <c r="E109" s="247"/>
      <c r="F109" s="247"/>
      <c r="G109" s="122"/>
      <c r="H109" s="122"/>
      <c r="I109" s="122"/>
      <c r="J109" s="124">
        <v>0</v>
      </c>
      <c r="K109" s="122"/>
      <c r="L109" s="121"/>
      <c r="M109" s="122"/>
      <c r="N109" s="125" t="s">
        <v>41</v>
      </c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107</v>
      </c>
      <c r="AZ109" s="122"/>
      <c r="BA109" s="122"/>
      <c r="BB109" s="122"/>
      <c r="BC109" s="122"/>
      <c r="BD109" s="122"/>
      <c r="BE109" s="127">
        <f t="shared" si="0"/>
        <v>0</v>
      </c>
      <c r="BF109" s="127">
        <f t="shared" si="1"/>
        <v>0</v>
      </c>
      <c r="BG109" s="127">
        <f t="shared" si="2"/>
        <v>0</v>
      </c>
      <c r="BH109" s="127">
        <f t="shared" si="3"/>
        <v>0</v>
      </c>
      <c r="BI109" s="127">
        <f t="shared" si="4"/>
        <v>0</v>
      </c>
      <c r="BJ109" s="126" t="s">
        <v>108</v>
      </c>
      <c r="BK109" s="122"/>
      <c r="BL109" s="122"/>
      <c r="BM109" s="122"/>
    </row>
    <row r="110" spans="2:65" s="1" customFormat="1" ht="18" hidden="1" customHeight="1">
      <c r="B110" s="121"/>
      <c r="C110" s="122"/>
      <c r="D110" s="123" t="s">
        <v>113</v>
      </c>
      <c r="E110" s="122"/>
      <c r="F110" s="122"/>
      <c r="G110" s="122"/>
      <c r="H110" s="122"/>
      <c r="I110" s="122"/>
      <c r="J110" s="124">
        <f>ROUND(J30*T110,2)</f>
        <v>0</v>
      </c>
      <c r="K110" s="122"/>
      <c r="L110" s="121"/>
      <c r="M110" s="122"/>
      <c r="N110" s="125" t="s">
        <v>41</v>
      </c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114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108</v>
      </c>
      <c r="BK110" s="122"/>
      <c r="BL110" s="122"/>
      <c r="BM110" s="122"/>
    </row>
    <row r="111" spans="2:65" s="1" customFormat="1" hidden="1">
      <c r="B111" s="31"/>
      <c r="L111" s="31"/>
    </row>
    <row r="112" spans="2:65" s="1" customFormat="1" ht="29.25" hidden="1" customHeight="1">
      <c r="B112" s="31"/>
      <c r="C112" s="128" t="s">
        <v>115</v>
      </c>
      <c r="D112" s="100"/>
      <c r="E112" s="100"/>
      <c r="F112" s="100"/>
      <c r="G112" s="100"/>
      <c r="H112" s="100"/>
      <c r="I112" s="100"/>
      <c r="J112" s="129">
        <f>ROUND(J96+J104,2)</f>
        <v>0</v>
      </c>
      <c r="K112" s="100"/>
      <c r="L112" s="31"/>
    </row>
    <row r="113" spans="2:12" s="1" customFormat="1" ht="6.9" hidden="1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4" spans="2:12" hidden="1"/>
    <row r="115" spans="2:12" hidden="1"/>
    <row r="116" spans="2:12" hidden="1"/>
    <row r="117" spans="2:12" s="1" customFormat="1" ht="6.9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" customHeight="1">
      <c r="B118" s="31"/>
      <c r="C118" s="20" t="s">
        <v>116</v>
      </c>
      <c r="L118" s="31"/>
    </row>
    <row r="119" spans="2:12" s="1" customFormat="1" ht="6.9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48" t="str">
        <f>E7</f>
        <v>Skladová hala</v>
      </c>
      <c r="F121" s="249"/>
      <c r="G121" s="249"/>
      <c r="H121" s="249"/>
      <c r="L121" s="31"/>
    </row>
    <row r="122" spans="2:12" s="1" customFormat="1" ht="12" customHeight="1">
      <c r="B122" s="31"/>
      <c r="C122" s="26" t="s">
        <v>91</v>
      </c>
      <c r="L122" s="31"/>
    </row>
    <row r="123" spans="2:12" s="1" customFormat="1" ht="16.5" customHeight="1">
      <c r="B123" s="31"/>
      <c r="E123" s="216" t="str">
        <f>E9</f>
        <v>00 - Búracie práce</v>
      </c>
      <c r="F123" s="250"/>
      <c r="G123" s="250"/>
      <c r="H123" s="250"/>
      <c r="L123" s="31"/>
    </row>
    <row r="124" spans="2:12" s="1" customFormat="1" ht="6.9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Popudinské Močidľany</v>
      </c>
      <c r="I125" s="26" t="s">
        <v>21</v>
      </c>
      <c r="J125" s="54" t="str">
        <f>IF(J12="","",J12)</f>
        <v>22. 2. 2024</v>
      </c>
      <c r="L125" s="31"/>
    </row>
    <row r="126" spans="2:12" s="1" customFormat="1" ht="6.9" customHeight="1">
      <c r="B126" s="31"/>
      <c r="L126" s="31"/>
    </row>
    <row r="127" spans="2:12" s="1" customFormat="1" ht="25.65" customHeight="1">
      <c r="B127" s="31"/>
      <c r="C127" s="26" t="s">
        <v>23</v>
      </c>
      <c r="F127" s="24" t="str">
        <f>E15</f>
        <v xml:space="preserve">Gergel s.r.o., Prietržka </v>
      </c>
      <c r="I127" s="26" t="s">
        <v>29</v>
      </c>
      <c r="J127" s="29" t="str">
        <f>E21</f>
        <v>ATELIÉR BUDO s.r.o., Trnovec</v>
      </c>
      <c r="L127" s="31"/>
    </row>
    <row r="128" spans="2:12" s="1" customFormat="1" ht="25.65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>Ing. Miroslava Bederková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30"/>
      <c r="C130" s="131" t="s">
        <v>117</v>
      </c>
      <c r="D130" s="132" t="s">
        <v>60</v>
      </c>
      <c r="E130" s="132" t="s">
        <v>56</v>
      </c>
      <c r="F130" s="132" t="s">
        <v>57</v>
      </c>
      <c r="G130" s="132" t="s">
        <v>118</v>
      </c>
      <c r="H130" s="132" t="s">
        <v>119</v>
      </c>
      <c r="I130" s="132" t="s">
        <v>120</v>
      </c>
      <c r="J130" s="133" t="s">
        <v>97</v>
      </c>
      <c r="K130" s="134" t="s">
        <v>121</v>
      </c>
      <c r="L130" s="130"/>
      <c r="M130" s="61" t="s">
        <v>1</v>
      </c>
      <c r="N130" s="62" t="s">
        <v>39</v>
      </c>
      <c r="O130" s="62" t="s">
        <v>122</v>
      </c>
      <c r="P130" s="62" t="s">
        <v>123</v>
      </c>
      <c r="Q130" s="62" t="s">
        <v>124</v>
      </c>
      <c r="R130" s="62" t="s">
        <v>125</v>
      </c>
      <c r="S130" s="62" t="s">
        <v>126</v>
      </c>
      <c r="T130" s="63" t="s">
        <v>127</v>
      </c>
    </row>
    <row r="131" spans="2:65" s="1" customFormat="1" ht="22.95" customHeight="1">
      <c r="B131" s="31"/>
      <c r="C131" s="66" t="s">
        <v>93</v>
      </c>
      <c r="J131" s="135">
        <f>BK131</f>
        <v>0</v>
      </c>
      <c r="L131" s="31"/>
      <c r="M131" s="64"/>
      <c r="N131" s="55"/>
      <c r="O131" s="55"/>
      <c r="P131" s="136">
        <f>P132+P142+P151</f>
        <v>0</v>
      </c>
      <c r="Q131" s="55"/>
      <c r="R131" s="136">
        <f>R132+R142+R151</f>
        <v>0</v>
      </c>
      <c r="S131" s="55"/>
      <c r="T131" s="137">
        <f>T132+T142+T151</f>
        <v>3.5262309999999997</v>
      </c>
      <c r="AT131" s="16" t="s">
        <v>74</v>
      </c>
      <c r="AU131" s="16" t="s">
        <v>99</v>
      </c>
      <c r="BK131" s="138">
        <f>BK132+BK142+BK151</f>
        <v>0</v>
      </c>
    </row>
    <row r="132" spans="2:65" s="11" customFormat="1" ht="25.95" customHeight="1">
      <c r="B132" s="139"/>
      <c r="D132" s="140" t="s">
        <v>74</v>
      </c>
      <c r="E132" s="141" t="s">
        <v>128</v>
      </c>
      <c r="F132" s="141" t="s">
        <v>129</v>
      </c>
      <c r="I132" s="142"/>
      <c r="J132" s="143">
        <f>BK132</f>
        <v>0</v>
      </c>
      <c r="L132" s="139"/>
      <c r="M132" s="144"/>
      <c r="P132" s="145">
        <f>P133</f>
        <v>0</v>
      </c>
      <c r="R132" s="145">
        <f>R133</f>
        <v>0</v>
      </c>
      <c r="T132" s="146">
        <f>T133</f>
        <v>3.1432499999999997</v>
      </c>
      <c r="AR132" s="140" t="s">
        <v>82</v>
      </c>
      <c r="AT132" s="147" t="s">
        <v>74</v>
      </c>
      <c r="AU132" s="147" t="s">
        <v>75</v>
      </c>
      <c r="AY132" s="140" t="s">
        <v>130</v>
      </c>
      <c r="BK132" s="148">
        <f>BK133</f>
        <v>0</v>
      </c>
    </row>
    <row r="133" spans="2:65" s="11" customFormat="1" ht="22.95" customHeight="1">
      <c r="B133" s="139"/>
      <c r="D133" s="140" t="s">
        <v>74</v>
      </c>
      <c r="E133" s="149" t="s">
        <v>131</v>
      </c>
      <c r="F133" s="149" t="s">
        <v>132</v>
      </c>
      <c r="I133" s="142"/>
      <c r="J133" s="150">
        <f>BK133</f>
        <v>0</v>
      </c>
      <c r="L133" s="139"/>
      <c r="M133" s="144"/>
      <c r="P133" s="145">
        <f>SUM(P134:P141)</f>
        <v>0</v>
      </c>
      <c r="R133" s="145">
        <f>SUM(R134:R141)</f>
        <v>0</v>
      </c>
      <c r="T133" s="146">
        <f>SUM(T134:T141)</f>
        <v>3.1432499999999997</v>
      </c>
      <c r="AR133" s="140" t="s">
        <v>82</v>
      </c>
      <c r="AT133" s="147" t="s">
        <v>74</v>
      </c>
      <c r="AU133" s="147" t="s">
        <v>82</v>
      </c>
      <c r="AY133" s="140" t="s">
        <v>130</v>
      </c>
      <c r="BK133" s="148">
        <f>SUM(BK134:BK141)</f>
        <v>0</v>
      </c>
    </row>
    <row r="134" spans="2:65" s="1" customFormat="1" ht="49.2" customHeight="1">
      <c r="B134" s="121"/>
      <c r="C134" s="151" t="s">
        <v>82</v>
      </c>
      <c r="D134" s="151" t="s">
        <v>133</v>
      </c>
      <c r="E134" s="152" t="s">
        <v>134</v>
      </c>
      <c r="F134" s="153" t="s">
        <v>135</v>
      </c>
      <c r="G134" s="154" t="s">
        <v>136</v>
      </c>
      <c r="H134" s="155">
        <v>1.65</v>
      </c>
      <c r="I134" s="156"/>
      <c r="J134" s="157">
        <f>ROUND(I134*H134,2)</f>
        <v>0</v>
      </c>
      <c r="K134" s="158"/>
      <c r="L134" s="31"/>
      <c r="M134" s="159" t="s">
        <v>1</v>
      </c>
      <c r="N134" s="120" t="s">
        <v>41</v>
      </c>
      <c r="P134" s="160">
        <f>O134*H134</f>
        <v>0</v>
      </c>
      <c r="Q134" s="160">
        <v>0</v>
      </c>
      <c r="R134" s="160">
        <f>Q134*H134</f>
        <v>0</v>
      </c>
      <c r="S134" s="160">
        <v>1.905</v>
      </c>
      <c r="T134" s="161">
        <f>S134*H134</f>
        <v>3.1432499999999997</v>
      </c>
      <c r="AR134" s="162" t="s">
        <v>137</v>
      </c>
      <c r="AT134" s="162" t="s">
        <v>133</v>
      </c>
      <c r="AU134" s="162" t="s">
        <v>108</v>
      </c>
      <c r="AY134" s="16" t="s">
        <v>130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6" t="s">
        <v>108</v>
      </c>
      <c r="BK134" s="163">
        <f>ROUND(I134*H134,2)</f>
        <v>0</v>
      </c>
      <c r="BL134" s="16" t="s">
        <v>137</v>
      </c>
      <c r="BM134" s="162" t="s">
        <v>138</v>
      </c>
    </row>
    <row r="135" spans="2:65" s="12" customFormat="1">
      <c r="B135" s="164"/>
      <c r="D135" s="165" t="s">
        <v>139</v>
      </c>
      <c r="E135" s="166" t="s">
        <v>1</v>
      </c>
      <c r="F135" s="167" t="s">
        <v>140</v>
      </c>
      <c r="H135" s="166" t="s">
        <v>1</v>
      </c>
      <c r="I135" s="168"/>
      <c r="L135" s="164"/>
      <c r="M135" s="169"/>
      <c r="T135" s="170"/>
      <c r="AT135" s="166" t="s">
        <v>139</v>
      </c>
      <c r="AU135" s="166" t="s">
        <v>108</v>
      </c>
      <c r="AV135" s="12" t="s">
        <v>82</v>
      </c>
      <c r="AW135" s="12" t="s">
        <v>31</v>
      </c>
      <c r="AX135" s="12" t="s">
        <v>75</v>
      </c>
      <c r="AY135" s="166" t="s">
        <v>130</v>
      </c>
    </row>
    <row r="136" spans="2:65" s="13" customFormat="1">
      <c r="B136" s="171"/>
      <c r="D136" s="165" t="s">
        <v>139</v>
      </c>
      <c r="E136" s="172" t="s">
        <v>1</v>
      </c>
      <c r="F136" s="173" t="s">
        <v>141</v>
      </c>
      <c r="H136" s="174">
        <v>1.65</v>
      </c>
      <c r="I136" s="175"/>
      <c r="L136" s="171"/>
      <c r="M136" s="176"/>
      <c r="T136" s="177"/>
      <c r="AT136" s="172" t="s">
        <v>139</v>
      </c>
      <c r="AU136" s="172" t="s">
        <v>108</v>
      </c>
      <c r="AV136" s="13" t="s">
        <v>108</v>
      </c>
      <c r="AW136" s="13" t="s">
        <v>31</v>
      </c>
      <c r="AX136" s="13" t="s">
        <v>82</v>
      </c>
      <c r="AY136" s="172" t="s">
        <v>130</v>
      </c>
    </row>
    <row r="137" spans="2:65" s="1" customFormat="1" ht="24.15" customHeight="1">
      <c r="B137" s="121"/>
      <c r="C137" s="151" t="s">
        <v>108</v>
      </c>
      <c r="D137" s="151" t="s">
        <v>133</v>
      </c>
      <c r="E137" s="152" t="s">
        <v>142</v>
      </c>
      <c r="F137" s="153" t="s">
        <v>143</v>
      </c>
      <c r="G137" s="154" t="s">
        <v>144</v>
      </c>
      <c r="H137" s="155">
        <v>3.5259999999999998</v>
      </c>
      <c r="I137" s="156"/>
      <c r="J137" s="157">
        <f>ROUND(I137*H137,2)</f>
        <v>0</v>
      </c>
      <c r="K137" s="158"/>
      <c r="L137" s="31"/>
      <c r="M137" s="159" t="s">
        <v>1</v>
      </c>
      <c r="N137" s="120" t="s">
        <v>41</v>
      </c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AR137" s="162" t="s">
        <v>137</v>
      </c>
      <c r="AT137" s="162" t="s">
        <v>133</v>
      </c>
      <c r="AU137" s="162" t="s">
        <v>108</v>
      </c>
      <c r="AY137" s="16" t="s">
        <v>130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6" t="s">
        <v>108</v>
      </c>
      <c r="BK137" s="163">
        <f>ROUND(I137*H137,2)</f>
        <v>0</v>
      </c>
      <c r="BL137" s="16" t="s">
        <v>137</v>
      </c>
      <c r="BM137" s="162" t="s">
        <v>145</v>
      </c>
    </row>
    <row r="138" spans="2:65" s="1" customFormat="1" ht="21.75" customHeight="1">
      <c r="B138" s="121"/>
      <c r="C138" s="151" t="s">
        <v>146</v>
      </c>
      <c r="D138" s="151" t="s">
        <v>133</v>
      </c>
      <c r="E138" s="152" t="s">
        <v>147</v>
      </c>
      <c r="F138" s="153" t="s">
        <v>148</v>
      </c>
      <c r="G138" s="154" t="s">
        <v>144</v>
      </c>
      <c r="H138" s="155">
        <v>3.5259999999999998</v>
      </c>
      <c r="I138" s="156"/>
      <c r="J138" s="157">
        <f>ROUND(I138*H138,2)</f>
        <v>0</v>
      </c>
      <c r="K138" s="158"/>
      <c r="L138" s="31"/>
      <c r="M138" s="159" t="s">
        <v>1</v>
      </c>
      <c r="N138" s="120" t="s">
        <v>41</v>
      </c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AR138" s="162" t="s">
        <v>137</v>
      </c>
      <c r="AT138" s="162" t="s">
        <v>133</v>
      </c>
      <c r="AU138" s="162" t="s">
        <v>108</v>
      </c>
      <c r="AY138" s="16" t="s">
        <v>130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6" t="s">
        <v>108</v>
      </c>
      <c r="BK138" s="163">
        <f>ROUND(I138*H138,2)</f>
        <v>0</v>
      </c>
      <c r="BL138" s="16" t="s">
        <v>137</v>
      </c>
      <c r="BM138" s="162" t="s">
        <v>149</v>
      </c>
    </row>
    <row r="139" spans="2:65" s="1" customFormat="1" ht="24.15" customHeight="1">
      <c r="B139" s="121"/>
      <c r="C139" s="151" t="s">
        <v>137</v>
      </c>
      <c r="D139" s="151" t="s">
        <v>133</v>
      </c>
      <c r="E139" s="152" t="s">
        <v>150</v>
      </c>
      <c r="F139" s="153" t="s">
        <v>151</v>
      </c>
      <c r="G139" s="154" t="s">
        <v>144</v>
      </c>
      <c r="H139" s="155">
        <v>52.89</v>
      </c>
      <c r="I139" s="156"/>
      <c r="J139" s="157">
        <f>ROUND(I139*H139,2)</f>
        <v>0</v>
      </c>
      <c r="K139" s="158"/>
      <c r="L139" s="31"/>
      <c r="M139" s="159" t="s">
        <v>1</v>
      </c>
      <c r="N139" s="120" t="s">
        <v>41</v>
      </c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AR139" s="162" t="s">
        <v>137</v>
      </c>
      <c r="AT139" s="162" t="s">
        <v>133</v>
      </c>
      <c r="AU139" s="162" t="s">
        <v>108</v>
      </c>
      <c r="AY139" s="16" t="s">
        <v>130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6" t="s">
        <v>108</v>
      </c>
      <c r="BK139" s="163">
        <f>ROUND(I139*H139,2)</f>
        <v>0</v>
      </c>
      <c r="BL139" s="16" t="s">
        <v>137</v>
      </c>
      <c r="BM139" s="162" t="s">
        <v>152</v>
      </c>
    </row>
    <row r="140" spans="2:65" s="13" customFormat="1">
      <c r="B140" s="171"/>
      <c r="D140" s="165" t="s">
        <v>139</v>
      </c>
      <c r="F140" s="173" t="s">
        <v>153</v>
      </c>
      <c r="H140" s="174">
        <v>52.89</v>
      </c>
      <c r="I140" s="175"/>
      <c r="L140" s="171"/>
      <c r="M140" s="176"/>
      <c r="T140" s="177"/>
      <c r="AT140" s="172" t="s">
        <v>139</v>
      </c>
      <c r="AU140" s="172" t="s">
        <v>108</v>
      </c>
      <c r="AV140" s="13" t="s">
        <v>108</v>
      </c>
      <c r="AW140" s="13" t="s">
        <v>3</v>
      </c>
      <c r="AX140" s="13" t="s">
        <v>82</v>
      </c>
      <c r="AY140" s="172" t="s">
        <v>130</v>
      </c>
    </row>
    <row r="141" spans="2:65" s="1" customFormat="1" ht="24.15" customHeight="1">
      <c r="B141" s="121"/>
      <c r="C141" s="151" t="s">
        <v>154</v>
      </c>
      <c r="D141" s="151" t="s">
        <v>133</v>
      </c>
      <c r="E141" s="152" t="s">
        <v>155</v>
      </c>
      <c r="F141" s="153" t="s">
        <v>156</v>
      </c>
      <c r="G141" s="154" t="s">
        <v>144</v>
      </c>
      <c r="H141" s="155">
        <v>3.5259999999999998</v>
      </c>
      <c r="I141" s="156"/>
      <c r="J141" s="157">
        <f>ROUND(I141*H141,2)</f>
        <v>0</v>
      </c>
      <c r="K141" s="158"/>
      <c r="L141" s="31"/>
      <c r="M141" s="159" t="s">
        <v>1</v>
      </c>
      <c r="N141" s="120" t="s">
        <v>41</v>
      </c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AR141" s="162" t="s">
        <v>137</v>
      </c>
      <c r="AT141" s="162" t="s">
        <v>133</v>
      </c>
      <c r="AU141" s="162" t="s">
        <v>108</v>
      </c>
      <c r="AY141" s="16" t="s">
        <v>130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6" t="s">
        <v>108</v>
      </c>
      <c r="BK141" s="163">
        <f>ROUND(I141*H141,2)</f>
        <v>0</v>
      </c>
      <c r="BL141" s="16" t="s">
        <v>137</v>
      </c>
      <c r="BM141" s="162" t="s">
        <v>157</v>
      </c>
    </row>
    <row r="142" spans="2:65" s="11" customFormat="1" ht="25.95" customHeight="1">
      <c r="B142" s="139"/>
      <c r="D142" s="140" t="s">
        <v>74</v>
      </c>
      <c r="E142" s="141" t="s">
        <v>158</v>
      </c>
      <c r="F142" s="141" t="s">
        <v>159</v>
      </c>
      <c r="I142" s="142"/>
      <c r="J142" s="143">
        <f>BK142</f>
        <v>0</v>
      </c>
      <c r="L142" s="139"/>
      <c r="M142" s="144"/>
      <c r="P142" s="145">
        <f>P143</f>
        <v>0</v>
      </c>
      <c r="R142" s="145">
        <f>R143</f>
        <v>0</v>
      </c>
      <c r="T142" s="146">
        <f>T143</f>
        <v>0.38298100000000002</v>
      </c>
      <c r="AR142" s="140" t="s">
        <v>108</v>
      </c>
      <c r="AT142" s="147" t="s">
        <v>74</v>
      </c>
      <c r="AU142" s="147" t="s">
        <v>75</v>
      </c>
      <c r="AY142" s="140" t="s">
        <v>130</v>
      </c>
      <c r="BK142" s="148">
        <f>BK143</f>
        <v>0</v>
      </c>
    </row>
    <row r="143" spans="2:65" s="11" customFormat="1" ht="22.95" customHeight="1">
      <c r="B143" s="139"/>
      <c r="D143" s="140" t="s">
        <v>74</v>
      </c>
      <c r="E143" s="149" t="s">
        <v>160</v>
      </c>
      <c r="F143" s="149" t="s">
        <v>161</v>
      </c>
      <c r="I143" s="142"/>
      <c r="J143" s="150">
        <f>BK143</f>
        <v>0</v>
      </c>
      <c r="L143" s="139"/>
      <c r="M143" s="144"/>
      <c r="P143" s="145">
        <f>SUM(P144:P150)</f>
        <v>0</v>
      </c>
      <c r="R143" s="145">
        <f>SUM(R144:R150)</f>
        <v>0</v>
      </c>
      <c r="T143" s="146">
        <f>SUM(T144:T150)</f>
        <v>0.38298100000000002</v>
      </c>
      <c r="AR143" s="140" t="s">
        <v>108</v>
      </c>
      <c r="AT143" s="147" t="s">
        <v>74</v>
      </c>
      <c r="AU143" s="147" t="s">
        <v>82</v>
      </c>
      <c r="AY143" s="140" t="s">
        <v>130</v>
      </c>
      <c r="BK143" s="148">
        <f>SUM(BK144:BK150)</f>
        <v>0</v>
      </c>
    </row>
    <row r="144" spans="2:65" s="1" customFormat="1" ht="24.15" customHeight="1">
      <c r="B144" s="121"/>
      <c r="C144" s="151" t="s">
        <v>162</v>
      </c>
      <c r="D144" s="151" t="s">
        <v>133</v>
      </c>
      <c r="E144" s="152" t="s">
        <v>163</v>
      </c>
      <c r="F144" s="153" t="s">
        <v>164</v>
      </c>
      <c r="G144" s="154" t="s">
        <v>165</v>
      </c>
      <c r="H144" s="155">
        <v>6</v>
      </c>
      <c r="I144" s="156"/>
      <c r="J144" s="157">
        <f>ROUND(I144*H144,2)</f>
        <v>0</v>
      </c>
      <c r="K144" s="158"/>
      <c r="L144" s="31"/>
      <c r="M144" s="159" t="s">
        <v>1</v>
      </c>
      <c r="N144" s="120" t="s">
        <v>41</v>
      </c>
      <c r="P144" s="160">
        <f>O144*H144</f>
        <v>0</v>
      </c>
      <c r="Q144" s="160">
        <v>0</v>
      </c>
      <c r="R144" s="160">
        <f>Q144*H144</f>
        <v>0</v>
      </c>
      <c r="S144" s="160">
        <v>7.5100000000000002E-3</v>
      </c>
      <c r="T144" s="161">
        <f>S144*H144</f>
        <v>4.5060000000000003E-2</v>
      </c>
      <c r="AR144" s="162" t="s">
        <v>166</v>
      </c>
      <c r="AT144" s="162" t="s">
        <v>133</v>
      </c>
      <c r="AU144" s="162" t="s">
        <v>108</v>
      </c>
      <c r="AY144" s="16" t="s">
        <v>130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6" t="s">
        <v>108</v>
      </c>
      <c r="BK144" s="163">
        <f>ROUND(I144*H144,2)</f>
        <v>0</v>
      </c>
      <c r="BL144" s="16" t="s">
        <v>166</v>
      </c>
      <c r="BM144" s="162" t="s">
        <v>167</v>
      </c>
    </row>
    <row r="145" spans="2:65" s="1" customFormat="1" ht="37.950000000000003" customHeight="1">
      <c r="B145" s="121"/>
      <c r="C145" s="151" t="s">
        <v>168</v>
      </c>
      <c r="D145" s="151" t="s">
        <v>133</v>
      </c>
      <c r="E145" s="152" t="s">
        <v>169</v>
      </c>
      <c r="F145" s="153" t="s">
        <v>170</v>
      </c>
      <c r="G145" s="154" t="s">
        <v>171</v>
      </c>
      <c r="H145" s="155">
        <v>53.454999999999998</v>
      </c>
      <c r="I145" s="156"/>
      <c r="J145" s="157">
        <f>ROUND(I145*H145,2)</f>
        <v>0</v>
      </c>
      <c r="K145" s="158"/>
      <c r="L145" s="31"/>
      <c r="M145" s="159" t="s">
        <v>1</v>
      </c>
      <c r="N145" s="120" t="s">
        <v>41</v>
      </c>
      <c r="P145" s="160">
        <f>O145*H145</f>
        <v>0</v>
      </c>
      <c r="Q145" s="160">
        <v>0</v>
      </c>
      <c r="R145" s="160">
        <f>Q145*H145</f>
        <v>0</v>
      </c>
      <c r="S145" s="160">
        <v>3.2000000000000002E-3</v>
      </c>
      <c r="T145" s="161">
        <f>S145*H145</f>
        <v>0.17105600000000001</v>
      </c>
      <c r="AR145" s="162" t="s">
        <v>166</v>
      </c>
      <c r="AT145" s="162" t="s">
        <v>133</v>
      </c>
      <c r="AU145" s="162" t="s">
        <v>108</v>
      </c>
      <c r="AY145" s="16" t="s">
        <v>130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6" t="s">
        <v>108</v>
      </c>
      <c r="BK145" s="163">
        <f>ROUND(I145*H145,2)</f>
        <v>0</v>
      </c>
      <c r="BL145" s="16" t="s">
        <v>166</v>
      </c>
      <c r="BM145" s="162" t="s">
        <v>172</v>
      </c>
    </row>
    <row r="146" spans="2:65" s="12" customFormat="1">
      <c r="B146" s="164"/>
      <c r="D146" s="165" t="s">
        <v>139</v>
      </c>
      <c r="E146" s="166" t="s">
        <v>1</v>
      </c>
      <c r="F146" s="167" t="s">
        <v>173</v>
      </c>
      <c r="H146" s="166" t="s">
        <v>1</v>
      </c>
      <c r="I146" s="168"/>
      <c r="L146" s="164"/>
      <c r="M146" s="169"/>
      <c r="T146" s="170"/>
      <c r="AT146" s="166" t="s">
        <v>139</v>
      </c>
      <c r="AU146" s="166" t="s">
        <v>108</v>
      </c>
      <c r="AV146" s="12" t="s">
        <v>82</v>
      </c>
      <c r="AW146" s="12" t="s">
        <v>31</v>
      </c>
      <c r="AX146" s="12" t="s">
        <v>75</v>
      </c>
      <c r="AY146" s="166" t="s">
        <v>130</v>
      </c>
    </row>
    <row r="147" spans="2:65" s="13" customFormat="1">
      <c r="B147" s="171"/>
      <c r="D147" s="165" t="s">
        <v>139</v>
      </c>
      <c r="E147" s="172" t="s">
        <v>1</v>
      </c>
      <c r="F147" s="173" t="s">
        <v>174</v>
      </c>
      <c r="H147" s="174">
        <v>53.454999999999998</v>
      </c>
      <c r="I147" s="175"/>
      <c r="L147" s="171"/>
      <c r="M147" s="176"/>
      <c r="T147" s="177"/>
      <c r="AT147" s="172" t="s">
        <v>139</v>
      </c>
      <c r="AU147" s="172" t="s">
        <v>108</v>
      </c>
      <c r="AV147" s="13" t="s">
        <v>108</v>
      </c>
      <c r="AW147" s="13" t="s">
        <v>31</v>
      </c>
      <c r="AX147" s="13" t="s">
        <v>82</v>
      </c>
      <c r="AY147" s="172" t="s">
        <v>130</v>
      </c>
    </row>
    <row r="148" spans="2:65" s="1" customFormat="1" ht="33" customHeight="1">
      <c r="B148" s="121"/>
      <c r="C148" s="151" t="s">
        <v>175</v>
      </c>
      <c r="D148" s="151" t="s">
        <v>133</v>
      </c>
      <c r="E148" s="152" t="s">
        <v>176</v>
      </c>
      <c r="F148" s="153" t="s">
        <v>177</v>
      </c>
      <c r="G148" s="154" t="s">
        <v>171</v>
      </c>
      <c r="H148" s="155">
        <v>37</v>
      </c>
      <c r="I148" s="156"/>
      <c r="J148" s="157">
        <f>ROUND(I148*H148,2)</f>
        <v>0</v>
      </c>
      <c r="K148" s="158"/>
      <c r="L148" s="31"/>
      <c r="M148" s="159" t="s">
        <v>1</v>
      </c>
      <c r="N148" s="120" t="s">
        <v>41</v>
      </c>
      <c r="P148" s="160">
        <f>O148*H148</f>
        <v>0</v>
      </c>
      <c r="Q148" s="160">
        <v>0</v>
      </c>
      <c r="R148" s="160">
        <f>Q148*H148</f>
        <v>0</v>
      </c>
      <c r="S148" s="160">
        <v>3.47E-3</v>
      </c>
      <c r="T148" s="161">
        <f>S148*H148</f>
        <v>0.12839</v>
      </c>
      <c r="AR148" s="162" t="s">
        <v>166</v>
      </c>
      <c r="AT148" s="162" t="s">
        <v>133</v>
      </c>
      <c r="AU148" s="162" t="s">
        <v>108</v>
      </c>
      <c r="AY148" s="16" t="s">
        <v>130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6" t="s">
        <v>108</v>
      </c>
      <c r="BK148" s="163">
        <f>ROUND(I148*H148,2)</f>
        <v>0</v>
      </c>
      <c r="BL148" s="16" t="s">
        <v>166</v>
      </c>
      <c r="BM148" s="162" t="s">
        <v>178</v>
      </c>
    </row>
    <row r="149" spans="2:65" s="1" customFormat="1" ht="24.15" customHeight="1">
      <c r="B149" s="121"/>
      <c r="C149" s="151" t="s">
        <v>131</v>
      </c>
      <c r="D149" s="151" t="s">
        <v>133</v>
      </c>
      <c r="E149" s="152" t="s">
        <v>179</v>
      </c>
      <c r="F149" s="153" t="s">
        <v>180</v>
      </c>
      <c r="G149" s="154" t="s">
        <v>171</v>
      </c>
      <c r="H149" s="155">
        <v>13.5</v>
      </c>
      <c r="I149" s="156"/>
      <c r="J149" s="157">
        <f>ROUND(I149*H149,2)</f>
        <v>0</v>
      </c>
      <c r="K149" s="158"/>
      <c r="L149" s="31"/>
      <c r="M149" s="159" t="s">
        <v>1</v>
      </c>
      <c r="N149" s="120" t="s">
        <v>41</v>
      </c>
      <c r="P149" s="160">
        <f>O149*H149</f>
        <v>0</v>
      </c>
      <c r="Q149" s="160">
        <v>0</v>
      </c>
      <c r="R149" s="160">
        <f>Q149*H149</f>
        <v>0</v>
      </c>
      <c r="S149" s="160">
        <v>2.8500000000000001E-3</v>
      </c>
      <c r="T149" s="161">
        <f>S149*H149</f>
        <v>3.8475000000000002E-2</v>
      </c>
      <c r="AR149" s="162" t="s">
        <v>166</v>
      </c>
      <c r="AT149" s="162" t="s">
        <v>133</v>
      </c>
      <c r="AU149" s="162" t="s">
        <v>108</v>
      </c>
      <c r="AY149" s="16" t="s">
        <v>130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6" t="s">
        <v>108</v>
      </c>
      <c r="BK149" s="163">
        <f>ROUND(I149*H149,2)</f>
        <v>0</v>
      </c>
      <c r="BL149" s="16" t="s">
        <v>166</v>
      </c>
      <c r="BM149" s="162" t="s">
        <v>181</v>
      </c>
    </row>
    <row r="150" spans="2:65" s="13" customFormat="1">
      <c r="B150" s="171"/>
      <c r="D150" s="165" t="s">
        <v>139</v>
      </c>
      <c r="E150" s="172" t="s">
        <v>1</v>
      </c>
      <c r="F150" s="173" t="s">
        <v>182</v>
      </c>
      <c r="H150" s="174">
        <v>13.5</v>
      </c>
      <c r="I150" s="175"/>
      <c r="L150" s="171"/>
      <c r="M150" s="176"/>
      <c r="T150" s="177"/>
      <c r="AT150" s="172" t="s">
        <v>139</v>
      </c>
      <c r="AU150" s="172" t="s">
        <v>108</v>
      </c>
      <c r="AV150" s="13" t="s">
        <v>108</v>
      </c>
      <c r="AW150" s="13" t="s">
        <v>31</v>
      </c>
      <c r="AX150" s="13" t="s">
        <v>82</v>
      </c>
      <c r="AY150" s="172" t="s">
        <v>130</v>
      </c>
    </row>
    <row r="151" spans="2:65" s="11" customFormat="1" ht="25.95" customHeight="1">
      <c r="B151" s="139"/>
      <c r="D151" s="140" t="s">
        <v>74</v>
      </c>
      <c r="E151" s="141" t="s">
        <v>183</v>
      </c>
      <c r="F151" s="141" t="s">
        <v>184</v>
      </c>
      <c r="I151" s="142"/>
      <c r="J151" s="143">
        <f>BK151</f>
        <v>0</v>
      </c>
      <c r="L151" s="139"/>
      <c r="M151" s="144"/>
      <c r="P151" s="145">
        <f>SUM(P152:P154)</f>
        <v>0</v>
      </c>
      <c r="R151" s="145">
        <f>SUM(R152:R154)</f>
        <v>0</v>
      </c>
      <c r="T151" s="146">
        <f>SUM(T152:T154)</f>
        <v>0</v>
      </c>
      <c r="AR151" s="140" t="s">
        <v>137</v>
      </c>
      <c r="AT151" s="147" t="s">
        <v>74</v>
      </c>
      <c r="AU151" s="147" t="s">
        <v>75</v>
      </c>
      <c r="AY151" s="140" t="s">
        <v>130</v>
      </c>
      <c r="BK151" s="148">
        <f>SUM(BK152:BK154)</f>
        <v>0</v>
      </c>
    </row>
    <row r="152" spans="2:65" s="1" customFormat="1" ht="33" customHeight="1">
      <c r="B152" s="121"/>
      <c r="C152" s="151" t="s">
        <v>185</v>
      </c>
      <c r="D152" s="151" t="s">
        <v>133</v>
      </c>
      <c r="E152" s="152" t="s">
        <v>186</v>
      </c>
      <c r="F152" s="153" t="s">
        <v>187</v>
      </c>
      <c r="G152" s="154" t="s">
        <v>188</v>
      </c>
      <c r="H152" s="155">
        <v>6</v>
      </c>
      <c r="I152" s="156"/>
      <c r="J152" s="157">
        <f>ROUND(I152*H152,2)</f>
        <v>0</v>
      </c>
      <c r="K152" s="158"/>
      <c r="L152" s="31"/>
      <c r="M152" s="159" t="s">
        <v>1</v>
      </c>
      <c r="N152" s="120" t="s">
        <v>41</v>
      </c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AR152" s="162" t="s">
        <v>189</v>
      </c>
      <c r="AT152" s="162" t="s">
        <v>133</v>
      </c>
      <c r="AU152" s="162" t="s">
        <v>82</v>
      </c>
      <c r="AY152" s="16" t="s">
        <v>130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6" t="s">
        <v>108</v>
      </c>
      <c r="BK152" s="163">
        <f>ROUND(I152*H152,2)</f>
        <v>0</v>
      </c>
      <c r="BL152" s="16" t="s">
        <v>189</v>
      </c>
      <c r="BM152" s="162" t="s">
        <v>190</v>
      </c>
    </row>
    <row r="153" spans="2:65" s="12" customFormat="1" ht="20.399999999999999">
      <c r="B153" s="164"/>
      <c r="D153" s="165" t="s">
        <v>139</v>
      </c>
      <c r="E153" s="166" t="s">
        <v>1</v>
      </c>
      <c r="F153" s="167" t="s">
        <v>191</v>
      </c>
      <c r="H153" s="166" t="s">
        <v>1</v>
      </c>
      <c r="I153" s="168"/>
      <c r="L153" s="164"/>
      <c r="M153" s="169"/>
      <c r="T153" s="170"/>
      <c r="AT153" s="166" t="s">
        <v>139</v>
      </c>
      <c r="AU153" s="166" t="s">
        <v>82</v>
      </c>
      <c r="AV153" s="12" t="s">
        <v>82</v>
      </c>
      <c r="AW153" s="12" t="s">
        <v>31</v>
      </c>
      <c r="AX153" s="12" t="s">
        <v>75</v>
      </c>
      <c r="AY153" s="166" t="s">
        <v>130</v>
      </c>
    </row>
    <row r="154" spans="2:65" s="13" customFormat="1">
      <c r="B154" s="171"/>
      <c r="D154" s="165" t="s">
        <v>139</v>
      </c>
      <c r="E154" s="172" t="s">
        <v>1</v>
      </c>
      <c r="F154" s="173" t="s">
        <v>162</v>
      </c>
      <c r="H154" s="174">
        <v>6</v>
      </c>
      <c r="I154" s="175"/>
      <c r="L154" s="171"/>
      <c r="M154" s="178"/>
      <c r="N154" s="179"/>
      <c r="O154" s="179"/>
      <c r="P154" s="179"/>
      <c r="Q154" s="179"/>
      <c r="R154" s="179"/>
      <c r="S154" s="179"/>
      <c r="T154" s="180"/>
      <c r="AT154" s="172" t="s">
        <v>139</v>
      </c>
      <c r="AU154" s="172" t="s">
        <v>82</v>
      </c>
      <c r="AV154" s="13" t="s">
        <v>108</v>
      </c>
      <c r="AW154" s="13" t="s">
        <v>31</v>
      </c>
      <c r="AX154" s="13" t="s">
        <v>82</v>
      </c>
      <c r="AY154" s="172" t="s">
        <v>130</v>
      </c>
    </row>
    <row r="155" spans="2:65" s="1" customFormat="1" ht="6.9" customHeight="1"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31"/>
    </row>
  </sheetData>
  <autoFilter ref="C130:K154" xr:uid="{00000000-0009-0000-0000-000001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3"/>
  <sheetViews>
    <sheetView showGridLines="0" topLeftCell="A25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90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8" t="str">
        <f>'Rekapitulácia stavby'!K6</f>
        <v>Skladová hala</v>
      </c>
      <c r="F7" s="249"/>
      <c r="G7" s="249"/>
      <c r="H7" s="249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16" t="s">
        <v>192</v>
      </c>
      <c r="F9" s="250"/>
      <c r="G9" s="250"/>
      <c r="H9" s="25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22. 2. 2024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51" t="str">
        <f>'Rekapitulácia stavby'!E14</f>
        <v>Vyplň údaj</v>
      </c>
      <c r="F18" s="238"/>
      <c r="G18" s="238"/>
      <c r="H18" s="238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42" t="s">
        <v>1</v>
      </c>
      <c r="F27" s="242"/>
      <c r="G27" s="242"/>
      <c r="H27" s="242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" customHeight="1">
      <c r="B30" s="31"/>
      <c r="D30" s="24" t="s">
        <v>93</v>
      </c>
      <c r="J30" s="92">
        <f>J96</f>
        <v>0</v>
      </c>
      <c r="L30" s="31"/>
    </row>
    <row r="31" spans="2:12" s="1" customFormat="1" ht="14.4" customHeight="1">
      <c r="B31" s="31"/>
      <c r="D31" s="93" t="s">
        <v>94</v>
      </c>
      <c r="J31" s="92">
        <f>J110</f>
        <v>0</v>
      </c>
      <c r="L31" s="31"/>
    </row>
    <row r="32" spans="2:12" s="1" customFormat="1" ht="25.35" customHeight="1">
      <c r="B32" s="31"/>
      <c r="D32" s="94" t="s">
        <v>35</v>
      </c>
      <c r="J32" s="68">
        <f>ROUND(J30 + J31,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7" t="s">
        <v>39</v>
      </c>
      <c r="E35" s="36" t="s">
        <v>40</v>
      </c>
      <c r="F35" s="95">
        <f>ROUND((SUM(BE110:BE117) + SUM(BE137:BE282)),  2)</f>
        <v>0</v>
      </c>
      <c r="G35" s="96"/>
      <c r="H35" s="96"/>
      <c r="I35" s="97">
        <v>0.2</v>
      </c>
      <c r="J35" s="95">
        <f>ROUND(((SUM(BE110:BE117) + SUM(BE137:BE282))*I35),  2)</f>
        <v>0</v>
      </c>
      <c r="L35" s="31"/>
    </row>
    <row r="36" spans="2:12" s="1" customFormat="1" ht="14.4" customHeight="1">
      <c r="B36" s="31"/>
      <c r="E36" s="36" t="s">
        <v>41</v>
      </c>
      <c r="F36" s="95">
        <f>ROUND((SUM(BF110:BF117) + SUM(BF137:BF282)),  2)</f>
        <v>0</v>
      </c>
      <c r="G36" s="96"/>
      <c r="H36" s="96"/>
      <c r="I36" s="97">
        <v>0.2</v>
      </c>
      <c r="J36" s="95">
        <f>ROUND(((SUM(BF110:BF117) + SUM(BF137:BF282))*I36),  2)</f>
        <v>0</v>
      </c>
      <c r="L36" s="31"/>
    </row>
    <row r="37" spans="2:12" s="1" customFormat="1" ht="14.4" hidden="1" customHeight="1">
      <c r="B37" s="31"/>
      <c r="E37" s="26" t="s">
        <v>42</v>
      </c>
      <c r="F37" s="98">
        <f>ROUND((SUM(BG110:BG117) + SUM(BG137:BG282)),  2)</f>
        <v>0</v>
      </c>
      <c r="I37" s="99">
        <v>0.2</v>
      </c>
      <c r="J37" s="98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98">
        <f>ROUND((SUM(BH110:BH117) + SUM(BH137:BH282)),  2)</f>
        <v>0</v>
      </c>
      <c r="I38" s="99">
        <v>0.2</v>
      </c>
      <c r="J38" s="98">
        <f>0</f>
        <v>0</v>
      </c>
      <c r="L38" s="31"/>
    </row>
    <row r="39" spans="2:12" s="1" customFormat="1" ht="14.4" hidden="1" customHeight="1">
      <c r="B39" s="31"/>
      <c r="E39" s="36" t="s">
        <v>44</v>
      </c>
      <c r="F39" s="95">
        <f>ROUND((SUM(BI110:BI117) + SUM(BI137:BI282)),  2)</f>
        <v>0</v>
      </c>
      <c r="G39" s="96"/>
      <c r="H39" s="96"/>
      <c r="I39" s="97">
        <v>0</v>
      </c>
      <c r="J39" s="9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0"/>
      <c r="D41" s="101" t="s">
        <v>45</v>
      </c>
      <c r="E41" s="59"/>
      <c r="F41" s="59"/>
      <c r="G41" s="102" t="s">
        <v>46</v>
      </c>
      <c r="H41" s="103" t="s">
        <v>47</v>
      </c>
      <c r="I41" s="59"/>
      <c r="J41" s="104">
        <f>SUM(J32:J39)</f>
        <v>0</v>
      </c>
      <c r="K41" s="105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50</v>
      </c>
      <c r="E61" s="33"/>
      <c r="F61" s="106" t="s">
        <v>51</v>
      </c>
      <c r="G61" s="45" t="s">
        <v>50</v>
      </c>
      <c r="H61" s="33"/>
      <c r="I61" s="33"/>
      <c r="J61" s="107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50</v>
      </c>
      <c r="E76" s="33"/>
      <c r="F76" s="106" t="s">
        <v>51</v>
      </c>
      <c r="G76" s="45" t="s">
        <v>50</v>
      </c>
      <c r="H76" s="33"/>
      <c r="I76" s="33"/>
      <c r="J76" s="107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hidden="1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hidden="1" customHeight="1">
      <c r="B82" s="31"/>
      <c r="C82" s="20" t="s">
        <v>95</v>
      </c>
      <c r="L82" s="31"/>
    </row>
    <row r="83" spans="2:47" s="1" customFormat="1" ht="6.9" hidden="1" customHeight="1">
      <c r="B83" s="31"/>
      <c r="L83" s="31"/>
    </row>
    <row r="84" spans="2:47" s="1" customFormat="1" ht="12" hidden="1" customHeight="1">
      <c r="B84" s="31"/>
      <c r="C84" s="26" t="s">
        <v>15</v>
      </c>
      <c r="L84" s="31"/>
    </row>
    <row r="85" spans="2:47" s="1" customFormat="1" ht="16.5" hidden="1" customHeight="1">
      <c r="B85" s="31"/>
      <c r="E85" s="248" t="str">
        <f>E7</f>
        <v>Skladová hala</v>
      </c>
      <c r="F85" s="249"/>
      <c r="G85" s="249"/>
      <c r="H85" s="249"/>
      <c r="L85" s="31"/>
    </row>
    <row r="86" spans="2:47" s="1" customFormat="1" ht="12" hidden="1" customHeight="1">
      <c r="B86" s="31"/>
      <c r="C86" s="26" t="s">
        <v>91</v>
      </c>
      <c r="L86" s="31"/>
    </row>
    <row r="87" spans="2:47" s="1" customFormat="1" ht="16.5" hidden="1" customHeight="1">
      <c r="B87" s="31"/>
      <c r="E87" s="216" t="str">
        <f>E9</f>
        <v>01 - Stavebná časť</v>
      </c>
      <c r="F87" s="250"/>
      <c r="G87" s="250"/>
      <c r="H87" s="250"/>
      <c r="L87" s="31"/>
    </row>
    <row r="88" spans="2:47" s="1" customFormat="1" ht="6.9" hidden="1" customHeight="1">
      <c r="B88" s="31"/>
      <c r="L88" s="31"/>
    </row>
    <row r="89" spans="2:47" s="1" customFormat="1" ht="12" hidden="1" customHeight="1">
      <c r="B89" s="31"/>
      <c r="C89" s="26" t="s">
        <v>19</v>
      </c>
      <c r="F89" s="24" t="str">
        <f>F12</f>
        <v>Popudinské Močidľany</v>
      </c>
      <c r="I89" s="26" t="s">
        <v>21</v>
      </c>
      <c r="J89" s="54" t="str">
        <f>IF(J12="","",J12)</f>
        <v>22. 2. 2024</v>
      </c>
      <c r="L89" s="31"/>
    </row>
    <row r="90" spans="2:47" s="1" customFormat="1" ht="6.9" hidden="1" customHeight="1">
      <c r="B90" s="31"/>
      <c r="L90" s="31"/>
    </row>
    <row r="91" spans="2:47" s="1" customFormat="1" ht="25.65" hidden="1" customHeight="1">
      <c r="B91" s="31"/>
      <c r="C91" s="26" t="s">
        <v>23</v>
      </c>
      <c r="F91" s="24" t="str">
        <f>E15</f>
        <v xml:space="preserve">Gergel s.r.o., Prietržka </v>
      </c>
      <c r="I91" s="26" t="s">
        <v>29</v>
      </c>
      <c r="J91" s="29" t="str">
        <f>E21</f>
        <v>ATELIÉR BUDO s.r.o., Trnovec</v>
      </c>
      <c r="L91" s="31"/>
    </row>
    <row r="92" spans="2:47" s="1" customFormat="1" ht="25.65" hidden="1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Ing. Miroslava Bederková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8" t="s">
        <v>96</v>
      </c>
      <c r="D94" s="100"/>
      <c r="E94" s="100"/>
      <c r="F94" s="100"/>
      <c r="G94" s="100"/>
      <c r="H94" s="100"/>
      <c r="I94" s="100"/>
      <c r="J94" s="109" t="s">
        <v>97</v>
      </c>
      <c r="K94" s="100"/>
      <c r="L94" s="31"/>
    </row>
    <row r="95" spans="2:47" s="1" customFormat="1" ht="10.35" hidden="1" customHeight="1">
      <c r="B95" s="31"/>
      <c r="L95" s="31"/>
    </row>
    <row r="96" spans="2:47" s="1" customFormat="1" ht="22.95" hidden="1" customHeight="1">
      <c r="B96" s="31"/>
      <c r="C96" s="110" t="s">
        <v>98</v>
      </c>
      <c r="J96" s="68">
        <f>J137</f>
        <v>0</v>
      </c>
      <c r="L96" s="31"/>
      <c r="AU96" s="16" t="s">
        <v>99</v>
      </c>
    </row>
    <row r="97" spans="2:65" s="8" customFormat="1" ht="24.9" hidden="1" customHeight="1">
      <c r="B97" s="111"/>
      <c r="D97" s="112" t="s">
        <v>100</v>
      </c>
      <c r="E97" s="113"/>
      <c r="F97" s="113"/>
      <c r="G97" s="113"/>
      <c r="H97" s="113"/>
      <c r="I97" s="113"/>
      <c r="J97" s="114">
        <f>J138</f>
        <v>0</v>
      </c>
      <c r="L97" s="111"/>
    </row>
    <row r="98" spans="2:65" s="9" customFormat="1" ht="19.95" hidden="1" customHeight="1">
      <c r="B98" s="115"/>
      <c r="D98" s="116" t="s">
        <v>193</v>
      </c>
      <c r="E98" s="117"/>
      <c r="F98" s="117"/>
      <c r="G98" s="117"/>
      <c r="H98" s="117"/>
      <c r="I98" s="117"/>
      <c r="J98" s="118">
        <f>J139</f>
        <v>0</v>
      </c>
      <c r="L98" s="115"/>
    </row>
    <row r="99" spans="2:65" s="9" customFormat="1" ht="19.95" hidden="1" customHeight="1">
      <c r="B99" s="115"/>
      <c r="D99" s="116" t="s">
        <v>194</v>
      </c>
      <c r="E99" s="117"/>
      <c r="F99" s="117"/>
      <c r="G99" s="117"/>
      <c r="H99" s="117"/>
      <c r="I99" s="117"/>
      <c r="J99" s="118">
        <f>J155</f>
        <v>0</v>
      </c>
      <c r="L99" s="115"/>
    </row>
    <row r="100" spans="2:65" s="9" customFormat="1" ht="19.95" hidden="1" customHeight="1">
      <c r="B100" s="115"/>
      <c r="D100" s="116" t="s">
        <v>195</v>
      </c>
      <c r="E100" s="117"/>
      <c r="F100" s="117"/>
      <c r="G100" s="117"/>
      <c r="H100" s="117"/>
      <c r="I100" s="117"/>
      <c r="J100" s="118">
        <f>J164</f>
        <v>0</v>
      </c>
      <c r="L100" s="115"/>
    </row>
    <row r="101" spans="2:65" s="9" customFormat="1" ht="19.95" hidden="1" customHeight="1">
      <c r="B101" s="115"/>
      <c r="D101" s="116" t="s">
        <v>101</v>
      </c>
      <c r="E101" s="117"/>
      <c r="F101" s="117"/>
      <c r="G101" s="117"/>
      <c r="H101" s="117"/>
      <c r="I101" s="117"/>
      <c r="J101" s="118">
        <f>J203</f>
        <v>0</v>
      </c>
      <c r="L101" s="115"/>
    </row>
    <row r="102" spans="2:65" s="9" customFormat="1" ht="19.95" hidden="1" customHeight="1">
      <c r="B102" s="115"/>
      <c r="D102" s="116" t="s">
        <v>196</v>
      </c>
      <c r="E102" s="117"/>
      <c r="F102" s="117"/>
      <c r="G102" s="117"/>
      <c r="H102" s="117"/>
      <c r="I102" s="117"/>
      <c r="J102" s="118">
        <f>J215</f>
        <v>0</v>
      </c>
      <c r="L102" s="115"/>
    </row>
    <row r="103" spans="2:65" s="8" customFormat="1" ht="24.9" hidden="1" customHeight="1">
      <c r="B103" s="111"/>
      <c r="D103" s="112" t="s">
        <v>102</v>
      </c>
      <c r="E103" s="113"/>
      <c r="F103" s="113"/>
      <c r="G103" s="113"/>
      <c r="H103" s="113"/>
      <c r="I103" s="113"/>
      <c r="J103" s="114">
        <f>J217</f>
        <v>0</v>
      </c>
      <c r="L103" s="111"/>
    </row>
    <row r="104" spans="2:65" s="9" customFormat="1" ht="19.95" hidden="1" customHeight="1">
      <c r="B104" s="115"/>
      <c r="D104" s="116" t="s">
        <v>197</v>
      </c>
      <c r="E104" s="117"/>
      <c r="F104" s="117"/>
      <c r="G104" s="117"/>
      <c r="H104" s="117"/>
      <c r="I104" s="117"/>
      <c r="J104" s="118">
        <f>J218</f>
        <v>0</v>
      </c>
      <c r="L104" s="115"/>
    </row>
    <row r="105" spans="2:65" s="9" customFormat="1" ht="19.95" hidden="1" customHeight="1">
      <c r="B105" s="115"/>
      <c r="D105" s="116" t="s">
        <v>198</v>
      </c>
      <c r="E105" s="117"/>
      <c r="F105" s="117"/>
      <c r="G105" s="117"/>
      <c r="H105" s="117"/>
      <c r="I105" s="117"/>
      <c r="J105" s="118">
        <f>J265</f>
        <v>0</v>
      </c>
      <c r="L105" s="115"/>
    </row>
    <row r="106" spans="2:65" s="9" customFormat="1" ht="19.95" hidden="1" customHeight="1">
      <c r="B106" s="115"/>
      <c r="D106" s="116" t="s">
        <v>103</v>
      </c>
      <c r="E106" s="117"/>
      <c r="F106" s="117"/>
      <c r="G106" s="117"/>
      <c r="H106" s="117"/>
      <c r="I106" s="117"/>
      <c r="J106" s="118">
        <f>J270</f>
        <v>0</v>
      </c>
      <c r="L106" s="115"/>
    </row>
    <row r="107" spans="2:65" s="8" customFormat="1" ht="24.9" hidden="1" customHeight="1">
      <c r="B107" s="111"/>
      <c r="D107" s="112" t="s">
        <v>104</v>
      </c>
      <c r="E107" s="113"/>
      <c r="F107" s="113"/>
      <c r="G107" s="113"/>
      <c r="H107" s="113"/>
      <c r="I107" s="113"/>
      <c r="J107" s="114">
        <f>J279</f>
        <v>0</v>
      </c>
      <c r="L107" s="111"/>
    </row>
    <row r="108" spans="2:65" s="1" customFormat="1" ht="21.75" hidden="1" customHeight="1">
      <c r="B108" s="31"/>
      <c r="L108" s="31"/>
    </row>
    <row r="109" spans="2:65" s="1" customFormat="1" ht="6.9" hidden="1" customHeight="1">
      <c r="B109" s="31"/>
      <c r="L109" s="31"/>
    </row>
    <row r="110" spans="2:65" s="1" customFormat="1" ht="29.25" hidden="1" customHeight="1">
      <c r="B110" s="31"/>
      <c r="C110" s="110" t="s">
        <v>105</v>
      </c>
      <c r="J110" s="119">
        <f>ROUND(J111 + J112 + J113 + J114 + J115 + J116,2)</f>
        <v>0</v>
      </c>
      <c r="L110" s="31"/>
      <c r="N110" s="120" t="s">
        <v>39</v>
      </c>
    </row>
    <row r="111" spans="2:65" s="1" customFormat="1" ht="18" hidden="1" customHeight="1">
      <c r="B111" s="121"/>
      <c r="C111" s="122"/>
      <c r="D111" s="246" t="s">
        <v>106</v>
      </c>
      <c r="E111" s="247"/>
      <c r="F111" s="247"/>
      <c r="G111" s="122"/>
      <c r="H111" s="122"/>
      <c r="I111" s="122"/>
      <c r="J111" s="124">
        <v>0</v>
      </c>
      <c r="K111" s="122"/>
      <c r="L111" s="121"/>
      <c r="M111" s="122"/>
      <c r="N111" s="125" t="s">
        <v>41</v>
      </c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107</v>
      </c>
      <c r="AZ111" s="122"/>
      <c r="BA111" s="122"/>
      <c r="BB111" s="122"/>
      <c r="BC111" s="122"/>
      <c r="BD111" s="122"/>
      <c r="BE111" s="127">
        <f t="shared" ref="BE111:BE116" si="0">IF(N111="základná",J111,0)</f>
        <v>0</v>
      </c>
      <c r="BF111" s="127">
        <f t="shared" ref="BF111:BF116" si="1">IF(N111="znížená",J111,0)</f>
        <v>0</v>
      </c>
      <c r="BG111" s="127">
        <f t="shared" ref="BG111:BG116" si="2">IF(N111="zákl. prenesená",J111,0)</f>
        <v>0</v>
      </c>
      <c r="BH111" s="127">
        <f t="shared" ref="BH111:BH116" si="3">IF(N111="zníž. prenesená",J111,0)</f>
        <v>0</v>
      </c>
      <c r="BI111" s="127">
        <f t="shared" ref="BI111:BI116" si="4">IF(N111="nulová",J111,0)</f>
        <v>0</v>
      </c>
      <c r="BJ111" s="126" t="s">
        <v>108</v>
      </c>
      <c r="BK111" s="122"/>
      <c r="BL111" s="122"/>
      <c r="BM111" s="122"/>
    </row>
    <row r="112" spans="2:65" s="1" customFormat="1" ht="18" hidden="1" customHeight="1">
      <c r="B112" s="121"/>
      <c r="C112" s="122"/>
      <c r="D112" s="246" t="s">
        <v>109</v>
      </c>
      <c r="E112" s="247"/>
      <c r="F112" s="247"/>
      <c r="G112" s="122"/>
      <c r="H112" s="122"/>
      <c r="I112" s="122"/>
      <c r="J112" s="124">
        <v>0</v>
      </c>
      <c r="K112" s="122"/>
      <c r="L112" s="121"/>
      <c r="M112" s="122"/>
      <c r="N112" s="125" t="s">
        <v>41</v>
      </c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107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108</v>
      </c>
      <c r="BK112" s="122"/>
      <c r="BL112" s="122"/>
      <c r="BM112" s="122"/>
    </row>
    <row r="113" spans="2:65" s="1" customFormat="1" ht="18" hidden="1" customHeight="1">
      <c r="B113" s="121"/>
      <c r="C113" s="122"/>
      <c r="D113" s="246" t="s">
        <v>110</v>
      </c>
      <c r="E113" s="247"/>
      <c r="F113" s="247"/>
      <c r="G113" s="122"/>
      <c r="H113" s="122"/>
      <c r="I113" s="122"/>
      <c r="J113" s="124">
        <v>0</v>
      </c>
      <c r="K113" s="122"/>
      <c r="L113" s="121"/>
      <c r="M113" s="122"/>
      <c r="N113" s="125" t="s">
        <v>41</v>
      </c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107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108</v>
      </c>
      <c r="BK113" s="122"/>
      <c r="BL113" s="122"/>
      <c r="BM113" s="122"/>
    </row>
    <row r="114" spans="2:65" s="1" customFormat="1" ht="18" hidden="1" customHeight="1">
      <c r="B114" s="121"/>
      <c r="C114" s="122"/>
      <c r="D114" s="246" t="s">
        <v>111</v>
      </c>
      <c r="E114" s="247"/>
      <c r="F114" s="247"/>
      <c r="G114" s="122"/>
      <c r="H114" s="122"/>
      <c r="I114" s="122"/>
      <c r="J114" s="124">
        <v>0</v>
      </c>
      <c r="K114" s="122"/>
      <c r="L114" s="121"/>
      <c r="M114" s="122"/>
      <c r="N114" s="125" t="s">
        <v>41</v>
      </c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107</v>
      </c>
      <c r="AZ114" s="122"/>
      <c r="BA114" s="122"/>
      <c r="BB114" s="122"/>
      <c r="BC114" s="122"/>
      <c r="BD114" s="122"/>
      <c r="BE114" s="127">
        <f t="shared" si="0"/>
        <v>0</v>
      </c>
      <c r="BF114" s="127">
        <f t="shared" si="1"/>
        <v>0</v>
      </c>
      <c r="BG114" s="127">
        <f t="shared" si="2"/>
        <v>0</v>
      </c>
      <c r="BH114" s="127">
        <f t="shared" si="3"/>
        <v>0</v>
      </c>
      <c r="BI114" s="127">
        <f t="shared" si="4"/>
        <v>0</v>
      </c>
      <c r="BJ114" s="126" t="s">
        <v>108</v>
      </c>
      <c r="BK114" s="122"/>
      <c r="BL114" s="122"/>
      <c r="BM114" s="122"/>
    </row>
    <row r="115" spans="2:65" s="1" customFormat="1" ht="18" hidden="1" customHeight="1">
      <c r="B115" s="121"/>
      <c r="C115" s="122"/>
      <c r="D115" s="246" t="s">
        <v>112</v>
      </c>
      <c r="E115" s="247"/>
      <c r="F115" s="247"/>
      <c r="G115" s="122"/>
      <c r="H115" s="122"/>
      <c r="I115" s="122"/>
      <c r="J115" s="124">
        <v>0</v>
      </c>
      <c r="K115" s="122"/>
      <c r="L115" s="121"/>
      <c r="M115" s="122"/>
      <c r="N115" s="125" t="s">
        <v>41</v>
      </c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107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108</v>
      </c>
      <c r="BK115" s="122"/>
      <c r="BL115" s="122"/>
      <c r="BM115" s="122"/>
    </row>
    <row r="116" spans="2:65" s="1" customFormat="1" ht="18" hidden="1" customHeight="1">
      <c r="B116" s="121"/>
      <c r="C116" s="122"/>
      <c r="D116" s="123" t="s">
        <v>113</v>
      </c>
      <c r="E116" s="122"/>
      <c r="F116" s="122"/>
      <c r="G116" s="122"/>
      <c r="H116" s="122"/>
      <c r="I116" s="122"/>
      <c r="J116" s="124">
        <f>ROUND(J30*T116,2)</f>
        <v>0</v>
      </c>
      <c r="K116" s="122"/>
      <c r="L116" s="121"/>
      <c r="M116" s="122"/>
      <c r="N116" s="125" t="s">
        <v>41</v>
      </c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114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108</v>
      </c>
      <c r="BK116" s="122"/>
      <c r="BL116" s="122"/>
      <c r="BM116" s="122"/>
    </row>
    <row r="117" spans="2:65" s="1" customFormat="1" hidden="1">
      <c r="B117" s="31"/>
      <c r="L117" s="31"/>
    </row>
    <row r="118" spans="2:65" s="1" customFormat="1" ht="29.25" hidden="1" customHeight="1">
      <c r="B118" s="31"/>
      <c r="C118" s="128" t="s">
        <v>115</v>
      </c>
      <c r="D118" s="100"/>
      <c r="E118" s="100"/>
      <c r="F118" s="100"/>
      <c r="G118" s="100"/>
      <c r="H118" s="100"/>
      <c r="I118" s="100"/>
      <c r="J118" s="129">
        <f>ROUND(J96+J110,2)</f>
        <v>0</v>
      </c>
      <c r="K118" s="100"/>
      <c r="L118" s="31"/>
    </row>
    <row r="119" spans="2:65" s="1" customFormat="1" ht="6.9" hidden="1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1"/>
    </row>
    <row r="120" spans="2:65" hidden="1"/>
    <row r="121" spans="2:65" hidden="1"/>
    <row r="122" spans="2:65" hidden="1"/>
    <row r="123" spans="2:65" s="1" customFormat="1" ht="6.9" customHeight="1"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31"/>
    </row>
    <row r="124" spans="2:65" s="1" customFormat="1" ht="24.9" customHeight="1">
      <c r="B124" s="31"/>
      <c r="C124" s="20" t="s">
        <v>116</v>
      </c>
      <c r="L124" s="31"/>
    </row>
    <row r="125" spans="2:65" s="1" customFormat="1" ht="6.9" customHeight="1">
      <c r="B125" s="31"/>
      <c r="L125" s="31"/>
    </row>
    <row r="126" spans="2:65" s="1" customFormat="1" ht="12" customHeight="1">
      <c r="B126" s="31"/>
      <c r="C126" s="26" t="s">
        <v>15</v>
      </c>
      <c r="L126" s="31"/>
    </row>
    <row r="127" spans="2:65" s="1" customFormat="1" ht="16.5" customHeight="1">
      <c r="B127" s="31"/>
      <c r="E127" s="248" t="str">
        <f>E7</f>
        <v>Skladová hala</v>
      </c>
      <c r="F127" s="249"/>
      <c r="G127" s="249"/>
      <c r="H127" s="249"/>
      <c r="L127" s="31"/>
    </row>
    <row r="128" spans="2:65" s="1" customFormat="1" ht="12" customHeight="1">
      <c r="B128" s="31"/>
      <c r="C128" s="26" t="s">
        <v>91</v>
      </c>
      <c r="L128" s="31"/>
    </row>
    <row r="129" spans="2:65" s="1" customFormat="1" ht="16.5" customHeight="1">
      <c r="B129" s="31"/>
      <c r="E129" s="216" t="str">
        <f>E9</f>
        <v>01 - Stavebná časť</v>
      </c>
      <c r="F129" s="250"/>
      <c r="G129" s="250"/>
      <c r="H129" s="250"/>
      <c r="L129" s="31"/>
    </row>
    <row r="130" spans="2:65" s="1" customFormat="1" ht="6.9" customHeight="1">
      <c r="B130" s="31"/>
      <c r="L130" s="31"/>
    </row>
    <row r="131" spans="2:65" s="1" customFormat="1" ht="12" customHeight="1">
      <c r="B131" s="31"/>
      <c r="C131" s="26" t="s">
        <v>19</v>
      </c>
      <c r="F131" s="24" t="str">
        <f>F12</f>
        <v>Popudinské Močidľany</v>
      </c>
      <c r="I131" s="26" t="s">
        <v>21</v>
      </c>
      <c r="J131" s="54" t="str">
        <f>IF(J12="","",J12)</f>
        <v>22. 2. 2024</v>
      </c>
      <c r="L131" s="31"/>
    </row>
    <row r="132" spans="2:65" s="1" customFormat="1" ht="6.9" customHeight="1">
      <c r="B132" s="31"/>
      <c r="L132" s="31"/>
    </row>
    <row r="133" spans="2:65" s="1" customFormat="1" ht="25.65" customHeight="1">
      <c r="B133" s="31"/>
      <c r="C133" s="26" t="s">
        <v>23</v>
      </c>
      <c r="F133" s="24" t="str">
        <f>E15</f>
        <v xml:space="preserve">Gergel s.r.o., Prietržka </v>
      </c>
      <c r="I133" s="26" t="s">
        <v>29</v>
      </c>
      <c r="J133" s="29" t="str">
        <f>E21</f>
        <v>ATELIÉR BUDO s.r.o., Trnovec</v>
      </c>
      <c r="L133" s="31"/>
    </row>
    <row r="134" spans="2:65" s="1" customFormat="1" ht="25.65" customHeight="1">
      <c r="B134" s="31"/>
      <c r="C134" s="26" t="s">
        <v>27</v>
      </c>
      <c r="F134" s="24" t="str">
        <f>IF(E18="","",E18)</f>
        <v>Vyplň údaj</v>
      </c>
      <c r="I134" s="26" t="s">
        <v>32</v>
      </c>
      <c r="J134" s="29" t="str">
        <f>E24</f>
        <v>Ing. Miroslava Bederková</v>
      </c>
      <c r="L134" s="31"/>
    </row>
    <row r="135" spans="2:65" s="1" customFormat="1" ht="10.35" customHeight="1">
      <c r="B135" s="31"/>
      <c r="L135" s="31"/>
    </row>
    <row r="136" spans="2:65" s="10" customFormat="1" ht="29.25" customHeight="1">
      <c r="B136" s="130"/>
      <c r="C136" s="131" t="s">
        <v>117</v>
      </c>
      <c r="D136" s="132" t="s">
        <v>60</v>
      </c>
      <c r="E136" s="132" t="s">
        <v>56</v>
      </c>
      <c r="F136" s="132" t="s">
        <v>57</v>
      </c>
      <c r="G136" s="132" t="s">
        <v>118</v>
      </c>
      <c r="H136" s="132" t="s">
        <v>119</v>
      </c>
      <c r="I136" s="132" t="s">
        <v>120</v>
      </c>
      <c r="J136" s="133" t="s">
        <v>97</v>
      </c>
      <c r="K136" s="134" t="s">
        <v>121</v>
      </c>
      <c r="L136" s="130"/>
      <c r="M136" s="61" t="s">
        <v>1</v>
      </c>
      <c r="N136" s="62" t="s">
        <v>39</v>
      </c>
      <c r="O136" s="62" t="s">
        <v>122</v>
      </c>
      <c r="P136" s="62" t="s">
        <v>123</v>
      </c>
      <c r="Q136" s="62" t="s">
        <v>124</v>
      </c>
      <c r="R136" s="62" t="s">
        <v>125</v>
      </c>
      <c r="S136" s="62" t="s">
        <v>126</v>
      </c>
      <c r="T136" s="63" t="s">
        <v>127</v>
      </c>
    </row>
    <row r="137" spans="2:65" s="1" customFormat="1" ht="22.95" customHeight="1">
      <c r="B137" s="31"/>
      <c r="C137" s="66" t="s">
        <v>93</v>
      </c>
      <c r="J137" s="135">
        <f>BK137</f>
        <v>0</v>
      </c>
      <c r="L137" s="31"/>
      <c r="M137" s="64"/>
      <c r="N137" s="55"/>
      <c r="O137" s="55"/>
      <c r="P137" s="136">
        <f>P138+P217+P279</f>
        <v>0</v>
      </c>
      <c r="Q137" s="55"/>
      <c r="R137" s="136">
        <f>R138+R217+R279</f>
        <v>50.440624500000006</v>
      </c>
      <c r="S137" s="55"/>
      <c r="T137" s="137">
        <f>T138+T217+T279</f>
        <v>0.81059999999999999</v>
      </c>
      <c r="AT137" s="16" t="s">
        <v>74</v>
      </c>
      <c r="AU137" s="16" t="s">
        <v>99</v>
      </c>
      <c r="BK137" s="138">
        <f>BK138+BK217+BK279</f>
        <v>0</v>
      </c>
    </row>
    <row r="138" spans="2:65" s="11" customFormat="1" ht="25.95" customHeight="1">
      <c r="B138" s="139"/>
      <c r="D138" s="140" t="s">
        <v>74</v>
      </c>
      <c r="E138" s="141" t="s">
        <v>128</v>
      </c>
      <c r="F138" s="141" t="s">
        <v>129</v>
      </c>
      <c r="I138" s="142"/>
      <c r="J138" s="143">
        <f>BK138</f>
        <v>0</v>
      </c>
      <c r="L138" s="139"/>
      <c r="M138" s="144"/>
      <c r="P138" s="145">
        <f>P139+P155+P164+P203+P215</f>
        <v>0</v>
      </c>
      <c r="R138" s="145">
        <f>R139+R155+R164+R203+R215</f>
        <v>46.671517750000007</v>
      </c>
      <c r="T138" s="146">
        <f>T139+T155+T164+T203+T215</f>
        <v>0</v>
      </c>
      <c r="AR138" s="140" t="s">
        <v>82</v>
      </c>
      <c r="AT138" s="147" t="s">
        <v>74</v>
      </c>
      <c r="AU138" s="147" t="s">
        <v>75</v>
      </c>
      <c r="AY138" s="140" t="s">
        <v>130</v>
      </c>
      <c r="BK138" s="148">
        <f>BK139+BK155+BK164+BK203+BK215</f>
        <v>0</v>
      </c>
    </row>
    <row r="139" spans="2:65" s="11" customFormat="1" ht="22.95" customHeight="1">
      <c r="B139" s="139"/>
      <c r="D139" s="140" t="s">
        <v>74</v>
      </c>
      <c r="E139" s="149" t="s">
        <v>146</v>
      </c>
      <c r="F139" s="149" t="s">
        <v>199</v>
      </c>
      <c r="I139" s="142"/>
      <c r="J139" s="150">
        <f>BK139</f>
        <v>0</v>
      </c>
      <c r="L139" s="139"/>
      <c r="M139" s="144"/>
      <c r="P139" s="145">
        <f>SUM(P140:P154)</f>
        <v>0</v>
      </c>
      <c r="R139" s="145">
        <f>SUM(R140:R154)</f>
        <v>8.8892796900000004</v>
      </c>
      <c r="T139" s="146">
        <f>SUM(T140:T154)</f>
        <v>0</v>
      </c>
      <c r="AR139" s="140" t="s">
        <v>82</v>
      </c>
      <c r="AT139" s="147" t="s">
        <v>74</v>
      </c>
      <c r="AU139" s="147" t="s">
        <v>82</v>
      </c>
      <c r="AY139" s="140" t="s">
        <v>130</v>
      </c>
      <c r="BK139" s="148">
        <f>SUM(BK140:BK154)</f>
        <v>0</v>
      </c>
    </row>
    <row r="140" spans="2:65" s="1" customFormat="1" ht="33" customHeight="1">
      <c r="B140" s="121"/>
      <c r="C140" s="151" t="s">
        <v>82</v>
      </c>
      <c r="D140" s="151" t="s">
        <v>133</v>
      </c>
      <c r="E140" s="152" t="s">
        <v>200</v>
      </c>
      <c r="F140" s="153" t="s">
        <v>201</v>
      </c>
      <c r="G140" s="154" t="s">
        <v>136</v>
      </c>
      <c r="H140" s="155">
        <v>2.7730000000000001</v>
      </c>
      <c r="I140" s="156"/>
      <c r="J140" s="157">
        <f>ROUND(I140*H140,2)</f>
        <v>0</v>
      </c>
      <c r="K140" s="158"/>
      <c r="L140" s="31"/>
      <c r="M140" s="159" t="s">
        <v>1</v>
      </c>
      <c r="N140" s="120" t="s">
        <v>41</v>
      </c>
      <c r="P140" s="160">
        <f>O140*H140</f>
        <v>0</v>
      </c>
      <c r="Q140" s="160">
        <v>2.16499</v>
      </c>
      <c r="R140" s="160">
        <f>Q140*H140</f>
        <v>6.0035172700000006</v>
      </c>
      <c r="S140" s="160">
        <v>0</v>
      </c>
      <c r="T140" s="161">
        <f>S140*H140</f>
        <v>0</v>
      </c>
      <c r="AR140" s="162" t="s">
        <v>137</v>
      </c>
      <c r="AT140" s="162" t="s">
        <v>133</v>
      </c>
      <c r="AU140" s="162" t="s">
        <v>108</v>
      </c>
      <c r="AY140" s="16" t="s">
        <v>130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6" t="s">
        <v>108</v>
      </c>
      <c r="BK140" s="163">
        <f>ROUND(I140*H140,2)</f>
        <v>0</v>
      </c>
      <c r="BL140" s="16" t="s">
        <v>137</v>
      </c>
      <c r="BM140" s="162" t="s">
        <v>202</v>
      </c>
    </row>
    <row r="141" spans="2:65" s="12" customFormat="1">
      <c r="B141" s="164"/>
      <c r="D141" s="165" t="s">
        <v>139</v>
      </c>
      <c r="E141" s="166" t="s">
        <v>1</v>
      </c>
      <c r="F141" s="167" t="s">
        <v>203</v>
      </c>
      <c r="H141" s="166" t="s">
        <v>1</v>
      </c>
      <c r="I141" s="168"/>
      <c r="L141" s="164"/>
      <c r="M141" s="169"/>
      <c r="T141" s="170"/>
      <c r="AT141" s="166" t="s">
        <v>139</v>
      </c>
      <c r="AU141" s="166" t="s">
        <v>108</v>
      </c>
      <c r="AV141" s="12" t="s">
        <v>82</v>
      </c>
      <c r="AW141" s="12" t="s">
        <v>31</v>
      </c>
      <c r="AX141" s="12" t="s">
        <v>75</v>
      </c>
      <c r="AY141" s="166" t="s">
        <v>130</v>
      </c>
    </row>
    <row r="142" spans="2:65" s="13" customFormat="1">
      <c r="B142" s="171"/>
      <c r="D142" s="165" t="s">
        <v>139</v>
      </c>
      <c r="E142" s="172" t="s">
        <v>1</v>
      </c>
      <c r="F142" s="173" t="s">
        <v>204</v>
      </c>
      <c r="H142" s="174">
        <v>2.7730000000000001</v>
      </c>
      <c r="I142" s="175"/>
      <c r="L142" s="171"/>
      <c r="M142" s="176"/>
      <c r="T142" s="177"/>
      <c r="AT142" s="172" t="s">
        <v>139</v>
      </c>
      <c r="AU142" s="172" t="s">
        <v>108</v>
      </c>
      <c r="AV142" s="13" t="s">
        <v>108</v>
      </c>
      <c r="AW142" s="13" t="s">
        <v>31</v>
      </c>
      <c r="AX142" s="13" t="s">
        <v>82</v>
      </c>
      <c r="AY142" s="172" t="s">
        <v>130</v>
      </c>
    </row>
    <row r="143" spans="2:65" s="1" customFormat="1" ht="33" customHeight="1">
      <c r="B143" s="121"/>
      <c r="C143" s="151" t="s">
        <v>108</v>
      </c>
      <c r="D143" s="151" t="s">
        <v>133</v>
      </c>
      <c r="E143" s="152" t="s">
        <v>205</v>
      </c>
      <c r="F143" s="153" t="s">
        <v>206</v>
      </c>
      <c r="G143" s="154" t="s">
        <v>144</v>
      </c>
      <c r="H143" s="155">
        <v>6.8000000000000005E-2</v>
      </c>
      <c r="I143" s="156"/>
      <c r="J143" s="157">
        <f>ROUND(I143*H143,2)</f>
        <v>0</v>
      </c>
      <c r="K143" s="158"/>
      <c r="L143" s="31"/>
      <c r="M143" s="159" t="s">
        <v>1</v>
      </c>
      <c r="N143" s="120" t="s">
        <v>41</v>
      </c>
      <c r="P143" s="160">
        <f>O143*H143</f>
        <v>0</v>
      </c>
      <c r="Q143" s="160">
        <v>1.002</v>
      </c>
      <c r="R143" s="160">
        <f>Q143*H143</f>
        <v>6.8136000000000002E-2</v>
      </c>
      <c r="S143" s="160">
        <v>0</v>
      </c>
      <c r="T143" s="161">
        <f>S143*H143</f>
        <v>0</v>
      </c>
      <c r="AR143" s="162" t="s">
        <v>137</v>
      </c>
      <c r="AT143" s="162" t="s">
        <v>133</v>
      </c>
      <c r="AU143" s="162" t="s">
        <v>108</v>
      </c>
      <c r="AY143" s="16" t="s">
        <v>130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6" t="s">
        <v>108</v>
      </c>
      <c r="BK143" s="163">
        <f>ROUND(I143*H143,2)</f>
        <v>0</v>
      </c>
      <c r="BL143" s="16" t="s">
        <v>137</v>
      </c>
      <c r="BM143" s="162" t="s">
        <v>207</v>
      </c>
    </row>
    <row r="144" spans="2:65" s="12" customFormat="1">
      <c r="B144" s="164"/>
      <c r="D144" s="165" t="s">
        <v>139</v>
      </c>
      <c r="E144" s="166" t="s">
        <v>1</v>
      </c>
      <c r="F144" s="167" t="s">
        <v>208</v>
      </c>
      <c r="H144" s="166" t="s">
        <v>1</v>
      </c>
      <c r="I144" s="168"/>
      <c r="L144" s="164"/>
      <c r="M144" s="169"/>
      <c r="T144" s="170"/>
      <c r="AT144" s="166" t="s">
        <v>139</v>
      </c>
      <c r="AU144" s="166" t="s">
        <v>108</v>
      </c>
      <c r="AV144" s="12" t="s">
        <v>82</v>
      </c>
      <c r="AW144" s="12" t="s">
        <v>31</v>
      </c>
      <c r="AX144" s="12" t="s">
        <v>75</v>
      </c>
      <c r="AY144" s="166" t="s">
        <v>130</v>
      </c>
    </row>
    <row r="145" spans="2:65" s="13" customFormat="1">
      <c r="B145" s="171"/>
      <c r="D145" s="165" t="s">
        <v>139</v>
      </c>
      <c r="E145" s="172" t="s">
        <v>1</v>
      </c>
      <c r="F145" s="173" t="s">
        <v>209</v>
      </c>
      <c r="H145" s="174">
        <v>6.8000000000000005E-2</v>
      </c>
      <c r="I145" s="175"/>
      <c r="L145" s="171"/>
      <c r="M145" s="176"/>
      <c r="T145" s="177"/>
      <c r="AT145" s="172" t="s">
        <v>139</v>
      </c>
      <c r="AU145" s="172" t="s">
        <v>108</v>
      </c>
      <c r="AV145" s="13" t="s">
        <v>108</v>
      </c>
      <c r="AW145" s="13" t="s">
        <v>31</v>
      </c>
      <c r="AX145" s="13" t="s">
        <v>82</v>
      </c>
      <c r="AY145" s="172" t="s">
        <v>130</v>
      </c>
    </row>
    <row r="146" spans="2:65" s="1" customFormat="1" ht="24.15" customHeight="1">
      <c r="B146" s="121"/>
      <c r="C146" s="151" t="s">
        <v>146</v>
      </c>
      <c r="D146" s="151" t="s">
        <v>133</v>
      </c>
      <c r="E146" s="152" t="s">
        <v>210</v>
      </c>
      <c r="F146" s="153" t="s">
        <v>211</v>
      </c>
      <c r="G146" s="154" t="s">
        <v>136</v>
      </c>
      <c r="H146" s="155">
        <v>1.2210000000000001</v>
      </c>
      <c r="I146" s="156"/>
      <c r="J146" s="157">
        <f>ROUND(I146*H146,2)</f>
        <v>0</v>
      </c>
      <c r="K146" s="158"/>
      <c r="L146" s="31"/>
      <c r="M146" s="159" t="s">
        <v>1</v>
      </c>
      <c r="N146" s="120" t="s">
        <v>41</v>
      </c>
      <c r="P146" s="160">
        <f>O146*H146</f>
        <v>0</v>
      </c>
      <c r="Q146" s="160">
        <v>2.21191</v>
      </c>
      <c r="R146" s="160">
        <f>Q146*H146</f>
        <v>2.7007421100000002</v>
      </c>
      <c r="S146" s="160">
        <v>0</v>
      </c>
      <c r="T146" s="161">
        <f>S146*H146</f>
        <v>0</v>
      </c>
      <c r="AR146" s="162" t="s">
        <v>137</v>
      </c>
      <c r="AT146" s="162" t="s">
        <v>133</v>
      </c>
      <c r="AU146" s="162" t="s">
        <v>108</v>
      </c>
      <c r="AY146" s="16" t="s">
        <v>130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6" t="s">
        <v>108</v>
      </c>
      <c r="BK146" s="163">
        <f>ROUND(I146*H146,2)</f>
        <v>0</v>
      </c>
      <c r="BL146" s="16" t="s">
        <v>137</v>
      </c>
      <c r="BM146" s="162" t="s">
        <v>212</v>
      </c>
    </row>
    <row r="147" spans="2:65" s="13" customFormat="1">
      <c r="B147" s="171"/>
      <c r="D147" s="165" t="s">
        <v>139</v>
      </c>
      <c r="E147" s="172" t="s">
        <v>1</v>
      </c>
      <c r="F147" s="173" t="s">
        <v>213</v>
      </c>
      <c r="H147" s="174">
        <v>1.2210000000000001</v>
      </c>
      <c r="I147" s="175"/>
      <c r="L147" s="171"/>
      <c r="M147" s="176"/>
      <c r="T147" s="177"/>
      <c r="AT147" s="172" t="s">
        <v>139</v>
      </c>
      <c r="AU147" s="172" t="s">
        <v>108</v>
      </c>
      <c r="AV147" s="13" t="s">
        <v>108</v>
      </c>
      <c r="AW147" s="13" t="s">
        <v>31</v>
      </c>
      <c r="AX147" s="13" t="s">
        <v>82</v>
      </c>
      <c r="AY147" s="172" t="s">
        <v>130</v>
      </c>
    </row>
    <row r="148" spans="2:65" s="1" customFormat="1" ht="24.15" customHeight="1">
      <c r="B148" s="121"/>
      <c r="C148" s="151" t="s">
        <v>137</v>
      </c>
      <c r="D148" s="151" t="s">
        <v>133</v>
      </c>
      <c r="E148" s="152" t="s">
        <v>214</v>
      </c>
      <c r="F148" s="153" t="s">
        <v>215</v>
      </c>
      <c r="G148" s="154" t="s">
        <v>165</v>
      </c>
      <c r="H148" s="155">
        <v>5.6420000000000003</v>
      </c>
      <c r="I148" s="156"/>
      <c r="J148" s="157">
        <f>ROUND(I148*H148,2)</f>
        <v>0</v>
      </c>
      <c r="K148" s="158"/>
      <c r="L148" s="31"/>
      <c r="M148" s="159" t="s">
        <v>1</v>
      </c>
      <c r="N148" s="120" t="s">
        <v>41</v>
      </c>
      <c r="P148" s="160">
        <f>O148*H148</f>
        <v>0</v>
      </c>
      <c r="Q148" s="160">
        <v>7.6299999999999996E-3</v>
      </c>
      <c r="R148" s="160">
        <f>Q148*H148</f>
        <v>4.3048460000000004E-2</v>
      </c>
      <c r="S148" s="160">
        <v>0</v>
      </c>
      <c r="T148" s="161">
        <f>S148*H148</f>
        <v>0</v>
      </c>
      <c r="AR148" s="162" t="s">
        <v>137</v>
      </c>
      <c r="AT148" s="162" t="s">
        <v>133</v>
      </c>
      <c r="AU148" s="162" t="s">
        <v>108</v>
      </c>
      <c r="AY148" s="16" t="s">
        <v>130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6" t="s">
        <v>108</v>
      </c>
      <c r="BK148" s="163">
        <f>ROUND(I148*H148,2)</f>
        <v>0</v>
      </c>
      <c r="BL148" s="16" t="s">
        <v>137</v>
      </c>
      <c r="BM148" s="162" t="s">
        <v>216</v>
      </c>
    </row>
    <row r="149" spans="2:65" s="13" customFormat="1">
      <c r="B149" s="171"/>
      <c r="D149" s="165" t="s">
        <v>139</v>
      </c>
      <c r="E149" s="172" t="s">
        <v>1</v>
      </c>
      <c r="F149" s="173" t="s">
        <v>217</v>
      </c>
      <c r="H149" s="174">
        <v>5.6420000000000003</v>
      </c>
      <c r="I149" s="175"/>
      <c r="L149" s="171"/>
      <c r="M149" s="176"/>
      <c r="T149" s="177"/>
      <c r="AT149" s="172" t="s">
        <v>139</v>
      </c>
      <c r="AU149" s="172" t="s">
        <v>108</v>
      </c>
      <c r="AV149" s="13" t="s">
        <v>108</v>
      </c>
      <c r="AW149" s="13" t="s">
        <v>31</v>
      </c>
      <c r="AX149" s="13" t="s">
        <v>82</v>
      </c>
      <c r="AY149" s="172" t="s">
        <v>130</v>
      </c>
    </row>
    <row r="150" spans="2:65" s="1" customFormat="1" ht="24.15" customHeight="1">
      <c r="B150" s="121"/>
      <c r="C150" s="151" t="s">
        <v>154</v>
      </c>
      <c r="D150" s="151" t="s">
        <v>133</v>
      </c>
      <c r="E150" s="152" t="s">
        <v>218</v>
      </c>
      <c r="F150" s="153" t="s">
        <v>219</v>
      </c>
      <c r="G150" s="154" t="s">
        <v>165</v>
      </c>
      <c r="H150" s="155">
        <v>5.6420000000000003</v>
      </c>
      <c r="I150" s="156"/>
      <c r="J150" s="157">
        <f>ROUND(I150*H150,2)</f>
        <v>0</v>
      </c>
      <c r="K150" s="158"/>
      <c r="L150" s="31"/>
      <c r="M150" s="159" t="s">
        <v>1</v>
      </c>
      <c r="N150" s="120" t="s">
        <v>41</v>
      </c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AR150" s="162" t="s">
        <v>137</v>
      </c>
      <c r="AT150" s="162" t="s">
        <v>133</v>
      </c>
      <c r="AU150" s="162" t="s">
        <v>108</v>
      </c>
      <c r="AY150" s="16" t="s">
        <v>130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6" t="s">
        <v>108</v>
      </c>
      <c r="BK150" s="163">
        <f>ROUND(I150*H150,2)</f>
        <v>0</v>
      </c>
      <c r="BL150" s="16" t="s">
        <v>137</v>
      </c>
      <c r="BM150" s="162" t="s">
        <v>220</v>
      </c>
    </row>
    <row r="151" spans="2:65" s="1" customFormat="1" ht="24.15" customHeight="1">
      <c r="B151" s="121"/>
      <c r="C151" s="151" t="s">
        <v>162</v>
      </c>
      <c r="D151" s="151" t="s">
        <v>133</v>
      </c>
      <c r="E151" s="152" t="s">
        <v>221</v>
      </c>
      <c r="F151" s="153" t="s">
        <v>222</v>
      </c>
      <c r="G151" s="154" t="s">
        <v>144</v>
      </c>
      <c r="H151" s="155">
        <v>7.2999999999999995E-2</v>
      </c>
      <c r="I151" s="156"/>
      <c r="J151" s="157">
        <f>ROUND(I151*H151,2)</f>
        <v>0</v>
      </c>
      <c r="K151" s="158"/>
      <c r="L151" s="31"/>
      <c r="M151" s="159" t="s">
        <v>1</v>
      </c>
      <c r="N151" s="120" t="s">
        <v>41</v>
      </c>
      <c r="P151" s="160">
        <f>O151*H151</f>
        <v>0</v>
      </c>
      <c r="Q151" s="160">
        <v>1.01145</v>
      </c>
      <c r="R151" s="160">
        <f>Q151*H151</f>
        <v>7.3835849999999995E-2</v>
      </c>
      <c r="S151" s="160">
        <v>0</v>
      </c>
      <c r="T151" s="161">
        <f>S151*H151</f>
        <v>0</v>
      </c>
      <c r="AR151" s="162" t="s">
        <v>137</v>
      </c>
      <c r="AT151" s="162" t="s">
        <v>133</v>
      </c>
      <c r="AU151" s="162" t="s">
        <v>108</v>
      </c>
      <c r="AY151" s="16" t="s">
        <v>130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6" t="s">
        <v>108</v>
      </c>
      <c r="BK151" s="163">
        <f>ROUND(I151*H151,2)</f>
        <v>0</v>
      </c>
      <c r="BL151" s="16" t="s">
        <v>137</v>
      </c>
      <c r="BM151" s="162" t="s">
        <v>223</v>
      </c>
    </row>
    <row r="152" spans="2:65" s="13" customFormat="1">
      <c r="B152" s="171"/>
      <c r="D152" s="165" t="s">
        <v>139</v>
      </c>
      <c r="E152" s="172" t="s">
        <v>1</v>
      </c>
      <c r="F152" s="173" t="s">
        <v>213</v>
      </c>
      <c r="H152" s="174">
        <v>1.2210000000000001</v>
      </c>
      <c r="I152" s="175"/>
      <c r="L152" s="171"/>
      <c r="M152" s="176"/>
      <c r="T152" s="177"/>
      <c r="AT152" s="172" t="s">
        <v>139</v>
      </c>
      <c r="AU152" s="172" t="s">
        <v>108</v>
      </c>
      <c r="AV152" s="13" t="s">
        <v>108</v>
      </c>
      <c r="AW152" s="13" t="s">
        <v>31</v>
      </c>
      <c r="AX152" s="13" t="s">
        <v>75</v>
      </c>
      <c r="AY152" s="172" t="s">
        <v>130</v>
      </c>
    </row>
    <row r="153" spans="2:65" s="12" customFormat="1">
      <c r="B153" s="164"/>
      <c r="D153" s="165" t="s">
        <v>139</v>
      </c>
      <c r="E153" s="166" t="s">
        <v>1</v>
      </c>
      <c r="F153" s="167" t="s">
        <v>224</v>
      </c>
      <c r="H153" s="166" t="s">
        <v>1</v>
      </c>
      <c r="I153" s="168"/>
      <c r="L153" s="164"/>
      <c r="M153" s="169"/>
      <c r="T153" s="170"/>
      <c r="AT153" s="166" t="s">
        <v>139</v>
      </c>
      <c r="AU153" s="166" t="s">
        <v>108</v>
      </c>
      <c r="AV153" s="12" t="s">
        <v>82</v>
      </c>
      <c r="AW153" s="12" t="s">
        <v>31</v>
      </c>
      <c r="AX153" s="12" t="s">
        <v>75</v>
      </c>
      <c r="AY153" s="166" t="s">
        <v>130</v>
      </c>
    </row>
    <row r="154" spans="2:65" s="13" customFormat="1">
      <c r="B154" s="171"/>
      <c r="D154" s="165" t="s">
        <v>139</v>
      </c>
      <c r="E154" s="172" t="s">
        <v>1</v>
      </c>
      <c r="F154" s="173" t="s">
        <v>225</v>
      </c>
      <c r="H154" s="174">
        <v>7.2999999999999995E-2</v>
      </c>
      <c r="I154" s="175"/>
      <c r="L154" s="171"/>
      <c r="M154" s="176"/>
      <c r="T154" s="177"/>
      <c r="AT154" s="172" t="s">
        <v>139</v>
      </c>
      <c r="AU154" s="172" t="s">
        <v>108</v>
      </c>
      <c r="AV154" s="13" t="s">
        <v>108</v>
      </c>
      <c r="AW154" s="13" t="s">
        <v>31</v>
      </c>
      <c r="AX154" s="13" t="s">
        <v>82</v>
      </c>
      <c r="AY154" s="172" t="s">
        <v>130</v>
      </c>
    </row>
    <row r="155" spans="2:65" s="11" customFormat="1" ht="22.95" customHeight="1">
      <c r="B155" s="139"/>
      <c r="D155" s="140" t="s">
        <v>74</v>
      </c>
      <c r="E155" s="149" t="s">
        <v>137</v>
      </c>
      <c r="F155" s="149" t="s">
        <v>226</v>
      </c>
      <c r="I155" s="142"/>
      <c r="J155" s="150">
        <f>BK155</f>
        <v>0</v>
      </c>
      <c r="L155" s="139"/>
      <c r="M155" s="144"/>
      <c r="P155" s="145">
        <f>SUM(P156:P163)</f>
        <v>0</v>
      </c>
      <c r="R155" s="145">
        <f>SUM(R156:R163)</f>
        <v>5.4277024800000007</v>
      </c>
      <c r="T155" s="146">
        <f>SUM(T156:T163)</f>
        <v>0</v>
      </c>
      <c r="AR155" s="140" t="s">
        <v>82</v>
      </c>
      <c r="AT155" s="147" t="s">
        <v>74</v>
      </c>
      <c r="AU155" s="147" t="s">
        <v>82</v>
      </c>
      <c r="AY155" s="140" t="s">
        <v>130</v>
      </c>
      <c r="BK155" s="148">
        <f>SUM(BK156:BK163)</f>
        <v>0</v>
      </c>
    </row>
    <row r="156" spans="2:65" s="1" customFormat="1" ht="21.75" customHeight="1">
      <c r="B156" s="121"/>
      <c r="C156" s="151" t="s">
        <v>168</v>
      </c>
      <c r="D156" s="151" t="s">
        <v>133</v>
      </c>
      <c r="E156" s="152" t="s">
        <v>227</v>
      </c>
      <c r="F156" s="153" t="s">
        <v>228</v>
      </c>
      <c r="G156" s="154" t="s">
        <v>136</v>
      </c>
      <c r="H156" s="155">
        <v>2.2160000000000002</v>
      </c>
      <c r="I156" s="156"/>
      <c r="J156" s="157">
        <f>ROUND(I156*H156,2)</f>
        <v>0</v>
      </c>
      <c r="K156" s="158"/>
      <c r="L156" s="31"/>
      <c r="M156" s="159" t="s">
        <v>1</v>
      </c>
      <c r="N156" s="120" t="s">
        <v>41</v>
      </c>
      <c r="P156" s="160">
        <f>O156*H156</f>
        <v>0</v>
      </c>
      <c r="Q156" s="160">
        <v>2.29698</v>
      </c>
      <c r="R156" s="160">
        <f>Q156*H156</f>
        <v>5.0901076800000009</v>
      </c>
      <c r="S156" s="160">
        <v>0</v>
      </c>
      <c r="T156" s="161">
        <f>S156*H156</f>
        <v>0</v>
      </c>
      <c r="AR156" s="162" t="s">
        <v>137</v>
      </c>
      <c r="AT156" s="162" t="s">
        <v>133</v>
      </c>
      <c r="AU156" s="162" t="s">
        <v>108</v>
      </c>
      <c r="AY156" s="16" t="s">
        <v>130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6" t="s">
        <v>108</v>
      </c>
      <c r="BK156" s="163">
        <f>ROUND(I156*H156,2)</f>
        <v>0</v>
      </c>
      <c r="BL156" s="16" t="s">
        <v>137</v>
      </c>
      <c r="BM156" s="162" t="s">
        <v>229</v>
      </c>
    </row>
    <row r="157" spans="2:65" s="13" customFormat="1">
      <c r="B157" s="171"/>
      <c r="D157" s="165" t="s">
        <v>139</v>
      </c>
      <c r="E157" s="172" t="s">
        <v>1</v>
      </c>
      <c r="F157" s="173" t="s">
        <v>230</v>
      </c>
      <c r="H157" s="174">
        <v>2.2160000000000002</v>
      </c>
      <c r="I157" s="175"/>
      <c r="L157" s="171"/>
      <c r="M157" s="176"/>
      <c r="T157" s="177"/>
      <c r="AT157" s="172" t="s">
        <v>139</v>
      </c>
      <c r="AU157" s="172" t="s">
        <v>108</v>
      </c>
      <c r="AV157" s="13" t="s">
        <v>108</v>
      </c>
      <c r="AW157" s="13" t="s">
        <v>31</v>
      </c>
      <c r="AX157" s="13" t="s">
        <v>82</v>
      </c>
      <c r="AY157" s="172" t="s">
        <v>130</v>
      </c>
    </row>
    <row r="158" spans="2:65" s="1" customFormat="1" ht="24.15" customHeight="1">
      <c r="B158" s="121"/>
      <c r="C158" s="151" t="s">
        <v>175</v>
      </c>
      <c r="D158" s="151" t="s">
        <v>133</v>
      </c>
      <c r="E158" s="152" t="s">
        <v>231</v>
      </c>
      <c r="F158" s="153" t="s">
        <v>232</v>
      </c>
      <c r="G158" s="154" t="s">
        <v>165</v>
      </c>
      <c r="H158" s="155">
        <v>35.64</v>
      </c>
      <c r="I158" s="156"/>
      <c r="J158" s="157">
        <f>ROUND(I158*H158,2)</f>
        <v>0</v>
      </c>
      <c r="K158" s="158"/>
      <c r="L158" s="31"/>
      <c r="M158" s="159" t="s">
        <v>1</v>
      </c>
      <c r="N158" s="120" t="s">
        <v>41</v>
      </c>
      <c r="P158" s="160">
        <f>O158*H158</f>
        <v>0</v>
      </c>
      <c r="Q158" s="160">
        <v>3.14E-3</v>
      </c>
      <c r="R158" s="160">
        <f>Q158*H158</f>
        <v>0.1119096</v>
      </c>
      <c r="S158" s="160">
        <v>0</v>
      </c>
      <c r="T158" s="161">
        <f>S158*H158</f>
        <v>0</v>
      </c>
      <c r="AR158" s="162" t="s">
        <v>137</v>
      </c>
      <c r="AT158" s="162" t="s">
        <v>133</v>
      </c>
      <c r="AU158" s="162" t="s">
        <v>108</v>
      </c>
      <c r="AY158" s="16" t="s">
        <v>130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6" t="s">
        <v>108</v>
      </c>
      <c r="BK158" s="163">
        <f>ROUND(I158*H158,2)</f>
        <v>0</v>
      </c>
      <c r="BL158" s="16" t="s">
        <v>137</v>
      </c>
      <c r="BM158" s="162" t="s">
        <v>233</v>
      </c>
    </row>
    <row r="159" spans="2:65" s="13" customFormat="1">
      <c r="B159" s="171"/>
      <c r="D159" s="165" t="s">
        <v>139</v>
      </c>
      <c r="E159" s="172" t="s">
        <v>1</v>
      </c>
      <c r="F159" s="173" t="s">
        <v>234</v>
      </c>
      <c r="H159" s="174">
        <v>35.64</v>
      </c>
      <c r="I159" s="175"/>
      <c r="L159" s="171"/>
      <c r="M159" s="176"/>
      <c r="T159" s="177"/>
      <c r="AT159" s="172" t="s">
        <v>139</v>
      </c>
      <c r="AU159" s="172" t="s">
        <v>108</v>
      </c>
      <c r="AV159" s="13" t="s">
        <v>108</v>
      </c>
      <c r="AW159" s="13" t="s">
        <v>31</v>
      </c>
      <c r="AX159" s="13" t="s">
        <v>82</v>
      </c>
      <c r="AY159" s="172" t="s">
        <v>130</v>
      </c>
    </row>
    <row r="160" spans="2:65" s="1" customFormat="1" ht="24.15" customHeight="1">
      <c r="B160" s="121"/>
      <c r="C160" s="151" t="s">
        <v>131</v>
      </c>
      <c r="D160" s="151" t="s">
        <v>133</v>
      </c>
      <c r="E160" s="152" t="s">
        <v>235</v>
      </c>
      <c r="F160" s="153" t="s">
        <v>236</v>
      </c>
      <c r="G160" s="154" t="s">
        <v>165</v>
      </c>
      <c r="H160" s="155">
        <v>35.64</v>
      </c>
      <c r="I160" s="156"/>
      <c r="J160" s="157">
        <f>ROUND(I160*H160,2)</f>
        <v>0</v>
      </c>
      <c r="K160" s="158"/>
      <c r="L160" s="31"/>
      <c r="M160" s="159" t="s">
        <v>1</v>
      </c>
      <c r="N160" s="120" t="s">
        <v>41</v>
      </c>
      <c r="P160" s="160">
        <f>O160*H160</f>
        <v>0</v>
      </c>
      <c r="Q160" s="160">
        <v>0</v>
      </c>
      <c r="R160" s="160">
        <f>Q160*H160</f>
        <v>0</v>
      </c>
      <c r="S160" s="160">
        <v>0</v>
      </c>
      <c r="T160" s="161">
        <f>S160*H160</f>
        <v>0</v>
      </c>
      <c r="AR160" s="162" t="s">
        <v>137</v>
      </c>
      <c r="AT160" s="162" t="s">
        <v>133</v>
      </c>
      <c r="AU160" s="162" t="s">
        <v>108</v>
      </c>
      <c r="AY160" s="16" t="s">
        <v>130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6" t="s">
        <v>108</v>
      </c>
      <c r="BK160" s="163">
        <f>ROUND(I160*H160,2)</f>
        <v>0</v>
      </c>
      <c r="BL160" s="16" t="s">
        <v>137</v>
      </c>
      <c r="BM160" s="162" t="s">
        <v>237</v>
      </c>
    </row>
    <row r="161" spans="2:65" s="1" customFormat="1" ht="24.15" customHeight="1">
      <c r="B161" s="121"/>
      <c r="C161" s="151" t="s">
        <v>185</v>
      </c>
      <c r="D161" s="151" t="s">
        <v>133</v>
      </c>
      <c r="E161" s="152" t="s">
        <v>238</v>
      </c>
      <c r="F161" s="153" t="s">
        <v>239</v>
      </c>
      <c r="G161" s="154" t="s">
        <v>144</v>
      </c>
      <c r="H161" s="155">
        <v>0.222</v>
      </c>
      <c r="I161" s="156"/>
      <c r="J161" s="157">
        <f>ROUND(I161*H161,2)</f>
        <v>0</v>
      </c>
      <c r="K161" s="158"/>
      <c r="L161" s="31"/>
      <c r="M161" s="159" t="s">
        <v>1</v>
      </c>
      <c r="N161" s="120" t="s">
        <v>41</v>
      </c>
      <c r="P161" s="160">
        <f>O161*H161</f>
        <v>0</v>
      </c>
      <c r="Q161" s="160">
        <v>1.0165999999999999</v>
      </c>
      <c r="R161" s="160">
        <f>Q161*H161</f>
        <v>0.2256852</v>
      </c>
      <c r="S161" s="160">
        <v>0</v>
      </c>
      <c r="T161" s="161">
        <f>S161*H161</f>
        <v>0</v>
      </c>
      <c r="AR161" s="162" t="s">
        <v>137</v>
      </c>
      <c r="AT161" s="162" t="s">
        <v>133</v>
      </c>
      <c r="AU161" s="162" t="s">
        <v>108</v>
      </c>
      <c r="AY161" s="16" t="s">
        <v>130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6" t="s">
        <v>108</v>
      </c>
      <c r="BK161" s="163">
        <f>ROUND(I161*H161,2)</f>
        <v>0</v>
      </c>
      <c r="BL161" s="16" t="s">
        <v>137</v>
      </c>
      <c r="BM161" s="162" t="s">
        <v>240</v>
      </c>
    </row>
    <row r="162" spans="2:65" s="12" customFormat="1">
      <c r="B162" s="164"/>
      <c r="D162" s="165" t="s">
        <v>139</v>
      </c>
      <c r="E162" s="166" t="s">
        <v>1</v>
      </c>
      <c r="F162" s="167" t="s">
        <v>241</v>
      </c>
      <c r="H162" s="166" t="s">
        <v>1</v>
      </c>
      <c r="I162" s="168"/>
      <c r="L162" s="164"/>
      <c r="M162" s="169"/>
      <c r="T162" s="170"/>
      <c r="AT162" s="166" t="s">
        <v>139</v>
      </c>
      <c r="AU162" s="166" t="s">
        <v>108</v>
      </c>
      <c r="AV162" s="12" t="s">
        <v>82</v>
      </c>
      <c r="AW162" s="12" t="s">
        <v>31</v>
      </c>
      <c r="AX162" s="12" t="s">
        <v>75</v>
      </c>
      <c r="AY162" s="166" t="s">
        <v>130</v>
      </c>
    </row>
    <row r="163" spans="2:65" s="13" customFormat="1">
      <c r="B163" s="171"/>
      <c r="D163" s="165" t="s">
        <v>139</v>
      </c>
      <c r="E163" s="172" t="s">
        <v>1</v>
      </c>
      <c r="F163" s="173" t="s">
        <v>242</v>
      </c>
      <c r="H163" s="174">
        <v>0.222</v>
      </c>
      <c r="I163" s="175"/>
      <c r="L163" s="171"/>
      <c r="M163" s="176"/>
      <c r="T163" s="177"/>
      <c r="AT163" s="172" t="s">
        <v>139</v>
      </c>
      <c r="AU163" s="172" t="s">
        <v>108</v>
      </c>
      <c r="AV163" s="13" t="s">
        <v>108</v>
      </c>
      <c r="AW163" s="13" t="s">
        <v>31</v>
      </c>
      <c r="AX163" s="13" t="s">
        <v>82</v>
      </c>
      <c r="AY163" s="172" t="s">
        <v>130</v>
      </c>
    </row>
    <row r="164" spans="2:65" s="11" customFormat="1" ht="22.95" customHeight="1">
      <c r="B164" s="139"/>
      <c r="D164" s="140" t="s">
        <v>74</v>
      </c>
      <c r="E164" s="149" t="s">
        <v>162</v>
      </c>
      <c r="F164" s="149" t="s">
        <v>243</v>
      </c>
      <c r="I164" s="142"/>
      <c r="J164" s="150">
        <f>BK164</f>
        <v>0</v>
      </c>
      <c r="L164" s="139"/>
      <c r="M164" s="144"/>
      <c r="P164" s="145">
        <f>SUM(P165:P202)</f>
        <v>0</v>
      </c>
      <c r="R164" s="145">
        <f>SUM(R165:R202)</f>
        <v>20.282596380000001</v>
      </c>
      <c r="T164" s="146">
        <f>SUM(T165:T202)</f>
        <v>0</v>
      </c>
      <c r="AR164" s="140" t="s">
        <v>82</v>
      </c>
      <c r="AT164" s="147" t="s">
        <v>74</v>
      </c>
      <c r="AU164" s="147" t="s">
        <v>82</v>
      </c>
      <c r="AY164" s="140" t="s">
        <v>130</v>
      </c>
      <c r="BK164" s="148">
        <f>SUM(BK165:BK202)</f>
        <v>0</v>
      </c>
    </row>
    <row r="165" spans="2:65" s="1" customFormat="1" ht="24.15" customHeight="1">
      <c r="B165" s="121"/>
      <c r="C165" s="151" t="s">
        <v>244</v>
      </c>
      <c r="D165" s="151" t="s">
        <v>133</v>
      </c>
      <c r="E165" s="152" t="s">
        <v>245</v>
      </c>
      <c r="F165" s="153" t="s">
        <v>246</v>
      </c>
      <c r="G165" s="154" t="s">
        <v>165</v>
      </c>
      <c r="H165" s="155">
        <v>25.44</v>
      </c>
      <c r="I165" s="156"/>
      <c r="J165" s="157">
        <f>ROUND(I165*H165,2)</f>
        <v>0</v>
      </c>
      <c r="K165" s="158"/>
      <c r="L165" s="31"/>
      <c r="M165" s="159" t="s">
        <v>1</v>
      </c>
      <c r="N165" s="120" t="s">
        <v>41</v>
      </c>
      <c r="P165" s="160">
        <f>O165*H165</f>
        <v>0</v>
      </c>
      <c r="Q165" s="160">
        <v>1.9000000000000001E-4</v>
      </c>
      <c r="R165" s="160">
        <f>Q165*H165</f>
        <v>4.8336000000000004E-3</v>
      </c>
      <c r="S165" s="160">
        <v>0</v>
      </c>
      <c r="T165" s="161">
        <f>S165*H165</f>
        <v>0</v>
      </c>
      <c r="AR165" s="162" t="s">
        <v>137</v>
      </c>
      <c r="AT165" s="162" t="s">
        <v>133</v>
      </c>
      <c r="AU165" s="162" t="s">
        <v>108</v>
      </c>
      <c r="AY165" s="16" t="s">
        <v>130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6" t="s">
        <v>108</v>
      </c>
      <c r="BK165" s="163">
        <f>ROUND(I165*H165,2)</f>
        <v>0</v>
      </c>
      <c r="BL165" s="16" t="s">
        <v>137</v>
      </c>
      <c r="BM165" s="162" t="s">
        <v>247</v>
      </c>
    </row>
    <row r="166" spans="2:65" s="13" customFormat="1">
      <c r="B166" s="171"/>
      <c r="D166" s="165" t="s">
        <v>139</v>
      </c>
      <c r="E166" s="172" t="s">
        <v>1</v>
      </c>
      <c r="F166" s="173" t="s">
        <v>248</v>
      </c>
      <c r="H166" s="174">
        <v>25.44</v>
      </c>
      <c r="I166" s="175"/>
      <c r="L166" s="171"/>
      <c r="M166" s="176"/>
      <c r="T166" s="177"/>
      <c r="AT166" s="172" t="s">
        <v>139</v>
      </c>
      <c r="AU166" s="172" t="s">
        <v>108</v>
      </c>
      <c r="AV166" s="13" t="s">
        <v>108</v>
      </c>
      <c r="AW166" s="13" t="s">
        <v>31</v>
      </c>
      <c r="AX166" s="13" t="s">
        <v>82</v>
      </c>
      <c r="AY166" s="172" t="s">
        <v>130</v>
      </c>
    </row>
    <row r="167" spans="2:65" s="1" customFormat="1" ht="24.15" customHeight="1">
      <c r="B167" s="121"/>
      <c r="C167" s="151" t="s">
        <v>249</v>
      </c>
      <c r="D167" s="151" t="s">
        <v>133</v>
      </c>
      <c r="E167" s="152" t="s">
        <v>250</v>
      </c>
      <c r="F167" s="153" t="s">
        <v>251</v>
      </c>
      <c r="G167" s="154" t="s">
        <v>165</v>
      </c>
      <c r="H167" s="155">
        <v>14.805999999999999</v>
      </c>
      <c r="I167" s="156"/>
      <c r="J167" s="157">
        <f>ROUND(I167*H167,2)</f>
        <v>0</v>
      </c>
      <c r="K167" s="158"/>
      <c r="L167" s="31"/>
      <c r="M167" s="159" t="s">
        <v>1</v>
      </c>
      <c r="N167" s="120" t="s">
        <v>41</v>
      </c>
      <c r="P167" s="160">
        <f>O167*H167</f>
        <v>0</v>
      </c>
      <c r="Q167" s="160">
        <v>2.0000000000000001E-4</v>
      </c>
      <c r="R167" s="160">
        <f>Q167*H167</f>
        <v>2.9611999999999998E-3</v>
      </c>
      <c r="S167" s="160">
        <v>0</v>
      </c>
      <c r="T167" s="161">
        <f>S167*H167</f>
        <v>0</v>
      </c>
      <c r="AR167" s="162" t="s">
        <v>137</v>
      </c>
      <c r="AT167" s="162" t="s">
        <v>133</v>
      </c>
      <c r="AU167" s="162" t="s">
        <v>108</v>
      </c>
      <c r="AY167" s="16" t="s">
        <v>130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6" t="s">
        <v>108</v>
      </c>
      <c r="BK167" s="163">
        <f>ROUND(I167*H167,2)</f>
        <v>0</v>
      </c>
      <c r="BL167" s="16" t="s">
        <v>137</v>
      </c>
      <c r="BM167" s="162" t="s">
        <v>252</v>
      </c>
    </row>
    <row r="168" spans="2:65" s="12" customFormat="1">
      <c r="B168" s="164"/>
      <c r="D168" s="165" t="s">
        <v>139</v>
      </c>
      <c r="E168" s="166" t="s">
        <v>1</v>
      </c>
      <c r="F168" s="167" t="s">
        <v>253</v>
      </c>
      <c r="H168" s="166" t="s">
        <v>1</v>
      </c>
      <c r="I168" s="168"/>
      <c r="L168" s="164"/>
      <c r="M168" s="169"/>
      <c r="T168" s="170"/>
      <c r="AT168" s="166" t="s">
        <v>139</v>
      </c>
      <c r="AU168" s="166" t="s">
        <v>108</v>
      </c>
      <c r="AV168" s="12" t="s">
        <v>82</v>
      </c>
      <c r="AW168" s="12" t="s">
        <v>31</v>
      </c>
      <c r="AX168" s="12" t="s">
        <v>75</v>
      </c>
      <c r="AY168" s="166" t="s">
        <v>130</v>
      </c>
    </row>
    <row r="169" spans="2:65" s="13" customFormat="1">
      <c r="B169" s="171"/>
      <c r="D169" s="165" t="s">
        <v>139</v>
      </c>
      <c r="E169" s="172" t="s">
        <v>1</v>
      </c>
      <c r="F169" s="173" t="s">
        <v>254</v>
      </c>
      <c r="H169" s="174">
        <v>14.805999999999999</v>
      </c>
      <c r="I169" s="175"/>
      <c r="L169" s="171"/>
      <c r="M169" s="176"/>
      <c r="T169" s="177"/>
      <c r="AT169" s="172" t="s">
        <v>139</v>
      </c>
      <c r="AU169" s="172" t="s">
        <v>108</v>
      </c>
      <c r="AV169" s="13" t="s">
        <v>108</v>
      </c>
      <c r="AW169" s="13" t="s">
        <v>31</v>
      </c>
      <c r="AX169" s="13" t="s">
        <v>82</v>
      </c>
      <c r="AY169" s="172" t="s">
        <v>130</v>
      </c>
    </row>
    <row r="170" spans="2:65" s="1" customFormat="1" ht="24.15" customHeight="1">
      <c r="B170" s="121"/>
      <c r="C170" s="151" t="s">
        <v>255</v>
      </c>
      <c r="D170" s="151" t="s">
        <v>133</v>
      </c>
      <c r="E170" s="152" t="s">
        <v>256</v>
      </c>
      <c r="F170" s="153" t="s">
        <v>257</v>
      </c>
      <c r="G170" s="154" t="s">
        <v>165</v>
      </c>
      <c r="H170" s="155">
        <v>14.805999999999999</v>
      </c>
      <c r="I170" s="156"/>
      <c r="J170" s="157">
        <f>ROUND(I170*H170,2)</f>
        <v>0</v>
      </c>
      <c r="K170" s="158"/>
      <c r="L170" s="31"/>
      <c r="M170" s="159" t="s">
        <v>1</v>
      </c>
      <c r="N170" s="120" t="s">
        <v>41</v>
      </c>
      <c r="P170" s="160">
        <f>O170*H170</f>
        <v>0</v>
      </c>
      <c r="Q170" s="160">
        <v>4.0000000000000002E-4</v>
      </c>
      <c r="R170" s="160">
        <f>Q170*H170</f>
        <v>5.9223999999999995E-3</v>
      </c>
      <c r="S170" s="160">
        <v>0</v>
      </c>
      <c r="T170" s="161">
        <f>S170*H170</f>
        <v>0</v>
      </c>
      <c r="AR170" s="162" t="s">
        <v>137</v>
      </c>
      <c r="AT170" s="162" t="s">
        <v>133</v>
      </c>
      <c r="AU170" s="162" t="s">
        <v>108</v>
      </c>
      <c r="AY170" s="16" t="s">
        <v>130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6" t="s">
        <v>108</v>
      </c>
      <c r="BK170" s="163">
        <f>ROUND(I170*H170,2)</f>
        <v>0</v>
      </c>
      <c r="BL170" s="16" t="s">
        <v>137</v>
      </c>
      <c r="BM170" s="162" t="s">
        <v>258</v>
      </c>
    </row>
    <row r="171" spans="2:65" s="1" customFormat="1" ht="24.15" customHeight="1">
      <c r="B171" s="121"/>
      <c r="C171" s="151" t="s">
        <v>259</v>
      </c>
      <c r="D171" s="151" t="s">
        <v>133</v>
      </c>
      <c r="E171" s="152" t="s">
        <v>260</v>
      </c>
      <c r="F171" s="153" t="s">
        <v>261</v>
      </c>
      <c r="G171" s="154" t="s">
        <v>165</v>
      </c>
      <c r="H171" s="155">
        <v>14.805999999999999</v>
      </c>
      <c r="I171" s="156"/>
      <c r="J171" s="157">
        <f>ROUND(I171*H171,2)</f>
        <v>0</v>
      </c>
      <c r="K171" s="158"/>
      <c r="L171" s="31"/>
      <c r="M171" s="159" t="s">
        <v>1</v>
      </c>
      <c r="N171" s="120" t="s">
        <v>41</v>
      </c>
      <c r="P171" s="160">
        <f>O171*H171</f>
        <v>0</v>
      </c>
      <c r="Q171" s="160">
        <v>1.6500000000000001E-2</v>
      </c>
      <c r="R171" s="160">
        <f>Q171*H171</f>
        <v>0.24429899999999999</v>
      </c>
      <c r="S171" s="160">
        <v>0</v>
      </c>
      <c r="T171" s="161">
        <f>S171*H171</f>
        <v>0</v>
      </c>
      <c r="AR171" s="162" t="s">
        <v>137</v>
      </c>
      <c r="AT171" s="162" t="s">
        <v>133</v>
      </c>
      <c r="AU171" s="162" t="s">
        <v>108</v>
      </c>
      <c r="AY171" s="16" t="s">
        <v>130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6" t="s">
        <v>108</v>
      </c>
      <c r="BK171" s="163">
        <f>ROUND(I171*H171,2)</f>
        <v>0</v>
      </c>
      <c r="BL171" s="16" t="s">
        <v>137</v>
      </c>
      <c r="BM171" s="162" t="s">
        <v>262</v>
      </c>
    </row>
    <row r="172" spans="2:65" s="1" customFormat="1" ht="24.15" customHeight="1">
      <c r="B172" s="121"/>
      <c r="C172" s="151" t="s">
        <v>263</v>
      </c>
      <c r="D172" s="151" t="s">
        <v>133</v>
      </c>
      <c r="E172" s="152" t="s">
        <v>264</v>
      </c>
      <c r="F172" s="153" t="s">
        <v>265</v>
      </c>
      <c r="G172" s="154" t="s">
        <v>165</v>
      </c>
      <c r="H172" s="155">
        <v>14.805999999999999</v>
      </c>
      <c r="I172" s="156"/>
      <c r="J172" s="157">
        <f>ROUND(I172*H172,2)</f>
        <v>0</v>
      </c>
      <c r="K172" s="158"/>
      <c r="L172" s="31"/>
      <c r="M172" s="159" t="s">
        <v>1</v>
      </c>
      <c r="N172" s="120" t="s">
        <v>41</v>
      </c>
      <c r="P172" s="160">
        <f>O172*H172</f>
        <v>0</v>
      </c>
      <c r="Q172" s="160">
        <v>2.8999999999999998E-3</v>
      </c>
      <c r="R172" s="160">
        <f>Q172*H172</f>
        <v>4.2937399999999994E-2</v>
      </c>
      <c r="S172" s="160">
        <v>0</v>
      </c>
      <c r="T172" s="161">
        <f>S172*H172</f>
        <v>0</v>
      </c>
      <c r="AR172" s="162" t="s">
        <v>137</v>
      </c>
      <c r="AT172" s="162" t="s">
        <v>133</v>
      </c>
      <c r="AU172" s="162" t="s">
        <v>108</v>
      </c>
      <c r="AY172" s="16" t="s">
        <v>130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6" t="s">
        <v>108</v>
      </c>
      <c r="BK172" s="163">
        <f>ROUND(I172*H172,2)</f>
        <v>0</v>
      </c>
      <c r="BL172" s="16" t="s">
        <v>137</v>
      </c>
      <c r="BM172" s="162" t="s">
        <v>266</v>
      </c>
    </row>
    <row r="173" spans="2:65" s="1" customFormat="1" ht="24.15" customHeight="1">
      <c r="B173" s="121"/>
      <c r="C173" s="151" t="s">
        <v>166</v>
      </c>
      <c r="D173" s="151" t="s">
        <v>133</v>
      </c>
      <c r="E173" s="152" t="s">
        <v>267</v>
      </c>
      <c r="F173" s="153" t="s">
        <v>268</v>
      </c>
      <c r="G173" s="154" t="s">
        <v>165</v>
      </c>
      <c r="H173" s="155">
        <v>14.805999999999999</v>
      </c>
      <c r="I173" s="156"/>
      <c r="J173" s="157">
        <f>ROUND(I173*H173,2)</f>
        <v>0</v>
      </c>
      <c r="K173" s="158"/>
      <c r="L173" s="31"/>
      <c r="M173" s="159" t="s">
        <v>1</v>
      </c>
      <c r="N173" s="120" t="s">
        <v>41</v>
      </c>
      <c r="P173" s="160">
        <f>O173*H173</f>
        <v>0</v>
      </c>
      <c r="Q173" s="160">
        <v>1.4999999999999999E-4</v>
      </c>
      <c r="R173" s="160">
        <f>Q173*H173</f>
        <v>2.2208999999999996E-3</v>
      </c>
      <c r="S173" s="160">
        <v>0</v>
      </c>
      <c r="T173" s="161">
        <f>S173*H173</f>
        <v>0</v>
      </c>
      <c r="AR173" s="162" t="s">
        <v>137</v>
      </c>
      <c r="AT173" s="162" t="s">
        <v>133</v>
      </c>
      <c r="AU173" s="162" t="s">
        <v>108</v>
      </c>
      <c r="AY173" s="16" t="s">
        <v>130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6" t="s">
        <v>108</v>
      </c>
      <c r="BK173" s="163">
        <f>ROUND(I173*H173,2)</f>
        <v>0</v>
      </c>
      <c r="BL173" s="16" t="s">
        <v>137</v>
      </c>
      <c r="BM173" s="162" t="s">
        <v>269</v>
      </c>
    </row>
    <row r="174" spans="2:65" s="1" customFormat="1" ht="24.15" customHeight="1">
      <c r="B174" s="121"/>
      <c r="C174" s="151" t="s">
        <v>270</v>
      </c>
      <c r="D174" s="151" t="s">
        <v>133</v>
      </c>
      <c r="E174" s="152" t="s">
        <v>271</v>
      </c>
      <c r="F174" s="153" t="s">
        <v>272</v>
      </c>
      <c r="G174" s="154" t="s">
        <v>165</v>
      </c>
      <c r="H174" s="155">
        <v>337.83600000000001</v>
      </c>
      <c r="I174" s="156"/>
      <c r="J174" s="157">
        <f>ROUND(I174*H174,2)</f>
        <v>0</v>
      </c>
      <c r="K174" s="158"/>
      <c r="L174" s="31"/>
      <c r="M174" s="159" t="s">
        <v>1</v>
      </c>
      <c r="N174" s="120" t="s">
        <v>41</v>
      </c>
      <c r="P174" s="160">
        <f>O174*H174</f>
        <v>0</v>
      </c>
      <c r="Q174" s="160">
        <v>3.0689999999999999E-2</v>
      </c>
      <c r="R174" s="160">
        <f>Q174*H174</f>
        <v>10.36818684</v>
      </c>
      <c r="S174" s="160">
        <v>0</v>
      </c>
      <c r="T174" s="161">
        <f>S174*H174</f>
        <v>0</v>
      </c>
      <c r="AR174" s="162" t="s">
        <v>137</v>
      </c>
      <c r="AT174" s="162" t="s">
        <v>133</v>
      </c>
      <c r="AU174" s="162" t="s">
        <v>108</v>
      </c>
      <c r="AY174" s="16" t="s">
        <v>130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6" t="s">
        <v>108</v>
      </c>
      <c r="BK174" s="163">
        <f>ROUND(I174*H174,2)</f>
        <v>0</v>
      </c>
      <c r="BL174" s="16" t="s">
        <v>137</v>
      </c>
      <c r="BM174" s="162" t="s">
        <v>273</v>
      </c>
    </row>
    <row r="175" spans="2:65" s="13" customFormat="1">
      <c r="B175" s="171"/>
      <c r="D175" s="165" t="s">
        <v>139</v>
      </c>
      <c r="E175" s="172" t="s">
        <v>1</v>
      </c>
      <c r="F175" s="173" t="s">
        <v>274</v>
      </c>
      <c r="H175" s="174">
        <v>238.45699999999999</v>
      </c>
      <c r="I175" s="175"/>
      <c r="L175" s="171"/>
      <c r="M175" s="176"/>
      <c r="T175" s="177"/>
      <c r="AT175" s="172" t="s">
        <v>139</v>
      </c>
      <c r="AU175" s="172" t="s">
        <v>108</v>
      </c>
      <c r="AV175" s="13" t="s">
        <v>108</v>
      </c>
      <c r="AW175" s="13" t="s">
        <v>31</v>
      </c>
      <c r="AX175" s="13" t="s">
        <v>75</v>
      </c>
      <c r="AY175" s="172" t="s">
        <v>130</v>
      </c>
    </row>
    <row r="176" spans="2:65" s="13" customFormat="1">
      <c r="B176" s="171"/>
      <c r="D176" s="165" t="s">
        <v>139</v>
      </c>
      <c r="E176" s="172" t="s">
        <v>1</v>
      </c>
      <c r="F176" s="173" t="s">
        <v>275</v>
      </c>
      <c r="H176" s="174">
        <v>51.820999999999998</v>
      </c>
      <c r="I176" s="175"/>
      <c r="L176" s="171"/>
      <c r="M176" s="176"/>
      <c r="T176" s="177"/>
      <c r="AT176" s="172" t="s">
        <v>139</v>
      </c>
      <c r="AU176" s="172" t="s">
        <v>108</v>
      </c>
      <c r="AV176" s="13" t="s">
        <v>108</v>
      </c>
      <c r="AW176" s="13" t="s">
        <v>31</v>
      </c>
      <c r="AX176" s="13" t="s">
        <v>75</v>
      </c>
      <c r="AY176" s="172" t="s">
        <v>130</v>
      </c>
    </row>
    <row r="177" spans="2:65" s="13" customFormat="1">
      <c r="B177" s="171"/>
      <c r="D177" s="165" t="s">
        <v>139</v>
      </c>
      <c r="E177" s="172" t="s">
        <v>1</v>
      </c>
      <c r="F177" s="173" t="s">
        <v>276</v>
      </c>
      <c r="H177" s="174">
        <v>-25.44</v>
      </c>
      <c r="I177" s="175"/>
      <c r="L177" s="171"/>
      <c r="M177" s="176"/>
      <c r="T177" s="177"/>
      <c r="AT177" s="172" t="s">
        <v>139</v>
      </c>
      <c r="AU177" s="172" t="s">
        <v>108</v>
      </c>
      <c r="AV177" s="13" t="s">
        <v>108</v>
      </c>
      <c r="AW177" s="13" t="s">
        <v>31</v>
      </c>
      <c r="AX177" s="13" t="s">
        <v>75</v>
      </c>
      <c r="AY177" s="172" t="s">
        <v>130</v>
      </c>
    </row>
    <row r="178" spans="2:65" s="13" customFormat="1">
      <c r="B178" s="171"/>
      <c r="D178" s="165" t="s">
        <v>139</v>
      </c>
      <c r="E178" s="172" t="s">
        <v>1</v>
      </c>
      <c r="F178" s="173" t="s">
        <v>277</v>
      </c>
      <c r="H178" s="174">
        <v>15.93</v>
      </c>
      <c r="I178" s="175"/>
      <c r="L178" s="171"/>
      <c r="M178" s="176"/>
      <c r="T178" s="177"/>
      <c r="AT178" s="172" t="s">
        <v>139</v>
      </c>
      <c r="AU178" s="172" t="s">
        <v>108</v>
      </c>
      <c r="AV178" s="13" t="s">
        <v>108</v>
      </c>
      <c r="AW178" s="13" t="s">
        <v>31</v>
      </c>
      <c r="AX178" s="13" t="s">
        <v>75</v>
      </c>
      <c r="AY178" s="172" t="s">
        <v>130</v>
      </c>
    </row>
    <row r="179" spans="2:65" s="13" customFormat="1">
      <c r="B179" s="171"/>
      <c r="D179" s="165" t="s">
        <v>139</v>
      </c>
      <c r="E179" s="172" t="s">
        <v>1</v>
      </c>
      <c r="F179" s="173" t="s">
        <v>278</v>
      </c>
      <c r="H179" s="174">
        <v>57.067999999999998</v>
      </c>
      <c r="I179" s="175"/>
      <c r="L179" s="171"/>
      <c r="M179" s="176"/>
      <c r="T179" s="177"/>
      <c r="AT179" s="172" t="s">
        <v>139</v>
      </c>
      <c r="AU179" s="172" t="s">
        <v>108</v>
      </c>
      <c r="AV179" s="13" t="s">
        <v>108</v>
      </c>
      <c r="AW179" s="13" t="s">
        <v>31</v>
      </c>
      <c r="AX179" s="13" t="s">
        <v>75</v>
      </c>
      <c r="AY179" s="172" t="s">
        <v>130</v>
      </c>
    </row>
    <row r="180" spans="2:65" s="14" customFormat="1">
      <c r="B180" s="181"/>
      <c r="D180" s="165" t="s">
        <v>139</v>
      </c>
      <c r="E180" s="182" t="s">
        <v>1</v>
      </c>
      <c r="F180" s="183" t="s">
        <v>279</v>
      </c>
      <c r="H180" s="184">
        <v>337.83600000000001</v>
      </c>
      <c r="I180" s="185"/>
      <c r="L180" s="181"/>
      <c r="M180" s="186"/>
      <c r="T180" s="187"/>
      <c r="AT180" s="182" t="s">
        <v>139</v>
      </c>
      <c r="AU180" s="182" t="s">
        <v>108</v>
      </c>
      <c r="AV180" s="14" t="s">
        <v>137</v>
      </c>
      <c r="AW180" s="14" t="s">
        <v>31</v>
      </c>
      <c r="AX180" s="14" t="s">
        <v>82</v>
      </c>
      <c r="AY180" s="182" t="s">
        <v>130</v>
      </c>
    </row>
    <row r="181" spans="2:65" s="1" customFormat="1" ht="24.15" customHeight="1">
      <c r="B181" s="121"/>
      <c r="C181" s="151" t="s">
        <v>280</v>
      </c>
      <c r="D181" s="151" t="s">
        <v>133</v>
      </c>
      <c r="E181" s="152" t="s">
        <v>281</v>
      </c>
      <c r="F181" s="153" t="s">
        <v>282</v>
      </c>
      <c r="G181" s="154" t="s">
        <v>165</v>
      </c>
      <c r="H181" s="155">
        <v>337.83600000000001</v>
      </c>
      <c r="I181" s="156"/>
      <c r="J181" s="157">
        <f>ROUND(I181*H181,2)</f>
        <v>0</v>
      </c>
      <c r="K181" s="158"/>
      <c r="L181" s="31"/>
      <c r="M181" s="159" t="s">
        <v>1</v>
      </c>
      <c r="N181" s="120" t="s">
        <v>41</v>
      </c>
      <c r="P181" s="160">
        <f>O181*H181</f>
        <v>0</v>
      </c>
      <c r="Q181" s="160">
        <v>2.0000000000000001E-4</v>
      </c>
      <c r="R181" s="160">
        <f>Q181*H181</f>
        <v>6.7567200000000008E-2</v>
      </c>
      <c r="S181" s="160">
        <v>0</v>
      </c>
      <c r="T181" s="161">
        <f>S181*H181</f>
        <v>0</v>
      </c>
      <c r="AR181" s="162" t="s">
        <v>137</v>
      </c>
      <c r="AT181" s="162" t="s">
        <v>133</v>
      </c>
      <c r="AU181" s="162" t="s">
        <v>108</v>
      </c>
      <c r="AY181" s="16" t="s">
        <v>130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6" t="s">
        <v>108</v>
      </c>
      <c r="BK181" s="163">
        <f>ROUND(I181*H181,2)</f>
        <v>0</v>
      </c>
      <c r="BL181" s="16" t="s">
        <v>137</v>
      </c>
      <c r="BM181" s="162" t="s">
        <v>283</v>
      </c>
    </row>
    <row r="182" spans="2:65" s="13" customFormat="1">
      <c r="B182" s="171"/>
      <c r="D182" s="165" t="s">
        <v>139</v>
      </c>
      <c r="E182" s="172" t="s">
        <v>1</v>
      </c>
      <c r="F182" s="173" t="s">
        <v>274</v>
      </c>
      <c r="H182" s="174">
        <v>238.45699999999999</v>
      </c>
      <c r="I182" s="175"/>
      <c r="L182" s="171"/>
      <c r="M182" s="176"/>
      <c r="T182" s="177"/>
      <c r="AT182" s="172" t="s">
        <v>139</v>
      </c>
      <c r="AU182" s="172" t="s">
        <v>108</v>
      </c>
      <c r="AV182" s="13" t="s">
        <v>108</v>
      </c>
      <c r="AW182" s="13" t="s">
        <v>31</v>
      </c>
      <c r="AX182" s="13" t="s">
        <v>75</v>
      </c>
      <c r="AY182" s="172" t="s">
        <v>130</v>
      </c>
    </row>
    <row r="183" spans="2:65" s="13" customFormat="1">
      <c r="B183" s="171"/>
      <c r="D183" s="165" t="s">
        <v>139</v>
      </c>
      <c r="E183" s="172" t="s">
        <v>1</v>
      </c>
      <c r="F183" s="173" t="s">
        <v>275</v>
      </c>
      <c r="H183" s="174">
        <v>51.820999999999998</v>
      </c>
      <c r="I183" s="175"/>
      <c r="L183" s="171"/>
      <c r="M183" s="176"/>
      <c r="T183" s="177"/>
      <c r="AT183" s="172" t="s">
        <v>139</v>
      </c>
      <c r="AU183" s="172" t="s">
        <v>108</v>
      </c>
      <c r="AV183" s="13" t="s">
        <v>108</v>
      </c>
      <c r="AW183" s="13" t="s">
        <v>31</v>
      </c>
      <c r="AX183" s="13" t="s">
        <v>75</v>
      </c>
      <c r="AY183" s="172" t="s">
        <v>130</v>
      </c>
    </row>
    <row r="184" spans="2:65" s="13" customFormat="1">
      <c r="B184" s="171"/>
      <c r="D184" s="165" t="s">
        <v>139</v>
      </c>
      <c r="E184" s="172" t="s">
        <v>1</v>
      </c>
      <c r="F184" s="173" t="s">
        <v>276</v>
      </c>
      <c r="H184" s="174">
        <v>-25.44</v>
      </c>
      <c r="I184" s="175"/>
      <c r="L184" s="171"/>
      <c r="M184" s="176"/>
      <c r="T184" s="177"/>
      <c r="AT184" s="172" t="s">
        <v>139</v>
      </c>
      <c r="AU184" s="172" t="s">
        <v>108</v>
      </c>
      <c r="AV184" s="13" t="s">
        <v>108</v>
      </c>
      <c r="AW184" s="13" t="s">
        <v>31</v>
      </c>
      <c r="AX184" s="13" t="s">
        <v>75</v>
      </c>
      <c r="AY184" s="172" t="s">
        <v>130</v>
      </c>
    </row>
    <row r="185" spans="2:65" s="13" customFormat="1">
      <c r="B185" s="171"/>
      <c r="D185" s="165" t="s">
        <v>139</v>
      </c>
      <c r="E185" s="172" t="s">
        <v>1</v>
      </c>
      <c r="F185" s="173" t="s">
        <v>277</v>
      </c>
      <c r="H185" s="174">
        <v>15.93</v>
      </c>
      <c r="I185" s="175"/>
      <c r="L185" s="171"/>
      <c r="M185" s="176"/>
      <c r="T185" s="177"/>
      <c r="AT185" s="172" t="s">
        <v>139</v>
      </c>
      <c r="AU185" s="172" t="s">
        <v>108</v>
      </c>
      <c r="AV185" s="13" t="s">
        <v>108</v>
      </c>
      <c r="AW185" s="13" t="s">
        <v>31</v>
      </c>
      <c r="AX185" s="13" t="s">
        <v>75</v>
      </c>
      <c r="AY185" s="172" t="s">
        <v>130</v>
      </c>
    </row>
    <row r="186" spans="2:65" s="13" customFormat="1">
      <c r="B186" s="171"/>
      <c r="D186" s="165" t="s">
        <v>139</v>
      </c>
      <c r="E186" s="172" t="s">
        <v>1</v>
      </c>
      <c r="F186" s="173" t="s">
        <v>278</v>
      </c>
      <c r="H186" s="174">
        <v>57.067999999999998</v>
      </c>
      <c r="I186" s="175"/>
      <c r="L186" s="171"/>
      <c r="M186" s="176"/>
      <c r="T186" s="177"/>
      <c r="AT186" s="172" t="s">
        <v>139</v>
      </c>
      <c r="AU186" s="172" t="s">
        <v>108</v>
      </c>
      <c r="AV186" s="13" t="s">
        <v>108</v>
      </c>
      <c r="AW186" s="13" t="s">
        <v>31</v>
      </c>
      <c r="AX186" s="13" t="s">
        <v>75</v>
      </c>
      <c r="AY186" s="172" t="s">
        <v>130</v>
      </c>
    </row>
    <row r="187" spans="2:65" s="14" customFormat="1">
      <c r="B187" s="181"/>
      <c r="D187" s="165" t="s">
        <v>139</v>
      </c>
      <c r="E187" s="182" t="s">
        <v>1</v>
      </c>
      <c r="F187" s="183" t="s">
        <v>279</v>
      </c>
      <c r="H187" s="184">
        <v>337.83600000000001</v>
      </c>
      <c r="I187" s="185"/>
      <c r="L187" s="181"/>
      <c r="M187" s="186"/>
      <c r="T187" s="187"/>
      <c r="AT187" s="182" t="s">
        <v>139</v>
      </c>
      <c r="AU187" s="182" t="s">
        <v>108</v>
      </c>
      <c r="AV187" s="14" t="s">
        <v>137</v>
      </c>
      <c r="AW187" s="14" t="s">
        <v>31</v>
      </c>
      <c r="AX187" s="14" t="s">
        <v>82</v>
      </c>
      <c r="AY187" s="182" t="s">
        <v>130</v>
      </c>
    </row>
    <row r="188" spans="2:65" s="1" customFormat="1" ht="24.15" customHeight="1">
      <c r="B188" s="121"/>
      <c r="C188" s="151" t="s">
        <v>284</v>
      </c>
      <c r="D188" s="151" t="s">
        <v>133</v>
      </c>
      <c r="E188" s="152" t="s">
        <v>285</v>
      </c>
      <c r="F188" s="153" t="s">
        <v>286</v>
      </c>
      <c r="G188" s="154" t="s">
        <v>165</v>
      </c>
      <c r="H188" s="155">
        <v>370.48399999999998</v>
      </c>
      <c r="I188" s="156"/>
      <c r="J188" s="157">
        <f>ROUND(I188*H188,2)</f>
        <v>0</v>
      </c>
      <c r="K188" s="158"/>
      <c r="L188" s="31"/>
      <c r="M188" s="159" t="s">
        <v>1</v>
      </c>
      <c r="N188" s="120" t="s">
        <v>41</v>
      </c>
      <c r="P188" s="160">
        <f>O188*H188</f>
        <v>0</v>
      </c>
      <c r="Q188" s="160">
        <v>4.0000000000000002E-4</v>
      </c>
      <c r="R188" s="160">
        <f>Q188*H188</f>
        <v>0.14819360000000001</v>
      </c>
      <c r="S188" s="160">
        <v>0</v>
      </c>
      <c r="T188" s="161">
        <f>S188*H188</f>
        <v>0</v>
      </c>
      <c r="AR188" s="162" t="s">
        <v>137</v>
      </c>
      <c r="AT188" s="162" t="s">
        <v>133</v>
      </c>
      <c r="AU188" s="162" t="s">
        <v>108</v>
      </c>
      <c r="AY188" s="16" t="s">
        <v>130</v>
      </c>
      <c r="BE188" s="163">
        <f>IF(N188="základná",J188,0)</f>
        <v>0</v>
      </c>
      <c r="BF188" s="163">
        <f>IF(N188="znížená",J188,0)</f>
        <v>0</v>
      </c>
      <c r="BG188" s="163">
        <f>IF(N188="zákl. prenesená",J188,0)</f>
        <v>0</v>
      </c>
      <c r="BH188" s="163">
        <f>IF(N188="zníž. prenesená",J188,0)</f>
        <v>0</v>
      </c>
      <c r="BI188" s="163">
        <f>IF(N188="nulová",J188,0)</f>
        <v>0</v>
      </c>
      <c r="BJ188" s="16" t="s">
        <v>108</v>
      </c>
      <c r="BK188" s="163">
        <f>ROUND(I188*H188,2)</f>
        <v>0</v>
      </c>
      <c r="BL188" s="16" t="s">
        <v>137</v>
      </c>
      <c r="BM188" s="162" t="s">
        <v>287</v>
      </c>
    </row>
    <row r="189" spans="2:65" s="1" customFormat="1" ht="24.15" customHeight="1">
      <c r="B189" s="121"/>
      <c r="C189" s="151" t="s">
        <v>7</v>
      </c>
      <c r="D189" s="151" t="s">
        <v>133</v>
      </c>
      <c r="E189" s="152" t="s">
        <v>288</v>
      </c>
      <c r="F189" s="153" t="s">
        <v>289</v>
      </c>
      <c r="G189" s="154" t="s">
        <v>165</v>
      </c>
      <c r="H189" s="155">
        <v>370.48399999999998</v>
      </c>
      <c r="I189" s="156"/>
      <c r="J189" s="157">
        <f>ROUND(I189*H189,2)</f>
        <v>0</v>
      </c>
      <c r="K189" s="158"/>
      <c r="L189" s="31"/>
      <c r="M189" s="159" t="s">
        <v>1</v>
      </c>
      <c r="N189" s="120" t="s">
        <v>41</v>
      </c>
      <c r="P189" s="160">
        <f>O189*H189</f>
        <v>0</v>
      </c>
      <c r="Q189" s="160">
        <v>1.575E-2</v>
      </c>
      <c r="R189" s="160">
        <f>Q189*H189</f>
        <v>5.8351229999999994</v>
      </c>
      <c r="S189" s="160">
        <v>0</v>
      </c>
      <c r="T189" s="161">
        <f>S189*H189</f>
        <v>0</v>
      </c>
      <c r="AR189" s="162" t="s">
        <v>137</v>
      </c>
      <c r="AT189" s="162" t="s">
        <v>133</v>
      </c>
      <c r="AU189" s="162" t="s">
        <v>108</v>
      </c>
      <c r="AY189" s="16" t="s">
        <v>130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6" t="s">
        <v>108</v>
      </c>
      <c r="BK189" s="163">
        <f>ROUND(I189*H189,2)</f>
        <v>0</v>
      </c>
      <c r="BL189" s="16" t="s">
        <v>137</v>
      </c>
      <c r="BM189" s="162" t="s">
        <v>290</v>
      </c>
    </row>
    <row r="190" spans="2:65" s="12" customFormat="1">
      <c r="B190" s="164"/>
      <c r="D190" s="165" t="s">
        <v>139</v>
      </c>
      <c r="E190" s="166" t="s">
        <v>1</v>
      </c>
      <c r="F190" s="167" t="s">
        <v>291</v>
      </c>
      <c r="H190" s="166" t="s">
        <v>1</v>
      </c>
      <c r="I190" s="168"/>
      <c r="L190" s="164"/>
      <c r="M190" s="169"/>
      <c r="T190" s="170"/>
      <c r="AT190" s="166" t="s">
        <v>139</v>
      </c>
      <c r="AU190" s="166" t="s">
        <v>108</v>
      </c>
      <c r="AV190" s="12" t="s">
        <v>82</v>
      </c>
      <c r="AW190" s="12" t="s">
        <v>31</v>
      </c>
      <c r="AX190" s="12" t="s">
        <v>75</v>
      </c>
      <c r="AY190" s="166" t="s">
        <v>130</v>
      </c>
    </row>
    <row r="191" spans="2:65" s="13" customFormat="1">
      <c r="B191" s="171"/>
      <c r="D191" s="165" t="s">
        <v>139</v>
      </c>
      <c r="E191" s="172" t="s">
        <v>1</v>
      </c>
      <c r="F191" s="173" t="s">
        <v>274</v>
      </c>
      <c r="H191" s="174">
        <v>238.45699999999999</v>
      </c>
      <c r="I191" s="175"/>
      <c r="L191" s="171"/>
      <c r="M191" s="176"/>
      <c r="T191" s="177"/>
      <c r="AT191" s="172" t="s">
        <v>139</v>
      </c>
      <c r="AU191" s="172" t="s">
        <v>108</v>
      </c>
      <c r="AV191" s="13" t="s">
        <v>108</v>
      </c>
      <c r="AW191" s="13" t="s">
        <v>31</v>
      </c>
      <c r="AX191" s="13" t="s">
        <v>75</v>
      </c>
      <c r="AY191" s="172" t="s">
        <v>130</v>
      </c>
    </row>
    <row r="192" spans="2:65" s="13" customFormat="1">
      <c r="B192" s="171"/>
      <c r="D192" s="165" t="s">
        <v>139</v>
      </c>
      <c r="E192" s="172" t="s">
        <v>1</v>
      </c>
      <c r="F192" s="173" t="s">
        <v>275</v>
      </c>
      <c r="H192" s="174">
        <v>51.820999999999998</v>
      </c>
      <c r="I192" s="175"/>
      <c r="L192" s="171"/>
      <c r="M192" s="176"/>
      <c r="T192" s="177"/>
      <c r="AT192" s="172" t="s">
        <v>139</v>
      </c>
      <c r="AU192" s="172" t="s">
        <v>108</v>
      </c>
      <c r="AV192" s="13" t="s">
        <v>108</v>
      </c>
      <c r="AW192" s="13" t="s">
        <v>31</v>
      </c>
      <c r="AX192" s="13" t="s">
        <v>75</v>
      </c>
      <c r="AY192" s="172" t="s">
        <v>130</v>
      </c>
    </row>
    <row r="193" spans="2:65" s="13" customFormat="1">
      <c r="B193" s="171"/>
      <c r="D193" s="165" t="s">
        <v>139</v>
      </c>
      <c r="E193" s="172" t="s">
        <v>1</v>
      </c>
      <c r="F193" s="173" t="s">
        <v>276</v>
      </c>
      <c r="H193" s="174">
        <v>-25.44</v>
      </c>
      <c r="I193" s="175"/>
      <c r="L193" s="171"/>
      <c r="M193" s="176"/>
      <c r="T193" s="177"/>
      <c r="AT193" s="172" t="s">
        <v>139</v>
      </c>
      <c r="AU193" s="172" t="s">
        <v>108</v>
      </c>
      <c r="AV193" s="13" t="s">
        <v>108</v>
      </c>
      <c r="AW193" s="13" t="s">
        <v>31</v>
      </c>
      <c r="AX193" s="13" t="s">
        <v>75</v>
      </c>
      <c r="AY193" s="172" t="s">
        <v>130</v>
      </c>
    </row>
    <row r="194" spans="2:65" s="13" customFormat="1">
      <c r="B194" s="171"/>
      <c r="D194" s="165" t="s">
        <v>139</v>
      </c>
      <c r="E194" s="172" t="s">
        <v>1</v>
      </c>
      <c r="F194" s="173" t="s">
        <v>277</v>
      </c>
      <c r="H194" s="174">
        <v>15.93</v>
      </c>
      <c r="I194" s="175"/>
      <c r="L194" s="171"/>
      <c r="M194" s="176"/>
      <c r="T194" s="177"/>
      <c r="AT194" s="172" t="s">
        <v>139</v>
      </c>
      <c r="AU194" s="172" t="s">
        <v>108</v>
      </c>
      <c r="AV194" s="13" t="s">
        <v>108</v>
      </c>
      <c r="AW194" s="13" t="s">
        <v>31</v>
      </c>
      <c r="AX194" s="13" t="s">
        <v>75</v>
      </c>
      <c r="AY194" s="172" t="s">
        <v>130</v>
      </c>
    </row>
    <row r="195" spans="2:65" s="13" customFormat="1">
      <c r="B195" s="171"/>
      <c r="D195" s="165" t="s">
        <v>139</v>
      </c>
      <c r="E195" s="172" t="s">
        <v>1</v>
      </c>
      <c r="F195" s="173" t="s">
        <v>278</v>
      </c>
      <c r="H195" s="174">
        <v>57.067999999999998</v>
      </c>
      <c r="I195" s="175"/>
      <c r="L195" s="171"/>
      <c r="M195" s="176"/>
      <c r="T195" s="177"/>
      <c r="AT195" s="172" t="s">
        <v>139</v>
      </c>
      <c r="AU195" s="172" t="s">
        <v>108</v>
      </c>
      <c r="AV195" s="13" t="s">
        <v>108</v>
      </c>
      <c r="AW195" s="13" t="s">
        <v>31</v>
      </c>
      <c r="AX195" s="13" t="s">
        <v>75</v>
      </c>
      <c r="AY195" s="172" t="s">
        <v>130</v>
      </c>
    </row>
    <row r="196" spans="2:65" s="12" customFormat="1">
      <c r="B196" s="164"/>
      <c r="D196" s="165" t="s">
        <v>139</v>
      </c>
      <c r="E196" s="166" t="s">
        <v>1</v>
      </c>
      <c r="F196" s="167" t="s">
        <v>292</v>
      </c>
      <c r="H196" s="166" t="s">
        <v>1</v>
      </c>
      <c r="I196" s="168"/>
      <c r="L196" s="164"/>
      <c r="M196" s="169"/>
      <c r="T196" s="170"/>
      <c r="AT196" s="166" t="s">
        <v>139</v>
      </c>
      <c r="AU196" s="166" t="s">
        <v>108</v>
      </c>
      <c r="AV196" s="12" t="s">
        <v>82</v>
      </c>
      <c r="AW196" s="12" t="s">
        <v>31</v>
      </c>
      <c r="AX196" s="12" t="s">
        <v>75</v>
      </c>
      <c r="AY196" s="166" t="s">
        <v>130</v>
      </c>
    </row>
    <row r="197" spans="2:65" s="13" customFormat="1">
      <c r="B197" s="171"/>
      <c r="D197" s="165" t="s">
        <v>139</v>
      </c>
      <c r="E197" s="172" t="s">
        <v>1</v>
      </c>
      <c r="F197" s="173" t="s">
        <v>293</v>
      </c>
      <c r="H197" s="174">
        <v>4.1360000000000001</v>
      </c>
      <c r="I197" s="175"/>
      <c r="L197" s="171"/>
      <c r="M197" s="176"/>
      <c r="T197" s="177"/>
      <c r="AT197" s="172" t="s">
        <v>139</v>
      </c>
      <c r="AU197" s="172" t="s">
        <v>108</v>
      </c>
      <c r="AV197" s="13" t="s">
        <v>108</v>
      </c>
      <c r="AW197" s="13" t="s">
        <v>31</v>
      </c>
      <c r="AX197" s="13" t="s">
        <v>75</v>
      </c>
      <c r="AY197" s="172" t="s">
        <v>130</v>
      </c>
    </row>
    <row r="198" spans="2:65" s="13" customFormat="1">
      <c r="B198" s="171"/>
      <c r="D198" s="165" t="s">
        <v>139</v>
      </c>
      <c r="E198" s="172" t="s">
        <v>1</v>
      </c>
      <c r="F198" s="173" t="s">
        <v>294</v>
      </c>
      <c r="H198" s="174">
        <v>28.512</v>
      </c>
      <c r="I198" s="175"/>
      <c r="L198" s="171"/>
      <c r="M198" s="176"/>
      <c r="T198" s="177"/>
      <c r="AT198" s="172" t="s">
        <v>139</v>
      </c>
      <c r="AU198" s="172" t="s">
        <v>108</v>
      </c>
      <c r="AV198" s="13" t="s">
        <v>108</v>
      </c>
      <c r="AW198" s="13" t="s">
        <v>31</v>
      </c>
      <c r="AX198" s="13" t="s">
        <v>75</v>
      </c>
      <c r="AY198" s="172" t="s">
        <v>130</v>
      </c>
    </row>
    <row r="199" spans="2:65" s="14" customFormat="1">
      <c r="B199" s="181"/>
      <c r="D199" s="165" t="s">
        <v>139</v>
      </c>
      <c r="E199" s="182" t="s">
        <v>1</v>
      </c>
      <c r="F199" s="183" t="s">
        <v>279</v>
      </c>
      <c r="H199" s="184">
        <v>370.48399999999998</v>
      </c>
      <c r="I199" s="185"/>
      <c r="L199" s="181"/>
      <c r="M199" s="186"/>
      <c r="T199" s="187"/>
      <c r="AT199" s="182" t="s">
        <v>139</v>
      </c>
      <c r="AU199" s="182" t="s">
        <v>108</v>
      </c>
      <c r="AV199" s="14" t="s">
        <v>137</v>
      </c>
      <c r="AW199" s="14" t="s">
        <v>31</v>
      </c>
      <c r="AX199" s="14" t="s">
        <v>82</v>
      </c>
      <c r="AY199" s="182" t="s">
        <v>130</v>
      </c>
    </row>
    <row r="200" spans="2:65" s="1" customFormat="1" ht="21.75" customHeight="1">
      <c r="B200" s="121"/>
      <c r="C200" s="151" t="s">
        <v>295</v>
      </c>
      <c r="D200" s="151" t="s">
        <v>133</v>
      </c>
      <c r="E200" s="152" t="s">
        <v>296</v>
      </c>
      <c r="F200" s="153" t="s">
        <v>297</v>
      </c>
      <c r="G200" s="154" t="s">
        <v>165</v>
      </c>
      <c r="H200" s="155">
        <v>370.48399999999998</v>
      </c>
      <c r="I200" s="156"/>
      <c r="J200" s="157">
        <f>ROUND(I200*H200,2)</f>
        <v>0</v>
      </c>
      <c r="K200" s="158"/>
      <c r="L200" s="31"/>
      <c r="M200" s="159" t="s">
        <v>1</v>
      </c>
      <c r="N200" s="120" t="s">
        <v>41</v>
      </c>
      <c r="P200" s="160">
        <f>O200*H200</f>
        <v>0</v>
      </c>
      <c r="Q200" s="160">
        <v>6.5599999999999999E-3</v>
      </c>
      <c r="R200" s="160">
        <f>Q200*H200</f>
        <v>2.4303750399999999</v>
      </c>
      <c r="S200" s="160">
        <v>0</v>
      </c>
      <c r="T200" s="161">
        <f>S200*H200</f>
        <v>0</v>
      </c>
      <c r="AR200" s="162" t="s">
        <v>137</v>
      </c>
      <c r="AT200" s="162" t="s">
        <v>133</v>
      </c>
      <c r="AU200" s="162" t="s">
        <v>108</v>
      </c>
      <c r="AY200" s="16" t="s">
        <v>130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6" t="s">
        <v>108</v>
      </c>
      <c r="BK200" s="163">
        <f>ROUND(I200*H200,2)</f>
        <v>0</v>
      </c>
      <c r="BL200" s="16" t="s">
        <v>137</v>
      </c>
      <c r="BM200" s="162" t="s">
        <v>298</v>
      </c>
    </row>
    <row r="201" spans="2:65" s="1" customFormat="1" ht="24.15" customHeight="1">
      <c r="B201" s="121"/>
      <c r="C201" s="151" t="s">
        <v>299</v>
      </c>
      <c r="D201" s="151" t="s">
        <v>133</v>
      </c>
      <c r="E201" s="152" t="s">
        <v>300</v>
      </c>
      <c r="F201" s="153" t="s">
        <v>301</v>
      </c>
      <c r="G201" s="154" t="s">
        <v>165</v>
      </c>
      <c r="H201" s="155">
        <v>370.48399999999998</v>
      </c>
      <c r="I201" s="156"/>
      <c r="J201" s="157">
        <f>ROUND(I201*H201,2)</f>
        <v>0</v>
      </c>
      <c r="K201" s="158"/>
      <c r="L201" s="31"/>
      <c r="M201" s="159" t="s">
        <v>1</v>
      </c>
      <c r="N201" s="120" t="s">
        <v>41</v>
      </c>
      <c r="P201" s="160">
        <f>O201*H201</f>
        <v>0</v>
      </c>
      <c r="Q201" s="160">
        <v>2.8999999999999998E-3</v>
      </c>
      <c r="R201" s="160">
        <f>Q201*H201</f>
        <v>1.0744035999999999</v>
      </c>
      <c r="S201" s="160">
        <v>0</v>
      </c>
      <c r="T201" s="161">
        <f>S201*H201</f>
        <v>0</v>
      </c>
      <c r="AR201" s="162" t="s">
        <v>137</v>
      </c>
      <c r="AT201" s="162" t="s">
        <v>133</v>
      </c>
      <c r="AU201" s="162" t="s">
        <v>108</v>
      </c>
      <c r="AY201" s="16" t="s">
        <v>130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6" t="s">
        <v>108</v>
      </c>
      <c r="BK201" s="163">
        <f>ROUND(I201*H201,2)</f>
        <v>0</v>
      </c>
      <c r="BL201" s="16" t="s">
        <v>137</v>
      </c>
      <c r="BM201" s="162" t="s">
        <v>302</v>
      </c>
    </row>
    <row r="202" spans="2:65" s="1" customFormat="1" ht="24.15" customHeight="1">
      <c r="B202" s="121"/>
      <c r="C202" s="151" t="s">
        <v>303</v>
      </c>
      <c r="D202" s="151" t="s">
        <v>133</v>
      </c>
      <c r="E202" s="152" t="s">
        <v>304</v>
      </c>
      <c r="F202" s="153" t="s">
        <v>305</v>
      </c>
      <c r="G202" s="154" t="s">
        <v>165</v>
      </c>
      <c r="H202" s="155">
        <v>370.48399999999998</v>
      </c>
      <c r="I202" s="156"/>
      <c r="J202" s="157">
        <f>ROUND(I202*H202,2)</f>
        <v>0</v>
      </c>
      <c r="K202" s="158"/>
      <c r="L202" s="31"/>
      <c r="M202" s="159" t="s">
        <v>1</v>
      </c>
      <c r="N202" s="120" t="s">
        <v>41</v>
      </c>
      <c r="P202" s="160">
        <f>O202*H202</f>
        <v>0</v>
      </c>
      <c r="Q202" s="160">
        <v>1.4999999999999999E-4</v>
      </c>
      <c r="R202" s="160">
        <f>Q202*H202</f>
        <v>5.5572599999999993E-2</v>
      </c>
      <c r="S202" s="160">
        <v>0</v>
      </c>
      <c r="T202" s="161">
        <f>S202*H202</f>
        <v>0</v>
      </c>
      <c r="AR202" s="162" t="s">
        <v>137</v>
      </c>
      <c r="AT202" s="162" t="s">
        <v>133</v>
      </c>
      <c r="AU202" s="162" t="s">
        <v>108</v>
      </c>
      <c r="AY202" s="16" t="s">
        <v>130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6" t="s">
        <v>108</v>
      </c>
      <c r="BK202" s="163">
        <f>ROUND(I202*H202,2)</f>
        <v>0</v>
      </c>
      <c r="BL202" s="16" t="s">
        <v>137</v>
      </c>
      <c r="BM202" s="162" t="s">
        <v>306</v>
      </c>
    </row>
    <row r="203" spans="2:65" s="11" customFormat="1" ht="22.95" customHeight="1">
      <c r="B203" s="139"/>
      <c r="D203" s="140" t="s">
        <v>74</v>
      </c>
      <c r="E203" s="149" t="s">
        <v>131</v>
      </c>
      <c r="F203" s="149" t="s">
        <v>132</v>
      </c>
      <c r="I203" s="142"/>
      <c r="J203" s="150">
        <f>BK203</f>
        <v>0</v>
      </c>
      <c r="L203" s="139"/>
      <c r="M203" s="144"/>
      <c r="P203" s="145">
        <f>SUM(P204:P214)</f>
        <v>0</v>
      </c>
      <c r="R203" s="145">
        <f>SUM(R204:R214)</f>
        <v>12.071939200000001</v>
      </c>
      <c r="T203" s="146">
        <f>SUM(T204:T214)</f>
        <v>0</v>
      </c>
      <c r="AR203" s="140" t="s">
        <v>82</v>
      </c>
      <c r="AT203" s="147" t="s">
        <v>74</v>
      </c>
      <c r="AU203" s="147" t="s">
        <v>82</v>
      </c>
      <c r="AY203" s="140" t="s">
        <v>130</v>
      </c>
      <c r="BK203" s="148">
        <f>SUM(BK204:BK214)</f>
        <v>0</v>
      </c>
    </row>
    <row r="204" spans="2:65" s="1" customFormat="1" ht="33" customHeight="1">
      <c r="B204" s="121"/>
      <c r="C204" s="151" t="s">
        <v>307</v>
      </c>
      <c r="D204" s="151" t="s">
        <v>133</v>
      </c>
      <c r="E204" s="152" t="s">
        <v>308</v>
      </c>
      <c r="F204" s="153" t="s">
        <v>309</v>
      </c>
      <c r="G204" s="154" t="s">
        <v>165</v>
      </c>
      <c r="H204" s="155">
        <v>234.68</v>
      </c>
      <c r="I204" s="156"/>
      <c r="J204" s="157">
        <f>ROUND(I204*H204,2)</f>
        <v>0</v>
      </c>
      <c r="K204" s="158"/>
      <c r="L204" s="31"/>
      <c r="M204" s="159" t="s">
        <v>1</v>
      </c>
      <c r="N204" s="120" t="s">
        <v>41</v>
      </c>
      <c r="P204" s="160">
        <f>O204*H204</f>
        <v>0</v>
      </c>
      <c r="Q204" s="160">
        <v>2.572E-2</v>
      </c>
      <c r="R204" s="160">
        <f>Q204*H204</f>
        <v>6.0359696000000005</v>
      </c>
      <c r="S204" s="160">
        <v>0</v>
      </c>
      <c r="T204" s="161">
        <f>S204*H204</f>
        <v>0</v>
      </c>
      <c r="AR204" s="162" t="s">
        <v>137</v>
      </c>
      <c r="AT204" s="162" t="s">
        <v>133</v>
      </c>
      <c r="AU204" s="162" t="s">
        <v>108</v>
      </c>
      <c r="AY204" s="16" t="s">
        <v>130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6" t="s">
        <v>108</v>
      </c>
      <c r="BK204" s="163">
        <f>ROUND(I204*H204,2)</f>
        <v>0</v>
      </c>
      <c r="BL204" s="16" t="s">
        <v>137</v>
      </c>
      <c r="BM204" s="162" t="s">
        <v>310</v>
      </c>
    </row>
    <row r="205" spans="2:65" s="13" customFormat="1">
      <c r="B205" s="171"/>
      <c r="D205" s="165" t="s">
        <v>139</v>
      </c>
      <c r="E205" s="172" t="s">
        <v>1</v>
      </c>
      <c r="F205" s="173" t="s">
        <v>311</v>
      </c>
      <c r="H205" s="174">
        <v>234.68</v>
      </c>
      <c r="I205" s="175"/>
      <c r="L205" s="171"/>
      <c r="M205" s="176"/>
      <c r="T205" s="177"/>
      <c r="AT205" s="172" t="s">
        <v>139</v>
      </c>
      <c r="AU205" s="172" t="s">
        <v>108</v>
      </c>
      <c r="AV205" s="13" t="s">
        <v>108</v>
      </c>
      <c r="AW205" s="13" t="s">
        <v>31</v>
      </c>
      <c r="AX205" s="13" t="s">
        <v>82</v>
      </c>
      <c r="AY205" s="172" t="s">
        <v>130</v>
      </c>
    </row>
    <row r="206" spans="2:65" s="1" customFormat="1" ht="44.25" customHeight="1">
      <c r="B206" s="121"/>
      <c r="C206" s="151" t="s">
        <v>312</v>
      </c>
      <c r="D206" s="151" t="s">
        <v>133</v>
      </c>
      <c r="E206" s="152" t="s">
        <v>313</v>
      </c>
      <c r="F206" s="153" t="s">
        <v>314</v>
      </c>
      <c r="G206" s="154" t="s">
        <v>165</v>
      </c>
      <c r="H206" s="155">
        <v>234.68</v>
      </c>
      <c r="I206" s="156"/>
      <c r="J206" s="157">
        <f>ROUND(I206*H206,2)</f>
        <v>0</v>
      </c>
      <c r="K206" s="158"/>
      <c r="L206" s="31"/>
      <c r="M206" s="159" t="s">
        <v>1</v>
      </c>
      <c r="N206" s="120" t="s">
        <v>41</v>
      </c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AR206" s="162" t="s">
        <v>137</v>
      </c>
      <c r="AT206" s="162" t="s">
        <v>133</v>
      </c>
      <c r="AU206" s="162" t="s">
        <v>108</v>
      </c>
      <c r="AY206" s="16" t="s">
        <v>130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6" t="s">
        <v>108</v>
      </c>
      <c r="BK206" s="163">
        <f>ROUND(I206*H206,2)</f>
        <v>0</v>
      </c>
      <c r="BL206" s="16" t="s">
        <v>137</v>
      </c>
      <c r="BM206" s="162" t="s">
        <v>315</v>
      </c>
    </row>
    <row r="207" spans="2:65" s="1" customFormat="1" ht="33" customHeight="1">
      <c r="B207" s="121"/>
      <c r="C207" s="151" t="s">
        <v>316</v>
      </c>
      <c r="D207" s="151" t="s">
        <v>133</v>
      </c>
      <c r="E207" s="152" t="s">
        <v>317</v>
      </c>
      <c r="F207" s="153" t="s">
        <v>318</v>
      </c>
      <c r="G207" s="154" t="s">
        <v>165</v>
      </c>
      <c r="H207" s="155">
        <v>234.68</v>
      </c>
      <c r="I207" s="156"/>
      <c r="J207" s="157">
        <f>ROUND(I207*H207,2)</f>
        <v>0</v>
      </c>
      <c r="K207" s="158"/>
      <c r="L207" s="31"/>
      <c r="M207" s="159" t="s">
        <v>1</v>
      </c>
      <c r="N207" s="120" t="s">
        <v>41</v>
      </c>
      <c r="P207" s="160">
        <f>O207*H207</f>
        <v>0</v>
      </c>
      <c r="Q207" s="160">
        <v>2.572E-2</v>
      </c>
      <c r="R207" s="160">
        <f>Q207*H207</f>
        <v>6.0359696000000005</v>
      </c>
      <c r="S207" s="160">
        <v>0</v>
      </c>
      <c r="T207" s="161">
        <f>S207*H207</f>
        <v>0</v>
      </c>
      <c r="AR207" s="162" t="s">
        <v>137</v>
      </c>
      <c r="AT207" s="162" t="s">
        <v>133</v>
      </c>
      <c r="AU207" s="162" t="s">
        <v>108</v>
      </c>
      <c r="AY207" s="16" t="s">
        <v>130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6" t="s">
        <v>108</v>
      </c>
      <c r="BK207" s="163">
        <f>ROUND(I207*H207,2)</f>
        <v>0</v>
      </c>
      <c r="BL207" s="16" t="s">
        <v>137</v>
      </c>
      <c r="BM207" s="162" t="s">
        <v>319</v>
      </c>
    </row>
    <row r="208" spans="2:65" s="1" customFormat="1" ht="24.15" customHeight="1">
      <c r="B208" s="121"/>
      <c r="C208" s="151" t="s">
        <v>320</v>
      </c>
      <c r="D208" s="151" t="s">
        <v>133</v>
      </c>
      <c r="E208" s="152" t="s">
        <v>321</v>
      </c>
      <c r="F208" s="153" t="s">
        <v>322</v>
      </c>
      <c r="G208" s="154" t="s">
        <v>165</v>
      </c>
      <c r="H208" s="155">
        <v>337.83600000000001</v>
      </c>
      <c r="I208" s="156"/>
      <c r="J208" s="157">
        <f>ROUND(I208*H208,2)</f>
        <v>0</v>
      </c>
      <c r="K208" s="158"/>
      <c r="L208" s="31"/>
      <c r="M208" s="159" t="s">
        <v>1</v>
      </c>
      <c r="N208" s="120" t="s">
        <v>41</v>
      </c>
      <c r="P208" s="160">
        <f>O208*H208</f>
        <v>0</v>
      </c>
      <c r="Q208" s="160">
        <v>0</v>
      </c>
      <c r="R208" s="160">
        <f>Q208*H208</f>
        <v>0</v>
      </c>
      <c r="S208" s="160">
        <v>0</v>
      </c>
      <c r="T208" s="161">
        <f>S208*H208</f>
        <v>0</v>
      </c>
      <c r="AR208" s="162" t="s">
        <v>137</v>
      </c>
      <c r="AT208" s="162" t="s">
        <v>133</v>
      </c>
      <c r="AU208" s="162" t="s">
        <v>108</v>
      </c>
      <c r="AY208" s="16" t="s">
        <v>130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6" t="s">
        <v>108</v>
      </c>
      <c r="BK208" s="163">
        <f>ROUND(I208*H208,2)</f>
        <v>0</v>
      </c>
      <c r="BL208" s="16" t="s">
        <v>137</v>
      </c>
      <c r="BM208" s="162" t="s">
        <v>323</v>
      </c>
    </row>
    <row r="209" spans="2:65" s="13" customFormat="1">
      <c r="B209" s="171"/>
      <c r="D209" s="165" t="s">
        <v>139</v>
      </c>
      <c r="E209" s="172" t="s">
        <v>1</v>
      </c>
      <c r="F209" s="173" t="s">
        <v>274</v>
      </c>
      <c r="H209" s="174">
        <v>238.45699999999999</v>
      </c>
      <c r="I209" s="175"/>
      <c r="L209" s="171"/>
      <c r="M209" s="176"/>
      <c r="T209" s="177"/>
      <c r="AT209" s="172" t="s">
        <v>139</v>
      </c>
      <c r="AU209" s="172" t="s">
        <v>108</v>
      </c>
      <c r="AV209" s="13" t="s">
        <v>108</v>
      </c>
      <c r="AW209" s="13" t="s">
        <v>31</v>
      </c>
      <c r="AX209" s="13" t="s">
        <v>75</v>
      </c>
      <c r="AY209" s="172" t="s">
        <v>130</v>
      </c>
    </row>
    <row r="210" spans="2:65" s="13" customFormat="1">
      <c r="B210" s="171"/>
      <c r="D210" s="165" t="s">
        <v>139</v>
      </c>
      <c r="E210" s="172" t="s">
        <v>1</v>
      </c>
      <c r="F210" s="173" t="s">
        <v>275</v>
      </c>
      <c r="H210" s="174">
        <v>51.820999999999998</v>
      </c>
      <c r="I210" s="175"/>
      <c r="L210" s="171"/>
      <c r="M210" s="176"/>
      <c r="T210" s="177"/>
      <c r="AT210" s="172" t="s">
        <v>139</v>
      </c>
      <c r="AU210" s="172" t="s">
        <v>108</v>
      </c>
      <c r="AV210" s="13" t="s">
        <v>108</v>
      </c>
      <c r="AW210" s="13" t="s">
        <v>31</v>
      </c>
      <c r="AX210" s="13" t="s">
        <v>75</v>
      </c>
      <c r="AY210" s="172" t="s">
        <v>130</v>
      </c>
    </row>
    <row r="211" spans="2:65" s="13" customFormat="1">
      <c r="B211" s="171"/>
      <c r="D211" s="165" t="s">
        <v>139</v>
      </c>
      <c r="E211" s="172" t="s">
        <v>1</v>
      </c>
      <c r="F211" s="173" t="s">
        <v>276</v>
      </c>
      <c r="H211" s="174">
        <v>-25.44</v>
      </c>
      <c r="I211" s="175"/>
      <c r="L211" s="171"/>
      <c r="M211" s="176"/>
      <c r="T211" s="177"/>
      <c r="AT211" s="172" t="s">
        <v>139</v>
      </c>
      <c r="AU211" s="172" t="s">
        <v>108</v>
      </c>
      <c r="AV211" s="13" t="s">
        <v>108</v>
      </c>
      <c r="AW211" s="13" t="s">
        <v>31</v>
      </c>
      <c r="AX211" s="13" t="s">
        <v>75</v>
      </c>
      <c r="AY211" s="172" t="s">
        <v>130</v>
      </c>
    </row>
    <row r="212" spans="2:65" s="13" customFormat="1">
      <c r="B212" s="171"/>
      <c r="D212" s="165" t="s">
        <v>139</v>
      </c>
      <c r="E212" s="172" t="s">
        <v>1</v>
      </c>
      <c r="F212" s="173" t="s">
        <v>277</v>
      </c>
      <c r="H212" s="174">
        <v>15.93</v>
      </c>
      <c r="I212" s="175"/>
      <c r="L212" s="171"/>
      <c r="M212" s="176"/>
      <c r="T212" s="177"/>
      <c r="AT212" s="172" t="s">
        <v>139</v>
      </c>
      <c r="AU212" s="172" t="s">
        <v>108</v>
      </c>
      <c r="AV212" s="13" t="s">
        <v>108</v>
      </c>
      <c r="AW212" s="13" t="s">
        <v>31</v>
      </c>
      <c r="AX212" s="13" t="s">
        <v>75</v>
      </c>
      <c r="AY212" s="172" t="s">
        <v>130</v>
      </c>
    </row>
    <row r="213" spans="2:65" s="13" customFormat="1">
      <c r="B213" s="171"/>
      <c r="D213" s="165" t="s">
        <v>139</v>
      </c>
      <c r="E213" s="172" t="s">
        <v>1</v>
      </c>
      <c r="F213" s="173" t="s">
        <v>278</v>
      </c>
      <c r="H213" s="174">
        <v>57.067999999999998</v>
      </c>
      <c r="I213" s="175"/>
      <c r="L213" s="171"/>
      <c r="M213" s="176"/>
      <c r="T213" s="177"/>
      <c r="AT213" s="172" t="s">
        <v>139</v>
      </c>
      <c r="AU213" s="172" t="s">
        <v>108</v>
      </c>
      <c r="AV213" s="13" t="s">
        <v>108</v>
      </c>
      <c r="AW213" s="13" t="s">
        <v>31</v>
      </c>
      <c r="AX213" s="13" t="s">
        <v>75</v>
      </c>
      <c r="AY213" s="172" t="s">
        <v>130</v>
      </c>
    </row>
    <row r="214" spans="2:65" s="14" customFormat="1">
      <c r="B214" s="181"/>
      <c r="D214" s="165" t="s">
        <v>139</v>
      </c>
      <c r="E214" s="182" t="s">
        <v>1</v>
      </c>
      <c r="F214" s="183" t="s">
        <v>279</v>
      </c>
      <c r="H214" s="184">
        <v>337.83600000000001</v>
      </c>
      <c r="I214" s="185"/>
      <c r="L214" s="181"/>
      <c r="M214" s="186"/>
      <c r="T214" s="187"/>
      <c r="AT214" s="182" t="s">
        <v>139</v>
      </c>
      <c r="AU214" s="182" t="s">
        <v>108</v>
      </c>
      <c r="AV214" s="14" t="s">
        <v>137</v>
      </c>
      <c r="AW214" s="14" t="s">
        <v>31</v>
      </c>
      <c r="AX214" s="14" t="s">
        <v>82</v>
      </c>
      <c r="AY214" s="182" t="s">
        <v>130</v>
      </c>
    </row>
    <row r="215" spans="2:65" s="11" customFormat="1" ht="22.95" customHeight="1">
      <c r="B215" s="139"/>
      <c r="D215" s="140" t="s">
        <v>74</v>
      </c>
      <c r="E215" s="149" t="s">
        <v>324</v>
      </c>
      <c r="F215" s="149" t="s">
        <v>325</v>
      </c>
      <c r="I215" s="142"/>
      <c r="J215" s="150">
        <f>BK215</f>
        <v>0</v>
      </c>
      <c r="L215" s="139"/>
      <c r="M215" s="144"/>
      <c r="P215" s="145">
        <f>P216</f>
        <v>0</v>
      </c>
      <c r="R215" s="145">
        <f>R216</f>
        <v>0</v>
      </c>
      <c r="T215" s="146">
        <f>T216</f>
        <v>0</v>
      </c>
      <c r="AR215" s="140" t="s">
        <v>82</v>
      </c>
      <c r="AT215" s="147" t="s">
        <v>74</v>
      </c>
      <c r="AU215" s="147" t="s">
        <v>82</v>
      </c>
      <c r="AY215" s="140" t="s">
        <v>130</v>
      </c>
      <c r="BK215" s="148">
        <f>BK216</f>
        <v>0</v>
      </c>
    </row>
    <row r="216" spans="2:65" s="1" customFormat="1" ht="24.15" customHeight="1">
      <c r="B216" s="121"/>
      <c r="C216" s="151" t="s">
        <v>326</v>
      </c>
      <c r="D216" s="151" t="s">
        <v>133</v>
      </c>
      <c r="E216" s="152" t="s">
        <v>327</v>
      </c>
      <c r="F216" s="153" t="s">
        <v>328</v>
      </c>
      <c r="G216" s="154" t="s">
        <v>144</v>
      </c>
      <c r="H216" s="155">
        <v>46.671999999999997</v>
      </c>
      <c r="I216" s="156"/>
      <c r="J216" s="157">
        <f>ROUND(I216*H216,2)</f>
        <v>0</v>
      </c>
      <c r="K216" s="158"/>
      <c r="L216" s="31"/>
      <c r="M216" s="159" t="s">
        <v>1</v>
      </c>
      <c r="N216" s="120" t="s">
        <v>41</v>
      </c>
      <c r="P216" s="160">
        <f>O216*H216</f>
        <v>0</v>
      </c>
      <c r="Q216" s="160">
        <v>0</v>
      </c>
      <c r="R216" s="160">
        <f>Q216*H216</f>
        <v>0</v>
      </c>
      <c r="S216" s="160">
        <v>0</v>
      </c>
      <c r="T216" s="161">
        <f>S216*H216</f>
        <v>0</v>
      </c>
      <c r="AR216" s="162" t="s">
        <v>137</v>
      </c>
      <c r="AT216" s="162" t="s">
        <v>133</v>
      </c>
      <c r="AU216" s="162" t="s">
        <v>108</v>
      </c>
      <c r="AY216" s="16" t="s">
        <v>130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6" t="s">
        <v>108</v>
      </c>
      <c r="BK216" s="163">
        <f>ROUND(I216*H216,2)</f>
        <v>0</v>
      </c>
      <c r="BL216" s="16" t="s">
        <v>137</v>
      </c>
      <c r="BM216" s="162" t="s">
        <v>329</v>
      </c>
    </row>
    <row r="217" spans="2:65" s="11" customFormat="1" ht="25.95" customHeight="1">
      <c r="B217" s="139"/>
      <c r="D217" s="140" t="s">
        <v>74</v>
      </c>
      <c r="E217" s="141" t="s">
        <v>158</v>
      </c>
      <c r="F217" s="141" t="s">
        <v>159</v>
      </c>
      <c r="I217" s="142"/>
      <c r="J217" s="143">
        <f>BK217</f>
        <v>0</v>
      </c>
      <c r="L217" s="139"/>
      <c r="M217" s="144"/>
      <c r="P217" s="145">
        <f>P218+P265+P270</f>
        <v>0</v>
      </c>
      <c r="R217" s="145">
        <f>R218+R265+R270</f>
        <v>3.7691067499999997</v>
      </c>
      <c r="T217" s="146">
        <f>T218+T265+T270</f>
        <v>0.81059999999999999</v>
      </c>
      <c r="AR217" s="140" t="s">
        <v>108</v>
      </c>
      <c r="AT217" s="147" t="s">
        <v>74</v>
      </c>
      <c r="AU217" s="147" t="s">
        <v>75</v>
      </c>
      <c r="AY217" s="140" t="s">
        <v>130</v>
      </c>
      <c r="BK217" s="148">
        <f>BK218+BK265+BK270</f>
        <v>0</v>
      </c>
    </row>
    <row r="218" spans="2:65" s="11" customFormat="1" ht="22.95" customHeight="1">
      <c r="B218" s="139"/>
      <c r="D218" s="140" t="s">
        <v>74</v>
      </c>
      <c r="E218" s="149" t="s">
        <v>330</v>
      </c>
      <c r="F218" s="149" t="s">
        <v>331</v>
      </c>
      <c r="I218" s="142"/>
      <c r="J218" s="150">
        <f>BK218</f>
        <v>0</v>
      </c>
      <c r="L218" s="139"/>
      <c r="M218" s="144"/>
      <c r="P218" s="145">
        <f>SUM(P219:P264)</f>
        <v>0</v>
      </c>
      <c r="R218" s="145">
        <f>SUM(R219:R264)</f>
        <v>2.2010535499999997</v>
      </c>
      <c r="T218" s="146">
        <f>SUM(T219:T264)</f>
        <v>0.81059999999999999</v>
      </c>
      <c r="AR218" s="140" t="s">
        <v>108</v>
      </c>
      <c r="AT218" s="147" t="s">
        <v>74</v>
      </c>
      <c r="AU218" s="147" t="s">
        <v>82</v>
      </c>
      <c r="AY218" s="140" t="s">
        <v>130</v>
      </c>
      <c r="BK218" s="148">
        <f>SUM(BK219:BK264)</f>
        <v>0</v>
      </c>
    </row>
    <row r="219" spans="2:65" s="1" customFormat="1" ht="21.75" customHeight="1">
      <c r="B219" s="121"/>
      <c r="C219" s="151" t="s">
        <v>332</v>
      </c>
      <c r="D219" s="151" t="s">
        <v>133</v>
      </c>
      <c r="E219" s="152" t="s">
        <v>333</v>
      </c>
      <c r="F219" s="153" t="s">
        <v>334</v>
      </c>
      <c r="G219" s="154" t="s">
        <v>165</v>
      </c>
      <c r="H219" s="155">
        <v>405.5</v>
      </c>
      <c r="I219" s="156"/>
      <c r="J219" s="157">
        <f>ROUND(I219*H219,2)</f>
        <v>0</v>
      </c>
      <c r="K219" s="158"/>
      <c r="L219" s="31"/>
      <c r="M219" s="159" t="s">
        <v>1</v>
      </c>
      <c r="N219" s="120" t="s">
        <v>41</v>
      </c>
      <c r="P219" s="160">
        <f>O219*H219</f>
        <v>0</v>
      </c>
      <c r="Q219" s="160">
        <v>0</v>
      </c>
      <c r="R219" s="160">
        <f>Q219*H219</f>
        <v>0</v>
      </c>
      <c r="S219" s="160">
        <v>0</v>
      </c>
      <c r="T219" s="161">
        <f>S219*H219</f>
        <v>0</v>
      </c>
      <c r="AR219" s="162" t="s">
        <v>166</v>
      </c>
      <c r="AT219" s="162" t="s">
        <v>133</v>
      </c>
      <c r="AU219" s="162" t="s">
        <v>108</v>
      </c>
      <c r="AY219" s="16" t="s">
        <v>130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6" t="s">
        <v>108</v>
      </c>
      <c r="BK219" s="163">
        <f>ROUND(I219*H219,2)</f>
        <v>0</v>
      </c>
      <c r="BL219" s="16" t="s">
        <v>166</v>
      </c>
      <c r="BM219" s="162" t="s">
        <v>335</v>
      </c>
    </row>
    <row r="220" spans="2:65" s="1" customFormat="1" ht="24.15" customHeight="1">
      <c r="B220" s="121"/>
      <c r="C220" s="188" t="s">
        <v>336</v>
      </c>
      <c r="D220" s="188" t="s">
        <v>337</v>
      </c>
      <c r="E220" s="189" t="s">
        <v>338</v>
      </c>
      <c r="F220" s="190" t="s">
        <v>339</v>
      </c>
      <c r="G220" s="191" t="s">
        <v>165</v>
      </c>
      <c r="H220" s="192">
        <v>466.32499999999999</v>
      </c>
      <c r="I220" s="193"/>
      <c r="J220" s="194">
        <f>ROUND(I220*H220,2)</f>
        <v>0</v>
      </c>
      <c r="K220" s="195"/>
      <c r="L220" s="196"/>
      <c r="M220" s="197" t="s">
        <v>1</v>
      </c>
      <c r="N220" s="198" t="s">
        <v>41</v>
      </c>
      <c r="P220" s="160">
        <f>O220*H220</f>
        <v>0</v>
      </c>
      <c r="Q220" s="160">
        <v>1.9000000000000001E-4</v>
      </c>
      <c r="R220" s="160">
        <f>Q220*H220</f>
        <v>8.8601750000000007E-2</v>
      </c>
      <c r="S220" s="160">
        <v>0</v>
      </c>
      <c r="T220" s="161">
        <f>S220*H220</f>
        <v>0</v>
      </c>
      <c r="AR220" s="162" t="s">
        <v>340</v>
      </c>
      <c r="AT220" s="162" t="s">
        <v>337</v>
      </c>
      <c r="AU220" s="162" t="s">
        <v>108</v>
      </c>
      <c r="AY220" s="16" t="s">
        <v>130</v>
      </c>
      <c r="BE220" s="163">
        <f>IF(N220="základná",J220,0)</f>
        <v>0</v>
      </c>
      <c r="BF220" s="163">
        <f>IF(N220="znížená",J220,0)</f>
        <v>0</v>
      </c>
      <c r="BG220" s="163">
        <f>IF(N220="zákl. prenesená",J220,0)</f>
        <v>0</v>
      </c>
      <c r="BH220" s="163">
        <f>IF(N220="zníž. prenesená",J220,0)</f>
        <v>0</v>
      </c>
      <c r="BI220" s="163">
        <f>IF(N220="nulová",J220,0)</f>
        <v>0</v>
      </c>
      <c r="BJ220" s="16" t="s">
        <v>108</v>
      </c>
      <c r="BK220" s="163">
        <f>ROUND(I220*H220,2)</f>
        <v>0</v>
      </c>
      <c r="BL220" s="16" t="s">
        <v>166</v>
      </c>
      <c r="BM220" s="162" t="s">
        <v>341</v>
      </c>
    </row>
    <row r="221" spans="2:65" s="13" customFormat="1">
      <c r="B221" s="171"/>
      <c r="D221" s="165" t="s">
        <v>139</v>
      </c>
      <c r="F221" s="173" t="s">
        <v>342</v>
      </c>
      <c r="H221" s="174">
        <v>466.32499999999999</v>
      </c>
      <c r="I221" s="175"/>
      <c r="L221" s="171"/>
      <c r="M221" s="176"/>
      <c r="T221" s="177"/>
      <c r="AT221" s="172" t="s">
        <v>139</v>
      </c>
      <c r="AU221" s="172" t="s">
        <v>108</v>
      </c>
      <c r="AV221" s="13" t="s">
        <v>108</v>
      </c>
      <c r="AW221" s="13" t="s">
        <v>3</v>
      </c>
      <c r="AX221" s="13" t="s">
        <v>82</v>
      </c>
      <c r="AY221" s="172" t="s">
        <v>130</v>
      </c>
    </row>
    <row r="222" spans="2:65" s="1" customFormat="1" ht="24.15" customHeight="1">
      <c r="B222" s="121"/>
      <c r="C222" s="151" t="s">
        <v>343</v>
      </c>
      <c r="D222" s="151" t="s">
        <v>133</v>
      </c>
      <c r="E222" s="152" t="s">
        <v>344</v>
      </c>
      <c r="F222" s="153" t="s">
        <v>345</v>
      </c>
      <c r="G222" s="154" t="s">
        <v>165</v>
      </c>
      <c r="H222" s="155">
        <v>405.3</v>
      </c>
      <c r="I222" s="156"/>
      <c r="J222" s="157">
        <f>ROUND(I222*H222,2)</f>
        <v>0</v>
      </c>
      <c r="K222" s="158"/>
      <c r="L222" s="31"/>
      <c r="M222" s="159" t="s">
        <v>1</v>
      </c>
      <c r="N222" s="120" t="s">
        <v>41</v>
      </c>
      <c r="P222" s="160">
        <f>O222*H222</f>
        <v>0</v>
      </c>
      <c r="Q222" s="160">
        <v>0</v>
      </c>
      <c r="R222" s="160">
        <f>Q222*H222</f>
        <v>0</v>
      </c>
      <c r="S222" s="160">
        <v>2E-3</v>
      </c>
      <c r="T222" s="161">
        <f>S222*H222</f>
        <v>0.81059999999999999</v>
      </c>
      <c r="AR222" s="162" t="s">
        <v>166</v>
      </c>
      <c r="AT222" s="162" t="s">
        <v>133</v>
      </c>
      <c r="AU222" s="162" t="s">
        <v>108</v>
      </c>
      <c r="AY222" s="16" t="s">
        <v>130</v>
      </c>
      <c r="BE222" s="163">
        <f>IF(N222="základná",J222,0)</f>
        <v>0</v>
      </c>
      <c r="BF222" s="163">
        <f>IF(N222="znížená",J222,0)</f>
        <v>0</v>
      </c>
      <c r="BG222" s="163">
        <f>IF(N222="zákl. prenesená",J222,0)</f>
        <v>0</v>
      </c>
      <c r="BH222" s="163">
        <f>IF(N222="zníž. prenesená",J222,0)</f>
        <v>0</v>
      </c>
      <c r="BI222" s="163">
        <f>IF(N222="nulová",J222,0)</f>
        <v>0</v>
      </c>
      <c r="BJ222" s="16" t="s">
        <v>108</v>
      </c>
      <c r="BK222" s="163">
        <f>ROUND(I222*H222,2)</f>
        <v>0</v>
      </c>
      <c r="BL222" s="16" t="s">
        <v>166</v>
      </c>
      <c r="BM222" s="162" t="s">
        <v>346</v>
      </c>
    </row>
    <row r="223" spans="2:65" s="1" customFormat="1" ht="37.950000000000003" customHeight="1">
      <c r="B223" s="121"/>
      <c r="C223" s="151" t="s">
        <v>340</v>
      </c>
      <c r="D223" s="151" t="s">
        <v>133</v>
      </c>
      <c r="E223" s="152" t="s">
        <v>347</v>
      </c>
      <c r="F223" s="153" t="s">
        <v>348</v>
      </c>
      <c r="G223" s="154" t="s">
        <v>165</v>
      </c>
      <c r="H223" s="155">
        <v>438.74</v>
      </c>
      <c r="I223" s="156"/>
      <c r="J223" s="157">
        <f>ROUND(I223*H223,2)</f>
        <v>0</v>
      </c>
      <c r="K223" s="158"/>
      <c r="L223" s="31"/>
      <c r="M223" s="159" t="s">
        <v>1</v>
      </c>
      <c r="N223" s="120" t="s">
        <v>41</v>
      </c>
      <c r="P223" s="160">
        <f>O223*H223</f>
        <v>0</v>
      </c>
      <c r="Q223" s="160">
        <v>0</v>
      </c>
      <c r="R223" s="160">
        <f>Q223*H223</f>
        <v>0</v>
      </c>
      <c r="S223" s="160">
        <v>0</v>
      </c>
      <c r="T223" s="161">
        <f>S223*H223</f>
        <v>0</v>
      </c>
      <c r="AR223" s="162" t="s">
        <v>166</v>
      </c>
      <c r="AT223" s="162" t="s">
        <v>133</v>
      </c>
      <c r="AU223" s="162" t="s">
        <v>108</v>
      </c>
      <c r="AY223" s="16" t="s">
        <v>130</v>
      </c>
      <c r="BE223" s="163">
        <f>IF(N223="základná",J223,0)</f>
        <v>0</v>
      </c>
      <c r="BF223" s="163">
        <f>IF(N223="znížená",J223,0)</f>
        <v>0</v>
      </c>
      <c r="BG223" s="163">
        <f>IF(N223="zákl. prenesená",J223,0)</f>
        <v>0</v>
      </c>
      <c r="BH223" s="163">
        <f>IF(N223="zníž. prenesená",J223,0)</f>
        <v>0</v>
      </c>
      <c r="BI223" s="163">
        <f>IF(N223="nulová",J223,0)</f>
        <v>0</v>
      </c>
      <c r="BJ223" s="16" t="s">
        <v>108</v>
      </c>
      <c r="BK223" s="163">
        <f>ROUND(I223*H223,2)</f>
        <v>0</v>
      </c>
      <c r="BL223" s="16" t="s">
        <v>166</v>
      </c>
      <c r="BM223" s="162" t="s">
        <v>349</v>
      </c>
    </row>
    <row r="224" spans="2:65" s="12" customFormat="1">
      <c r="B224" s="164"/>
      <c r="D224" s="165" t="s">
        <v>139</v>
      </c>
      <c r="E224" s="166" t="s">
        <v>1</v>
      </c>
      <c r="F224" s="167" t="s">
        <v>350</v>
      </c>
      <c r="H224" s="166" t="s">
        <v>1</v>
      </c>
      <c r="I224" s="168"/>
      <c r="L224" s="164"/>
      <c r="M224" s="169"/>
      <c r="T224" s="170"/>
      <c r="AT224" s="166" t="s">
        <v>139</v>
      </c>
      <c r="AU224" s="166" t="s">
        <v>108</v>
      </c>
      <c r="AV224" s="12" t="s">
        <v>82</v>
      </c>
      <c r="AW224" s="12" t="s">
        <v>31</v>
      </c>
      <c r="AX224" s="12" t="s">
        <v>75</v>
      </c>
      <c r="AY224" s="166" t="s">
        <v>130</v>
      </c>
    </row>
    <row r="225" spans="2:65" s="13" customFormat="1">
      <c r="B225" s="171"/>
      <c r="D225" s="165" t="s">
        <v>139</v>
      </c>
      <c r="E225" s="172" t="s">
        <v>1</v>
      </c>
      <c r="F225" s="173" t="s">
        <v>351</v>
      </c>
      <c r="H225" s="174">
        <v>405.5</v>
      </c>
      <c r="I225" s="175"/>
      <c r="L225" s="171"/>
      <c r="M225" s="176"/>
      <c r="T225" s="177"/>
      <c r="AT225" s="172" t="s">
        <v>139</v>
      </c>
      <c r="AU225" s="172" t="s">
        <v>108</v>
      </c>
      <c r="AV225" s="13" t="s">
        <v>108</v>
      </c>
      <c r="AW225" s="13" t="s">
        <v>31</v>
      </c>
      <c r="AX225" s="13" t="s">
        <v>75</v>
      </c>
      <c r="AY225" s="172" t="s">
        <v>130</v>
      </c>
    </row>
    <row r="226" spans="2:65" s="12" customFormat="1">
      <c r="B226" s="164"/>
      <c r="D226" s="165" t="s">
        <v>139</v>
      </c>
      <c r="E226" s="166" t="s">
        <v>1</v>
      </c>
      <c r="F226" s="167" t="s">
        <v>203</v>
      </c>
      <c r="H226" s="166" t="s">
        <v>1</v>
      </c>
      <c r="I226" s="168"/>
      <c r="L226" s="164"/>
      <c r="M226" s="169"/>
      <c r="T226" s="170"/>
      <c r="AT226" s="166" t="s">
        <v>139</v>
      </c>
      <c r="AU226" s="166" t="s">
        <v>108</v>
      </c>
      <c r="AV226" s="12" t="s">
        <v>82</v>
      </c>
      <c r="AW226" s="12" t="s">
        <v>31</v>
      </c>
      <c r="AX226" s="12" t="s">
        <v>75</v>
      </c>
      <c r="AY226" s="166" t="s">
        <v>130</v>
      </c>
    </row>
    <row r="227" spans="2:65" s="13" customFormat="1">
      <c r="B227" s="171"/>
      <c r="D227" s="165" t="s">
        <v>139</v>
      </c>
      <c r="E227" s="172" t="s">
        <v>1</v>
      </c>
      <c r="F227" s="173" t="s">
        <v>352</v>
      </c>
      <c r="H227" s="174">
        <v>33.24</v>
      </c>
      <c r="I227" s="175"/>
      <c r="L227" s="171"/>
      <c r="M227" s="176"/>
      <c r="T227" s="177"/>
      <c r="AT227" s="172" t="s">
        <v>139</v>
      </c>
      <c r="AU227" s="172" t="s">
        <v>108</v>
      </c>
      <c r="AV227" s="13" t="s">
        <v>108</v>
      </c>
      <c r="AW227" s="13" t="s">
        <v>31</v>
      </c>
      <c r="AX227" s="13" t="s">
        <v>75</v>
      </c>
      <c r="AY227" s="172" t="s">
        <v>130</v>
      </c>
    </row>
    <row r="228" spans="2:65" s="14" customFormat="1">
      <c r="B228" s="181"/>
      <c r="D228" s="165" t="s">
        <v>139</v>
      </c>
      <c r="E228" s="182" t="s">
        <v>1</v>
      </c>
      <c r="F228" s="183" t="s">
        <v>279</v>
      </c>
      <c r="H228" s="184">
        <v>438.74</v>
      </c>
      <c r="I228" s="185"/>
      <c r="L228" s="181"/>
      <c r="M228" s="186"/>
      <c r="T228" s="187"/>
      <c r="AT228" s="182" t="s">
        <v>139</v>
      </c>
      <c r="AU228" s="182" t="s">
        <v>108</v>
      </c>
      <c r="AV228" s="14" t="s">
        <v>137</v>
      </c>
      <c r="AW228" s="14" t="s">
        <v>31</v>
      </c>
      <c r="AX228" s="14" t="s">
        <v>82</v>
      </c>
      <c r="AY228" s="182" t="s">
        <v>130</v>
      </c>
    </row>
    <row r="229" spans="2:65" s="1" customFormat="1" ht="24.15" customHeight="1">
      <c r="B229" s="121"/>
      <c r="C229" s="188" t="s">
        <v>353</v>
      </c>
      <c r="D229" s="188" t="s">
        <v>337</v>
      </c>
      <c r="E229" s="189" t="s">
        <v>354</v>
      </c>
      <c r="F229" s="190" t="s">
        <v>355</v>
      </c>
      <c r="G229" s="191" t="s">
        <v>165</v>
      </c>
      <c r="H229" s="192">
        <v>504.55099999999999</v>
      </c>
      <c r="I229" s="193"/>
      <c r="J229" s="194">
        <f>ROUND(I229*H229,2)</f>
        <v>0</v>
      </c>
      <c r="K229" s="195"/>
      <c r="L229" s="196"/>
      <c r="M229" s="197" t="s">
        <v>1</v>
      </c>
      <c r="N229" s="198" t="s">
        <v>41</v>
      </c>
      <c r="P229" s="160">
        <f>O229*H229</f>
        <v>0</v>
      </c>
      <c r="Q229" s="160">
        <v>1.9E-3</v>
      </c>
      <c r="R229" s="160">
        <f>Q229*H229</f>
        <v>0.95864689999999997</v>
      </c>
      <c r="S229" s="160">
        <v>0</v>
      </c>
      <c r="T229" s="161">
        <f>S229*H229</f>
        <v>0</v>
      </c>
      <c r="AR229" s="162" t="s">
        <v>340</v>
      </c>
      <c r="AT229" s="162" t="s">
        <v>337</v>
      </c>
      <c r="AU229" s="162" t="s">
        <v>108</v>
      </c>
      <c r="AY229" s="16" t="s">
        <v>130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6" t="s">
        <v>108</v>
      </c>
      <c r="BK229" s="163">
        <f>ROUND(I229*H229,2)</f>
        <v>0</v>
      </c>
      <c r="BL229" s="16" t="s">
        <v>166</v>
      </c>
      <c r="BM229" s="162" t="s">
        <v>356</v>
      </c>
    </row>
    <row r="230" spans="2:65" s="13" customFormat="1">
      <c r="B230" s="171"/>
      <c r="D230" s="165" t="s">
        <v>139</v>
      </c>
      <c r="F230" s="173" t="s">
        <v>357</v>
      </c>
      <c r="H230" s="174">
        <v>504.55099999999999</v>
      </c>
      <c r="I230" s="175"/>
      <c r="L230" s="171"/>
      <c r="M230" s="176"/>
      <c r="T230" s="177"/>
      <c r="AT230" s="172" t="s">
        <v>139</v>
      </c>
      <c r="AU230" s="172" t="s">
        <v>108</v>
      </c>
      <c r="AV230" s="13" t="s">
        <v>108</v>
      </c>
      <c r="AW230" s="13" t="s">
        <v>3</v>
      </c>
      <c r="AX230" s="13" t="s">
        <v>82</v>
      </c>
      <c r="AY230" s="172" t="s">
        <v>130</v>
      </c>
    </row>
    <row r="231" spans="2:65" s="1" customFormat="1" ht="16.5" customHeight="1">
      <c r="B231" s="121"/>
      <c r="C231" s="188" t="s">
        <v>358</v>
      </c>
      <c r="D231" s="188" t="s">
        <v>337</v>
      </c>
      <c r="E231" s="189" t="s">
        <v>359</v>
      </c>
      <c r="F231" s="190" t="s">
        <v>360</v>
      </c>
      <c r="G231" s="191" t="s">
        <v>361</v>
      </c>
      <c r="H231" s="192">
        <v>1935</v>
      </c>
      <c r="I231" s="193"/>
      <c r="J231" s="194">
        <f>ROUND(I231*H231,2)</f>
        <v>0</v>
      </c>
      <c r="K231" s="195"/>
      <c r="L231" s="196"/>
      <c r="M231" s="197" t="s">
        <v>1</v>
      </c>
      <c r="N231" s="198" t="s">
        <v>41</v>
      </c>
      <c r="P231" s="160">
        <f>O231*H231</f>
        <v>0</v>
      </c>
      <c r="Q231" s="160">
        <v>2.0000000000000001E-4</v>
      </c>
      <c r="R231" s="160">
        <f>Q231*H231</f>
        <v>0.38700000000000001</v>
      </c>
      <c r="S231" s="160">
        <v>0</v>
      </c>
      <c r="T231" s="161">
        <f>S231*H231</f>
        <v>0</v>
      </c>
      <c r="AR231" s="162" t="s">
        <v>340</v>
      </c>
      <c r="AT231" s="162" t="s">
        <v>337</v>
      </c>
      <c r="AU231" s="162" t="s">
        <v>108</v>
      </c>
      <c r="AY231" s="16" t="s">
        <v>130</v>
      </c>
      <c r="BE231" s="163">
        <f>IF(N231="základná",J231,0)</f>
        <v>0</v>
      </c>
      <c r="BF231" s="163">
        <f>IF(N231="znížená",J231,0)</f>
        <v>0</v>
      </c>
      <c r="BG231" s="163">
        <f>IF(N231="zákl. prenesená",J231,0)</f>
        <v>0</v>
      </c>
      <c r="BH231" s="163">
        <f>IF(N231="zníž. prenesená",J231,0)</f>
        <v>0</v>
      </c>
      <c r="BI231" s="163">
        <f>IF(N231="nulová",J231,0)</f>
        <v>0</v>
      </c>
      <c r="BJ231" s="16" t="s">
        <v>108</v>
      </c>
      <c r="BK231" s="163">
        <f>ROUND(I231*H231,2)</f>
        <v>0</v>
      </c>
      <c r="BL231" s="16" t="s">
        <v>166</v>
      </c>
      <c r="BM231" s="162" t="s">
        <v>362</v>
      </c>
    </row>
    <row r="232" spans="2:65" s="13" customFormat="1">
      <c r="B232" s="171"/>
      <c r="D232" s="165" t="s">
        <v>139</v>
      </c>
      <c r="E232" s="172" t="s">
        <v>1</v>
      </c>
      <c r="F232" s="173" t="s">
        <v>363</v>
      </c>
      <c r="H232" s="174">
        <v>1930.95</v>
      </c>
      <c r="I232" s="175"/>
      <c r="L232" s="171"/>
      <c r="M232" s="176"/>
      <c r="T232" s="177"/>
      <c r="AT232" s="172" t="s">
        <v>139</v>
      </c>
      <c r="AU232" s="172" t="s">
        <v>108</v>
      </c>
      <c r="AV232" s="13" t="s">
        <v>108</v>
      </c>
      <c r="AW232" s="13" t="s">
        <v>31</v>
      </c>
      <c r="AX232" s="13" t="s">
        <v>75</v>
      </c>
      <c r="AY232" s="172" t="s">
        <v>130</v>
      </c>
    </row>
    <row r="233" spans="2:65" s="13" customFormat="1">
      <c r="B233" s="171"/>
      <c r="D233" s="165" t="s">
        <v>139</v>
      </c>
      <c r="E233" s="172" t="s">
        <v>1</v>
      </c>
      <c r="F233" s="173" t="s">
        <v>364</v>
      </c>
      <c r="H233" s="174">
        <v>1935</v>
      </c>
      <c r="I233" s="175"/>
      <c r="L233" s="171"/>
      <c r="M233" s="176"/>
      <c r="T233" s="177"/>
      <c r="AT233" s="172" t="s">
        <v>139</v>
      </c>
      <c r="AU233" s="172" t="s">
        <v>108</v>
      </c>
      <c r="AV233" s="13" t="s">
        <v>108</v>
      </c>
      <c r="AW233" s="13" t="s">
        <v>31</v>
      </c>
      <c r="AX233" s="13" t="s">
        <v>82</v>
      </c>
      <c r="AY233" s="172" t="s">
        <v>130</v>
      </c>
    </row>
    <row r="234" spans="2:65" s="1" customFormat="1" ht="24.15" customHeight="1">
      <c r="B234" s="121"/>
      <c r="C234" s="151" t="s">
        <v>365</v>
      </c>
      <c r="D234" s="151" t="s">
        <v>133</v>
      </c>
      <c r="E234" s="152" t="s">
        <v>366</v>
      </c>
      <c r="F234" s="153" t="s">
        <v>367</v>
      </c>
      <c r="G234" s="154" t="s">
        <v>361</v>
      </c>
      <c r="H234" s="155">
        <v>16</v>
      </c>
      <c r="I234" s="156"/>
      <c r="J234" s="157">
        <f>ROUND(I234*H234,2)</f>
        <v>0</v>
      </c>
      <c r="K234" s="158"/>
      <c r="L234" s="31"/>
      <c r="M234" s="159" t="s">
        <v>1</v>
      </c>
      <c r="N234" s="120" t="s">
        <v>41</v>
      </c>
      <c r="P234" s="160">
        <f>O234*H234</f>
        <v>0</v>
      </c>
      <c r="Q234" s="160">
        <v>1.0000000000000001E-5</v>
      </c>
      <c r="R234" s="160">
        <f>Q234*H234</f>
        <v>1.6000000000000001E-4</v>
      </c>
      <c r="S234" s="160">
        <v>0</v>
      </c>
      <c r="T234" s="161">
        <f>S234*H234</f>
        <v>0</v>
      </c>
      <c r="AR234" s="162" t="s">
        <v>166</v>
      </c>
      <c r="AT234" s="162" t="s">
        <v>133</v>
      </c>
      <c r="AU234" s="162" t="s">
        <v>108</v>
      </c>
      <c r="AY234" s="16" t="s">
        <v>130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6" t="s">
        <v>108</v>
      </c>
      <c r="BK234" s="163">
        <f>ROUND(I234*H234,2)</f>
        <v>0</v>
      </c>
      <c r="BL234" s="16" t="s">
        <v>166</v>
      </c>
      <c r="BM234" s="162" t="s">
        <v>368</v>
      </c>
    </row>
    <row r="235" spans="2:65" s="12" customFormat="1">
      <c r="B235" s="164"/>
      <c r="D235" s="165" t="s">
        <v>139</v>
      </c>
      <c r="E235" s="166" t="s">
        <v>1</v>
      </c>
      <c r="F235" s="167" t="s">
        <v>369</v>
      </c>
      <c r="H235" s="166" t="s">
        <v>1</v>
      </c>
      <c r="I235" s="168"/>
      <c r="L235" s="164"/>
      <c r="M235" s="169"/>
      <c r="T235" s="170"/>
      <c r="AT235" s="166" t="s">
        <v>139</v>
      </c>
      <c r="AU235" s="166" t="s">
        <v>108</v>
      </c>
      <c r="AV235" s="12" t="s">
        <v>82</v>
      </c>
      <c r="AW235" s="12" t="s">
        <v>31</v>
      </c>
      <c r="AX235" s="12" t="s">
        <v>75</v>
      </c>
      <c r="AY235" s="166" t="s">
        <v>130</v>
      </c>
    </row>
    <row r="236" spans="2:65" s="13" customFormat="1">
      <c r="B236" s="171"/>
      <c r="D236" s="165" t="s">
        <v>139</v>
      </c>
      <c r="E236" s="172" t="s">
        <v>1</v>
      </c>
      <c r="F236" s="173" t="s">
        <v>166</v>
      </c>
      <c r="H236" s="174">
        <v>16</v>
      </c>
      <c r="I236" s="175"/>
      <c r="L236" s="171"/>
      <c r="M236" s="176"/>
      <c r="T236" s="177"/>
      <c r="AT236" s="172" t="s">
        <v>139</v>
      </c>
      <c r="AU236" s="172" t="s">
        <v>108</v>
      </c>
      <c r="AV236" s="13" t="s">
        <v>108</v>
      </c>
      <c r="AW236" s="13" t="s">
        <v>31</v>
      </c>
      <c r="AX236" s="13" t="s">
        <v>82</v>
      </c>
      <c r="AY236" s="172" t="s">
        <v>130</v>
      </c>
    </row>
    <row r="237" spans="2:65" s="1" customFormat="1" ht="37.950000000000003" customHeight="1">
      <c r="B237" s="121"/>
      <c r="C237" s="188" t="s">
        <v>370</v>
      </c>
      <c r="D237" s="188" t="s">
        <v>337</v>
      </c>
      <c r="E237" s="189" t="s">
        <v>371</v>
      </c>
      <c r="F237" s="190" t="s">
        <v>372</v>
      </c>
      <c r="G237" s="191" t="s">
        <v>165</v>
      </c>
      <c r="H237" s="192">
        <v>15.555999999999999</v>
      </c>
      <c r="I237" s="193"/>
      <c r="J237" s="194">
        <f>ROUND(I237*H237,2)</f>
        <v>0</v>
      </c>
      <c r="K237" s="195"/>
      <c r="L237" s="196"/>
      <c r="M237" s="197" t="s">
        <v>1</v>
      </c>
      <c r="N237" s="198" t="s">
        <v>41</v>
      </c>
      <c r="P237" s="160">
        <f>O237*H237</f>
        <v>0</v>
      </c>
      <c r="Q237" s="160">
        <v>2.5400000000000002E-3</v>
      </c>
      <c r="R237" s="160">
        <f>Q237*H237</f>
        <v>3.9512239999999997E-2</v>
      </c>
      <c r="S237" s="160">
        <v>0</v>
      </c>
      <c r="T237" s="161">
        <f>S237*H237</f>
        <v>0</v>
      </c>
      <c r="AR237" s="162" t="s">
        <v>340</v>
      </c>
      <c r="AT237" s="162" t="s">
        <v>337</v>
      </c>
      <c r="AU237" s="162" t="s">
        <v>108</v>
      </c>
      <c r="AY237" s="16" t="s">
        <v>130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6" t="s">
        <v>108</v>
      </c>
      <c r="BK237" s="163">
        <f>ROUND(I237*H237,2)</f>
        <v>0</v>
      </c>
      <c r="BL237" s="16" t="s">
        <v>166</v>
      </c>
      <c r="BM237" s="162" t="s">
        <v>373</v>
      </c>
    </row>
    <row r="238" spans="2:65" s="1" customFormat="1" ht="37.950000000000003" customHeight="1">
      <c r="B238" s="121"/>
      <c r="C238" s="151" t="s">
        <v>374</v>
      </c>
      <c r="D238" s="151" t="s">
        <v>133</v>
      </c>
      <c r="E238" s="152" t="s">
        <v>375</v>
      </c>
      <c r="F238" s="153" t="s">
        <v>376</v>
      </c>
      <c r="G238" s="154" t="s">
        <v>171</v>
      </c>
      <c r="H238" s="155">
        <v>60.451999999999998</v>
      </c>
      <c r="I238" s="156"/>
      <c r="J238" s="157">
        <f>ROUND(I238*H238,2)</f>
        <v>0</v>
      </c>
      <c r="K238" s="158"/>
      <c r="L238" s="31"/>
      <c r="M238" s="159" t="s">
        <v>1</v>
      </c>
      <c r="N238" s="120" t="s">
        <v>41</v>
      </c>
      <c r="P238" s="160">
        <f>O238*H238</f>
        <v>0</v>
      </c>
      <c r="Q238" s="160">
        <v>6.9999999999999994E-5</v>
      </c>
      <c r="R238" s="160">
        <f>Q238*H238</f>
        <v>4.2316399999999992E-3</v>
      </c>
      <c r="S238" s="160">
        <v>0</v>
      </c>
      <c r="T238" s="161">
        <f>S238*H238</f>
        <v>0</v>
      </c>
      <c r="AR238" s="162" t="s">
        <v>166</v>
      </c>
      <c r="AT238" s="162" t="s">
        <v>133</v>
      </c>
      <c r="AU238" s="162" t="s">
        <v>108</v>
      </c>
      <c r="AY238" s="16" t="s">
        <v>130</v>
      </c>
      <c r="BE238" s="163">
        <f>IF(N238="základná",J238,0)</f>
        <v>0</v>
      </c>
      <c r="BF238" s="163">
        <f>IF(N238="znížená",J238,0)</f>
        <v>0</v>
      </c>
      <c r="BG238" s="163">
        <f>IF(N238="zákl. prenesená",J238,0)</f>
        <v>0</v>
      </c>
      <c r="BH238" s="163">
        <f>IF(N238="zníž. prenesená",J238,0)</f>
        <v>0</v>
      </c>
      <c r="BI238" s="163">
        <f>IF(N238="nulová",J238,0)</f>
        <v>0</v>
      </c>
      <c r="BJ238" s="16" t="s">
        <v>108</v>
      </c>
      <c r="BK238" s="163">
        <f>ROUND(I238*H238,2)</f>
        <v>0</v>
      </c>
      <c r="BL238" s="16" t="s">
        <v>166</v>
      </c>
      <c r="BM238" s="162" t="s">
        <v>377</v>
      </c>
    </row>
    <row r="239" spans="2:65" s="13" customFormat="1">
      <c r="B239" s="171"/>
      <c r="D239" s="165" t="s">
        <v>139</v>
      </c>
      <c r="E239" s="172" t="s">
        <v>1</v>
      </c>
      <c r="F239" s="173" t="s">
        <v>378</v>
      </c>
      <c r="H239" s="174">
        <v>60.451999999999998</v>
      </c>
      <c r="I239" s="175"/>
      <c r="L239" s="171"/>
      <c r="M239" s="176"/>
      <c r="T239" s="177"/>
      <c r="AT239" s="172" t="s">
        <v>139</v>
      </c>
      <c r="AU239" s="172" t="s">
        <v>108</v>
      </c>
      <c r="AV239" s="13" t="s">
        <v>108</v>
      </c>
      <c r="AW239" s="13" t="s">
        <v>31</v>
      </c>
      <c r="AX239" s="13" t="s">
        <v>82</v>
      </c>
      <c r="AY239" s="172" t="s">
        <v>130</v>
      </c>
    </row>
    <row r="240" spans="2:65" s="1" customFormat="1" ht="16.5" customHeight="1">
      <c r="B240" s="121"/>
      <c r="C240" s="188" t="s">
        <v>379</v>
      </c>
      <c r="D240" s="188" t="s">
        <v>337</v>
      </c>
      <c r="E240" s="189" t="s">
        <v>359</v>
      </c>
      <c r="F240" s="190" t="s">
        <v>360</v>
      </c>
      <c r="G240" s="191" t="s">
        <v>361</v>
      </c>
      <c r="H240" s="192">
        <v>483.61599999999999</v>
      </c>
      <c r="I240" s="193"/>
      <c r="J240" s="194">
        <f>ROUND(I240*H240,2)</f>
        <v>0</v>
      </c>
      <c r="K240" s="195"/>
      <c r="L240" s="196"/>
      <c r="M240" s="197" t="s">
        <v>1</v>
      </c>
      <c r="N240" s="198" t="s">
        <v>41</v>
      </c>
      <c r="P240" s="160">
        <f>O240*H240</f>
        <v>0</v>
      </c>
      <c r="Q240" s="160">
        <v>2.0000000000000001E-4</v>
      </c>
      <c r="R240" s="160">
        <f>Q240*H240</f>
        <v>9.6723199999999995E-2</v>
      </c>
      <c r="S240" s="160">
        <v>0</v>
      </c>
      <c r="T240" s="161">
        <f>S240*H240</f>
        <v>0</v>
      </c>
      <c r="AR240" s="162" t="s">
        <v>340</v>
      </c>
      <c r="AT240" s="162" t="s">
        <v>337</v>
      </c>
      <c r="AU240" s="162" t="s">
        <v>108</v>
      </c>
      <c r="AY240" s="16" t="s">
        <v>130</v>
      </c>
      <c r="BE240" s="163">
        <f>IF(N240="základná",J240,0)</f>
        <v>0</v>
      </c>
      <c r="BF240" s="163">
        <f>IF(N240="znížená",J240,0)</f>
        <v>0</v>
      </c>
      <c r="BG240" s="163">
        <f>IF(N240="zákl. prenesená",J240,0)</f>
        <v>0</v>
      </c>
      <c r="BH240" s="163">
        <f>IF(N240="zníž. prenesená",J240,0)</f>
        <v>0</v>
      </c>
      <c r="BI240" s="163">
        <f>IF(N240="nulová",J240,0)</f>
        <v>0</v>
      </c>
      <c r="BJ240" s="16" t="s">
        <v>108</v>
      </c>
      <c r="BK240" s="163">
        <f>ROUND(I240*H240,2)</f>
        <v>0</v>
      </c>
      <c r="BL240" s="16" t="s">
        <v>166</v>
      </c>
      <c r="BM240" s="162" t="s">
        <v>380</v>
      </c>
    </row>
    <row r="241" spans="2:65" s="1" customFormat="1" ht="33" customHeight="1">
      <c r="B241" s="121"/>
      <c r="C241" s="151" t="s">
        <v>381</v>
      </c>
      <c r="D241" s="151" t="s">
        <v>133</v>
      </c>
      <c r="E241" s="152" t="s">
        <v>382</v>
      </c>
      <c r="F241" s="153" t="s">
        <v>383</v>
      </c>
      <c r="G241" s="154" t="s">
        <v>171</v>
      </c>
      <c r="H241" s="155">
        <v>5.0919999999999996</v>
      </c>
      <c r="I241" s="156"/>
      <c r="J241" s="157">
        <f>ROUND(I241*H241,2)</f>
        <v>0</v>
      </c>
      <c r="K241" s="158"/>
      <c r="L241" s="31"/>
      <c r="M241" s="159" t="s">
        <v>1</v>
      </c>
      <c r="N241" s="120" t="s">
        <v>41</v>
      </c>
      <c r="P241" s="160">
        <f>O241*H241</f>
        <v>0</v>
      </c>
      <c r="Q241" s="160">
        <v>4.0000000000000003E-5</v>
      </c>
      <c r="R241" s="160">
        <f>Q241*H241</f>
        <v>2.0368E-4</v>
      </c>
      <c r="S241" s="160">
        <v>0</v>
      </c>
      <c r="T241" s="161">
        <f>S241*H241</f>
        <v>0</v>
      </c>
      <c r="AR241" s="162" t="s">
        <v>166</v>
      </c>
      <c r="AT241" s="162" t="s">
        <v>133</v>
      </c>
      <c r="AU241" s="162" t="s">
        <v>108</v>
      </c>
      <c r="AY241" s="16" t="s">
        <v>130</v>
      </c>
      <c r="BE241" s="163">
        <f>IF(N241="základná",J241,0)</f>
        <v>0</v>
      </c>
      <c r="BF241" s="163">
        <f>IF(N241="znížená",J241,0)</f>
        <v>0</v>
      </c>
      <c r="BG241" s="163">
        <f>IF(N241="zákl. prenesená",J241,0)</f>
        <v>0</v>
      </c>
      <c r="BH241" s="163">
        <f>IF(N241="zníž. prenesená",J241,0)</f>
        <v>0</v>
      </c>
      <c r="BI241" s="163">
        <f>IF(N241="nulová",J241,0)</f>
        <v>0</v>
      </c>
      <c r="BJ241" s="16" t="s">
        <v>108</v>
      </c>
      <c r="BK241" s="163">
        <f>ROUND(I241*H241,2)</f>
        <v>0</v>
      </c>
      <c r="BL241" s="16" t="s">
        <v>166</v>
      </c>
      <c r="BM241" s="162" t="s">
        <v>384</v>
      </c>
    </row>
    <row r="242" spans="2:65" s="12" customFormat="1">
      <c r="B242" s="164"/>
      <c r="D242" s="165" t="s">
        <v>139</v>
      </c>
      <c r="E242" s="166" t="s">
        <v>1</v>
      </c>
      <c r="F242" s="167" t="s">
        <v>385</v>
      </c>
      <c r="H242" s="166" t="s">
        <v>1</v>
      </c>
      <c r="I242" s="168"/>
      <c r="L242" s="164"/>
      <c r="M242" s="169"/>
      <c r="T242" s="170"/>
      <c r="AT242" s="166" t="s">
        <v>139</v>
      </c>
      <c r="AU242" s="166" t="s">
        <v>108</v>
      </c>
      <c r="AV242" s="12" t="s">
        <v>82</v>
      </c>
      <c r="AW242" s="12" t="s">
        <v>31</v>
      </c>
      <c r="AX242" s="12" t="s">
        <v>75</v>
      </c>
      <c r="AY242" s="166" t="s">
        <v>130</v>
      </c>
    </row>
    <row r="243" spans="2:65" s="13" customFormat="1">
      <c r="B243" s="171"/>
      <c r="D243" s="165" t="s">
        <v>139</v>
      </c>
      <c r="E243" s="172" t="s">
        <v>1</v>
      </c>
      <c r="F243" s="173" t="s">
        <v>386</v>
      </c>
      <c r="H243" s="174">
        <v>5.0919999999999996</v>
      </c>
      <c r="I243" s="175"/>
      <c r="L243" s="171"/>
      <c r="M243" s="176"/>
      <c r="T243" s="177"/>
      <c r="AT243" s="172" t="s">
        <v>139</v>
      </c>
      <c r="AU243" s="172" t="s">
        <v>108</v>
      </c>
      <c r="AV243" s="13" t="s">
        <v>108</v>
      </c>
      <c r="AW243" s="13" t="s">
        <v>31</v>
      </c>
      <c r="AX243" s="13" t="s">
        <v>82</v>
      </c>
      <c r="AY243" s="172" t="s">
        <v>130</v>
      </c>
    </row>
    <row r="244" spans="2:65" s="1" customFormat="1" ht="16.5" customHeight="1">
      <c r="B244" s="121"/>
      <c r="C244" s="188" t="s">
        <v>387</v>
      </c>
      <c r="D244" s="188" t="s">
        <v>337</v>
      </c>
      <c r="E244" s="189" t="s">
        <v>359</v>
      </c>
      <c r="F244" s="190" t="s">
        <v>360</v>
      </c>
      <c r="G244" s="191" t="s">
        <v>361</v>
      </c>
      <c r="H244" s="192">
        <v>40.735999999999997</v>
      </c>
      <c r="I244" s="193"/>
      <c r="J244" s="194">
        <f>ROUND(I244*H244,2)</f>
        <v>0</v>
      </c>
      <c r="K244" s="195"/>
      <c r="L244" s="196"/>
      <c r="M244" s="197" t="s">
        <v>1</v>
      </c>
      <c r="N244" s="198" t="s">
        <v>41</v>
      </c>
      <c r="P244" s="160">
        <f>O244*H244</f>
        <v>0</v>
      </c>
      <c r="Q244" s="160">
        <v>2.0000000000000001E-4</v>
      </c>
      <c r="R244" s="160">
        <f>Q244*H244</f>
        <v>8.1472000000000003E-3</v>
      </c>
      <c r="S244" s="160">
        <v>0</v>
      </c>
      <c r="T244" s="161">
        <f>S244*H244</f>
        <v>0</v>
      </c>
      <c r="AR244" s="162" t="s">
        <v>340</v>
      </c>
      <c r="AT244" s="162" t="s">
        <v>337</v>
      </c>
      <c r="AU244" s="162" t="s">
        <v>108</v>
      </c>
      <c r="AY244" s="16" t="s">
        <v>130</v>
      </c>
      <c r="BE244" s="163">
        <f>IF(N244="základná",J244,0)</f>
        <v>0</v>
      </c>
      <c r="BF244" s="163">
        <f>IF(N244="znížená",J244,0)</f>
        <v>0</v>
      </c>
      <c r="BG244" s="163">
        <f>IF(N244="zákl. prenesená",J244,0)</f>
        <v>0</v>
      </c>
      <c r="BH244" s="163">
        <f>IF(N244="zníž. prenesená",J244,0)</f>
        <v>0</v>
      </c>
      <c r="BI244" s="163">
        <f>IF(N244="nulová",J244,0)</f>
        <v>0</v>
      </c>
      <c r="BJ244" s="16" t="s">
        <v>108</v>
      </c>
      <c r="BK244" s="163">
        <f>ROUND(I244*H244,2)</f>
        <v>0</v>
      </c>
      <c r="BL244" s="16" t="s">
        <v>166</v>
      </c>
      <c r="BM244" s="162" t="s">
        <v>388</v>
      </c>
    </row>
    <row r="245" spans="2:65" s="1" customFormat="1" ht="37.950000000000003" customHeight="1">
      <c r="B245" s="121"/>
      <c r="C245" s="151" t="s">
        <v>389</v>
      </c>
      <c r="D245" s="151" t="s">
        <v>133</v>
      </c>
      <c r="E245" s="152" t="s">
        <v>390</v>
      </c>
      <c r="F245" s="153" t="s">
        <v>391</v>
      </c>
      <c r="G245" s="154" t="s">
        <v>171</v>
      </c>
      <c r="H245" s="155">
        <v>96</v>
      </c>
      <c r="I245" s="156"/>
      <c r="J245" s="157">
        <f>ROUND(I245*H245,2)</f>
        <v>0</v>
      </c>
      <c r="K245" s="158"/>
      <c r="L245" s="31"/>
      <c r="M245" s="159" t="s">
        <v>1</v>
      </c>
      <c r="N245" s="120" t="s">
        <v>41</v>
      </c>
      <c r="P245" s="160">
        <f>O245*H245</f>
        <v>0</v>
      </c>
      <c r="Q245" s="160">
        <v>2.7E-4</v>
      </c>
      <c r="R245" s="160">
        <f>Q245*H245</f>
        <v>2.5919999999999999E-2</v>
      </c>
      <c r="S245" s="160">
        <v>0</v>
      </c>
      <c r="T245" s="161">
        <f>S245*H245</f>
        <v>0</v>
      </c>
      <c r="AR245" s="162" t="s">
        <v>166</v>
      </c>
      <c r="AT245" s="162" t="s">
        <v>133</v>
      </c>
      <c r="AU245" s="162" t="s">
        <v>108</v>
      </c>
      <c r="AY245" s="16" t="s">
        <v>130</v>
      </c>
      <c r="BE245" s="163">
        <f>IF(N245="základná",J245,0)</f>
        <v>0</v>
      </c>
      <c r="BF245" s="163">
        <f>IF(N245="znížená",J245,0)</f>
        <v>0</v>
      </c>
      <c r="BG245" s="163">
        <f>IF(N245="zákl. prenesená",J245,0)</f>
        <v>0</v>
      </c>
      <c r="BH245" s="163">
        <f>IF(N245="zníž. prenesená",J245,0)</f>
        <v>0</v>
      </c>
      <c r="BI245" s="163">
        <f>IF(N245="nulová",J245,0)</f>
        <v>0</v>
      </c>
      <c r="BJ245" s="16" t="s">
        <v>108</v>
      </c>
      <c r="BK245" s="163">
        <f>ROUND(I245*H245,2)</f>
        <v>0</v>
      </c>
      <c r="BL245" s="16" t="s">
        <v>166</v>
      </c>
      <c r="BM245" s="162" t="s">
        <v>392</v>
      </c>
    </row>
    <row r="246" spans="2:65" s="13" customFormat="1">
      <c r="B246" s="171"/>
      <c r="D246" s="165" t="s">
        <v>139</v>
      </c>
      <c r="E246" s="172" t="s">
        <v>1</v>
      </c>
      <c r="F246" s="173" t="s">
        <v>393</v>
      </c>
      <c r="H246" s="174">
        <v>96</v>
      </c>
      <c r="I246" s="175"/>
      <c r="L246" s="171"/>
      <c r="M246" s="176"/>
      <c r="T246" s="177"/>
      <c r="AT246" s="172" t="s">
        <v>139</v>
      </c>
      <c r="AU246" s="172" t="s">
        <v>108</v>
      </c>
      <c r="AV246" s="13" t="s">
        <v>108</v>
      </c>
      <c r="AW246" s="13" t="s">
        <v>31</v>
      </c>
      <c r="AX246" s="13" t="s">
        <v>82</v>
      </c>
      <c r="AY246" s="172" t="s">
        <v>130</v>
      </c>
    </row>
    <row r="247" spans="2:65" s="1" customFormat="1" ht="16.5" customHeight="1">
      <c r="B247" s="121"/>
      <c r="C247" s="188" t="s">
        <v>394</v>
      </c>
      <c r="D247" s="188" t="s">
        <v>337</v>
      </c>
      <c r="E247" s="189" t="s">
        <v>359</v>
      </c>
      <c r="F247" s="190" t="s">
        <v>360</v>
      </c>
      <c r="G247" s="191" t="s">
        <v>361</v>
      </c>
      <c r="H247" s="192">
        <v>768</v>
      </c>
      <c r="I247" s="193"/>
      <c r="J247" s="194">
        <f>ROUND(I247*H247,2)</f>
        <v>0</v>
      </c>
      <c r="K247" s="195"/>
      <c r="L247" s="196"/>
      <c r="M247" s="197" t="s">
        <v>1</v>
      </c>
      <c r="N247" s="198" t="s">
        <v>41</v>
      </c>
      <c r="P247" s="160">
        <f>O247*H247</f>
        <v>0</v>
      </c>
      <c r="Q247" s="160">
        <v>2.0000000000000001E-4</v>
      </c>
      <c r="R247" s="160">
        <f>Q247*H247</f>
        <v>0.15360000000000001</v>
      </c>
      <c r="S247" s="160">
        <v>0</v>
      </c>
      <c r="T247" s="161">
        <f>S247*H247</f>
        <v>0</v>
      </c>
      <c r="AR247" s="162" t="s">
        <v>340</v>
      </c>
      <c r="AT247" s="162" t="s">
        <v>337</v>
      </c>
      <c r="AU247" s="162" t="s">
        <v>108</v>
      </c>
      <c r="AY247" s="16" t="s">
        <v>130</v>
      </c>
      <c r="BE247" s="163">
        <f>IF(N247="základná",J247,0)</f>
        <v>0</v>
      </c>
      <c r="BF247" s="163">
        <f>IF(N247="znížená",J247,0)</f>
        <v>0</v>
      </c>
      <c r="BG247" s="163">
        <f>IF(N247="zákl. prenesená",J247,0)</f>
        <v>0</v>
      </c>
      <c r="BH247" s="163">
        <f>IF(N247="zníž. prenesená",J247,0)</f>
        <v>0</v>
      </c>
      <c r="BI247" s="163">
        <f>IF(N247="nulová",J247,0)</f>
        <v>0</v>
      </c>
      <c r="BJ247" s="16" t="s">
        <v>108</v>
      </c>
      <c r="BK247" s="163">
        <f>ROUND(I247*H247,2)</f>
        <v>0</v>
      </c>
      <c r="BL247" s="16" t="s">
        <v>166</v>
      </c>
      <c r="BM247" s="162" t="s">
        <v>395</v>
      </c>
    </row>
    <row r="248" spans="2:65" s="1" customFormat="1" ht="24.15" customHeight="1">
      <c r="B248" s="121"/>
      <c r="C248" s="151" t="s">
        <v>396</v>
      </c>
      <c r="D248" s="151" t="s">
        <v>133</v>
      </c>
      <c r="E248" s="152" t="s">
        <v>397</v>
      </c>
      <c r="F248" s="153" t="s">
        <v>398</v>
      </c>
      <c r="G248" s="154" t="s">
        <v>165</v>
      </c>
      <c r="H248" s="155">
        <v>438.74</v>
      </c>
      <c r="I248" s="156"/>
      <c r="J248" s="157">
        <f>ROUND(I248*H248,2)</f>
        <v>0</v>
      </c>
      <c r="K248" s="158"/>
      <c r="L248" s="31"/>
      <c r="M248" s="159" t="s">
        <v>1</v>
      </c>
      <c r="N248" s="120" t="s">
        <v>41</v>
      </c>
      <c r="P248" s="160">
        <f>O248*H248</f>
        <v>0</v>
      </c>
      <c r="Q248" s="160">
        <v>0</v>
      </c>
      <c r="R248" s="160">
        <f>Q248*H248</f>
        <v>0</v>
      </c>
      <c r="S248" s="160">
        <v>0</v>
      </c>
      <c r="T248" s="161">
        <f>S248*H248</f>
        <v>0</v>
      </c>
      <c r="AR248" s="162" t="s">
        <v>166</v>
      </c>
      <c r="AT248" s="162" t="s">
        <v>133</v>
      </c>
      <c r="AU248" s="162" t="s">
        <v>108</v>
      </c>
      <c r="AY248" s="16" t="s">
        <v>130</v>
      </c>
      <c r="BE248" s="163">
        <f>IF(N248="základná",J248,0)</f>
        <v>0</v>
      </c>
      <c r="BF248" s="163">
        <f>IF(N248="znížená",J248,0)</f>
        <v>0</v>
      </c>
      <c r="BG248" s="163">
        <f>IF(N248="zákl. prenesená",J248,0)</f>
        <v>0</v>
      </c>
      <c r="BH248" s="163">
        <f>IF(N248="zníž. prenesená",J248,0)</f>
        <v>0</v>
      </c>
      <c r="BI248" s="163">
        <f>IF(N248="nulová",J248,0)</f>
        <v>0</v>
      </c>
      <c r="BJ248" s="16" t="s">
        <v>108</v>
      </c>
      <c r="BK248" s="163">
        <f>ROUND(I248*H248,2)</f>
        <v>0</v>
      </c>
      <c r="BL248" s="16" t="s">
        <v>166</v>
      </c>
      <c r="BM248" s="162" t="s">
        <v>399</v>
      </c>
    </row>
    <row r="249" spans="2:65" s="12" customFormat="1">
      <c r="B249" s="164"/>
      <c r="D249" s="165" t="s">
        <v>139</v>
      </c>
      <c r="E249" s="166" t="s">
        <v>1</v>
      </c>
      <c r="F249" s="167" t="s">
        <v>350</v>
      </c>
      <c r="H249" s="166" t="s">
        <v>1</v>
      </c>
      <c r="I249" s="168"/>
      <c r="L249" s="164"/>
      <c r="M249" s="169"/>
      <c r="T249" s="170"/>
      <c r="AT249" s="166" t="s">
        <v>139</v>
      </c>
      <c r="AU249" s="166" t="s">
        <v>108</v>
      </c>
      <c r="AV249" s="12" t="s">
        <v>82</v>
      </c>
      <c r="AW249" s="12" t="s">
        <v>31</v>
      </c>
      <c r="AX249" s="12" t="s">
        <v>75</v>
      </c>
      <c r="AY249" s="166" t="s">
        <v>130</v>
      </c>
    </row>
    <row r="250" spans="2:65" s="13" customFormat="1">
      <c r="B250" s="171"/>
      <c r="D250" s="165" t="s">
        <v>139</v>
      </c>
      <c r="E250" s="172" t="s">
        <v>1</v>
      </c>
      <c r="F250" s="173" t="s">
        <v>351</v>
      </c>
      <c r="H250" s="174">
        <v>405.5</v>
      </c>
      <c r="I250" s="175"/>
      <c r="L250" s="171"/>
      <c r="M250" s="176"/>
      <c r="T250" s="177"/>
      <c r="AT250" s="172" t="s">
        <v>139</v>
      </c>
      <c r="AU250" s="172" t="s">
        <v>108</v>
      </c>
      <c r="AV250" s="13" t="s">
        <v>108</v>
      </c>
      <c r="AW250" s="13" t="s">
        <v>31</v>
      </c>
      <c r="AX250" s="13" t="s">
        <v>75</v>
      </c>
      <c r="AY250" s="172" t="s">
        <v>130</v>
      </c>
    </row>
    <row r="251" spans="2:65" s="12" customFormat="1">
      <c r="B251" s="164"/>
      <c r="D251" s="165" t="s">
        <v>139</v>
      </c>
      <c r="E251" s="166" t="s">
        <v>1</v>
      </c>
      <c r="F251" s="167" t="s">
        <v>203</v>
      </c>
      <c r="H251" s="166" t="s">
        <v>1</v>
      </c>
      <c r="I251" s="168"/>
      <c r="L251" s="164"/>
      <c r="M251" s="169"/>
      <c r="T251" s="170"/>
      <c r="AT251" s="166" t="s">
        <v>139</v>
      </c>
      <c r="AU251" s="166" t="s">
        <v>108</v>
      </c>
      <c r="AV251" s="12" t="s">
        <v>82</v>
      </c>
      <c r="AW251" s="12" t="s">
        <v>31</v>
      </c>
      <c r="AX251" s="12" t="s">
        <v>75</v>
      </c>
      <c r="AY251" s="166" t="s">
        <v>130</v>
      </c>
    </row>
    <row r="252" spans="2:65" s="13" customFormat="1">
      <c r="B252" s="171"/>
      <c r="D252" s="165" t="s">
        <v>139</v>
      </c>
      <c r="E252" s="172" t="s">
        <v>1</v>
      </c>
      <c r="F252" s="173" t="s">
        <v>352</v>
      </c>
      <c r="H252" s="174">
        <v>33.24</v>
      </c>
      <c r="I252" s="175"/>
      <c r="L252" s="171"/>
      <c r="M252" s="176"/>
      <c r="T252" s="177"/>
      <c r="AT252" s="172" t="s">
        <v>139</v>
      </c>
      <c r="AU252" s="172" t="s">
        <v>108</v>
      </c>
      <c r="AV252" s="13" t="s">
        <v>108</v>
      </c>
      <c r="AW252" s="13" t="s">
        <v>31</v>
      </c>
      <c r="AX252" s="13" t="s">
        <v>75</v>
      </c>
      <c r="AY252" s="172" t="s">
        <v>130</v>
      </c>
    </row>
    <row r="253" spans="2:65" s="14" customFormat="1">
      <c r="B253" s="181"/>
      <c r="D253" s="165" t="s">
        <v>139</v>
      </c>
      <c r="E253" s="182" t="s">
        <v>1</v>
      </c>
      <c r="F253" s="183" t="s">
        <v>279</v>
      </c>
      <c r="H253" s="184">
        <v>438.74</v>
      </c>
      <c r="I253" s="185"/>
      <c r="L253" s="181"/>
      <c r="M253" s="186"/>
      <c r="T253" s="187"/>
      <c r="AT253" s="182" t="s">
        <v>139</v>
      </c>
      <c r="AU253" s="182" t="s">
        <v>108</v>
      </c>
      <c r="AV253" s="14" t="s">
        <v>137</v>
      </c>
      <c r="AW253" s="14" t="s">
        <v>31</v>
      </c>
      <c r="AX253" s="14" t="s">
        <v>82</v>
      </c>
      <c r="AY253" s="182" t="s">
        <v>130</v>
      </c>
    </row>
    <row r="254" spans="2:65" s="1" customFormat="1" ht="16.5" customHeight="1">
      <c r="B254" s="121"/>
      <c r="C254" s="188" t="s">
        <v>400</v>
      </c>
      <c r="D254" s="188" t="s">
        <v>337</v>
      </c>
      <c r="E254" s="189" t="s">
        <v>401</v>
      </c>
      <c r="F254" s="190" t="s">
        <v>402</v>
      </c>
      <c r="G254" s="191" t="s">
        <v>165</v>
      </c>
      <c r="H254" s="192">
        <v>504.55099999999999</v>
      </c>
      <c r="I254" s="193"/>
      <c r="J254" s="194">
        <f>ROUND(I254*H254,2)</f>
        <v>0</v>
      </c>
      <c r="K254" s="195"/>
      <c r="L254" s="196"/>
      <c r="M254" s="197" t="s">
        <v>1</v>
      </c>
      <c r="N254" s="198" t="s">
        <v>41</v>
      </c>
      <c r="P254" s="160">
        <f>O254*H254</f>
        <v>0</v>
      </c>
      <c r="Q254" s="160">
        <v>1.2E-4</v>
      </c>
      <c r="R254" s="160">
        <f>Q254*H254</f>
        <v>6.0546120000000002E-2</v>
      </c>
      <c r="S254" s="160">
        <v>0</v>
      </c>
      <c r="T254" s="161">
        <f>S254*H254</f>
        <v>0</v>
      </c>
      <c r="AR254" s="162" t="s">
        <v>340</v>
      </c>
      <c r="AT254" s="162" t="s">
        <v>337</v>
      </c>
      <c r="AU254" s="162" t="s">
        <v>108</v>
      </c>
      <c r="AY254" s="16" t="s">
        <v>130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6" t="s">
        <v>108</v>
      </c>
      <c r="BK254" s="163">
        <f>ROUND(I254*H254,2)</f>
        <v>0</v>
      </c>
      <c r="BL254" s="16" t="s">
        <v>166</v>
      </c>
      <c r="BM254" s="162" t="s">
        <v>403</v>
      </c>
    </row>
    <row r="255" spans="2:65" s="13" customFormat="1">
      <c r="B255" s="171"/>
      <c r="D255" s="165" t="s">
        <v>139</v>
      </c>
      <c r="F255" s="173" t="s">
        <v>357</v>
      </c>
      <c r="H255" s="174">
        <v>504.55099999999999</v>
      </c>
      <c r="I255" s="175"/>
      <c r="L255" s="171"/>
      <c r="M255" s="176"/>
      <c r="T255" s="177"/>
      <c r="AT255" s="172" t="s">
        <v>139</v>
      </c>
      <c r="AU255" s="172" t="s">
        <v>108</v>
      </c>
      <c r="AV255" s="13" t="s">
        <v>108</v>
      </c>
      <c r="AW255" s="13" t="s">
        <v>3</v>
      </c>
      <c r="AX255" s="13" t="s">
        <v>82</v>
      </c>
      <c r="AY255" s="172" t="s">
        <v>130</v>
      </c>
    </row>
    <row r="256" spans="2:65" s="1" customFormat="1" ht="33" customHeight="1">
      <c r="B256" s="121"/>
      <c r="C256" s="151" t="s">
        <v>404</v>
      </c>
      <c r="D256" s="151" t="s">
        <v>133</v>
      </c>
      <c r="E256" s="152" t="s">
        <v>405</v>
      </c>
      <c r="F256" s="153" t="s">
        <v>406</v>
      </c>
      <c r="G256" s="154" t="s">
        <v>171</v>
      </c>
      <c r="H256" s="155">
        <v>92.47</v>
      </c>
      <c r="I256" s="156"/>
      <c r="J256" s="157">
        <f>ROUND(I256*H256,2)</f>
        <v>0</v>
      </c>
      <c r="K256" s="158"/>
      <c r="L256" s="31"/>
      <c r="M256" s="159" t="s">
        <v>1</v>
      </c>
      <c r="N256" s="120" t="s">
        <v>41</v>
      </c>
      <c r="P256" s="160">
        <f>O256*H256</f>
        <v>0</v>
      </c>
      <c r="Q256" s="160">
        <v>3.0000000000000001E-5</v>
      </c>
      <c r="R256" s="160">
        <f>Q256*H256</f>
        <v>2.7740999999999998E-3</v>
      </c>
      <c r="S256" s="160">
        <v>0</v>
      </c>
      <c r="T256" s="161">
        <f>S256*H256</f>
        <v>0</v>
      </c>
      <c r="AR256" s="162" t="s">
        <v>166</v>
      </c>
      <c r="AT256" s="162" t="s">
        <v>133</v>
      </c>
      <c r="AU256" s="162" t="s">
        <v>108</v>
      </c>
      <c r="AY256" s="16" t="s">
        <v>130</v>
      </c>
      <c r="BE256" s="163">
        <f>IF(N256="základná",J256,0)</f>
        <v>0</v>
      </c>
      <c r="BF256" s="163">
        <f>IF(N256="znížená",J256,0)</f>
        <v>0</v>
      </c>
      <c r="BG256" s="163">
        <f>IF(N256="zákl. prenesená",J256,0)</f>
        <v>0</v>
      </c>
      <c r="BH256" s="163">
        <f>IF(N256="zníž. prenesená",J256,0)</f>
        <v>0</v>
      </c>
      <c r="BI256" s="163">
        <f>IF(N256="nulová",J256,0)</f>
        <v>0</v>
      </c>
      <c r="BJ256" s="16" t="s">
        <v>108</v>
      </c>
      <c r="BK256" s="163">
        <f>ROUND(I256*H256,2)</f>
        <v>0</v>
      </c>
      <c r="BL256" s="16" t="s">
        <v>166</v>
      </c>
      <c r="BM256" s="162" t="s">
        <v>407</v>
      </c>
    </row>
    <row r="257" spans="2:65" s="12" customFormat="1">
      <c r="B257" s="164"/>
      <c r="D257" s="165" t="s">
        <v>139</v>
      </c>
      <c r="E257" s="166" t="s">
        <v>1</v>
      </c>
      <c r="F257" s="167" t="s">
        <v>408</v>
      </c>
      <c r="H257" s="166" t="s">
        <v>1</v>
      </c>
      <c r="I257" s="168"/>
      <c r="L257" s="164"/>
      <c r="M257" s="169"/>
      <c r="T257" s="170"/>
      <c r="AT257" s="166" t="s">
        <v>139</v>
      </c>
      <c r="AU257" s="166" t="s">
        <v>108</v>
      </c>
      <c r="AV257" s="12" t="s">
        <v>82</v>
      </c>
      <c r="AW257" s="12" t="s">
        <v>31</v>
      </c>
      <c r="AX257" s="12" t="s">
        <v>75</v>
      </c>
      <c r="AY257" s="166" t="s">
        <v>130</v>
      </c>
    </row>
    <row r="258" spans="2:65" s="13" customFormat="1">
      <c r="B258" s="171"/>
      <c r="D258" s="165" t="s">
        <v>139</v>
      </c>
      <c r="E258" s="172" t="s">
        <v>1</v>
      </c>
      <c r="F258" s="173" t="s">
        <v>409</v>
      </c>
      <c r="H258" s="174">
        <v>37.015000000000001</v>
      </c>
      <c r="I258" s="175"/>
      <c r="L258" s="171"/>
      <c r="M258" s="176"/>
      <c r="T258" s="177"/>
      <c r="AT258" s="172" t="s">
        <v>139</v>
      </c>
      <c r="AU258" s="172" t="s">
        <v>108</v>
      </c>
      <c r="AV258" s="13" t="s">
        <v>108</v>
      </c>
      <c r="AW258" s="13" t="s">
        <v>31</v>
      </c>
      <c r="AX258" s="13" t="s">
        <v>75</v>
      </c>
      <c r="AY258" s="172" t="s">
        <v>130</v>
      </c>
    </row>
    <row r="259" spans="2:65" s="12" customFormat="1">
      <c r="B259" s="164"/>
      <c r="D259" s="165" t="s">
        <v>139</v>
      </c>
      <c r="E259" s="166" t="s">
        <v>1</v>
      </c>
      <c r="F259" s="167" t="s">
        <v>203</v>
      </c>
      <c r="H259" s="166" t="s">
        <v>1</v>
      </c>
      <c r="I259" s="168"/>
      <c r="L259" s="164"/>
      <c r="M259" s="169"/>
      <c r="T259" s="170"/>
      <c r="AT259" s="166" t="s">
        <v>139</v>
      </c>
      <c r="AU259" s="166" t="s">
        <v>108</v>
      </c>
      <c r="AV259" s="12" t="s">
        <v>82</v>
      </c>
      <c r="AW259" s="12" t="s">
        <v>31</v>
      </c>
      <c r="AX259" s="12" t="s">
        <v>75</v>
      </c>
      <c r="AY259" s="166" t="s">
        <v>130</v>
      </c>
    </row>
    <row r="260" spans="2:65" s="13" customFormat="1">
      <c r="B260" s="171"/>
      <c r="D260" s="165" t="s">
        <v>139</v>
      </c>
      <c r="E260" s="172" t="s">
        <v>1</v>
      </c>
      <c r="F260" s="173" t="s">
        <v>410</v>
      </c>
      <c r="H260" s="174">
        <v>55.454999999999998</v>
      </c>
      <c r="I260" s="175"/>
      <c r="L260" s="171"/>
      <c r="M260" s="176"/>
      <c r="T260" s="177"/>
      <c r="AT260" s="172" t="s">
        <v>139</v>
      </c>
      <c r="AU260" s="172" t="s">
        <v>108</v>
      </c>
      <c r="AV260" s="13" t="s">
        <v>108</v>
      </c>
      <c r="AW260" s="13" t="s">
        <v>31</v>
      </c>
      <c r="AX260" s="13" t="s">
        <v>75</v>
      </c>
      <c r="AY260" s="172" t="s">
        <v>130</v>
      </c>
    </row>
    <row r="261" spans="2:65" s="14" customFormat="1">
      <c r="B261" s="181"/>
      <c r="D261" s="165" t="s">
        <v>139</v>
      </c>
      <c r="E261" s="182" t="s">
        <v>1</v>
      </c>
      <c r="F261" s="183" t="s">
        <v>279</v>
      </c>
      <c r="H261" s="184">
        <v>92.47</v>
      </c>
      <c r="I261" s="185"/>
      <c r="L261" s="181"/>
      <c r="M261" s="186"/>
      <c r="T261" s="187"/>
      <c r="AT261" s="182" t="s">
        <v>139</v>
      </c>
      <c r="AU261" s="182" t="s">
        <v>108</v>
      </c>
      <c r="AV261" s="14" t="s">
        <v>137</v>
      </c>
      <c r="AW261" s="14" t="s">
        <v>31</v>
      </c>
      <c r="AX261" s="14" t="s">
        <v>82</v>
      </c>
      <c r="AY261" s="182" t="s">
        <v>130</v>
      </c>
    </row>
    <row r="262" spans="2:65" s="1" customFormat="1" ht="16.5" customHeight="1">
      <c r="B262" s="121"/>
      <c r="C262" s="188" t="s">
        <v>411</v>
      </c>
      <c r="D262" s="188" t="s">
        <v>337</v>
      </c>
      <c r="E262" s="189" t="s">
        <v>359</v>
      </c>
      <c r="F262" s="190" t="s">
        <v>360</v>
      </c>
      <c r="G262" s="191" t="s">
        <v>361</v>
      </c>
      <c r="H262" s="192">
        <v>739.76</v>
      </c>
      <c r="I262" s="193"/>
      <c r="J262" s="194">
        <f>ROUND(I262*H262,2)</f>
        <v>0</v>
      </c>
      <c r="K262" s="195"/>
      <c r="L262" s="196"/>
      <c r="M262" s="197" t="s">
        <v>1</v>
      </c>
      <c r="N262" s="198" t="s">
        <v>41</v>
      </c>
      <c r="P262" s="160">
        <f>O262*H262</f>
        <v>0</v>
      </c>
      <c r="Q262" s="160">
        <v>2.0000000000000001E-4</v>
      </c>
      <c r="R262" s="160">
        <f>Q262*H262</f>
        <v>0.147952</v>
      </c>
      <c r="S262" s="160">
        <v>0</v>
      </c>
      <c r="T262" s="161">
        <f>S262*H262</f>
        <v>0</v>
      </c>
      <c r="AR262" s="162" t="s">
        <v>340</v>
      </c>
      <c r="AT262" s="162" t="s">
        <v>337</v>
      </c>
      <c r="AU262" s="162" t="s">
        <v>108</v>
      </c>
      <c r="AY262" s="16" t="s">
        <v>130</v>
      </c>
      <c r="BE262" s="163">
        <f>IF(N262="základná",J262,0)</f>
        <v>0</v>
      </c>
      <c r="BF262" s="163">
        <f>IF(N262="znížená",J262,0)</f>
        <v>0</v>
      </c>
      <c r="BG262" s="163">
        <f>IF(N262="zákl. prenesená",J262,0)</f>
        <v>0</v>
      </c>
      <c r="BH262" s="163">
        <f>IF(N262="zníž. prenesená",J262,0)</f>
        <v>0</v>
      </c>
      <c r="BI262" s="163">
        <f>IF(N262="nulová",J262,0)</f>
        <v>0</v>
      </c>
      <c r="BJ262" s="16" t="s">
        <v>108</v>
      </c>
      <c r="BK262" s="163">
        <f>ROUND(I262*H262,2)</f>
        <v>0</v>
      </c>
      <c r="BL262" s="16" t="s">
        <v>166</v>
      </c>
      <c r="BM262" s="162" t="s">
        <v>412</v>
      </c>
    </row>
    <row r="263" spans="2:65" s="1" customFormat="1" ht="16.5" customHeight="1">
      <c r="B263" s="121"/>
      <c r="C263" s="188" t="s">
        <v>413</v>
      </c>
      <c r="D263" s="188" t="s">
        <v>337</v>
      </c>
      <c r="E263" s="189" t="s">
        <v>414</v>
      </c>
      <c r="F263" s="190" t="s">
        <v>415</v>
      </c>
      <c r="G263" s="191" t="s">
        <v>165</v>
      </c>
      <c r="H263" s="192">
        <v>28.666</v>
      </c>
      <c r="I263" s="193"/>
      <c r="J263" s="194">
        <f>ROUND(I263*H263,2)</f>
        <v>0</v>
      </c>
      <c r="K263" s="195"/>
      <c r="L263" s="196"/>
      <c r="M263" s="197" t="s">
        <v>1</v>
      </c>
      <c r="N263" s="198" t="s">
        <v>41</v>
      </c>
      <c r="P263" s="160">
        <f>O263*H263</f>
        <v>0</v>
      </c>
      <c r="Q263" s="160">
        <v>7.92E-3</v>
      </c>
      <c r="R263" s="160">
        <f>Q263*H263</f>
        <v>0.22703472</v>
      </c>
      <c r="S263" s="160">
        <v>0</v>
      </c>
      <c r="T263" s="161">
        <f>S263*H263</f>
        <v>0</v>
      </c>
      <c r="AR263" s="162" t="s">
        <v>340</v>
      </c>
      <c r="AT263" s="162" t="s">
        <v>337</v>
      </c>
      <c r="AU263" s="162" t="s">
        <v>108</v>
      </c>
      <c r="AY263" s="16" t="s">
        <v>130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6" t="s">
        <v>108</v>
      </c>
      <c r="BK263" s="163">
        <f>ROUND(I263*H263,2)</f>
        <v>0</v>
      </c>
      <c r="BL263" s="16" t="s">
        <v>166</v>
      </c>
      <c r="BM263" s="162" t="s">
        <v>416</v>
      </c>
    </row>
    <row r="264" spans="2:65" s="1" customFormat="1" ht="24.15" customHeight="1">
      <c r="B264" s="121"/>
      <c r="C264" s="151" t="s">
        <v>417</v>
      </c>
      <c r="D264" s="151" t="s">
        <v>133</v>
      </c>
      <c r="E264" s="152" t="s">
        <v>418</v>
      </c>
      <c r="F264" s="153" t="s">
        <v>419</v>
      </c>
      <c r="G264" s="154" t="s">
        <v>144</v>
      </c>
      <c r="H264" s="155">
        <v>2.2010000000000001</v>
      </c>
      <c r="I264" s="156"/>
      <c r="J264" s="157">
        <f>ROUND(I264*H264,2)</f>
        <v>0</v>
      </c>
      <c r="K264" s="158"/>
      <c r="L264" s="31"/>
      <c r="M264" s="159" t="s">
        <v>1</v>
      </c>
      <c r="N264" s="120" t="s">
        <v>41</v>
      </c>
      <c r="P264" s="160">
        <f>O264*H264</f>
        <v>0</v>
      </c>
      <c r="Q264" s="160">
        <v>0</v>
      </c>
      <c r="R264" s="160">
        <f>Q264*H264</f>
        <v>0</v>
      </c>
      <c r="S264" s="160">
        <v>0</v>
      </c>
      <c r="T264" s="161">
        <f>S264*H264</f>
        <v>0</v>
      </c>
      <c r="AR264" s="162" t="s">
        <v>166</v>
      </c>
      <c r="AT264" s="162" t="s">
        <v>133</v>
      </c>
      <c r="AU264" s="162" t="s">
        <v>108</v>
      </c>
      <c r="AY264" s="16" t="s">
        <v>130</v>
      </c>
      <c r="BE264" s="163">
        <f>IF(N264="základná",J264,0)</f>
        <v>0</v>
      </c>
      <c r="BF264" s="163">
        <f>IF(N264="znížená",J264,0)</f>
        <v>0</v>
      </c>
      <c r="BG264" s="163">
        <f>IF(N264="zákl. prenesená",J264,0)</f>
        <v>0</v>
      </c>
      <c r="BH264" s="163">
        <f>IF(N264="zníž. prenesená",J264,0)</f>
        <v>0</v>
      </c>
      <c r="BI264" s="163">
        <f>IF(N264="nulová",J264,0)</f>
        <v>0</v>
      </c>
      <c r="BJ264" s="16" t="s">
        <v>108</v>
      </c>
      <c r="BK264" s="163">
        <f>ROUND(I264*H264,2)</f>
        <v>0</v>
      </c>
      <c r="BL264" s="16" t="s">
        <v>166</v>
      </c>
      <c r="BM264" s="162" t="s">
        <v>420</v>
      </c>
    </row>
    <row r="265" spans="2:65" s="11" customFormat="1" ht="22.95" customHeight="1">
      <c r="B265" s="139"/>
      <c r="D265" s="140" t="s">
        <v>74</v>
      </c>
      <c r="E265" s="149" t="s">
        <v>421</v>
      </c>
      <c r="F265" s="149" t="s">
        <v>422</v>
      </c>
      <c r="I265" s="142"/>
      <c r="J265" s="150">
        <f>BK265</f>
        <v>0</v>
      </c>
      <c r="L265" s="139"/>
      <c r="M265" s="144"/>
      <c r="P265" s="145">
        <f>SUM(P266:P269)</f>
        <v>0</v>
      </c>
      <c r="R265" s="145">
        <f>SUM(R266:R269)</f>
        <v>1.2904632</v>
      </c>
      <c r="T265" s="146">
        <f>SUM(T266:T269)</f>
        <v>0</v>
      </c>
      <c r="AR265" s="140" t="s">
        <v>108</v>
      </c>
      <c r="AT265" s="147" t="s">
        <v>74</v>
      </c>
      <c r="AU265" s="147" t="s">
        <v>82</v>
      </c>
      <c r="AY265" s="140" t="s">
        <v>130</v>
      </c>
      <c r="BK265" s="148">
        <f>SUM(BK266:BK269)</f>
        <v>0</v>
      </c>
    </row>
    <row r="266" spans="2:65" s="1" customFormat="1" ht="24.15" customHeight="1">
      <c r="B266" s="121"/>
      <c r="C266" s="151" t="s">
        <v>423</v>
      </c>
      <c r="D266" s="151" t="s">
        <v>133</v>
      </c>
      <c r="E266" s="152" t="s">
        <v>424</v>
      </c>
      <c r="F266" s="153" t="s">
        <v>425</v>
      </c>
      <c r="G266" s="154" t="s">
        <v>165</v>
      </c>
      <c r="H266" s="155">
        <v>405.5</v>
      </c>
      <c r="I266" s="156"/>
      <c r="J266" s="157">
        <f>ROUND(I266*H266,2)</f>
        <v>0</v>
      </c>
      <c r="K266" s="158"/>
      <c r="L266" s="31"/>
      <c r="M266" s="159" t="s">
        <v>1</v>
      </c>
      <c r="N266" s="120" t="s">
        <v>41</v>
      </c>
      <c r="P266" s="160">
        <f>O266*H266</f>
        <v>0</v>
      </c>
      <c r="Q266" s="160">
        <v>0</v>
      </c>
      <c r="R266" s="160">
        <f>Q266*H266</f>
        <v>0</v>
      </c>
      <c r="S266" s="160">
        <v>0</v>
      </c>
      <c r="T266" s="161">
        <f>S266*H266</f>
        <v>0</v>
      </c>
      <c r="AR266" s="162" t="s">
        <v>166</v>
      </c>
      <c r="AT266" s="162" t="s">
        <v>133</v>
      </c>
      <c r="AU266" s="162" t="s">
        <v>108</v>
      </c>
      <c r="AY266" s="16" t="s">
        <v>130</v>
      </c>
      <c r="BE266" s="163">
        <f>IF(N266="základná",J266,0)</f>
        <v>0</v>
      </c>
      <c r="BF266" s="163">
        <f>IF(N266="znížená",J266,0)</f>
        <v>0</v>
      </c>
      <c r="BG266" s="163">
        <f>IF(N266="zákl. prenesená",J266,0)</f>
        <v>0</v>
      </c>
      <c r="BH266" s="163">
        <f>IF(N266="zníž. prenesená",J266,0)</f>
        <v>0</v>
      </c>
      <c r="BI266" s="163">
        <f>IF(N266="nulová",J266,0)</f>
        <v>0</v>
      </c>
      <c r="BJ266" s="16" t="s">
        <v>108</v>
      </c>
      <c r="BK266" s="163">
        <f>ROUND(I266*H266,2)</f>
        <v>0</v>
      </c>
      <c r="BL266" s="16" t="s">
        <v>166</v>
      </c>
      <c r="BM266" s="162" t="s">
        <v>426</v>
      </c>
    </row>
    <row r="267" spans="2:65" s="1" customFormat="1" ht="24.15" customHeight="1">
      <c r="B267" s="121"/>
      <c r="C267" s="188" t="s">
        <v>427</v>
      </c>
      <c r="D267" s="188" t="s">
        <v>337</v>
      </c>
      <c r="E267" s="189" t="s">
        <v>428</v>
      </c>
      <c r="F267" s="190" t="s">
        <v>429</v>
      </c>
      <c r="G267" s="191" t="s">
        <v>165</v>
      </c>
      <c r="H267" s="192">
        <v>413.61</v>
      </c>
      <c r="I267" s="193"/>
      <c r="J267" s="194">
        <f>ROUND(I267*H267,2)</f>
        <v>0</v>
      </c>
      <c r="K267" s="195"/>
      <c r="L267" s="196"/>
      <c r="M267" s="197" t="s">
        <v>1</v>
      </c>
      <c r="N267" s="198" t="s">
        <v>41</v>
      </c>
      <c r="P267" s="160">
        <f>O267*H267</f>
        <v>0</v>
      </c>
      <c r="Q267" s="160">
        <v>3.1199999999999999E-3</v>
      </c>
      <c r="R267" s="160">
        <f>Q267*H267</f>
        <v>1.2904632</v>
      </c>
      <c r="S267" s="160">
        <v>0</v>
      </c>
      <c r="T267" s="161">
        <f>S267*H267</f>
        <v>0</v>
      </c>
      <c r="AR267" s="162" t="s">
        <v>340</v>
      </c>
      <c r="AT267" s="162" t="s">
        <v>337</v>
      </c>
      <c r="AU267" s="162" t="s">
        <v>108</v>
      </c>
      <c r="AY267" s="16" t="s">
        <v>130</v>
      </c>
      <c r="BE267" s="163">
        <f>IF(N267="základná",J267,0)</f>
        <v>0</v>
      </c>
      <c r="BF267" s="163">
        <f>IF(N267="znížená",J267,0)</f>
        <v>0</v>
      </c>
      <c r="BG267" s="163">
        <f>IF(N267="zákl. prenesená",J267,0)</f>
        <v>0</v>
      </c>
      <c r="BH267" s="163">
        <f>IF(N267="zníž. prenesená",J267,0)</f>
        <v>0</v>
      </c>
      <c r="BI267" s="163">
        <f>IF(N267="nulová",J267,0)</f>
        <v>0</v>
      </c>
      <c r="BJ267" s="16" t="s">
        <v>108</v>
      </c>
      <c r="BK267" s="163">
        <f>ROUND(I267*H267,2)</f>
        <v>0</v>
      </c>
      <c r="BL267" s="16" t="s">
        <v>166</v>
      </c>
      <c r="BM267" s="162" t="s">
        <v>430</v>
      </c>
    </row>
    <row r="268" spans="2:65" s="13" customFormat="1">
      <c r="B268" s="171"/>
      <c r="D268" s="165" t="s">
        <v>139</v>
      </c>
      <c r="F268" s="173" t="s">
        <v>431</v>
      </c>
      <c r="H268" s="174">
        <v>413.61</v>
      </c>
      <c r="I268" s="175"/>
      <c r="L268" s="171"/>
      <c r="M268" s="176"/>
      <c r="T268" s="177"/>
      <c r="AT268" s="172" t="s">
        <v>139</v>
      </c>
      <c r="AU268" s="172" t="s">
        <v>108</v>
      </c>
      <c r="AV268" s="13" t="s">
        <v>108</v>
      </c>
      <c r="AW268" s="13" t="s">
        <v>3</v>
      </c>
      <c r="AX268" s="13" t="s">
        <v>82</v>
      </c>
      <c r="AY268" s="172" t="s">
        <v>130</v>
      </c>
    </row>
    <row r="269" spans="2:65" s="1" customFormat="1" ht="24.15" customHeight="1">
      <c r="B269" s="121"/>
      <c r="C269" s="151" t="s">
        <v>432</v>
      </c>
      <c r="D269" s="151" t="s">
        <v>133</v>
      </c>
      <c r="E269" s="152" t="s">
        <v>433</v>
      </c>
      <c r="F269" s="153" t="s">
        <v>434</v>
      </c>
      <c r="G269" s="154" t="s">
        <v>144</v>
      </c>
      <c r="H269" s="155">
        <v>1.29</v>
      </c>
      <c r="I269" s="156"/>
      <c r="J269" s="157">
        <f>ROUND(I269*H269,2)</f>
        <v>0</v>
      </c>
      <c r="K269" s="158"/>
      <c r="L269" s="31"/>
      <c r="M269" s="159" t="s">
        <v>1</v>
      </c>
      <c r="N269" s="120" t="s">
        <v>41</v>
      </c>
      <c r="P269" s="160">
        <f>O269*H269</f>
        <v>0</v>
      </c>
      <c r="Q269" s="160">
        <v>0</v>
      </c>
      <c r="R269" s="160">
        <f>Q269*H269</f>
        <v>0</v>
      </c>
      <c r="S269" s="160">
        <v>0</v>
      </c>
      <c r="T269" s="161">
        <f>S269*H269</f>
        <v>0</v>
      </c>
      <c r="AR269" s="162" t="s">
        <v>166</v>
      </c>
      <c r="AT269" s="162" t="s">
        <v>133</v>
      </c>
      <c r="AU269" s="162" t="s">
        <v>108</v>
      </c>
      <c r="AY269" s="16" t="s">
        <v>130</v>
      </c>
      <c r="BE269" s="163">
        <f>IF(N269="základná",J269,0)</f>
        <v>0</v>
      </c>
      <c r="BF269" s="163">
        <f>IF(N269="znížená",J269,0)</f>
        <v>0</v>
      </c>
      <c r="BG269" s="163">
        <f>IF(N269="zákl. prenesená",J269,0)</f>
        <v>0</v>
      </c>
      <c r="BH269" s="163">
        <f>IF(N269="zníž. prenesená",J269,0)</f>
        <v>0</v>
      </c>
      <c r="BI269" s="163">
        <f>IF(N269="nulová",J269,0)</f>
        <v>0</v>
      </c>
      <c r="BJ269" s="16" t="s">
        <v>108</v>
      </c>
      <c r="BK269" s="163">
        <f>ROUND(I269*H269,2)</f>
        <v>0</v>
      </c>
      <c r="BL269" s="16" t="s">
        <v>166</v>
      </c>
      <c r="BM269" s="162" t="s">
        <v>435</v>
      </c>
    </row>
    <row r="270" spans="2:65" s="11" customFormat="1" ht="22.95" customHeight="1">
      <c r="B270" s="139"/>
      <c r="D270" s="140" t="s">
        <v>74</v>
      </c>
      <c r="E270" s="149" t="s">
        <v>160</v>
      </c>
      <c r="F270" s="149" t="s">
        <v>161</v>
      </c>
      <c r="I270" s="142"/>
      <c r="J270" s="150">
        <f>BK270</f>
        <v>0</v>
      </c>
      <c r="L270" s="139"/>
      <c r="M270" s="144"/>
      <c r="P270" s="145">
        <f>SUM(P271:P278)</f>
        <v>0</v>
      </c>
      <c r="R270" s="145">
        <f>SUM(R271:R278)</f>
        <v>0.27759</v>
      </c>
      <c r="T270" s="146">
        <f>SUM(T271:T278)</f>
        <v>0</v>
      </c>
      <c r="AR270" s="140" t="s">
        <v>108</v>
      </c>
      <c r="AT270" s="147" t="s">
        <v>74</v>
      </c>
      <c r="AU270" s="147" t="s">
        <v>82</v>
      </c>
      <c r="AY270" s="140" t="s">
        <v>130</v>
      </c>
      <c r="BK270" s="148">
        <f>SUM(BK271:BK278)</f>
        <v>0</v>
      </c>
    </row>
    <row r="271" spans="2:65" s="1" customFormat="1" ht="24.15" customHeight="1">
      <c r="B271" s="121"/>
      <c r="C271" s="151" t="s">
        <v>436</v>
      </c>
      <c r="D271" s="151" t="s">
        <v>133</v>
      </c>
      <c r="E271" s="152" t="s">
        <v>437</v>
      </c>
      <c r="F271" s="153" t="s">
        <v>438</v>
      </c>
      <c r="G271" s="154" t="s">
        <v>165</v>
      </c>
      <c r="H271" s="155">
        <v>6</v>
      </c>
      <c r="I271" s="156"/>
      <c r="J271" s="157">
        <f>ROUND(I271*H271,2)</f>
        <v>0</v>
      </c>
      <c r="K271" s="158"/>
      <c r="L271" s="31"/>
      <c r="M271" s="159" t="s">
        <v>1</v>
      </c>
      <c r="N271" s="120" t="s">
        <v>41</v>
      </c>
      <c r="P271" s="160">
        <f>O271*H271</f>
        <v>0</v>
      </c>
      <c r="Q271" s="160">
        <v>9.11E-3</v>
      </c>
      <c r="R271" s="160">
        <f>Q271*H271</f>
        <v>5.466E-2</v>
      </c>
      <c r="S271" s="160">
        <v>0</v>
      </c>
      <c r="T271" s="161">
        <f>S271*H271</f>
        <v>0</v>
      </c>
      <c r="AR271" s="162" t="s">
        <v>166</v>
      </c>
      <c r="AT271" s="162" t="s">
        <v>133</v>
      </c>
      <c r="AU271" s="162" t="s">
        <v>108</v>
      </c>
      <c r="AY271" s="16" t="s">
        <v>130</v>
      </c>
      <c r="BE271" s="163">
        <f>IF(N271="základná",J271,0)</f>
        <v>0</v>
      </c>
      <c r="BF271" s="163">
        <f>IF(N271="znížená",J271,0)</f>
        <v>0</v>
      </c>
      <c r="BG271" s="163">
        <f>IF(N271="zákl. prenesená",J271,0)</f>
        <v>0</v>
      </c>
      <c r="BH271" s="163">
        <f>IF(N271="zníž. prenesená",J271,0)</f>
        <v>0</v>
      </c>
      <c r="BI271" s="163">
        <f>IF(N271="nulová",J271,0)</f>
        <v>0</v>
      </c>
      <c r="BJ271" s="16" t="s">
        <v>108</v>
      </c>
      <c r="BK271" s="163">
        <f>ROUND(I271*H271,2)</f>
        <v>0</v>
      </c>
      <c r="BL271" s="16" t="s">
        <v>166</v>
      </c>
      <c r="BM271" s="162" t="s">
        <v>439</v>
      </c>
    </row>
    <row r="272" spans="2:65" s="12" customFormat="1">
      <c r="B272" s="164"/>
      <c r="D272" s="165" t="s">
        <v>139</v>
      </c>
      <c r="E272" s="166" t="s">
        <v>1</v>
      </c>
      <c r="F272" s="167" t="s">
        <v>440</v>
      </c>
      <c r="H272" s="166" t="s">
        <v>1</v>
      </c>
      <c r="I272" s="168"/>
      <c r="L272" s="164"/>
      <c r="M272" s="169"/>
      <c r="T272" s="170"/>
      <c r="AT272" s="166" t="s">
        <v>139</v>
      </c>
      <c r="AU272" s="166" t="s">
        <v>108</v>
      </c>
      <c r="AV272" s="12" t="s">
        <v>82</v>
      </c>
      <c r="AW272" s="12" t="s">
        <v>31</v>
      </c>
      <c r="AX272" s="12" t="s">
        <v>75</v>
      </c>
      <c r="AY272" s="166" t="s">
        <v>130</v>
      </c>
    </row>
    <row r="273" spans="2:65" s="13" customFormat="1">
      <c r="B273" s="171"/>
      <c r="D273" s="165" t="s">
        <v>139</v>
      </c>
      <c r="E273" s="172" t="s">
        <v>1</v>
      </c>
      <c r="F273" s="173" t="s">
        <v>441</v>
      </c>
      <c r="H273" s="174">
        <v>6</v>
      </c>
      <c r="I273" s="175"/>
      <c r="L273" s="171"/>
      <c r="M273" s="176"/>
      <c r="T273" s="177"/>
      <c r="AT273" s="172" t="s">
        <v>139</v>
      </c>
      <c r="AU273" s="172" t="s">
        <v>108</v>
      </c>
      <c r="AV273" s="13" t="s">
        <v>108</v>
      </c>
      <c r="AW273" s="13" t="s">
        <v>31</v>
      </c>
      <c r="AX273" s="13" t="s">
        <v>82</v>
      </c>
      <c r="AY273" s="172" t="s">
        <v>130</v>
      </c>
    </row>
    <row r="274" spans="2:65" s="1" customFormat="1" ht="33" customHeight="1">
      <c r="B274" s="121"/>
      <c r="C274" s="151" t="s">
        <v>442</v>
      </c>
      <c r="D274" s="151" t="s">
        <v>133</v>
      </c>
      <c r="E274" s="152" t="s">
        <v>443</v>
      </c>
      <c r="F274" s="153" t="s">
        <v>444</v>
      </c>
      <c r="G274" s="154" t="s">
        <v>171</v>
      </c>
      <c r="H274" s="155">
        <v>37</v>
      </c>
      <c r="I274" s="156"/>
      <c r="J274" s="157">
        <f>ROUND(I274*H274,2)</f>
        <v>0</v>
      </c>
      <c r="K274" s="158"/>
      <c r="L274" s="31"/>
      <c r="M274" s="159" t="s">
        <v>1</v>
      </c>
      <c r="N274" s="120" t="s">
        <v>41</v>
      </c>
      <c r="P274" s="160">
        <f>O274*H274</f>
        <v>0</v>
      </c>
      <c r="Q274" s="160">
        <v>2.82E-3</v>
      </c>
      <c r="R274" s="160">
        <f>Q274*H274</f>
        <v>0.10434</v>
      </c>
      <c r="S274" s="160">
        <v>0</v>
      </c>
      <c r="T274" s="161">
        <f>S274*H274</f>
        <v>0</v>
      </c>
      <c r="AR274" s="162" t="s">
        <v>166</v>
      </c>
      <c r="AT274" s="162" t="s">
        <v>133</v>
      </c>
      <c r="AU274" s="162" t="s">
        <v>108</v>
      </c>
      <c r="AY274" s="16" t="s">
        <v>130</v>
      </c>
      <c r="BE274" s="163">
        <f>IF(N274="základná",J274,0)</f>
        <v>0</v>
      </c>
      <c r="BF274" s="163">
        <f>IF(N274="znížená",J274,0)</f>
        <v>0</v>
      </c>
      <c r="BG274" s="163">
        <f>IF(N274="zákl. prenesená",J274,0)</f>
        <v>0</v>
      </c>
      <c r="BH274" s="163">
        <f>IF(N274="zníž. prenesená",J274,0)</f>
        <v>0</v>
      </c>
      <c r="BI274" s="163">
        <f>IF(N274="nulová",J274,0)</f>
        <v>0</v>
      </c>
      <c r="BJ274" s="16" t="s">
        <v>108</v>
      </c>
      <c r="BK274" s="163">
        <f>ROUND(I274*H274,2)</f>
        <v>0</v>
      </c>
      <c r="BL274" s="16" t="s">
        <v>166</v>
      </c>
      <c r="BM274" s="162" t="s">
        <v>445</v>
      </c>
    </row>
    <row r="275" spans="2:65" s="1" customFormat="1" ht="24.15" customHeight="1">
      <c r="B275" s="121"/>
      <c r="C275" s="151" t="s">
        <v>446</v>
      </c>
      <c r="D275" s="151" t="s">
        <v>133</v>
      </c>
      <c r="E275" s="152" t="s">
        <v>447</v>
      </c>
      <c r="F275" s="153" t="s">
        <v>448</v>
      </c>
      <c r="G275" s="154" t="s">
        <v>171</v>
      </c>
      <c r="H275" s="155">
        <v>37</v>
      </c>
      <c r="I275" s="156"/>
      <c r="J275" s="157">
        <f>ROUND(I275*H275,2)</f>
        <v>0</v>
      </c>
      <c r="K275" s="158"/>
      <c r="L275" s="31"/>
      <c r="M275" s="159" t="s">
        <v>1</v>
      </c>
      <c r="N275" s="120" t="s">
        <v>41</v>
      </c>
      <c r="P275" s="160">
        <f>O275*H275</f>
        <v>0</v>
      </c>
      <c r="Q275" s="160">
        <v>2.0699999999999998E-3</v>
      </c>
      <c r="R275" s="160">
        <f>Q275*H275</f>
        <v>7.6589999999999991E-2</v>
      </c>
      <c r="S275" s="160">
        <v>0</v>
      </c>
      <c r="T275" s="161">
        <f>S275*H275</f>
        <v>0</v>
      </c>
      <c r="AR275" s="162" t="s">
        <v>166</v>
      </c>
      <c r="AT275" s="162" t="s">
        <v>133</v>
      </c>
      <c r="AU275" s="162" t="s">
        <v>108</v>
      </c>
      <c r="AY275" s="16" t="s">
        <v>130</v>
      </c>
      <c r="BE275" s="163">
        <f>IF(N275="základná",J275,0)</f>
        <v>0</v>
      </c>
      <c r="BF275" s="163">
        <f>IF(N275="znížená",J275,0)</f>
        <v>0</v>
      </c>
      <c r="BG275" s="163">
        <f>IF(N275="zákl. prenesená",J275,0)</f>
        <v>0</v>
      </c>
      <c r="BH275" s="163">
        <f>IF(N275="zníž. prenesená",J275,0)</f>
        <v>0</v>
      </c>
      <c r="BI275" s="163">
        <f>IF(N275="nulová",J275,0)</f>
        <v>0</v>
      </c>
      <c r="BJ275" s="16" t="s">
        <v>108</v>
      </c>
      <c r="BK275" s="163">
        <f>ROUND(I275*H275,2)</f>
        <v>0</v>
      </c>
      <c r="BL275" s="16" t="s">
        <v>166</v>
      </c>
      <c r="BM275" s="162" t="s">
        <v>449</v>
      </c>
    </row>
    <row r="276" spans="2:65" s="1" customFormat="1" ht="24.15" customHeight="1">
      <c r="B276" s="121"/>
      <c r="C276" s="151" t="s">
        <v>450</v>
      </c>
      <c r="D276" s="151" t="s">
        <v>133</v>
      </c>
      <c r="E276" s="152" t="s">
        <v>451</v>
      </c>
      <c r="F276" s="153" t="s">
        <v>452</v>
      </c>
      <c r="G276" s="154" t="s">
        <v>171</v>
      </c>
      <c r="H276" s="155">
        <v>15</v>
      </c>
      <c r="I276" s="156"/>
      <c r="J276" s="157">
        <f>ROUND(I276*H276,2)</f>
        <v>0</v>
      </c>
      <c r="K276" s="158"/>
      <c r="L276" s="31"/>
      <c r="M276" s="159" t="s">
        <v>1</v>
      </c>
      <c r="N276" s="120" t="s">
        <v>41</v>
      </c>
      <c r="P276" s="160">
        <f>O276*H276</f>
        <v>0</v>
      </c>
      <c r="Q276" s="160">
        <v>2.8E-3</v>
      </c>
      <c r="R276" s="160">
        <f>Q276*H276</f>
        <v>4.2000000000000003E-2</v>
      </c>
      <c r="S276" s="160">
        <v>0</v>
      </c>
      <c r="T276" s="161">
        <f>S276*H276</f>
        <v>0</v>
      </c>
      <c r="AR276" s="162" t="s">
        <v>166</v>
      </c>
      <c r="AT276" s="162" t="s">
        <v>133</v>
      </c>
      <c r="AU276" s="162" t="s">
        <v>108</v>
      </c>
      <c r="AY276" s="16" t="s">
        <v>130</v>
      </c>
      <c r="BE276" s="163">
        <f>IF(N276="základná",J276,0)</f>
        <v>0</v>
      </c>
      <c r="BF276" s="163">
        <f>IF(N276="znížená",J276,0)</f>
        <v>0</v>
      </c>
      <c r="BG276" s="163">
        <f>IF(N276="zákl. prenesená",J276,0)</f>
        <v>0</v>
      </c>
      <c r="BH276" s="163">
        <f>IF(N276="zníž. prenesená",J276,0)</f>
        <v>0</v>
      </c>
      <c r="BI276" s="163">
        <f>IF(N276="nulová",J276,0)</f>
        <v>0</v>
      </c>
      <c r="BJ276" s="16" t="s">
        <v>108</v>
      </c>
      <c r="BK276" s="163">
        <f>ROUND(I276*H276,2)</f>
        <v>0</v>
      </c>
      <c r="BL276" s="16" t="s">
        <v>166</v>
      </c>
      <c r="BM276" s="162" t="s">
        <v>453</v>
      </c>
    </row>
    <row r="277" spans="2:65" s="13" customFormat="1">
      <c r="B277" s="171"/>
      <c r="D277" s="165" t="s">
        <v>139</v>
      </c>
      <c r="E277" s="172" t="s">
        <v>1</v>
      </c>
      <c r="F277" s="173" t="s">
        <v>454</v>
      </c>
      <c r="H277" s="174">
        <v>15</v>
      </c>
      <c r="I277" s="175"/>
      <c r="L277" s="171"/>
      <c r="M277" s="176"/>
      <c r="T277" s="177"/>
      <c r="AT277" s="172" t="s">
        <v>139</v>
      </c>
      <c r="AU277" s="172" t="s">
        <v>108</v>
      </c>
      <c r="AV277" s="13" t="s">
        <v>108</v>
      </c>
      <c r="AW277" s="13" t="s">
        <v>31</v>
      </c>
      <c r="AX277" s="13" t="s">
        <v>82</v>
      </c>
      <c r="AY277" s="172" t="s">
        <v>130</v>
      </c>
    </row>
    <row r="278" spans="2:65" s="1" customFormat="1" ht="24.15" customHeight="1">
      <c r="B278" s="121"/>
      <c r="C278" s="151" t="s">
        <v>455</v>
      </c>
      <c r="D278" s="151" t="s">
        <v>133</v>
      </c>
      <c r="E278" s="152" t="s">
        <v>456</v>
      </c>
      <c r="F278" s="153" t="s">
        <v>457</v>
      </c>
      <c r="G278" s="154" t="s">
        <v>144</v>
      </c>
      <c r="H278" s="155">
        <v>0.27800000000000002</v>
      </c>
      <c r="I278" s="156"/>
      <c r="J278" s="157">
        <f>ROUND(I278*H278,2)</f>
        <v>0</v>
      </c>
      <c r="K278" s="158"/>
      <c r="L278" s="31"/>
      <c r="M278" s="159" t="s">
        <v>1</v>
      </c>
      <c r="N278" s="120" t="s">
        <v>41</v>
      </c>
      <c r="P278" s="160">
        <f>O278*H278</f>
        <v>0</v>
      </c>
      <c r="Q278" s="160">
        <v>0</v>
      </c>
      <c r="R278" s="160">
        <f>Q278*H278</f>
        <v>0</v>
      </c>
      <c r="S278" s="160">
        <v>0</v>
      </c>
      <c r="T278" s="161">
        <f>S278*H278</f>
        <v>0</v>
      </c>
      <c r="AR278" s="162" t="s">
        <v>166</v>
      </c>
      <c r="AT278" s="162" t="s">
        <v>133</v>
      </c>
      <c r="AU278" s="162" t="s">
        <v>108</v>
      </c>
      <c r="AY278" s="16" t="s">
        <v>130</v>
      </c>
      <c r="BE278" s="163">
        <f>IF(N278="základná",J278,0)</f>
        <v>0</v>
      </c>
      <c r="BF278" s="163">
        <f>IF(N278="znížená",J278,0)</f>
        <v>0</v>
      </c>
      <c r="BG278" s="163">
        <f>IF(N278="zákl. prenesená",J278,0)</f>
        <v>0</v>
      </c>
      <c r="BH278" s="163">
        <f>IF(N278="zníž. prenesená",J278,0)</f>
        <v>0</v>
      </c>
      <c r="BI278" s="163">
        <f>IF(N278="nulová",J278,0)</f>
        <v>0</v>
      </c>
      <c r="BJ278" s="16" t="s">
        <v>108</v>
      </c>
      <c r="BK278" s="163">
        <f>ROUND(I278*H278,2)</f>
        <v>0</v>
      </c>
      <c r="BL278" s="16" t="s">
        <v>166</v>
      </c>
      <c r="BM278" s="162" t="s">
        <v>458</v>
      </c>
    </row>
    <row r="279" spans="2:65" s="11" customFormat="1" ht="25.95" customHeight="1">
      <c r="B279" s="139"/>
      <c r="D279" s="140" t="s">
        <v>74</v>
      </c>
      <c r="E279" s="141" t="s">
        <v>183</v>
      </c>
      <c r="F279" s="141" t="s">
        <v>184</v>
      </c>
      <c r="I279" s="142"/>
      <c r="J279" s="143">
        <f>BK279</f>
        <v>0</v>
      </c>
      <c r="L279" s="139"/>
      <c r="M279" s="144"/>
      <c r="P279" s="145">
        <f>SUM(P280:P282)</f>
        <v>0</v>
      </c>
      <c r="R279" s="145">
        <f>SUM(R280:R282)</f>
        <v>0</v>
      </c>
      <c r="T279" s="146">
        <f>SUM(T280:T282)</f>
        <v>0</v>
      </c>
      <c r="AR279" s="140" t="s">
        <v>137</v>
      </c>
      <c r="AT279" s="147" t="s">
        <v>74</v>
      </c>
      <c r="AU279" s="147" t="s">
        <v>75</v>
      </c>
      <c r="AY279" s="140" t="s">
        <v>130</v>
      </c>
      <c r="BK279" s="148">
        <f>SUM(BK280:BK282)</f>
        <v>0</v>
      </c>
    </row>
    <row r="280" spans="2:65" s="1" customFormat="1" ht="33" customHeight="1">
      <c r="B280" s="121"/>
      <c r="C280" s="151" t="s">
        <v>459</v>
      </c>
      <c r="D280" s="151" t="s">
        <v>133</v>
      </c>
      <c r="E280" s="152" t="s">
        <v>186</v>
      </c>
      <c r="F280" s="153" t="s">
        <v>187</v>
      </c>
      <c r="G280" s="154" t="s">
        <v>188</v>
      </c>
      <c r="H280" s="155">
        <v>10</v>
      </c>
      <c r="I280" s="156"/>
      <c r="J280" s="157">
        <f>ROUND(I280*H280,2)</f>
        <v>0</v>
      </c>
      <c r="K280" s="158"/>
      <c r="L280" s="31"/>
      <c r="M280" s="159" t="s">
        <v>1</v>
      </c>
      <c r="N280" s="120" t="s">
        <v>41</v>
      </c>
      <c r="P280" s="160">
        <f>O280*H280</f>
        <v>0</v>
      </c>
      <c r="Q280" s="160">
        <v>0</v>
      </c>
      <c r="R280" s="160">
        <f>Q280*H280</f>
        <v>0</v>
      </c>
      <c r="S280" s="160">
        <v>0</v>
      </c>
      <c r="T280" s="161">
        <f>S280*H280</f>
        <v>0</v>
      </c>
      <c r="AR280" s="162" t="s">
        <v>189</v>
      </c>
      <c r="AT280" s="162" t="s">
        <v>133</v>
      </c>
      <c r="AU280" s="162" t="s">
        <v>82</v>
      </c>
      <c r="AY280" s="16" t="s">
        <v>130</v>
      </c>
      <c r="BE280" s="163">
        <f>IF(N280="základná",J280,0)</f>
        <v>0</v>
      </c>
      <c r="BF280" s="163">
        <f>IF(N280="znížená",J280,0)</f>
        <v>0</v>
      </c>
      <c r="BG280" s="163">
        <f>IF(N280="zákl. prenesená",J280,0)</f>
        <v>0</v>
      </c>
      <c r="BH280" s="163">
        <f>IF(N280="zníž. prenesená",J280,0)</f>
        <v>0</v>
      </c>
      <c r="BI280" s="163">
        <f>IF(N280="nulová",J280,0)</f>
        <v>0</v>
      </c>
      <c r="BJ280" s="16" t="s">
        <v>108</v>
      </c>
      <c r="BK280" s="163">
        <f>ROUND(I280*H280,2)</f>
        <v>0</v>
      </c>
      <c r="BL280" s="16" t="s">
        <v>189</v>
      </c>
      <c r="BM280" s="162" t="s">
        <v>460</v>
      </c>
    </row>
    <row r="281" spans="2:65" s="12" customFormat="1" ht="20.399999999999999">
      <c r="B281" s="164"/>
      <c r="D281" s="165" t="s">
        <v>139</v>
      </c>
      <c r="E281" s="166" t="s">
        <v>1</v>
      </c>
      <c r="F281" s="167" t="s">
        <v>461</v>
      </c>
      <c r="H281" s="166" t="s">
        <v>1</v>
      </c>
      <c r="I281" s="168"/>
      <c r="L281" s="164"/>
      <c r="M281" s="169"/>
      <c r="T281" s="170"/>
      <c r="AT281" s="166" t="s">
        <v>139</v>
      </c>
      <c r="AU281" s="166" t="s">
        <v>82</v>
      </c>
      <c r="AV281" s="12" t="s">
        <v>82</v>
      </c>
      <c r="AW281" s="12" t="s">
        <v>31</v>
      </c>
      <c r="AX281" s="12" t="s">
        <v>75</v>
      </c>
      <c r="AY281" s="166" t="s">
        <v>130</v>
      </c>
    </row>
    <row r="282" spans="2:65" s="13" customFormat="1">
      <c r="B282" s="171"/>
      <c r="D282" s="165" t="s">
        <v>139</v>
      </c>
      <c r="E282" s="172" t="s">
        <v>1</v>
      </c>
      <c r="F282" s="173" t="s">
        <v>185</v>
      </c>
      <c r="H282" s="174">
        <v>10</v>
      </c>
      <c r="I282" s="175"/>
      <c r="L282" s="171"/>
      <c r="M282" s="178"/>
      <c r="N282" s="179"/>
      <c r="O282" s="179"/>
      <c r="P282" s="179"/>
      <c r="Q282" s="179"/>
      <c r="R282" s="179"/>
      <c r="S282" s="179"/>
      <c r="T282" s="180"/>
      <c r="AT282" s="172" t="s">
        <v>139</v>
      </c>
      <c r="AU282" s="172" t="s">
        <v>82</v>
      </c>
      <c r="AV282" s="13" t="s">
        <v>108</v>
      </c>
      <c r="AW282" s="13" t="s">
        <v>31</v>
      </c>
      <c r="AX282" s="13" t="s">
        <v>82</v>
      </c>
      <c r="AY282" s="172" t="s">
        <v>130</v>
      </c>
    </row>
    <row r="283" spans="2:65" s="1" customFormat="1" ht="6.9" customHeight="1">
      <c r="B283" s="46"/>
      <c r="C283" s="47"/>
      <c r="D283" s="47"/>
      <c r="E283" s="47"/>
      <c r="F283" s="47"/>
      <c r="G283" s="47"/>
      <c r="H283" s="47"/>
      <c r="I283" s="47"/>
      <c r="J283" s="47"/>
      <c r="K283" s="47"/>
      <c r="L283" s="31"/>
    </row>
  </sheetData>
  <autoFilter ref="C136:K282" xr:uid="{00000000-0009-0000-0000-000002000000}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7"/>
  <sheetViews>
    <sheetView showGridLines="0" topLeftCell="A79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90</v>
      </c>
      <c r="L4" s="19"/>
      <c r="M4" s="90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8" t="str">
        <f>'Rekapitulácia stavby'!K6</f>
        <v>Skladová hala</v>
      </c>
      <c r="F7" s="249"/>
      <c r="G7" s="249"/>
      <c r="H7" s="249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16" t="s">
        <v>462</v>
      </c>
      <c r="F9" s="250"/>
      <c r="G9" s="250"/>
      <c r="H9" s="25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22. 2. 2024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51" t="str">
        <f>'Rekapitulácia stavby'!E14</f>
        <v>Vyplň údaj</v>
      </c>
      <c r="F18" s="238"/>
      <c r="G18" s="238"/>
      <c r="H18" s="238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463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42" t="s">
        <v>1</v>
      </c>
      <c r="F27" s="242"/>
      <c r="G27" s="242"/>
      <c r="H27" s="242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" customHeight="1">
      <c r="B30" s="31"/>
      <c r="D30" s="24" t="s">
        <v>93</v>
      </c>
      <c r="J30" s="92">
        <f>J96</f>
        <v>0</v>
      </c>
      <c r="L30" s="31"/>
    </row>
    <row r="31" spans="2:12" s="1" customFormat="1" ht="14.4" customHeight="1">
      <c r="B31" s="31"/>
      <c r="D31" s="93" t="s">
        <v>94</v>
      </c>
      <c r="J31" s="92">
        <f>J105</f>
        <v>0</v>
      </c>
      <c r="L31" s="31"/>
    </row>
    <row r="32" spans="2:12" s="1" customFormat="1" ht="25.35" customHeight="1">
      <c r="B32" s="31"/>
      <c r="D32" s="94" t="s">
        <v>35</v>
      </c>
      <c r="J32" s="68">
        <f>ROUND(J30 + J31,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>
      <c r="B35" s="31"/>
      <c r="D35" s="57" t="s">
        <v>39</v>
      </c>
      <c r="E35" s="36" t="s">
        <v>40</v>
      </c>
      <c r="F35" s="95">
        <f>ROUND((SUM(BE105:BE112) + SUM(BE132:BE226)),  2)</f>
        <v>0</v>
      </c>
      <c r="G35" s="96"/>
      <c r="H35" s="96"/>
      <c r="I35" s="97">
        <v>0.2</v>
      </c>
      <c r="J35" s="95">
        <f>ROUND(((SUM(BE105:BE112) + SUM(BE132:BE226))*I35),  2)</f>
        <v>0</v>
      </c>
      <c r="L35" s="31"/>
    </row>
    <row r="36" spans="2:12" s="1" customFormat="1" ht="14.4" customHeight="1">
      <c r="B36" s="31"/>
      <c r="E36" s="36" t="s">
        <v>41</v>
      </c>
      <c r="F36" s="95">
        <f>ROUND((SUM(BF105:BF112) + SUM(BF132:BF226)),  2)</f>
        <v>0</v>
      </c>
      <c r="G36" s="96"/>
      <c r="H36" s="96"/>
      <c r="I36" s="97">
        <v>0.2</v>
      </c>
      <c r="J36" s="95">
        <f>ROUND(((SUM(BF105:BF112) + SUM(BF132:BF226))*I36),  2)</f>
        <v>0</v>
      </c>
      <c r="L36" s="31"/>
    </row>
    <row r="37" spans="2:12" s="1" customFormat="1" ht="14.4" hidden="1" customHeight="1">
      <c r="B37" s="31"/>
      <c r="E37" s="26" t="s">
        <v>42</v>
      </c>
      <c r="F37" s="98">
        <f>ROUND((SUM(BG105:BG112) + SUM(BG132:BG226)),  2)</f>
        <v>0</v>
      </c>
      <c r="I37" s="99">
        <v>0.2</v>
      </c>
      <c r="J37" s="98">
        <f>0</f>
        <v>0</v>
      </c>
      <c r="L37" s="31"/>
    </row>
    <row r="38" spans="2:12" s="1" customFormat="1" ht="14.4" hidden="1" customHeight="1">
      <c r="B38" s="31"/>
      <c r="E38" s="26" t="s">
        <v>43</v>
      </c>
      <c r="F38" s="98">
        <f>ROUND((SUM(BH105:BH112) + SUM(BH132:BH226)),  2)</f>
        <v>0</v>
      </c>
      <c r="I38" s="99">
        <v>0.2</v>
      </c>
      <c r="J38" s="98">
        <f>0</f>
        <v>0</v>
      </c>
      <c r="L38" s="31"/>
    </row>
    <row r="39" spans="2:12" s="1" customFormat="1" ht="14.4" hidden="1" customHeight="1">
      <c r="B39" s="31"/>
      <c r="E39" s="36" t="s">
        <v>44</v>
      </c>
      <c r="F39" s="95">
        <f>ROUND((SUM(BI105:BI112) + SUM(BI132:BI226)),  2)</f>
        <v>0</v>
      </c>
      <c r="G39" s="96"/>
      <c r="H39" s="96"/>
      <c r="I39" s="97">
        <v>0</v>
      </c>
      <c r="J39" s="95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0"/>
      <c r="D41" s="101" t="s">
        <v>45</v>
      </c>
      <c r="E41" s="59"/>
      <c r="F41" s="59"/>
      <c r="G41" s="102" t="s">
        <v>46</v>
      </c>
      <c r="H41" s="103" t="s">
        <v>47</v>
      </c>
      <c r="I41" s="59"/>
      <c r="J41" s="104">
        <f>SUM(J32:J39)</f>
        <v>0</v>
      </c>
      <c r="K41" s="105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50</v>
      </c>
      <c r="E61" s="33"/>
      <c r="F61" s="106" t="s">
        <v>51</v>
      </c>
      <c r="G61" s="45" t="s">
        <v>50</v>
      </c>
      <c r="H61" s="33"/>
      <c r="I61" s="33"/>
      <c r="J61" s="107" t="s">
        <v>51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50</v>
      </c>
      <c r="E76" s="33"/>
      <c r="F76" s="106" t="s">
        <v>51</v>
      </c>
      <c r="G76" s="45" t="s">
        <v>50</v>
      </c>
      <c r="H76" s="33"/>
      <c r="I76" s="33"/>
      <c r="J76" s="107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hidden="1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hidden="1" customHeight="1">
      <c r="B82" s="31"/>
      <c r="C82" s="20" t="s">
        <v>95</v>
      </c>
      <c r="L82" s="31"/>
    </row>
    <row r="83" spans="2:47" s="1" customFormat="1" ht="6.9" hidden="1" customHeight="1">
      <c r="B83" s="31"/>
      <c r="L83" s="31"/>
    </row>
    <row r="84" spans="2:47" s="1" customFormat="1" ht="12" hidden="1" customHeight="1">
      <c r="B84" s="31"/>
      <c r="C84" s="26" t="s">
        <v>15</v>
      </c>
      <c r="L84" s="31"/>
    </row>
    <row r="85" spans="2:47" s="1" customFormat="1" ht="16.5" hidden="1" customHeight="1">
      <c r="B85" s="31"/>
      <c r="E85" s="248" t="str">
        <f>E7</f>
        <v>Skladová hala</v>
      </c>
      <c r="F85" s="249"/>
      <c r="G85" s="249"/>
      <c r="H85" s="249"/>
      <c r="L85" s="31"/>
    </row>
    <row r="86" spans="2:47" s="1" customFormat="1" ht="12" hidden="1" customHeight="1">
      <c r="B86" s="31"/>
      <c r="C86" s="26" t="s">
        <v>91</v>
      </c>
      <c r="L86" s="31"/>
    </row>
    <row r="87" spans="2:47" s="1" customFormat="1" ht="16.5" hidden="1" customHeight="1">
      <c r="B87" s="31"/>
      <c r="E87" s="216" t="str">
        <f>E9</f>
        <v>02 - Elektroinštalácie</v>
      </c>
      <c r="F87" s="250"/>
      <c r="G87" s="250"/>
      <c r="H87" s="250"/>
      <c r="L87" s="31"/>
    </row>
    <row r="88" spans="2:47" s="1" customFormat="1" ht="6.9" hidden="1" customHeight="1">
      <c r="B88" s="31"/>
      <c r="L88" s="31"/>
    </row>
    <row r="89" spans="2:47" s="1" customFormat="1" ht="12" hidden="1" customHeight="1">
      <c r="B89" s="31"/>
      <c r="C89" s="26" t="s">
        <v>19</v>
      </c>
      <c r="F89" s="24" t="str">
        <f>F12</f>
        <v>Popudinské Močidľany</v>
      </c>
      <c r="I89" s="26" t="s">
        <v>21</v>
      </c>
      <c r="J89" s="54" t="str">
        <f>IF(J12="","",J12)</f>
        <v>22. 2. 2024</v>
      </c>
      <c r="L89" s="31"/>
    </row>
    <row r="90" spans="2:47" s="1" customFormat="1" ht="6.9" hidden="1" customHeight="1">
      <c r="B90" s="31"/>
      <c r="L90" s="31"/>
    </row>
    <row r="91" spans="2:47" s="1" customFormat="1" ht="25.65" hidden="1" customHeight="1">
      <c r="B91" s="31"/>
      <c r="C91" s="26" t="s">
        <v>23</v>
      </c>
      <c r="F91" s="24" t="str">
        <f>E15</f>
        <v xml:space="preserve">Gergel s.r.o., Prietržka </v>
      </c>
      <c r="I91" s="26" t="s">
        <v>29</v>
      </c>
      <c r="J91" s="29" t="str">
        <f>E21</f>
        <v>ATELIÉR BUDO s.r.o., Trnovec</v>
      </c>
      <c r="L91" s="31"/>
    </row>
    <row r="92" spans="2:47" s="1" customFormat="1" ht="15.15" hidden="1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>Samuel Lábský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8" t="s">
        <v>96</v>
      </c>
      <c r="D94" s="100"/>
      <c r="E94" s="100"/>
      <c r="F94" s="100"/>
      <c r="G94" s="100"/>
      <c r="H94" s="100"/>
      <c r="I94" s="100"/>
      <c r="J94" s="109" t="s">
        <v>97</v>
      </c>
      <c r="K94" s="100"/>
      <c r="L94" s="31"/>
    </row>
    <row r="95" spans="2:47" s="1" customFormat="1" ht="10.35" hidden="1" customHeight="1">
      <c r="B95" s="31"/>
      <c r="L95" s="31"/>
    </row>
    <row r="96" spans="2:47" s="1" customFormat="1" ht="22.95" hidden="1" customHeight="1">
      <c r="B96" s="31"/>
      <c r="C96" s="110" t="s">
        <v>98</v>
      </c>
      <c r="J96" s="68">
        <f>J132</f>
        <v>0</v>
      </c>
      <c r="L96" s="31"/>
      <c r="AU96" s="16" t="s">
        <v>99</v>
      </c>
    </row>
    <row r="97" spans="2:65" s="8" customFormat="1" ht="24.9" hidden="1" customHeight="1">
      <c r="B97" s="111"/>
      <c r="D97" s="112" t="s">
        <v>464</v>
      </c>
      <c r="E97" s="113"/>
      <c r="F97" s="113"/>
      <c r="G97" s="113"/>
      <c r="H97" s="113"/>
      <c r="I97" s="113"/>
      <c r="J97" s="114">
        <f>J133</f>
        <v>0</v>
      </c>
      <c r="L97" s="111"/>
    </row>
    <row r="98" spans="2:65" s="9" customFormat="1" ht="19.95" hidden="1" customHeight="1">
      <c r="B98" s="115"/>
      <c r="D98" s="116" t="s">
        <v>465</v>
      </c>
      <c r="E98" s="117"/>
      <c r="F98" s="117"/>
      <c r="G98" s="117"/>
      <c r="H98" s="117"/>
      <c r="I98" s="117"/>
      <c r="J98" s="118">
        <f>J134</f>
        <v>0</v>
      </c>
      <c r="L98" s="115"/>
    </row>
    <row r="99" spans="2:65" s="9" customFormat="1" ht="19.95" hidden="1" customHeight="1">
      <c r="B99" s="115"/>
      <c r="D99" s="116" t="s">
        <v>466</v>
      </c>
      <c r="E99" s="117"/>
      <c r="F99" s="117"/>
      <c r="G99" s="117"/>
      <c r="H99" s="117"/>
      <c r="I99" s="117"/>
      <c r="J99" s="118">
        <f>J212</f>
        <v>0</v>
      </c>
      <c r="L99" s="115"/>
    </row>
    <row r="100" spans="2:65" s="9" customFormat="1" ht="19.95" hidden="1" customHeight="1">
      <c r="B100" s="115"/>
      <c r="D100" s="116" t="s">
        <v>467</v>
      </c>
      <c r="E100" s="117"/>
      <c r="F100" s="117"/>
      <c r="G100" s="117"/>
      <c r="H100" s="117"/>
      <c r="I100" s="117"/>
      <c r="J100" s="118">
        <f>J217</f>
        <v>0</v>
      </c>
      <c r="L100" s="115"/>
    </row>
    <row r="101" spans="2:65" s="9" customFormat="1" ht="19.95" hidden="1" customHeight="1">
      <c r="B101" s="115"/>
      <c r="D101" s="116" t="s">
        <v>468</v>
      </c>
      <c r="E101" s="117"/>
      <c r="F101" s="117"/>
      <c r="G101" s="117"/>
      <c r="H101" s="117"/>
      <c r="I101" s="117"/>
      <c r="J101" s="118">
        <f>J223</f>
        <v>0</v>
      </c>
      <c r="L101" s="115"/>
    </row>
    <row r="102" spans="2:65" s="8" customFormat="1" ht="24.9" hidden="1" customHeight="1">
      <c r="B102" s="111"/>
      <c r="D102" s="112" t="s">
        <v>469</v>
      </c>
      <c r="E102" s="113"/>
      <c r="F102" s="113"/>
      <c r="G102" s="113"/>
      <c r="H102" s="113"/>
      <c r="I102" s="113"/>
      <c r="J102" s="114">
        <f>J225</f>
        <v>0</v>
      </c>
      <c r="L102" s="111"/>
    </row>
    <row r="103" spans="2:65" s="1" customFormat="1" ht="21.75" hidden="1" customHeight="1">
      <c r="B103" s="31"/>
      <c r="L103" s="31"/>
    </row>
    <row r="104" spans="2:65" s="1" customFormat="1" ht="6.9" hidden="1" customHeight="1">
      <c r="B104" s="31"/>
      <c r="L104" s="31"/>
    </row>
    <row r="105" spans="2:65" s="1" customFormat="1" ht="29.25" hidden="1" customHeight="1">
      <c r="B105" s="31"/>
      <c r="C105" s="110" t="s">
        <v>105</v>
      </c>
      <c r="J105" s="119">
        <f>ROUND(J106 + J107 + J108 + J109 + J110 + J111,2)</f>
        <v>0</v>
      </c>
      <c r="L105" s="31"/>
      <c r="N105" s="120" t="s">
        <v>39</v>
      </c>
    </row>
    <row r="106" spans="2:65" s="1" customFormat="1" ht="18" hidden="1" customHeight="1">
      <c r="B106" s="121"/>
      <c r="C106" s="122"/>
      <c r="D106" s="246" t="s">
        <v>106</v>
      </c>
      <c r="E106" s="247"/>
      <c r="F106" s="247"/>
      <c r="G106" s="122"/>
      <c r="H106" s="122"/>
      <c r="I106" s="122"/>
      <c r="J106" s="124">
        <v>0</v>
      </c>
      <c r="K106" s="122"/>
      <c r="L106" s="121"/>
      <c r="M106" s="122"/>
      <c r="N106" s="125" t="s">
        <v>41</v>
      </c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6" t="s">
        <v>107</v>
      </c>
      <c r="AZ106" s="122"/>
      <c r="BA106" s="122"/>
      <c r="BB106" s="122"/>
      <c r="BC106" s="122"/>
      <c r="BD106" s="122"/>
      <c r="BE106" s="127">
        <f t="shared" ref="BE106:BE111" si="0">IF(N106="základná",J106,0)</f>
        <v>0</v>
      </c>
      <c r="BF106" s="127">
        <f t="shared" ref="BF106:BF111" si="1">IF(N106="znížená",J106,0)</f>
        <v>0</v>
      </c>
      <c r="BG106" s="127">
        <f t="shared" ref="BG106:BG111" si="2">IF(N106="zákl. prenesená",J106,0)</f>
        <v>0</v>
      </c>
      <c r="BH106" s="127">
        <f t="shared" ref="BH106:BH111" si="3">IF(N106="zníž. prenesená",J106,0)</f>
        <v>0</v>
      </c>
      <c r="BI106" s="127">
        <f t="shared" ref="BI106:BI111" si="4">IF(N106="nulová",J106,0)</f>
        <v>0</v>
      </c>
      <c r="BJ106" s="126" t="s">
        <v>108</v>
      </c>
      <c r="BK106" s="122"/>
      <c r="BL106" s="122"/>
      <c r="BM106" s="122"/>
    </row>
    <row r="107" spans="2:65" s="1" customFormat="1" ht="18" hidden="1" customHeight="1">
      <c r="B107" s="121"/>
      <c r="C107" s="122"/>
      <c r="D107" s="246" t="s">
        <v>109</v>
      </c>
      <c r="E107" s="247"/>
      <c r="F107" s="247"/>
      <c r="G107" s="122"/>
      <c r="H107" s="122"/>
      <c r="I107" s="122"/>
      <c r="J107" s="124">
        <v>0</v>
      </c>
      <c r="K107" s="122"/>
      <c r="L107" s="121"/>
      <c r="M107" s="122"/>
      <c r="N107" s="125" t="s">
        <v>41</v>
      </c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6" t="s">
        <v>107</v>
      </c>
      <c r="AZ107" s="122"/>
      <c r="BA107" s="122"/>
      <c r="BB107" s="122"/>
      <c r="BC107" s="122"/>
      <c r="BD107" s="122"/>
      <c r="BE107" s="127">
        <f t="shared" si="0"/>
        <v>0</v>
      </c>
      <c r="BF107" s="127">
        <f t="shared" si="1"/>
        <v>0</v>
      </c>
      <c r="BG107" s="127">
        <f t="shared" si="2"/>
        <v>0</v>
      </c>
      <c r="BH107" s="127">
        <f t="shared" si="3"/>
        <v>0</v>
      </c>
      <c r="BI107" s="127">
        <f t="shared" si="4"/>
        <v>0</v>
      </c>
      <c r="BJ107" s="126" t="s">
        <v>108</v>
      </c>
      <c r="BK107" s="122"/>
      <c r="BL107" s="122"/>
      <c r="BM107" s="122"/>
    </row>
    <row r="108" spans="2:65" s="1" customFormat="1" ht="18" hidden="1" customHeight="1">
      <c r="B108" s="121"/>
      <c r="C108" s="122"/>
      <c r="D108" s="246" t="s">
        <v>110</v>
      </c>
      <c r="E108" s="247"/>
      <c r="F108" s="247"/>
      <c r="G108" s="122"/>
      <c r="H108" s="122"/>
      <c r="I108" s="122"/>
      <c r="J108" s="124">
        <v>0</v>
      </c>
      <c r="K108" s="122"/>
      <c r="L108" s="121"/>
      <c r="M108" s="122"/>
      <c r="N108" s="125" t="s">
        <v>41</v>
      </c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6" t="s">
        <v>107</v>
      </c>
      <c r="AZ108" s="122"/>
      <c r="BA108" s="122"/>
      <c r="BB108" s="122"/>
      <c r="BC108" s="122"/>
      <c r="BD108" s="122"/>
      <c r="BE108" s="127">
        <f t="shared" si="0"/>
        <v>0</v>
      </c>
      <c r="BF108" s="127">
        <f t="shared" si="1"/>
        <v>0</v>
      </c>
      <c r="BG108" s="127">
        <f t="shared" si="2"/>
        <v>0</v>
      </c>
      <c r="BH108" s="127">
        <f t="shared" si="3"/>
        <v>0</v>
      </c>
      <c r="BI108" s="127">
        <f t="shared" si="4"/>
        <v>0</v>
      </c>
      <c r="BJ108" s="126" t="s">
        <v>108</v>
      </c>
      <c r="BK108" s="122"/>
      <c r="BL108" s="122"/>
      <c r="BM108" s="122"/>
    </row>
    <row r="109" spans="2:65" s="1" customFormat="1" ht="18" hidden="1" customHeight="1">
      <c r="B109" s="121"/>
      <c r="C109" s="122"/>
      <c r="D109" s="246" t="s">
        <v>111</v>
      </c>
      <c r="E109" s="247"/>
      <c r="F109" s="247"/>
      <c r="G109" s="122"/>
      <c r="H109" s="122"/>
      <c r="I109" s="122"/>
      <c r="J109" s="124">
        <v>0</v>
      </c>
      <c r="K109" s="122"/>
      <c r="L109" s="121"/>
      <c r="M109" s="122"/>
      <c r="N109" s="125" t="s">
        <v>41</v>
      </c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107</v>
      </c>
      <c r="AZ109" s="122"/>
      <c r="BA109" s="122"/>
      <c r="BB109" s="122"/>
      <c r="BC109" s="122"/>
      <c r="BD109" s="122"/>
      <c r="BE109" s="127">
        <f t="shared" si="0"/>
        <v>0</v>
      </c>
      <c r="BF109" s="127">
        <f t="shared" si="1"/>
        <v>0</v>
      </c>
      <c r="BG109" s="127">
        <f t="shared" si="2"/>
        <v>0</v>
      </c>
      <c r="BH109" s="127">
        <f t="shared" si="3"/>
        <v>0</v>
      </c>
      <c r="BI109" s="127">
        <f t="shared" si="4"/>
        <v>0</v>
      </c>
      <c r="BJ109" s="126" t="s">
        <v>108</v>
      </c>
      <c r="BK109" s="122"/>
      <c r="BL109" s="122"/>
      <c r="BM109" s="122"/>
    </row>
    <row r="110" spans="2:65" s="1" customFormat="1" ht="18" hidden="1" customHeight="1">
      <c r="B110" s="121"/>
      <c r="C110" s="122"/>
      <c r="D110" s="246" t="s">
        <v>112</v>
      </c>
      <c r="E110" s="247"/>
      <c r="F110" s="247"/>
      <c r="G110" s="122"/>
      <c r="H110" s="122"/>
      <c r="I110" s="122"/>
      <c r="J110" s="124">
        <v>0</v>
      </c>
      <c r="K110" s="122"/>
      <c r="L110" s="121"/>
      <c r="M110" s="122"/>
      <c r="N110" s="125" t="s">
        <v>41</v>
      </c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107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108</v>
      </c>
      <c r="BK110" s="122"/>
      <c r="BL110" s="122"/>
      <c r="BM110" s="122"/>
    </row>
    <row r="111" spans="2:65" s="1" customFormat="1" ht="18" hidden="1" customHeight="1">
      <c r="B111" s="121"/>
      <c r="C111" s="122"/>
      <c r="D111" s="123" t="s">
        <v>113</v>
      </c>
      <c r="E111" s="122"/>
      <c r="F111" s="122"/>
      <c r="G111" s="122"/>
      <c r="H111" s="122"/>
      <c r="I111" s="122"/>
      <c r="J111" s="124">
        <f>ROUND(J30*T111,2)</f>
        <v>0</v>
      </c>
      <c r="K111" s="122"/>
      <c r="L111" s="121"/>
      <c r="M111" s="122"/>
      <c r="N111" s="125" t="s">
        <v>41</v>
      </c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114</v>
      </c>
      <c r="AZ111" s="122"/>
      <c r="BA111" s="122"/>
      <c r="BB111" s="122"/>
      <c r="BC111" s="122"/>
      <c r="BD111" s="122"/>
      <c r="BE111" s="127">
        <f t="shared" si="0"/>
        <v>0</v>
      </c>
      <c r="BF111" s="127">
        <f t="shared" si="1"/>
        <v>0</v>
      </c>
      <c r="BG111" s="127">
        <f t="shared" si="2"/>
        <v>0</v>
      </c>
      <c r="BH111" s="127">
        <f t="shared" si="3"/>
        <v>0</v>
      </c>
      <c r="BI111" s="127">
        <f t="shared" si="4"/>
        <v>0</v>
      </c>
      <c r="BJ111" s="126" t="s">
        <v>108</v>
      </c>
      <c r="BK111" s="122"/>
      <c r="BL111" s="122"/>
      <c r="BM111" s="122"/>
    </row>
    <row r="112" spans="2:65" s="1" customFormat="1" hidden="1">
      <c r="B112" s="31"/>
      <c r="L112" s="31"/>
    </row>
    <row r="113" spans="2:12" s="1" customFormat="1" ht="29.25" hidden="1" customHeight="1">
      <c r="B113" s="31"/>
      <c r="C113" s="128" t="s">
        <v>115</v>
      </c>
      <c r="D113" s="100"/>
      <c r="E113" s="100"/>
      <c r="F113" s="100"/>
      <c r="G113" s="100"/>
      <c r="H113" s="100"/>
      <c r="I113" s="100"/>
      <c r="J113" s="129">
        <f>ROUND(J96+J105,2)</f>
        <v>0</v>
      </c>
      <c r="K113" s="100"/>
      <c r="L113" s="31"/>
    </row>
    <row r="114" spans="2:12" s="1" customFormat="1" ht="6.9" hidden="1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1"/>
    </row>
    <row r="115" spans="2:12" hidden="1"/>
    <row r="116" spans="2:12" hidden="1"/>
    <row r="117" spans="2:12" hidden="1"/>
    <row r="118" spans="2:12" s="1" customFormat="1" ht="6.9" customHeight="1"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31"/>
    </row>
    <row r="119" spans="2:12" s="1" customFormat="1" ht="24.9" customHeight="1">
      <c r="B119" s="31"/>
      <c r="C119" s="20" t="s">
        <v>116</v>
      </c>
      <c r="L119" s="31"/>
    </row>
    <row r="120" spans="2:12" s="1" customFormat="1" ht="6.9" customHeight="1">
      <c r="B120" s="31"/>
      <c r="L120" s="31"/>
    </row>
    <row r="121" spans="2:12" s="1" customFormat="1" ht="12" customHeight="1">
      <c r="B121" s="31"/>
      <c r="C121" s="26" t="s">
        <v>15</v>
      </c>
      <c r="L121" s="31"/>
    </row>
    <row r="122" spans="2:12" s="1" customFormat="1" ht="16.5" customHeight="1">
      <c r="B122" s="31"/>
      <c r="E122" s="248" t="str">
        <f>E7</f>
        <v>Skladová hala</v>
      </c>
      <c r="F122" s="249"/>
      <c r="G122" s="249"/>
      <c r="H122" s="249"/>
      <c r="L122" s="31"/>
    </row>
    <row r="123" spans="2:12" s="1" customFormat="1" ht="12" customHeight="1">
      <c r="B123" s="31"/>
      <c r="C123" s="26" t="s">
        <v>91</v>
      </c>
      <c r="L123" s="31"/>
    </row>
    <row r="124" spans="2:12" s="1" customFormat="1" ht="16.5" customHeight="1">
      <c r="B124" s="31"/>
      <c r="E124" s="216" t="str">
        <f>E9</f>
        <v>02 - Elektroinštalácie</v>
      </c>
      <c r="F124" s="250"/>
      <c r="G124" s="250"/>
      <c r="H124" s="250"/>
      <c r="L124" s="31"/>
    </row>
    <row r="125" spans="2:12" s="1" customFormat="1" ht="6.9" customHeight="1">
      <c r="B125" s="31"/>
      <c r="L125" s="31"/>
    </row>
    <row r="126" spans="2:12" s="1" customFormat="1" ht="12" customHeight="1">
      <c r="B126" s="31"/>
      <c r="C126" s="26" t="s">
        <v>19</v>
      </c>
      <c r="F126" s="24" t="str">
        <f>F12</f>
        <v>Popudinské Močidľany</v>
      </c>
      <c r="I126" s="26" t="s">
        <v>21</v>
      </c>
      <c r="J126" s="54" t="str">
        <f>IF(J12="","",J12)</f>
        <v>22. 2. 2024</v>
      </c>
      <c r="L126" s="31"/>
    </row>
    <row r="127" spans="2:12" s="1" customFormat="1" ht="6.9" customHeight="1">
      <c r="B127" s="31"/>
      <c r="L127" s="31"/>
    </row>
    <row r="128" spans="2:12" s="1" customFormat="1" ht="25.65" customHeight="1">
      <c r="B128" s="31"/>
      <c r="C128" s="26" t="s">
        <v>23</v>
      </c>
      <c r="F128" s="24" t="str">
        <f>E15</f>
        <v xml:space="preserve">Gergel s.r.o., Prietržka </v>
      </c>
      <c r="I128" s="26" t="s">
        <v>29</v>
      </c>
      <c r="J128" s="29" t="str">
        <f>E21</f>
        <v>ATELIÉR BUDO s.r.o., Trnovec</v>
      </c>
      <c r="L128" s="31"/>
    </row>
    <row r="129" spans="2:65" s="1" customFormat="1" ht="15.15" customHeight="1">
      <c r="B129" s="31"/>
      <c r="C129" s="26" t="s">
        <v>27</v>
      </c>
      <c r="F129" s="24" t="str">
        <f>IF(E18="","",E18)</f>
        <v>Vyplň údaj</v>
      </c>
      <c r="I129" s="26" t="s">
        <v>32</v>
      </c>
      <c r="J129" s="29" t="str">
        <f>E24</f>
        <v>Samuel Lábský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30"/>
      <c r="C131" s="131" t="s">
        <v>117</v>
      </c>
      <c r="D131" s="132" t="s">
        <v>60</v>
      </c>
      <c r="E131" s="132" t="s">
        <v>56</v>
      </c>
      <c r="F131" s="132" t="s">
        <v>57</v>
      </c>
      <c r="G131" s="132" t="s">
        <v>118</v>
      </c>
      <c r="H131" s="132" t="s">
        <v>119</v>
      </c>
      <c r="I131" s="132" t="s">
        <v>120</v>
      </c>
      <c r="J131" s="133" t="s">
        <v>97</v>
      </c>
      <c r="K131" s="134" t="s">
        <v>121</v>
      </c>
      <c r="L131" s="130"/>
      <c r="M131" s="61" t="s">
        <v>1</v>
      </c>
      <c r="N131" s="62" t="s">
        <v>39</v>
      </c>
      <c r="O131" s="62" t="s">
        <v>122</v>
      </c>
      <c r="P131" s="62" t="s">
        <v>123</v>
      </c>
      <c r="Q131" s="62" t="s">
        <v>124</v>
      </c>
      <c r="R131" s="62" t="s">
        <v>125</v>
      </c>
      <c r="S131" s="62" t="s">
        <v>126</v>
      </c>
      <c r="T131" s="63" t="s">
        <v>127</v>
      </c>
    </row>
    <row r="132" spans="2:65" s="1" customFormat="1" ht="22.95" customHeight="1">
      <c r="B132" s="31"/>
      <c r="C132" s="66" t="s">
        <v>93</v>
      </c>
      <c r="J132" s="135">
        <f>BK132</f>
        <v>0</v>
      </c>
      <c r="L132" s="31"/>
      <c r="M132" s="64"/>
      <c r="N132" s="55"/>
      <c r="O132" s="55"/>
      <c r="P132" s="136">
        <f>P133+P225</f>
        <v>0</v>
      </c>
      <c r="Q132" s="55"/>
      <c r="R132" s="136">
        <f>R133+R225</f>
        <v>0.77455378000000019</v>
      </c>
      <c r="S132" s="55"/>
      <c r="T132" s="137">
        <f>T133+T225</f>
        <v>1.5680000000000003E-2</v>
      </c>
      <c r="AT132" s="16" t="s">
        <v>74</v>
      </c>
      <c r="AU132" s="16" t="s">
        <v>99</v>
      </c>
      <c r="BK132" s="138">
        <f>BK133+BK225</f>
        <v>0</v>
      </c>
    </row>
    <row r="133" spans="2:65" s="11" customFormat="1" ht="25.95" customHeight="1">
      <c r="B133" s="139"/>
      <c r="D133" s="140" t="s">
        <v>74</v>
      </c>
      <c r="E133" s="141" t="s">
        <v>337</v>
      </c>
      <c r="F133" s="141" t="s">
        <v>470</v>
      </c>
      <c r="I133" s="142"/>
      <c r="J133" s="143">
        <f>BK133</f>
        <v>0</v>
      </c>
      <c r="L133" s="139"/>
      <c r="M133" s="144"/>
      <c r="P133" s="145">
        <f>P134+P212+P217+P223</f>
        <v>0</v>
      </c>
      <c r="R133" s="145">
        <f>R134+R212+R217+R223</f>
        <v>0.77455378000000019</v>
      </c>
      <c r="T133" s="146">
        <f>T134+T212+T217+T223</f>
        <v>1.5680000000000003E-2</v>
      </c>
      <c r="AR133" s="140" t="s">
        <v>146</v>
      </c>
      <c r="AT133" s="147" t="s">
        <v>74</v>
      </c>
      <c r="AU133" s="147" t="s">
        <v>75</v>
      </c>
      <c r="AY133" s="140" t="s">
        <v>130</v>
      </c>
      <c r="BK133" s="148">
        <f>BK134+BK212+BK217+BK223</f>
        <v>0</v>
      </c>
    </row>
    <row r="134" spans="2:65" s="11" customFormat="1" ht="22.95" customHeight="1">
      <c r="B134" s="139"/>
      <c r="D134" s="140" t="s">
        <v>74</v>
      </c>
      <c r="E134" s="149" t="s">
        <v>471</v>
      </c>
      <c r="F134" s="149" t="s">
        <v>472</v>
      </c>
      <c r="I134" s="142"/>
      <c r="J134" s="150">
        <f>BK134</f>
        <v>0</v>
      </c>
      <c r="L134" s="139"/>
      <c r="M134" s="144"/>
      <c r="P134" s="145">
        <f>SUM(P135:P211)</f>
        <v>0</v>
      </c>
      <c r="R134" s="145">
        <f>SUM(R135:R211)</f>
        <v>0.72875378000000024</v>
      </c>
      <c r="T134" s="146">
        <f>SUM(T135:T211)</f>
        <v>1.5680000000000003E-2</v>
      </c>
      <c r="AR134" s="140" t="s">
        <v>146</v>
      </c>
      <c r="AT134" s="147" t="s">
        <v>74</v>
      </c>
      <c r="AU134" s="147" t="s">
        <v>82</v>
      </c>
      <c r="AY134" s="140" t="s">
        <v>130</v>
      </c>
      <c r="BK134" s="148">
        <f>SUM(BK135:BK211)</f>
        <v>0</v>
      </c>
    </row>
    <row r="135" spans="2:65" s="1" customFormat="1" ht="24.15" customHeight="1">
      <c r="B135" s="121"/>
      <c r="C135" s="151" t="s">
        <v>82</v>
      </c>
      <c r="D135" s="151" t="s">
        <v>133</v>
      </c>
      <c r="E135" s="152" t="s">
        <v>473</v>
      </c>
      <c r="F135" s="153" t="s">
        <v>474</v>
      </c>
      <c r="G135" s="154" t="s">
        <v>361</v>
      </c>
      <c r="H135" s="155">
        <v>20</v>
      </c>
      <c r="I135" s="156"/>
      <c r="J135" s="157">
        <f t="shared" ref="J135:J178" si="5">ROUND(I135*H135,2)</f>
        <v>0</v>
      </c>
      <c r="K135" s="158"/>
      <c r="L135" s="31"/>
      <c r="M135" s="159" t="s">
        <v>1</v>
      </c>
      <c r="N135" s="120" t="s">
        <v>41</v>
      </c>
      <c r="P135" s="160">
        <f t="shared" ref="P135:P178" si="6">O135*H135</f>
        <v>0</v>
      </c>
      <c r="Q135" s="160">
        <v>0</v>
      </c>
      <c r="R135" s="160">
        <f t="shared" ref="R135:R178" si="7">Q135*H135</f>
        <v>0</v>
      </c>
      <c r="S135" s="160">
        <v>0</v>
      </c>
      <c r="T135" s="161">
        <f t="shared" ref="T135:T178" si="8">S135*H135</f>
        <v>0</v>
      </c>
      <c r="AR135" s="162" t="s">
        <v>475</v>
      </c>
      <c r="AT135" s="162" t="s">
        <v>133</v>
      </c>
      <c r="AU135" s="162" t="s">
        <v>108</v>
      </c>
      <c r="AY135" s="16" t="s">
        <v>130</v>
      </c>
      <c r="BE135" s="163">
        <f t="shared" ref="BE135:BE178" si="9">IF(N135="základná",J135,0)</f>
        <v>0</v>
      </c>
      <c r="BF135" s="163">
        <f t="shared" ref="BF135:BF178" si="10">IF(N135="znížená",J135,0)</f>
        <v>0</v>
      </c>
      <c r="BG135" s="163">
        <f t="shared" ref="BG135:BG178" si="11">IF(N135="zákl. prenesená",J135,0)</f>
        <v>0</v>
      </c>
      <c r="BH135" s="163">
        <f t="shared" ref="BH135:BH178" si="12">IF(N135="zníž. prenesená",J135,0)</f>
        <v>0</v>
      </c>
      <c r="BI135" s="163">
        <f t="shared" ref="BI135:BI178" si="13">IF(N135="nulová",J135,0)</f>
        <v>0</v>
      </c>
      <c r="BJ135" s="16" t="s">
        <v>108</v>
      </c>
      <c r="BK135" s="163">
        <f t="shared" ref="BK135:BK178" si="14">ROUND(I135*H135,2)</f>
        <v>0</v>
      </c>
      <c r="BL135" s="16" t="s">
        <v>475</v>
      </c>
      <c r="BM135" s="162" t="s">
        <v>476</v>
      </c>
    </row>
    <row r="136" spans="2:65" s="1" customFormat="1" ht="16.5" customHeight="1">
      <c r="B136" s="121"/>
      <c r="C136" s="188" t="s">
        <v>108</v>
      </c>
      <c r="D136" s="188" t="s">
        <v>337</v>
      </c>
      <c r="E136" s="189" t="s">
        <v>477</v>
      </c>
      <c r="F136" s="190" t="s">
        <v>478</v>
      </c>
      <c r="G136" s="191" t="s">
        <v>361</v>
      </c>
      <c r="H136" s="192">
        <v>20</v>
      </c>
      <c r="I136" s="193"/>
      <c r="J136" s="194">
        <f t="shared" si="5"/>
        <v>0</v>
      </c>
      <c r="K136" s="195"/>
      <c r="L136" s="196"/>
      <c r="M136" s="197" t="s">
        <v>1</v>
      </c>
      <c r="N136" s="198" t="s">
        <v>41</v>
      </c>
      <c r="P136" s="160">
        <f t="shared" si="6"/>
        <v>0</v>
      </c>
      <c r="Q136" s="160">
        <v>1.0000000000000001E-5</v>
      </c>
      <c r="R136" s="160">
        <f t="shared" si="7"/>
        <v>2.0000000000000001E-4</v>
      </c>
      <c r="S136" s="160">
        <v>0</v>
      </c>
      <c r="T136" s="161">
        <f t="shared" si="8"/>
        <v>0</v>
      </c>
      <c r="AR136" s="162" t="s">
        <v>479</v>
      </c>
      <c r="AT136" s="162" t="s">
        <v>337</v>
      </c>
      <c r="AU136" s="162" t="s">
        <v>108</v>
      </c>
      <c r="AY136" s="16" t="s">
        <v>130</v>
      </c>
      <c r="BE136" s="163">
        <f t="shared" si="9"/>
        <v>0</v>
      </c>
      <c r="BF136" s="163">
        <f t="shared" si="10"/>
        <v>0</v>
      </c>
      <c r="BG136" s="163">
        <f t="shared" si="11"/>
        <v>0</v>
      </c>
      <c r="BH136" s="163">
        <f t="shared" si="12"/>
        <v>0</v>
      </c>
      <c r="BI136" s="163">
        <f t="shared" si="13"/>
        <v>0</v>
      </c>
      <c r="BJ136" s="16" t="s">
        <v>108</v>
      </c>
      <c r="BK136" s="163">
        <f t="shared" si="14"/>
        <v>0</v>
      </c>
      <c r="BL136" s="16" t="s">
        <v>479</v>
      </c>
      <c r="BM136" s="162" t="s">
        <v>480</v>
      </c>
    </row>
    <row r="137" spans="2:65" s="1" customFormat="1" ht="24.15" customHeight="1">
      <c r="B137" s="121"/>
      <c r="C137" s="151" t="s">
        <v>146</v>
      </c>
      <c r="D137" s="151" t="s">
        <v>133</v>
      </c>
      <c r="E137" s="152" t="s">
        <v>481</v>
      </c>
      <c r="F137" s="153" t="s">
        <v>482</v>
      </c>
      <c r="G137" s="154" t="s">
        <v>171</v>
      </c>
      <c r="H137" s="155">
        <v>74</v>
      </c>
      <c r="I137" s="156"/>
      <c r="J137" s="157">
        <f t="shared" si="5"/>
        <v>0</v>
      </c>
      <c r="K137" s="158"/>
      <c r="L137" s="31"/>
      <c r="M137" s="159" t="s">
        <v>1</v>
      </c>
      <c r="N137" s="120" t="s">
        <v>41</v>
      </c>
      <c r="P137" s="160">
        <f t="shared" si="6"/>
        <v>0</v>
      </c>
      <c r="Q137" s="160">
        <v>0</v>
      </c>
      <c r="R137" s="160">
        <f t="shared" si="7"/>
        <v>0</v>
      </c>
      <c r="S137" s="160">
        <v>0</v>
      </c>
      <c r="T137" s="161">
        <f t="shared" si="8"/>
        <v>0</v>
      </c>
      <c r="AR137" s="162" t="s">
        <v>475</v>
      </c>
      <c r="AT137" s="162" t="s">
        <v>133</v>
      </c>
      <c r="AU137" s="162" t="s">
        <v>108</v>
      </c>
      <c r="AY137" s="16" t="s">
        <v>130</v>
      </c>
      <c r="BE137" s="163">
        <f t="shared" si="9"/>
        <v>0</v>
      </c>
      <c r="BF137" s="163">
        <f t="shared" si="10"/>
        <v>0</v>
      </c>
      <c r="BG137" s="163">
        <f t="shared" si="11"/>
        <v>0</v>
      </c>
      <c r="BH137" s="163">
        <f t="shared" si="12"/>
        <v>0</v>
      </c>
      <c r="BI137" s="163">
        <f t="shared" si="13"/>
        <v>0</v>
      </c>
      <c r="BJ137" s="16" t="s">
        <v>108</v>
      </c>
      <c r="BK137" s="163">
        <f t="shared" si="14"/>
        <v>0</v>
      </c>
      <c r="BL137" s="16" t="s">
        <v>475</v>
      </c>
      <c r="BM137" s="162" t="s">
        <v>483</v>
      </c>
    </row>
    <row r="138" spans="2:65" s="1" customFormat="1" ht="33" customHeight="1">
      <c r="B138" s="121"/>
      <c r="C138" s="188" t="s">
        <v>137</v>
      </c>
      <c r="D138" s="188" t="s">
        <v>337</v>
      </c>
      <c r="E138" s="189" t="s">
        <v>484</v>
      </c>
      <c r="F138" s="190" t="s">
        <v>485</v>
      </c>
      <c r="G138" s="191" t="s">
        <v>171</v>
      </c>
      <c r="H138" s="192">
        <v>74</v>
      </c>
      <c r="I138" s="193"/>
      <c r="J138" s="194">
        <f t="shared" si="5"/>
        <v>0</v>
      </c>
      <c r="K138" s="195"/>
      <c r="L138" s="196"/>
      <c r="M138" s="197" t="s">
        <v>1</v>
      </c>
      <c r="N138" s="198" t="s">
        <v>41</v>
      </c>
      <c r="P138" s="160">
        <f t="shared" si="6"/>
        <v>0</v>
      </c>
      <c r="Q138" s="160">
        <v>6.4000000000000005E-4</v>
      </c>
      <c r="R138" s="160">
        <f t="shared" si="7"/>
        <v>4.7360000000000006E-2</v>
      </c>
      <c r="S138" s="160">
        <v>0</v>
      </c>
      <c r="T138" s="161">
        <f t="shared" si="8"/>
        <v>0</v>
      </c>
      <c r="AR138" s="162" t="s">
        <v>479</v>
      </c>
      <c r="AT138" s="162" t="s">
        <v>337</v>
      </c>
      <c r="AU138" s="162" t="s">
        <v>108</v>
      </c>
      <c r="AY138" s="16" t="s">
        <v>130</v>
      </c>
      <c r="BE138" s="163">
        <f t="shared" si="9"/>
        <v>0</v>
      </c>
      <c r="BF138" s="163">
        <f t="shared" si="10"/>
        <v>0</v>
      </c>
      <c r="BG138" s="163">
        <f t="shared" si="11"/>
        <v>0</v>
      </c>
      <c r="BH138" s="163">
        <f t="shared" si="12"/>
        <v>0</v>
      </c>
      <c r="BI138" s="163">
        <f t="shared" si="13"/>
        <v>0</v>
      </c>
      <c r="BJ138" s="16" t="s">
        <v>108</v>
      </c>
      <c r="BK138" s="163">
        <f t="shared" si="14"/>
        <v>0</v>
      </c>
      <c r="BL138" s="16" t="s">
        <v>479</v>
      </c>
      <c r="BM138" s="162" t="s">
        <v>486</v>
      </c>
    </row>
    <row r="139" spans="2:65" s="1" customFormat="1" ht="24.15" customHeight="1">
      <c r="B139" s="121"/>
      <c r="C139" s="188" t="s">
        <v>154</v>
      </c>
      <c r="D139" s="188" t="s">
        <v>337</v>
      </c>
      <c r="E139" s="189" t="s">
        <v>487</v>
      </c>
      <c r="F139" s="190" t="s">
        <v>488</v>
      </c>
      <c r="G139" s="191" t="s">
        <v>361</v>
      </c>
      <c r="H139" s="192">
        <v>24.396999999999998</v>
      </c>
      <c r="I139" s="193"/>
      <c r="J139" s="194">
        <f t="shared" si="5"/>
        <v>0</v>
      </c>
      <c r="K139" s="195"/>
      <c r="L139" s="196"/>
      <c r="M139" s="197" t="s">
        <v>1</v>
      </c>
      <c r="N139" s="198" t="s">
        <v>41</v>
      </c>
      <c r="P139" s="160">
        <f t="shared" si="6"/>
        <v>0</v>
      </c>
      <c r="Q139" s="160">
        <v>6.9999999999999994E-5</v>
      </c>
      <c r="R139" s="160">
        <f t="shared" si="7"/>
        <v>1.7077899999999998E-3</v>
      </c>
      <c r="S139" s="160">
        <v>0</v>
      </c>
      <c r="T139" s="161">
        <f t="shared" si="8"/>
        <v>0</v>
      </c>
      <c r="AR139" s="162" t="s">
        <v>479</v>
      </c>
      <c r="AT139" s="162" t="s">
        <v>337</v>
      </c>
      <c r="AU139" s="162" t="s">
        <v>108</v>
      </c>
      <c r="AY139" s="16" t="s">
        <v>130</v>
      </c>
      <c r="BE139" s="163">
        <f t="shared" si="9"/>
        <v>0</v>
      </c>
      <c r="BF139" s="163">
        <f t="shared" si="10"/>
        <v>0</v>
      </c>
      <c r="BG139" s="163">
        <f t="shared" si="11"/>
        <v>0</v>
      </c>
      <c r="BH139" s="163">
        <f t="shared" si="12"/>
        <v>0</v>
      </c>
      <c r="BI139" s="163">
        <f t="shared" si="13"/>
        <v>0</v>
      </c>
      <c r="BJ139" s="16" t="s">
        <v>108</v>
      </c>
      <c r="BK139" s="163">
        <f t="shared" si="14"/>
        <v>0</v>
      </c>
      <c r="BL139" s="16" t="s">
        <v>479</v>
      </c>
      <c r="BM139" s="162" t="s">
        <v>489</v>
      </c>
    </row>
    <row r="140" spans="2:65" s="1" customFormat="1" ht="24.15" customHeight="1">
      <c r="B140" s="121"/>
      <c r="C140" s="151" t="s">
        <v>162</v>
      </c>
      <c r="D140" s="151" t="s">
        <v>133</v>
      </c>
      <c r="E140" s="152" t="s">
        <v>490</v>
      </c>
      <c r="F140" s="153" t="s">
        <v>491</v>
      </c>
      <c r="G140" s="154" t="s">
        <v>171</v>
      </c>
      <c r="H140" s="155">
        <v>112</v>
      </c>
      <c r="I140" s="156"/>
      <c r="J140" s="157">
        <f t="shared" si="5"/>
        <v>0</v>
      </c>
      <c r="K140" s="158"/>
      <c r="L140" s="31"/>
      <c r="M140" s="159" t="s">
        <v>1</v>
      </c>
      <c r="N140" s="120" t="s">
        <v>41</v>
      </c>
      <c r="P140" s="160">
        <f t="shared" si="6"/>
        <v>0</v>
      </c>
      <c r="Q140" s="160">
        <v>0</v>
      </c>
      <c r="R140" s="160">
        <f t="shared" si="7"/>
        <v>0</v>
      </c>
      <c r="S140" s="160">
        <v>0</v>
      </c>
      <c r="T140" s="161">
        <f t="shared" si="8"/>
        <v>0</v>
      </c>
      <c r="AR140" s="162" t="s">
        <v>475</v>
      </c>
      <c r="AT140" s="162" t="s">
        <v>133</v>
      </c>
      <c r="AU140" s="162" t="s">
        <v>108</v>
      </c>
      <c r="AY140" s="16" t="s">
        <v>130</v>
      </c>
      <c r="BE140" s="163">
        <f t="shared" si="9"/>
        <v>0</v>
      </c>
      <c r="BF140" s="163">
        <f t="shared" si="10"/>
        <v>0</v>
      </c>
      <c r="BG140" s="163">
        <f t="shared" si="11"/>
        <v>0</v>
      </c>
      <c r="BH140" s="163">
        <f t="shared" si="12"/>
        <v>0</v>
      </c>
      <c r="BI140" s="163">
        <f t="shared" si="13"/>
        <v>0</v>
      </c>
      <c r="BJ140" s="16" t="s">
        <v>108</v>
      </c>
      <c r="BK140" s="163">
        <f t="shared" si="14"/>
        <v>0</v>
      </c>
      <c r="BL140" s="16" t="s">
        <v>475</v>
      </c>
      <c r="BM140" s="162" t="s">
        <v>492</v>
      </c>
    </row>
    <row r="141" spans="2:65" s="1" customFormat="1" ht="33" customHeight="1">
      <c r="B141" s="121"/>
      <c r="C141" s="188" t="s">
        <v>168</v>
      </c>
      <c r="D141" s="188" t="s">
        <v>337</v>
      </c>
      <c r="E141" s="189" t="s">
        <v>493</v>
      </c>
      <c r="F141" s="190" t="s">
        <v>494</v>
      </c>
      <c r="G141" s="191" t="s">
        <v>171</v>
      </c>
      <c r="H141" s="192">
        <v>112</v>
      </c>
      <c r="I141" s="193"/>
      <c r="J141" s="194">
        <f t="shared" si="5"/>
        <v>0</v>
      </c>
      <c r="K141" s="195"/>
      <c r="L141" s="196"/>
      <c r="M141" s="197" t="s">
        <v>1</v>
      </c>
      <c r="N141" s="198" t="s">
        <v>41</v>
      </c>
      <c r="P141" s="160">
        <f t="shared" si="6"/>
        <v>0</v>
      </c>
      <c r="Q141" s="160">
        <v>8.8999999999999995E-4</v>
      </c>
      <c r="R141" s="160">
        <f t="shared" si="7"/>
        <v>9.9679999999999991E-2</v>
      </c>
      <c r="S141" s="160">
        <v>0</v>
      </c>
      <c r="T141" s="161">
        <f t="shared" si="8"/>
        <v>0</v>
      </c>
      <c r="AR141" s="162" t="s">
        <v>479</v>
      </c>
      <c r="AT141" s="162" t="s">
        <v>337</v>
      </c>
      <c r="AU141" s="162" t="s">
        <v>108</v>
      </c>
      <c r="AY141" s="16" t="s">
        <v>130</v>
      </c>
      <c r="BE141" s="163">
        <f t="shared" si="9"/>
        <v>0</v>
      </c>
      <c r="BF141" s="163">
        <f t="shared" si="10"/>
        <v>0</v>
      </c>
      <c r="BG141" s="163">
        <f t="shared" si="11"/>
        <v>0</v>
      </c>
      <c r="BH141" s="163">
        <f t="shared" si="12"/>
        <v>0</v>
      </c>
      <c r="BI141" s="163">
        <f t="shared" si="13"/>
        <v>0</v>
      </c>
      <c r="BJ141" s="16" t="s">
        <v>108</v>
      </c>
      <c r="BK141" s="163">
        <f t="shared" si="14"/>
        <v>0</v>
      </c>
      <c r="BL141" s="16" t="s">
        <v>479</v>
      </c>
      <c r="BM141" s="162" t="s">
        <v>495</v>
      </c>
    </row>
    <row r="142" spans="2:65" s="1" customFormat="1" ht="24.15" customHeight="1">
      <c r="B142" s="121"/>
      <c r="C142" s="188" t="s">
        <v>175</v>
      </c>
      <c r="D142" s="188" t="s">
        <v>337</v>
      </c>
      <c r="E142" s="189" t="s">
        <v>496</v>
      </c>
      <c r="F142" s="190" t="s">
        <v>497</v>
      </c>
      <c r="G142" s="191" t="s">
        <v>361</v>
      </c>
      <c r="H142" s="192">
        <v>37.332999999999998</v>
      </c>
      <c r="I142" s="193"/>
      <c r="J142" s="194">
        <f t="shared" si="5"/>
        <v>0</v>
      </c>
      <c r="K142" s="195"/>
      <c r="L142" s="196"/>
      <c r="M142" s="197" t="s">
        <v>1</v>
      </c>
      <c r="N142" s="198" t="s">
        <v>41</v>
      </c>
      <c r="P142" s="160">
        <f t="shared" si="6"/>
        <v>0</v>
      </c>
      <c r="Q142" s="160">
        <v>1.0000000000000001E-5</v>
      </c>
      <c r="R142" s="160">
        <f t="shared" si="7"/>
        <v>3.7333000000000001E-4</v>
      </c>
      <c r="S142" s="160">
        <v>0</v>
      </c>
      <c r="T142" s="161">
        <f t="shared" si="8"/>
        <v>0</v>
      </c>
      <c r="AR142" s="162" t="s">
        <v>479</v>
      </c>
      <c r="AT142" s="162" t="s">
        <v>337</v>
      </c>
      <c r="AU142" s="162" t="s">
        <v>108</v>
      </c>
      <c r="AY142" s="16" t="s">
        <v>130</v>
      </c>
      <c r="BE142" s="163">
        <f t="shared" si="9"/>
        <v>0</v>
      </c>
      <c r="BF142" s="163">
        <f t="shared" si="10"/>
        <v>0</v>
      </c>
      <c r="BG142" s="163">
        <f t="shared" si="11"/>
        <v>0</v>
      </c>
      <c r="BH142" s="163">
        <f t="shared" si="12"/>
        <v>0</v>
      </c>
      <c r="BI142" s="163">
        <f t="shared" si="13"/>
        <v>0</v>
      </c>
      <c r="BJ142" s="16" t="s">
        <v>108</v>
      </c>
      <c r="BK142" s="163">
        <f t="shared" si="14"/>
        <v>0</v>
      </c>
      <c r="BL142" s="16" t="s">
        <v>479</v>
      </c>
      <c r="BM142" s="162" t="s">
        <v>498</v>
      </c>
    </row>
    <row r="143" spans="2:65" s="1" customFormat="1" ht="24.15" customHeight="1">
      <c r="B143" s="121"/>
      <c r="C143" s="151" t="s">
        <v>131</v>
      </c>
      <c r="D143" s="151" t="s">
        <v>133</v>
      </c>
      <c r="E143" s="152" t="s">
        <v>499</v>
      </c>
      <c r="F143" s="153" t="s">
        <v>500</v>
      </c>
      <c r="G143" s="154" t="s">
        <v>171</v>
      </c>
      <c r="H143" s="155">
        <v>40</v>
      </c>
      <c r="I143" s="156"/>
      <c r="J143" s="157">
        <f t="shared" si="5"/>
        <v>0</v>
      </c>
      <c r="K143" s="158"/>
      <c r="L143" s="31"/>
      <c r="M143" s="159" t="s">
        <v>1</v>
      </c>
      <c r="N143" s="120" t="s">
        <v>41</v>
      </c>
      <c r="P143" s="160">
        <f t="shared" si="6"/>
        <v>0</v>
      </c>
      <c r="Q143" s="160">
        <v>0</v>
      </c>
      <c r="R143" s="160">
        <f t="shared" si="7"/>
        <v>0</v>
      </c>
      <c r="S143" s="160">
        <v>0</v>
      </c>
      <c r="T143" s="161">
        <f t="shared" si="8"/>
        <v>0</v>
      </c>
      <c r="AR143" s="162" t="s">
        <v>475</v>
      </c>
      <c r="AT143" s="162" t="s">
        <v>133</v>
      </c>
      <c r="AU143" s="162" t="s">
        <v>108</v>
      </c>
      <c r="AY143" s="16" t="s">
        <v>130</v>
      </c>
      <c r="BE143" s="163">
        <f t="shared" si="9"/>
        <v>0</v>
      </c>
      <c r="BF143" s="163">
        <f t="shared" si="10"/>
        <v>0</v>
      </c>
      <c r="BG143" s="163">
        <f t="shared" si="11"/>
        <v>0</v>
      </c>
      <c r="BH143" s="163">
        <f t="shared" si="12"/>
        <v>0</v>
      </c>
      <c r="BI143" s="163">
        <f t="shared" si="13"/>
        <v>0</v>
      </c>
      <c r="BJ143" s="16" t="s">
        <v>108</v>
      </c>
      <c r="BK143" s="163">
        <f t="shared" si="14"/>
        <v>0</v>
      </c>
      <c r="BL143" s="16" t="s">
        <v>475</v>
      </c>
      <c r="BM143" s="162" t="s">
        <v>501</v>
      </c>
    </row>
    <row r="144" spans="2:65" s="1" customFormat="1" ht="33" customHeight="1">
      <c r="B144" s="121"/>
      <c r="C144" s="188" t="s">
        <v>185</v>
      </c>
      <c r="D144" s="188" t="s">
        <v>337</v>
      </c>
      <c r="E144" s="189" t="s">
        <v>502</v>
      </c>
      <c r="F144" s="190" t="s">
        <v>503</v>
      </c>
      <c r="G144" s="191" t="s">
        <v>171</v>
      </c>
      <c r="H144" s="192">
        <v>40</v>
      </c>
      <c r="I144" s="193"/>
      <c r="J144" s="194">
        <f t="shared" si="5"/>
        <v>0</v>
      </c>
      <c r="K144" s="195"/>
      <c r="L144" s="196"/>
      <c r="M144" s="197" t="s">
        <v>1</v>
      </c>
      <c r="N144" s="198" t="s">
        <v>41</v>
      </c>
      <c r="P144" s="160">
        <f t="shared" si="6"/>
        <v>0</v>
      </c>
      <c r="Q144" s="160">
        <v>1.1E-4</v>
      </c>
      <c r="R144" s="160">
        <f t="shared" si="7"/>
        <v>4.4000000000000003E-3</v>
      </c>
      <c r="S144" s="160">
        <v>0</v>
      </c>
      <c r="T144" s="161">
        <f t="shared" si="8"/>
        <v>0</v>
      </c>
      <c r="AR144" s="162" t="s">
        <v>479</v>
      </c>
      <c r="AT144" s="162" t="s">
        <v>337</v>
      </c>
      <c r="AU144" s="162" t="s">
        <v>108</v>
      </c>
      <c r="AY144" s="16" t="s">
        <v>130</v>
      </c>
      <c r="BE144" s="163">
        <f t="shared" si="9"/>
        <v>0</v>
      </c>
      <c r="BF144" s="163">
        <f t="shared" si="10"/>
        <v>0</v>
      </c>
      <c r="BG144" s="163">
        <f t="shared" si="11"/>
        <v>0</v>
      </c>
      <c r="BH144" s="163">
        <f t="shared" si="12"/>
        <v>0</v>
      </c>
      <c r="BI144" s="163">
        <f t="shared" si="13"/>
        <v>0</v>
      </c>
      <c r="BJ144" s="16" t="s">
        <v>108</v>
      </c>
      <c r="BK144" s="163">
        <f t="shared" si="14"/>
        <v>0</v>
      </c>
      <c r="BL144" s="16" t="s">
        <v>479</v>
      </c>
      <c r="BM144" s="162" t="s">
        <v>504</v>
      </c>
    </row>
    <row r="145" spans="2:65" s="1" customFormat="1" ht="24.15" customHeight="1">
      <c r="B145" s="121"/>
      <c r="C145" s="188" t="s">
        <v>244</v>
      </c>
      <c r="D145" s="188" t="s">
        <v>337</v>
      </c>
      <c r="E145" s="189" t="s">
        <v>505</v>
      </c>
      <c r="F145" s="190" t="s">
        <v>506</v>
      </c>
      <c r="G145" s="191" t="s">
        <v>361</v>
      </c>
      <c r="H145" s="192">
        <v>13.333</v>
      </c>
      <c r="I145" s="193"/>
      <c r="J145" s="194">
        <f t="shared" si="5"/>
        <v>0</v>
      </c>
      <c r="K145" s="195"/>
      <c r="L145" s="196"/>
      <c r="M145" s="197" t="s">
        <v>1</v>
      </c>
      <c r="N145" s="198" t="s">
        <v>41</v>
      </c>
      <c r="P145" s="160">
        <f t="shared" si="6"/>
        <v>0</v>
      </c>
      <c r="Q145" s="160">
        <v>2.0000000000000002E-5</v>
      </c>
      <c r="R145" s="160">
        <f t="shared" si="7"/>
        <v>2.6666000000000005E-4</v>
      </c>
      <c r="S145" s="160">
        <v>0</v>
      </c>
      <c r="T145" s="161">
        <f t="shared" si="8"/>
        <v>0</v>
      </c>
      <c r="AR145" s="162" t="s">
        <v>479</v>
      </c>
      <c r="AT145" s="162" t="s">
        <v>337</v>
      </c>
      <c r="AU145" s="162" t="s">
        <v>108</v>
      </c>
      <c r="AY145" s="16" t="s">
        <v>130</v>
      </c>
      <c r="BE145" s="163">
        <f t="shared" si="9"/>
        <v>0</v>
      </c>
      <c r="BF145" s="163">
        <f t="shared" si="10"/>
        <v>0</v>
      </c>
      <c r="BG145" s="163">
        <f t="shared" si="11"/>
        <v>0</v>
      </c>
      <c r="BH145" s="163">
        <f t="shared" si="12"/>
        <v>0</v>
      </c>
      <c r="BI145" s="163">
        <f t="shared" si="13"/>
        <v>0</v>
      </c>
      <c r="BJ145" s="16" t="s">
        <v>108</v>
      </c>
      <c r="BK145" s="163">
        <f t="shared" si="14"/>
        <v>0</v>
      </c>
      <c r="BL145" s="16" t="s">
        <v>479</v>
      </c>
      <c r="BM145" s="162" t="s">
        <v>507</v>
      </c>
    </row>
    <row r="146" spans="2:65" s="1" customFormat="1" ht="24.15" customHeight="1">
      <c r="B146" s="121"/>
      <c r="C146" s="151" t="s">
        <v>249</v>
      </c>
      <c r="D146" s="151" t="s">
        <v>133</v>
      </c>
      <c r="E146" s="152" t="s">
        <v>508</v>
      </c>
      <c r="F146" s="153" t="s">
        <v>509</v>
      </c>
      <c r="G146" s="154" t="s">
        <v>361</v>
      </c>
      <c r="H146" s="155">
        <v>2</v>
      </c>
      <c r="I146" s="156"/>
      <c r="J146" s="157">
        <f t="shared" si="5"/>
        <v>0</v>
      </c>
      <c r="K146" s="158"/>
      <c r="L146" s="31"/>
      <c r="M146" s="159" t="s">
        <v>1</v>
      </c>
      <c r="N146" s="120" t="s">
        <v>41</v>
      </c>
      <c r="P146" s="160">
        <f t="shared" si="6"/>
        <v>0</v>
      </c>
      <c r="Q146" s="160">
        <v>0</v>
      </c>
      <c r="R146" s="160">
        <f t="shared" si="7"/>
        <v>0</v>
      </c>
      <c r="S146" s="160">
        <v>0</v>
      </c>
      <c r="T146" s="161">
        <f t="shared" si="8"/>
        <v>0</v>
      </c>
      <c r="AR146" s="162" t="s">
        <v>475</v>
      </c>
      <c r="AT146" s="162" t="s">
        <v>133</v>
      </c>
      <c r="AU146" s="162" t="s">
        <v>108</v>
      </c>
      <c r="AY146" s="16" t="s">
        <v>130</v>
      </c>
      <c r="BE146" s="163">
        <f t="shared" si="9"/>
        <v>0</v>
      </c>
      <c r="BF146" s="163">
        <f t="shared" si="10"/>
        <v>0</v>
      </c>
      <c r="BG146" s="163">
        <f t="shared" si="11"/>
        <v>0</v>
      </c>
      <c r="BH146" s="163">
        <f t="shared" si="12"/>
        <v>0</v>
      </c>
      <c r="BI146" s="163">
        <f t="shared" si="13"/>
        <v>0</v>
      </c>
      <c r="BJ146" s="16" t="s">
        <v>108</v>
      </c>
      <c r="BK146" s="163">
        <f t="shared" si="14"/>
        <v>0</v>
      </c>
      <c r="BL146" s="16" t="s">
        <v>475</v>
      </c>
      <c r="BM146" s="162" t="s">
        <v>510</v>
      </c>
    </row>
    <row r="147" spans="2:65" s="1" customFormat="1" ht="16.5" customHeight="1">
      <c r="B147" s="121"/>
      <c r="C147" s="188" t="s">
        <v>255</v>
      </c>
      <c r="D147" s="188" t="s">
        <v>337</v>
      </c>
      <c r="E147" s="189" t="s">
        <v>511</v>
      </c>
      <c r="F147" s="190" t="s">
        <v>512</v>
      </c>
      <c r="G147" s="191" t="s">
        <v>361</v>
      </c>
      <c r="H147" s="192">
        <v>2</v>
      </c>
      <c r="I147" s="193"/>
      <c r="J147" s="194">
        <f t="shared" si="5"/>
        <v>0</v>
      </c>
      <c r="K147" s="195"/>
      <c r="L147" s="196"/>
      <c r="M147" s="197" t="s">
        <v>1</v>
      </c>
      <c r="N147" s="198" t="s">
        <v>41</v>
      </c>
      <c r="P147" s="160">
        <f t="shared" si="6"/>
        <v>0</v>
      </c>
      <c r="Q147" s="160">
        <v>1E-4</v>
      </c>
      <c r="R147" s="160">
        <f t="shared" si="7"/>
        <v>2.0000000000000001E-4</v>
      </c>
      <c r="S147" s="160">
        <v>0</v>
      </c>
      <c r="T147" s="161">
        <f t="shared" si="8"/>
        <v>0</v>
      </c>
      <c r="AR147" s="162" t="s">
        <v>479</v>
      </c>
      <c r="AT147" s="162" t="s">
        <v>337</v>
      </c>
      <c r="AU147" s="162" t="s">
        <v>108</v>
      </c>
      <c r="AY147" s="16" t="s">
        <v>130</v>
      </c>
      <c r="BE147" s="163">
        <f t="shared" si="9"/>
        <v>0</v>
      </c>
      <c r="BF147" s="163">
        <f t="shared" si="10"/>
        <v>0</v>
      </c>
      <c r="BG147" s="163">
        <f t="shared" si="11"/>
        <v>0</v>
      </c>
      <c r="BH147" s="163">
        <f t="shared" si="12"/>
        <v>0</v>
      </c>
      <c r="BI147" s="163">
        <f t="shared" si="13"/>
        <v>0</v>
      </c>
      <c r="BJ147" s="16" t="s">
        <v>108</v>
      </c>
      <c r="BK147" s="163">
        <f t="shared" si="14"/>
        <v>0</v>
      </c>
      <c r="BL147" s="16" t="s">
        <v>479</v>
      </c>
      <c r="BM147" s="162" t="s">
        <v>513</v>
      </c>
    </row>
    <row r="148" spans="2:65" s="1" customFormat="1" ht="24.15" customHeight="1">
      <c r="B148" s="121"/>
      <c r="C148" s="151" t="s">
        <v>259</v>
      </c>
      <c r="D148" s="151" t="s">
        <v>133</v>
      </c>
      <c r="E148" s="152" t="s">
        <v>514</v>
      </c>
      <c r="F148" s="153" t="s">
        <v>515</v>
      </c>
      <c r="G148" s="154" t="s">
        <v>361</v>
      </c>
      <c r="H148" s="155">
        <v>4</v>
      </c>
      <c r="I148" s="156"/>
      <c r="J148" s="157">
        <f t="shared" si="5"/>
        <v>0</v>
      </c>
      <c r="K148" s="158"/>
      <c r="L148" s="31"/>
      <c r="M148" s="159" t="s">
        <v>1</v>
      </c>
      <c r="N148" s="120" t="s">
        <v>41</v>
      </c>
      <c r="P148" s="160">
        <f t="shared" si="6"/>
        <v>0</v>
      </c>
      <c r="Q148" s="160">
        <v>0</v>
      </c>
      <c r="R148" s="160">
        <f t="shared" si="7"/>
        <v>0</v>
      </c>
      <c r="S148" s="160">
        <v>0</v>
      </c>
      <c r="T148" s="161">
        <f t="shared" si="8"/>
        <v>0</v>
      </c>
      <c r="AR148" s="162" t="s">
        <v>475</v>
      </c>
      <c r="AT148" s="162" t="s">
        <v>133</v>
      </c>
      <c r="AU148" s="162" t="s">
        <v>108</v>
      </c>
      <c r="AY148" s="16" t="s">
        <v>130</v>
      </c>
      <c r="BE148" s="163">
        <f t="shared" si="9"/>
        <v>0</v>
      </c>
      <c r="BF148" s="163">
        <f t="shared" si="10"/>
        <v>0</v>
      </c>
      <c r="BG148" s="163">
        <f t="shared" si="11"/>
        <v>0</v>
      </c>
      <c r="BH148" s="163">
        <f t="shared" si="12"/>
        <v>0</v>
      </c>
      <c r="BI148" s="163">
        <f t="shared" si="13"/>
        <v>0</v>
      </c>
      <c r="BJ148" s="16" t="s">
        <v>108</v>
      </c>
      <c r="BK148" s="163">
        <f t="shared" si="14"/>
        <v>0</v>
      </c>
      <c r="BL148" s="16" t="s">
        <v>475</v>
      </c>
      <c r="BM148" s="162" t="s">
        <v>516</v>
      </c>
    </row>
    <row r="149" spans="2:65" s="1" customFormat="1" ht="21.75" customHeight="1">
      <c r="B149" s="121"/>
      <c r="C149" s="188" t="s">
        <v>263</v>
      </c>
      <c r="D149" s="188" t="s">
        <v>337</v>
      </c>
      <c r="E149" s="189" t="s">
        <v>517</v>
      </c>
      <c r="F149" s="190" t="s">
        <v>518</v>
      </c>
      <c r="G149" s="191" t="s">
        <v>361</v>
      </c>
      <c r="H149" s="192">
        <v>4</v>
      </c>
      <c r="I149" s="193"/>
      <c r="J149" s="194">
        <f t="shared" si="5"/>
        <v>0</v>
      </c>
      <c r="K149" s="195"/>
      <c r="L149" s="196"/>
      <c r="M149" s="197" t="s">
        <v>1</v>
      </c>
      <c r="N149" s="198" t="s">
        <v>41</v>
      </c>
      <c r="P149" s="160">
        <f t="shared" si="6"/>
        <v>0</v>
      </c>
      <c r="Q149" s="160">
        <v>1.2E-4</v>
      </c>
      <c r="R149" s="160">
        <f t="shared" si="7"/>
        <v>4.8000000000000001E-4</v>
      </c>
      <c r="S149" s="160">
        <v>0</v>
      </c>
      <c r="T149" s="161">
        <f t="shared" si="8"/>
        <v>0</v>
      </c>
      <c r="AR149" s="162" t="s">
        <v>479</v>
      </c>
      <c r="AT149" s="162" t="s">
        <v>337</v>
      </c>
      <c r="AU149" s="162" t="s">
        <v>108</v>
      </c>
      <c r="AY149" s="16" t="s">
        <v>130</v>
      </c>
      <c r="BE149" s="163">
        <f t="shared" si="9"/>
        <v>0</v>
      </c>
      <c r="BF149" s="163">
        <f t="shared" si="10"/>
        <v>0</v>
      </c>
      <c r="BG149" s="163">
        <f t="shared" si="11"/>
        <v>0</v>
      </c>
      <c r="BH149" s="163">
        <f t="shared" si="12"/>
        <v>0</v>
      </c>
      <c r="BI149" s="163">
        <f t="shared" si="13"/>
        <v>0</v>
      </c>
      <c r="BJ149" s="16" t="s">
        <v>108</v>
      </c>
      <c r="BK149" s="163">
        <f t="shared" si="14"/>
        <v>0</v>
      </c>
      <c r="BL149" s="16" t="s">
        <v>479</v>
      </c>
      <c r="BM149" s="162" t="s">
        <v>519</v>
      </c>
    </row>
    <row r="150" spans="2:65" s="1" customFormat="1" ht="24.15" customHeight="1">
      <c r="B150" s="121"/>
      <c r="C150" s="151" t="s">
        <v>166</v>
      </c>
      <c r="D150" s="151" t="s">
        <v>133</v>
      </c>
      <c r="E150" s="152" t="s">
        <v>520</v>
      </c>
      <c r="F150" s="153" t="s">
        <v>521</v>
      </c>
      <c r="G150" s="154" t="s">
        <v>361</v>
      </c>
      <c r="H150" s="155">
        <v>2</v>
      </c>
      <c r="I150" s="156"/>
      <c r="J150" s="157">
        <f t="shared" si="5"/>
        <v>0</v>
      </c>
      <c r="K150" s="158"/>
      <c r="L150" s="31"/>
      <c r="M150" s="159" t="s">
        <v>1</v>
      </c>
      <c r="N150" s="120" t="s">
        <v>41</v>
      </c>
      <c r="P150" s="160">
        <f t="shared" si="6"/>
        <v>0</v>
      </c>
      <c r="Q150" s="160">
        <v>0</v>
      </c>
      <c r="R150" s="160">
        <f t="shared" si="7"/>
        <v>0</v>
      </c>
      <c r="S150" s="160">
        <v>0</v>
      </c>
      <c r="T150" s="161">
        <f t="shared" si="8"/>
        <v>0</v>
      </c>
      <c r="AR150" s="162" t="s">
        <v>475</v>
      </c>
      <c r="AT150" s="162" t="s">
        <v>133</v>
      </c>
      <c r="AU150" s="162" t="s">
        <v>108</v>
      </c>
      <c r="AY150" s="16" t="s">
        <v>130</v>
      </c>
      <c r="BE150" s="163">
        <f t="shared" si="9"/>
        <v>0</v>
      </c>
      <c r="BF150" s="163">
        <f t="shared" si="10"/>
        <v>0</v>
      </c>
      <c r="BG150" s="163">
        <f t="shared" si="11"/>
        <v>0</v>
      </c>
      <c r="BH150" s="163">
        <f t="shared" si="12"/>
        <v>0</v>
      </c>
      <c r="BI150" s="163">
        <f t="shared" si="13"/>
        <v>0</v>
      </c>
      <c r="BJ150" s="16" t="s">
        <v>108</v>
      </c>
      <c r="BK150" s="163">
        <f t="shared" si="14"/>
        <v>0</v>
      </c>
      <c r="BL150" s="16" t="s">
        <v>475</v>
      </c>
      <c r="BM150" s="162" t="s">
        <v>522</v>
      </c>
    </row>
    <row r="151" spans="2:65" s="1" customFormat="1" ht="24.15" customHeight="1">
      <c r="B151" s="121"/>
      <c r="C151" s="188" t="s">
        <v>270</v>
      </c>
      <c r="D151" s="188" t="s">
        <v>337</v>
      </c>
      <c r="E151" s="189" t="s">
        <v>523</v>
      </c>
      <c r="F151" s="190" t="s">
        <v>524</v>
      </c>
      <c r="G151" s="191" t="s">
        <v>361</v>
      </c>
      <c r="H151" s="192">
        <v>2</v>
      </c>
      <c r="I151" s="193"/>
      <c r="J151" s="194">
        <f t="shared" si="5"/>
        <v>0</v>
      </c>
      <c r="K151" s="195"/>
      <c r="L151" s="196"/>
      <c r="M151" s="197" t="s">
        <v>1</v>
      </c>
      <c r="N151" s="198" t="s">
        <v>41</v>
      </c>
      <c r="P151" s="160">
        <f t="shared" si="6"/>
        <v>0</v>
      </c>
      <c r="Q151" s="160">
        <v>1E-4</v>
      </c>
      <c r="R151" s="160">
        <f t="shared" si="7"/>
        <v>2.0000000000000001E-4</v>
      </c>
      <c r="S151" s="160">
        <v>0</v>
      </c>
      <c r="T151" s="161">
        <f t="shared" si="8"/>
        <v>0</v>
      </c>
      <c r="AR151" s="162" t="s">
        <v>479</v>
      </c>
      <c r="AT151" s="162" t="s">
        <v>337</v>
      </c>
      <c r="AU151" s="162" t="s">
        <v>108</v>
      </c>
      <c r="AY151" s="16" t="s">
        <v>130</v>
      </c>
      <c r="BE151" s="163">
        <f t="shared" si="9"/>
        <v>0</v>
      </c>
      <c r="BF151" s="163">
        <f t="shared" si="10"/>
        <v>0</v>
      </c>
      <c r="BG151" s="163">
        <f t="shared" si="11"/>
        <v>0</v>
      </c>
      <c r="BH151" s="163">
        <f t="shared" si="12"/>
        <v>0</v>
      </c>
      <c r="BI151" s="163">
        <f t="shared" si="13"/>
        <v>0</v>
      </c>
      <c r="BJ151" s="16" t="s">
        <v>108</v>
      </c>
      <c r="BK151" s="163">
        <f t="shared" si="14"/>
        <v>0</v>
      </c>
      <c r="BL151" s="16" t="s">
        <v>479</v>
      </c>
      <c r="BM151" s="162" t="s">
        <v>525</v>
      </c>
    </row>
    <row r="152" spans="2:65" s="1" customFormat="1" ht="16.5" customHeight="1">
      <c r="B152" s="121"/>
      <c r="C152" s="151" t="s">
        <v>280</v>
      </c>
      <c r="D152" s="151" t="s">
        <v>133</v>
      </c>
      <c r="E152" s="152" t="s">
        <v>526</v>
      </c>
      <c r="F152" s="153" t="s">
        <v>527</v>
      </c>
      <c r="G152" s="154" t="s">
        <v>361</v>
      </c>
      <c r="H152" s="155">
        <v>3</v>
      </c>
      <c r="I152" s="156"/>
      <c r="J152" s="157">
        <f t="shared" si="5"/>
        <v>0</v>
      </c>
      <c r="K152" s="158"/>
      <c r="L152" s="31"/>
      <c r="M152" s="159" t="s">
        <v>1</v>
      </c>
      <c r="N152" s="120" t="s">
        <v>41</v>
      </c>
      <c r="P152" s="160">
        <f t="shared" si="6"/>
        <v>0</v>
      </c>
      <c r="Q152" s="160">
        <v>0</v>
      </c>
      <c r="R152" s="160">
        <f t="shared" si="7"/>
        <v>0</v>
      </c>
      <c r="S152" s="160">
        <v>0</v>
      </c>
      <c r="T152" s="161">
        <f t="shared" si="8"/>
        <v>0</v>
      </c>
      <c r="AR152" s="162" t="s">
        <v>475</v>
      </c>
      <c r="AT152" s="162" t="s">
        <v>133</v>
      </c>
      <c r="AU152" s="162" t="s">
        <v>108</v>
      </c>
      <c r="AY152" s="16" t="s">
        <v>130</v>
      </c>
      <c r="BE152" s="163">
        <f t="shared" si="9"/>
        <v>0</v>
      </c>
      <c r="BF152" s="163">
        <f t="shared" si="10"/>
        <v>0</v>
      </c>
      <c r="BG152" s="163">
        <f t="shared" si="11"/>
        <v>0</v>
      </c>
      <c r="BH152" s="163">
        <f t="shared" si="12"/>
        <v>0</v>
      </c>
      <c r="BI152" s="163">
        <f t="shared" si="13"/>
        <v>0</v>
      </c>
      <c r="BJ152" s="16" t="s">
        <v>108</v>
      </c>
      <c r="BK152" s="163">
        <f t="shared" si="14"/>
        <v>0</v>
      </c>
      <c r="BL152" s="16" t="s">
        <v>475</v>
      </c>
      <c r="BM152" s="162" t="s">
        <v>528</v>
      </c>
    </row>
    <row r="153" spans="2:65" s="1" customFormat="1" ht="16.5" customHeight="1">
      <c r="B153" s="121"/>
      <c r="C153" s="188" t="s">
        <v>284</v>
      </c>
      <c r="D153" s="188" t="s">
        <v>337</v>
      </c>
      <c r="E153" s="189" t="s">
        <v>529</v>
      </c>
      <c r="F153" s="190" t="s">
        <v>530</v>
      </c>
      <c r="G153" s="191" t="s">
        <v>361</v>
      </c>
      <c r="H153" s="192">
        <v>3</v>
      </c>
      <c r="I153" s="193"/>
      <c r="J153" s="194">
        <f t="shared" si="5"/>
        <v>0</v>
      </c>
      <c r="K153" s="195"/>
      <c r="L153" s="196"/>
      <c r="M153" s="197" t="s">
        <v>1</v>
      </c>
      <c r="N153" s="198" t="s">
        <v>41</v>
      </c>
      <c r="P153" s="160">
        <f t="shared" si="6"/>
        <v>0</v>
      </c>
      <c r="Q153" s="160">
        <v>1.35E-2</v>
      </c>
      <c r="R153" s="160">
        <f t="shared" si="7"/>
        <v>4.0500000000000001E-2</v>
      </c>
      <c r="S153" s="160">
        <v>0</v>
      </c>
      <c r="T153" s="161">
        <f t="shared" si="8"/>
        <v>0</v>
      </c>
      <c r="AR153" s="162" t="s">
        <v>479</v>
      </c>
      <c r="AT153" s="162" t="s">
        <v>337</v>
      </c>
      <c r="AU153" s="162" t="s">
        <v>108</v>
      </c>
      <c r="AY153" s="16" t="s">
        <v>130</v>
      </c>
      <c r="BE153" s="163">
        <f t="shared" si="9"/>
        <v>0</v>
      </c>
      <c r="BF153" s="163">
        <f t="shared" si="10"/>
        <v>0</v>
      </c>
      <c r="BG153" s="163">
        <f t="shared" si="11"/>
        <v>0</v>
      </c>
      <c r="BH153" s="163">
        <f t="shared" si="12"/>
        <v>0</v>
      </c>
      <c r="BI153" s="163">
        <f t="shared" si="13"/>
        <v>0</v>
      </c>
      <c r="BJ153" s="16" t="s">
        <v>108</v>
      </c>
      <c r="BK153" s="163">
        <f t="shared" si="14"/>
        <v>0</v>
      </c>
      <c r="BL153" s="16" t="s">
        <v>479</v>
      </c>
      <c r="BM153" s="162" t="s">
        <v>531</v>
      </c>
    </row>
    <row r="154" spans="2:65" s="1" customFormat="1" ht="21.75" customHeight="1">
      <c r="B154" s="121"/>
      <c r="C154" s="151" t="s">
        <v>7</v>
      </c>
      <c r="D154" s="151" t="s">
        <v>133</v>
      </c>
      <c r="E154" s="152" t="s">
        <v>532</v>
      </c>
      <c r="F154" s="153" t="s">
        <v>533</v>
      </c>
      <c r="G154" s="154" t="s">
        <v>361</v>
      </c>
      <c r="H154" s="155">
        <v>2</v>
      </c>
      <c r="I154" s="156"/>
      <c r="J154" s="157">
        <f t="shared" si="5"/>
        <v>0</v>
      </c>
      <c r="K154" s="158"/>
      <c r="L154" s="31"/>
      <c r="M154" s="159" t="s">
        <v>1</v>
      </c>
      <c r="N154" s="120" t="s">
        <v>41</v>
      </c>
      <c r="P154" s="160">
        <f t="shared" si="6"/>
        <v>0</v>
      </c>
      <c r="Q154" s="160">
        <v>0</v>
      </c>
      <c r="R154" s="160">
        <f t="shared" si="7"/>
        <v>0</v>
      </c>
      <c r="S154" s="160">
        <v>0</v>
      </c>
      <c r="T154" s="161">
        <f t="shared" si="8"/>
        <v>0</v>
      </c>
      <c r="AR154" s="162" t="s">
        <v>475</v>
      </c>
      <c r="AT154" s="162" t="s">
        <v>133</v>
      </c>
      <c r="AU154" s="162" t="s">
        <v>108</v>
      </c>
      <c r="AY154" s="16" t="s">
        <v>130</v>
      </c>
      <c r="BE154" s="163">
        <f t="shared" si="9"/>
        <v>0</v>
      </c>
      <c r="BF154" s="163">
        <f t="shared" si="10"/>
        <v>0</v>
      </c>
      <c r="BG154" s="163">
        <f t="shared" si="11"/>
        <v>0</v>
      </c>
      <c r="BH154" s="163">
        <f t="shared" si="12"/>
        <v>0</v>
      </c>
      <c r="BI154" s="163">
        <f t="shared" si="13"/>
        <v>0</v>
      </c>
      <c r="BJ154" s="16" t="s">
        <v>108</v>
      </c>
      <c r="BK154" s="163">
        <f t="shared" si="14"/>
        <v>0</v>
      </c>
      <c r="BL154" s="16" t="s">
        <v>475</v>
      </c>
      <c r="BM154" s="162" t="s">
        <v>534</v>
      </c>
    </row>
    <row r="155" spans="2:65" s="1" customFormat="1" ht="24.15" customHeight="1">
      <c r="B155" s="121"/>
      <c r="C155" s="188" t="s">
        <v>295</v>
      </c>
      <c r="D155" s="188" t="s">
        <v>337</v>
      </c>
      <c r="E155" s="189" t="s">
        <v>535</v>
      </c>
      <c r="F155" s="190" t="s">
        <v>536</v>
      </c>
      <c r="G155" s="191" t="s">
        <v>361</v>
      </c>
      <c r="H155" s="192">
        <v>2</v>
      </c>
      <c r="I155" s="193"/>
      <c r="J155" s="194">
        <f t="shared" si="5"/>
        <v>0</v>
      </c>
      <c r="K155" s="195"/>
      <c r="L155" s="196"/>
      <c r="M155" s="197" t="s">
        <v>1</v>
      </c>
      <c r="N155" s="198" t="s">
        <v>41</v>
      </c>
      <c r="P155" s="160">
        <f t="shared" si="6"/>
        <v>0</v>
      </c>
      <c r="Q155" s="160">
        <v>4.8999999999999998E-3</v>
      </c>
      <c r="R155" s="160">
        <f t="shared" si="7"/>
        <v>9.7999999999999997E-3</v>
      </c>
      <c r="S155" s="160">
        <v>0</v>
      </c>
      <c r="T155" s="161">
        <f t="shared" si="8"/>
        <v>0</v>
      </c>
      <c r="AR155" s="162" t="s">
        <v>479</v>
      </c>
      <c r="AT155" s="162" t="s">
        <v>337</v>
      </c>
      <c r="AU155" s="162" t="s">
        <v>108</v>
      </c>
      <c r="AY155" s="16" t="s">
        <v>130</v>
      </c>
      <c r="BE155" s="163">
        <f t="shared" si="9"/>
        <v>0</v>
      </c>
      <c r="BF155" s="163">
        <f t="shared" si="10"/>
        <v>0</v>
      </c>
      <c r="BG155" s="163">
        <f t="shared" si="11"/>
        <v>0</v>
      </c>
      <c r="BH155" s="163">
        <f t="shared" si="12"/>
        <v>0</v>
      </c>
      <c r="BI155" s="163">
        <f t="shared" si="13"/>
        <v>0</v>
      </c>
      <c r="BJ155" s="16" t="s">
        <v>108</v>
      </c>
      <c r="BK155" s="163">
        <f t="shared" si="14"/>
        <v>0</v>
      </c>
      <c r="BL155" s="16" t="s">
        <v>479</v>
      </c>
      <c r="BM155" s="162" t="s">
        <v>537</v>
      </c>
    </row>
    <row r="156" spans="2:65" s="1" customFormat="1" ht="21.75" customHeight="1">
      <c r="B156" s="121"/>
      <c r="C156" s="151" t="s">
        <v>299</v>
      </c>
      <c r="D156" s="151" t="s">
        <v>133</v>
      </c>
      <c r="E156" s="152" t="s">
        <v>538</v>
      </c>
      <c r="F156" s="153" t="s">
        <v>539</v>
      </c>
      <c r="G156" s="154" t="s">
        <v>361</v>
      </c>
      <c r="H156" s="155">
        <v>18</v>
      </c>
      <c r="I156" s="156"/>
      <c r="J156" s="157">
        <f t="shared" si="5"/>
        <v>0</v>
      </c>
      <c r="K156" s="158"/>
      <c r="L156" s="31"/>
      <c r="M156" s="159" t="s">
        <v>1</v>
      </c>
      <c r="N156" s="120" t="s">
        <v>41</v>
      </c>
      <c r="P156" s="160">
        <f t="shared" si="6"/>
        <v>0</v>
      </c>
      <c r="Q156" s="160">
        <v>0</v>
      </c>
      <c r="R156" s="160">
        <f t="shared" si="7"/>
        <v>0</v>
      </c>
      <c r="S156" s="160">
        <v>0</v>
      </c>
      <c r="T156" s="161">
        <f t="shared" si="8"/>
        <v>0</v>
      </c>
      <c r="AR156" s="162" t="s">
        <v>475</v>
      </c>
      <c r="AT156" s="162" t="s">
        <v>133</v>
      </c>
      <c r="AU156" s="162" t="s">
        <v>108</v>
      </c>
      <c r="AY156" s="16" t="s">
        <v>130</v>
      </c>
      <c r="BE156" s="163">
        <f t="shared" si="9"/>
        <v>0</v>
      </c>
      <c r="BF156" s="163">
        <f t="shared" si="10"/>
        <v>0</v>
      </c>
      <c r="BG156" s="163">
        <f t="shared" si="11"/>
        <v>0</v>
      </c>
      <c r="BH156" s="163">
        <f t="shared" si="12"/>
        <v>0</v>
      </c>
      <c r="BI156" s="163">
        <f t="shared" si="13"/>
        <v>0</v>
      </c>
      <c r="BJ156" s="16" t="s">
        <v>108</v>
      </c>
      <c r="BK156" s="163">
        <f t="shared" si="14"/>
        <v>0</v>
      </c>
      <c r="BL156" s="16" t="s">
        <v>475</v>
      </c>
      <c r="BM156" s="162" t="s">
        <v>540</v>
      </c>
    </row>
    <row r="157" spans="2:65" s="1" customFormat="1" ht="16.5" customHeight="1">
      <c r="B157" s="121"/>
      <c r="C157" s="188" t="s">
        <v>303</v>
      </c>
      <c r="D157" s="188" t="s">
        <v>337</v>
      </c>
      <c r="E157" s="189" t="s">
        <v>541</v>
      </c>
      <c r="F157" s="190" t="s">
        <v>542</v>
      </c>
      <c r="G157" s="191" t="s">
        <v>361</v>
      </c>
      <c r="H157" s="192">
        <v>18</v>
      </c>
      <c r="I157" s="193"/>
      <c r="J157" s="194">
        <f t="shared" si="5"/>
        <v>0</v>
      </c>
      <c r="K157" s="195"/>
      <c r="L157" s="196"/>
      <c r="M157" s="197" t="s">
        <v>1</v>
      </c>
      <c r="N157" s="198" t="s">
        <v>41</v>
      </c>
      <c r="P157" s="160">
        <f t="shared" si="6"/>
        <v>0</v>
      </c>
      <c r="Q157" s="160">
        <v>3.5000000000000001E-3</v>
      </c>
      <c r="R157" s="160">
        <f t="shared" si="7"/>
        <v>6.3E-2</v>
      </c>
      <c r="S157" s="160">
        <v>0</v>
      </c>
      <c r="T157" s="161">
        <f t="shared" si="8"/>
        <v>0</v>
      </c>
      <c r="AR157" s="162" t="s">
        <v>479</v>
      </c>
      <c r="AT157" s="162" t="s">
        <v>337</v>
      </c>
      <c r="AU157" s="162" t="s">
        <v>108</v>
      </c>
      <c r="AY157" s="16" t="s">
        <v>130</v>
      </c>
      <c r="BE157" s="163">
        <f t="shared" si="9"/>
        <v>0</v>
      </c>
      <c r="BF157" s="163">
        <f t="shared" si="10"/>
        <v>0</v>
      </c>
      <c r="BG157" s="163">
        <f t="shared" si="11"/>
        <v>0</v>
      </c>
      <c r="BH157" s="163">
        <f t="shared" si="12"/>
        <v>0</v>
      </c>
      <c r="BI157" s="163">
        <f t="shared" si="13"/>
        <v>0</v>
      </c>
      <c r="BJ157" s="16" t="s">
        <v>108</v>
      </c>
      <c r="BK157" s="163">
        <f t="shared" si="14"/>
        <v>0</v>
      </c>
      <c r="BL157" s="16" t="s">
        <v>479</v>
      </c>
      <c r="BM157" s="162" t="s">
        <v>543</v>
      </c>
    </row>
    <row r="158" spans="2:65" s="1" customFormat="1" ht="21.75" customHeight="1">
      <c r="B158" s="121"/>
      <c r="C158" s="151" t="s">
        <v>307</v>
      </c>
      <c r="D158" s="151" t="s">
        <v>133</v>
      </c>
      <c r="E158" s="152" t="s">
        <v>544</v>
      </c>
      <c r="F158" s="153" t="s">
        <v>545</v>
      </c>
      <c r="G158" s="154" t="s">
        <v>361</v>
      </c>
      <c r="H158" s="155">
        <v>1</v>
      </c>
      <c r="I158" s="156"/>
      <c r="J158" s="157">
        <f t="shared" si="5"/>
        <v>0</v>
      </c>
      <c r="K158" s="158"/>
      <c r="L158" s="31"/>
      <c r="M158" s="159" t="s">
        <v>1</v>
      </c>
      <c r="N158" s="120" t="s">
        <v>41</v>
      </c>
      <c r="P158" s="160">
        <f t="shared" si="6"/>
        <v>0</v>
      </c>
      <c r="Q158" s="160">
        <v>0</v>
      </c>
      <c r="R158" s="160">
        <f t="shared" si="7"/>
        <v>0</v>
      </c>
      <c r="S158" s="160">
        <v>0</v>
      </c>
      <c r="T158" s="161">
        <f t="shared" si="8"/>
        <v>0</v>
      </c>
      <c r="AR158" s="162" t="s">
        <v>475</v>
      </c>
      <c r="AT158" s="162" t="s">
        <v>133</v>
      </c>
      <c r="AU158" s="162" t="s">
        <v>108</v>
      </c>
      <c r="AY158" s="16" t="s">
        <v>130</v>
      </c>
      <c r="BE158" s="163">
        <f t="shared" si="9"/>
        <v>0</v>
      </c>
      <c r="BF158" s="163">
        <f t="shared" si="10"/>
        <v>0</v>
      </c>
      <c r="BG158" s="163">
        <f t="shared" si="11"/>
        <v>0</v>
      </c>
      <c r="BH158" s="163">
        <f t="shared" si="12"/>
        <v>0</v>
      </c>
      <c r="BI158" s="163">
        <f t="shared" si="13"/>
        <v>0</v>
      </c>
      <c r="BJ158" s="16" t="s">
        <v>108</v>
      </c>
      <c r="BK158" s="163">
        <f t="shared" si="14"/>
        <v>0</v>
      </c>
      <c r="BL158" s="16" t="s">
        <v>475</v>
      </c>
      <c r="BM158" s="162" t="s">
        <v>546</v>
      </c>
    </row>
    <row r="159" spans="2:65" s="1" customFormat="1" ht="24.15" customHeight="1">
      <c r="B159" s="121"/>
      <c r="C159" s="188" t="s">
        <v>312</v>
      </c>
      <c r="D159" s="188" t="s">
        <v>337</v>
      </c>
      <c r="E159" s="189" t="s">
        <v>547</v>
      </c>
      <c r="F159" s="190" t="s">
        <v>548</v>
      </c>
      <c r="G159" s="191" t="s">
        <v>361</v>
      </c>
      <c r="H159" s="192">
        <v>1</v>
      </c>
      <c r="I159" s="193"/>
      <c r="J159" s="194">
        <f t="shared" si="5"/>
        <v>0</v>
      </c>
      <c r="K159" s="195"/>
      <c r="L159" s="196"/>
      <c r="M159" s="197" t="s">
        <v>1</v>
      </c>
      <c r="N159" s="198" t="s">
        <v>41</v>
      </c>
      <c r="P159" s="160">
        <f t="shared" si="6"/>
        <v>0</v>
      </c>
      <c r="Q159" s="160">
        <v>2.7999999999999998E-4</v>
      </c>
      <c r="R159" s="160">
        <f t="shared" si="7"/>
        <v>2.7999999999999998E-4</v>
      </c>
      <c r="S159" s="160">
        <v>0</v>
      </c>
      <c r="T159" s="161">
        <f t="shared" si="8"/>
        <v>0</v>
      </c>
      <c r="AR159" s="162" t="s">
        <v>479</v>
      </c>
      <c r="AT159" s="162" t="s">
        <v>337</v>
      </c>
      <c r="AU159" s="162" t="s">
        <v>108</v>
      </c>
      <c r="AY159" s="16" t="s">
        <v>130</v>
      </c>
      <c r="BE159" s="163">
        <f t="shared" si="9"/>
        <v>0</v>
      </c>
      <c r="BF159" s="163">
        <f t="shared" si="10"/>
        <v>0</v>
      </c>
      <c r="BG159" s="163">
        <f t="shared" si="11"/>
        <v>0</v>
      </c>
      <c r="BH159" s="163">
        <f t="shared" si="12"/>
        <v>0</v>
      </c>
      <c r="BI159" s="163">
        <f t="shared" si="13"/>
        <v>0</v>
      </c>
      <c r="BJ159" s="16" t="s">
        <v>108</v>
      </c>
      <c r="BK159" s="163">
        <f t="shared" si="14"/>
        <v>0</v>
      </c>
      <c r="BL159" s="16" t="s">
        <v>479</v>
      </c>
      <c r="BM159" s="162" t="s">
        <v>549</v>
      </c>
    </row>
    <row r="160" spans="2:65" s="1" customFormat="1" ht="16.5" customHeight="1">
      <c r="B160" s="121"/>
      <c r="C160" s="188" t="s">
        <v>316</v>
      </c>
      <c r="D160" s="188" t="s">
        <v>337</v>
      </c>
      <c r="E160" s="189" t="s">
        <v>550</v>
      </c>
      <c r="F160" s="190" t="s">
        <v>551</v>
      </c>
      <c r="G160" s="191" t="s">
        <v>361</v>
      </c>
      <c r="H160" s="192">
        <v>1</v>
      </c>
      <c r="I160" s="193"/>
      <c r="J160" s="194">
        <f t="shared" si="5"/>
        <v>0</v>
      </c>
      <c r="K160" s="195"/>
      <c r="L160" s="196"/>
      <c r="M160" s="197" t="s">
        <v>1</v>
      </c>
      <c r="N160" s="198" t="s">
        <v>41</v>
      </c>
      <c r="P160" s="160">
        <f t="shared" si="6"/>
        <v>0</v>
      </c>
      <c r="Q160" s="160">
        <v>2.4000000000000001E-4</v>
      </c>
      <c r="R160" s="160">
        <f t="shared" si="7"/>
        <v>2.4000000000000001E-4</v>
      </c>
      <c r="S160" s="160">
        <v>0</v>
      </c>
      <c r="T160" s="161">
        <f t="shared" si="8"/>
        <v>0</v>
      </c>
      <c r="AR160" s="162" t="s">
        <v>479</v>
      </c>
      <c r="AT160" s="162" t="s">
        <v>337</v>
      </c>
      <c r="AU160" s="162" t="s">
        <v>108</v>
      </c>
      <c r="AY160" s="16" t="s">
        <v>130</v>
      </c>
      <c r="BE160" s="163">
        <f t="shared" si="9"/>
        <v>0</v>
      </c>
      <c r="BF160" s="163">
        <f t="shared" si="10"/>
        <v>0</v>
      </c>
      <c r="BG160" s="163">
        <f t="shared" si="11"/>
        <v>0</v>
      </c>
      <c r="BH160" s="163">
        <f t="shared" si="12"/>
        <v>0</v>
      </c>
      <c r="BI160" s="163">
        <f t="shared" si="13"/>
        <v>0</v>
      </c>
      <c r="BJ160" s="16" t="s">
        <v>108</v>
      </c>
      <c r="BK160" s="163">
        <f t="shared" si="14"/>
        <v>0</v>
      </c>
      <c r="BL160" s="16" t="s">
        <v>479</v>
      </c>
      <c r="BM160" s="162" t="s">
        <v>552</v>
      </c>
    </row>
    <row r="161" spans="2:65" s="1" customFormat="1" ht="16.5" customHeight="1">
      <c r="B161" s="121"/>
      <c r="C161" s="151" t="s">
        <v>320</v>
      </c>
      <c r="D161" s="151" t="s">
        <v>133</v>
      </c>
      <c r="E161" s="152" t="s">
        <v>553</v>
      </c>
      <c r="F161" s="153" t="s">
        <v>554</v>
      </c>
      <c r="G161" s="154" t="s">
        <v>361</v>
      </c>
      <c r="H161" s="155">
        <v>6</v>
      </c>
      <c r="I161" s="156"/>
      <c r="J161" s="157">
        <f t="shared" si="5"/>
        <v>0</v>
      </c>
      <c r="K161" s="158"/>
      <c r="L161" s="31"/>
      <c r="M161" s="159" t="s">
        <v>1</v>
      </c>
      <c r="N161" s="120" t="s">
        <v>41</v>
      </c>
      <c r="P161" s="160">
        <f t="shared" si="6"/>
        <v>0</v>
      </c>
      <c r="Q161" s="160">
        <v>0</v>
      </c>
      <c r="R161" s="160">
        <f t="shared" si="7"/>
        <v>0</v>
      </c>
      <c r="S161" s="160">
        <v>0</v>
      </c>
      <c r="T161" s="161">
        <f t="shared" si="8"/>
        <v>0</v>
      </c>
      <c r="AR161" s="162" t="s">
        <v>475</v>
      </c>
      <c r="AT161" s="162" t="s">
        <v>133</v>
      </c>
      <c r="AU161" s="162" t="s">
        <v>108</v>
      </c>
      <c r="AY161" s="16" t="s">
        <v>130</v>
      </c>
      <c r="BE161" s="163">
        <f t="shared" si="9"/>
        <v>0</v>
      </c>
      <c r="BF161" s="163">
        <f t="shared" si="10"/>
        <v>0</v>
      </c>
      <c r="BG161" s="163">
        <f t="shared" si="11"/>
        <v>0</v>
      </c>
      <c r="BH161" s="163">
        <f t="shared" si="12"/>
        <v>0</v>
      </c>
      <c r="BI161" s="163">
        <f t="shared" si="13"/>
        <v>0</v>
      </c>
      <c r="BJ161" s="16" t="s">
        <v>108</v>
      </c>
      <c r="BK161" s="163">
        <f t="shared" si="14"/>
        <v>0</v>
      </c>
      <c r="BL161" s="16" t="s">
        <v>475</v>
      </c>
      <c r="BM161" s="162" t="s">
        <v>555</v>
      </c>
    </row>
    <row r="162" spans="2:65" s="1" customFormat="1" ht="16.5" customHeight="1">
      <c r="B162" s="121"/>
      <c r="C162" s="188" t="s">
        <v>326</v>
      </c>
      <c r="D162" s="188" t="s">
        <v>337</v>
      </c>
      <c r="E162" s="189" t="s">
        <v>556</v>
      </c>
      <c r="F162" s="190" t="s">
        <v>557</v>
      </c>
      <c r="G162" s="191" t="s">
        <v>361</v>
      </c>
      <c r="H162" s="192">
        <v>6</v>
      </c>
      <c r="I162" s="193"/>
      <c r="J162" s="194">
        <f t="shared" si="5"/>
        <v>0</v>
      </c>
      <c r="K162" s="195"/>
      <c r="L162" s="196"/>
      <c r="M162" s="197" t="s">
        <v>1</v>
      </c>
      <c r="N162" s="198" t="s">
        <v>41</v>
      </c>
      <c r="P162" s="160">
        <f t="shared" si="6"/>
        <v>0</v>
      </c>
      <c r="Q162" s="160">
        <v>3.0000000000000001E-5</v>
      </c>
      <c r="R162" s="160">
        <f t="shared" si="7"/>
        <v>1.8000000000000001E-4</v>
      </c>
      <c r="S162" s="160">
        <v>0</v>
      </c>
      <c r="T162" s="161">
        <f t="shared" si="8"/>
        <v>0</v>
      </c>
      <c r="AR162" s="162" t="s">
        <v>479</v>
      </c>
      <c r="AT162" s="162" t="s">
        <v>337</v>
      </c>
      <c r="AU162" s="162" t="s">
        <v>108</v>
      </c>
      <c r="AY162" s="16" t="s">
        <v>130</v>
      </c>
      <c r="BE162" s="163">
        <f t="shared" si="9"/>
        <v>0</v>
      </c>
      <c r="BF162" s="163">
        <f t="shared" si="10"/>
        <v>0</v>
      </c>
      <c r="BG162" s="163">
        <f t="shared" si="11"/>
        <v>0</v>
      </c>
      <c r="BH162" s="163">
        <f t="shared" si="12"/>
        <v>0</v>
      </c>
      <c r="BI162" s="163">
        <f t="shared" si="13"/>
        <v>0</v>
      </c>
      <c r="BJ162" s="16" t="s">
        <v>108</v>
      </c>
      <c r="BK162" s="163">
        <f t="shared" si="14"/>
        <v>0</v>
      </c>
      <c r="BL162" s="16" t="s">
        <v>479</v>
      </c>
      <c r="BM162" s="162" t="s">
        <v>558</v>
      </c>
    </row>
    <row r="163" spans="2:65" s="1" customFormat="1" ht="16.5" customHeight="1">
      <c r="B163" s="121"/>
      <c r="C163" s="151" t="s">
        <v>332</v>
      </c>
      <c r="D163" s="151" t="s">
        <v>133</v>
      </c>
      <c r="E163" s="152" t="s">
        <v>559</v>
      </c>
      <c r="F163" s="153" t="s">
        <v>560</v>
      </c>
      <c r="G163" s="154" t="s">
        <v>361</v>
      </c>
      <c r="H163" s="155">
        <v>1</v>
      </c>
      <c r="I163" s="156"/>
      <c r="J163" s="157">
        <f t="shared" si="5"/>
        <v>0</v>
      </c>
      <c r="K163" s="158"/>
      <c r="L163" s="31"/>
      <c r="M163" s="159" t="s">
        <v>1</v>
      </c>
      <c r="N163" s="120" t="s">
        <v>41</v>
      </c>
      <c r="P163" s="160">
        <f t="shared" si="6"/>
        <v>0</v>
      </c>
      <c r="Q163" s="160">
        <v>0</v>
      </c>
      <c r="R163" s="160">
        <f t="shared" si="7"/>
        <v>0</v>
      </c>
      <c r="S163" s="160">
        <v>0</v>
      </c>
      <c r="T163" s="161">
        <f t="shared" si="8"/>
        <v>0</v>
      </c>
      <c r="AR163" s="162" t="s">
        <v>475</v>
      </c>
      <c r="AT163" s="162" t="s">
        <v>133</v>
      </c>
      <c r="AU163" s="162" t="s">
        <v>108</v>
      </c>
      <c r="AY163" s="16" t="s">
        <v>130</v>
      </c>
      <c r="BE163" s="163">
        <f t="shared" si="9"/>
        <v>0</v>
      </c>
      <c r="BF163" s="163">
        <f t="shared" si="10"/>
        <v>0</v>
      </c>
      <c r="BG163" s="163">
        <f t="shared" si="11"/>
        <v>0</v>
      </c>
      <c r="BH163" s="163">
        <f t="shared" si="12"/>
        <v>0</v>
      </c>
      <c r="BI163" s="163">
        <f t="shared" si="13"/>
        <v>0</v>
      </c>
      <c r="BJ163" s="16" t="s">
        <v>108</v>
      </c>
      <c r="BK163" s="163">
        <f t="shared" si="14"/>
        <v>0</v>
      </c>
      <c r="BL163" s="16" t="s">
        <v>475</v>
      </c>
      <c r="BM163" s="162" t="s">
        <v>561</v>
      </c>
    </row>
    <row r="164" spans="2:65" s="1" customFormat="1" ht="16.5" customHeight="1">
      <c r="B164" s="121"/>
      <c r="C164" s="188" t="s">
        <v>336</v>
      </c>
      <c r="D164" s="188" t="s">
        <v>337</v>
      </c>
      <c r="E164" s="189" t="s">
        <v>562</v>
      </c>
      <c r="F164" s="190" t="s">
        <v>563</v>
      </c>
      <c r="G164" s="191" t="s">
        <v>361</v>
      </c>
      <c r="H164" s="192">
        <v>1</v>
      </c>
      <c r="I164" s="193"/>
      <c r="J164" s="194">
        <f t="shared" si="5"/>
        <v>0</v>
      </c>
      <c r="K164" s="195"/>
      <c r="L164" s="196"/>
      <c r="M164" s="197" t="s">
        <v>1</v>
      </c>
      <c r="N164" s="198" t="s">
        <v>41</v>
      </c>
      <c r="P164" s="160">
        <f t="shared" si="6"/>
        <v>0</v>
      </c>
      <c r="Q164" s="160">
        <v>4.1999999999999997E-3</v>
      </c>
      <c r="R164" s="160">
        <f t="shared" si="7"/>
        <v>4.1999999999999997E-3</v>
      </c>
      <c r="S164" s="160">
        <v>0</v>
      </c>
      <c r="T164" s="161">
        <f t="shared" si="8"/>
        <v>0</v>
      </c>
      <c r="AR164" s="162" t="s">
        <v>479</v>
      </c>
      <c r="AT164" s="162" t="s">
        <v>337</v>
      </c>
      <c r="AU164" s="162" t="s">
        <v>108</v>
      </c>
      <c r="AY164" s="16" t="s">
        <v>130</v>
      </c>
      <c r="BE164" s="163">
        <f t="shared" si="9"/>
        <v>0</v>
      </c>
      <c r="BF164" s="163">
        <f t="shared" si="10"/>
        <v>0</v>
      </c>
      <c r="BG164" s="163">
        <f t="shared" si="11"/>
        <v>0</v>
      </c>
      <c r="BH164" s="163">
        <f t="shared" si="12"/>
        <v>0</v>
      </c>
      <c r="BI164" s="163">
        <f t="shared" si="13"/>
        <v>0</v>
      </c>
      <c r="BJ164" s="16" t="s">
        <v>108</v>
      </c>
      <c r="BK164" s="163">
        <f t="shared" si="14"/>
        <v>0</v>
      </c>
      <c r="BL164" s="16" t="s">
        <v>479</v>
      </c>
      <c r="BM164" s="162" t="s">
        <v>564</v>
      </c>
    </row>
    <row r="165" spans="2:65" s="1" customFormat="1" ht="16.5" customHeight="1">
      <c r="B165" s="121"/>
      <c r="C165" s="151" t="s">
        <v>343</v>
      </c>
      <c r="D165" s="151" t="s">
        <v>133</v>
      </c>
      <c r="E165" s="152" t="s">
        <v>565</v>
      </c>
      <c r="F165" s="153" t="s">
        <v>566</v>
      </c>
      <c r="G165" s="154" t="s">
        <v>361</v>
      </c>
      <c r="H165" s="155">
        <v>1</v>
      </c>
      <c r="I165" s="156"/>
      <c r="J165" s="157">
        <f t="shared" si="5"/>
        <v>0</v>
      </c>
      <c r="K165" s="158"/>
      <c r="L165" s="31"/>
      <c r="M165" s="159" t="s">
        <v>1</v>
      </c>
      <c r="N165" s="120" t="s">
        <v>41</v>
      </c>
      <c r="P165" s="160">
        <f t="shared" si="6"/>
        <v>0</v>
      </c>
      <c r="Q165" s="160">
        <v>0</v>
      </c>
      <c r="R165" s="160">
        <f t="shared" si="7"/>
        <v>0</v>
      </c>
      <c r="S165" s="160">
        <v>0</v>
      </c>
      <c r="T165" s="161">
        <f t="shared" si="8"/>
        <v>0</v>
      </c>
      <c r="AR165" s="162" t="s">
        <v>475</v>
      </c>
      <c r="AT165" s="162" t="s">
        <v>133</v>
      </c>
      <c r="AU165" s="162" t="s">
        <v>108</v>
      </c>
      <c r="AY165" s="16" t="s">
        <v>130</v>
      </c>
      <c r="BE165" s="163">
        <f t="shared" si="9"/>
        <v>0</v>
      </c>
      <c r="BF165" s="163">
        <f t="shared" si="10"/>
        <v>0</v>
      </c>
      <c r="BG165" s="163">
        <f t="shared" si="11"/>
        <v>0</v>
      </c>
      <c r="BH165" s="163">
        <f t="shared" si="12"/>
        <v>0</v>
      </c>
      <c r="BI165" s="163">
        <f t="shared" si="13"/>
        <v>0</v>
      </c>
      <c r="BJ165" s="16" t="s">
        <v>108</v>
      </c>
      <c r="BK165" s="163">
        <f t="shared" si="14"/>
        <v>0</v>
      </c>
      <c r="BL165" s="16" t="s">
        <v>475</v>
      </c>
      <c r="BM165" s="162" t="s">
        <v>567</v>
      </c>
    </row>
    <row r="166" spans="2:65" s="1" customFormat="1" ht="24.15" customHeight="1">
      <c r="B166" s="121"/>
      <c r="C166" s="188" t="s">
        <v>340</v>
      </c>
      <c r="D166" s="188" t="s">
        <v>337</v>
      </c>
      <c r="E166" s="189" t="s">
        <v>568</v>
      </c>
      <c r="F166" s="190" t="s">
        <v>569</v>
      </c>
      <c r="G166" s="191" t="s">
        <v>361</v>
      </c>
      <c r="H166" s="192">
        <v>1</v>
      </c>
      <c r="I166" s="193"/>
      <c r="J166" s="194">
        <f t="shared" si="5"/>
        <v>0</v>
      </c>
      <c r="K166" s="195"/>
      <c r="L166" s="196"/>
      <c r="M166" s="197" t="s">
        <v>1</v>
      </c>
      <c r="N166" s="198" t="s">
        <v>41</v>
      </c>
      <c r="P166" s="160">
        <f t="shared" si="6"/>
        <v>0</v>
      </c>
      <c r="Q166" s="160">
        <v>1.4E-2</v>
      </c>
      <c r="R166" s="160">
        <f t="shared" si="7"/>
        <v>1.4E-2</v>
      </c>
      <c r="S166" s="160">
        <v>0</v>
      </c>
      <c r="T166" s="161">
        <f t="shared" si="8"/>
        <v>0</v>
      </c>
      <c r="AR166" s="162" t="s">
        <v>479</v>
      </c>
      <c r="AT166" s="162" t="s">
        <v>337</v>
      </c>
      <c r="AU166" s="162" t="s">
        <v>108</v>
      </c>
      <c r="AY166" s="16" t="s">
        <v>130</v>
      </c>
      <c r="BE166" s="163">
        <f t="shared" si="9"/>
        <v>0</v>
      </c>
      <c r="BF166" s="163">
        <f t="shared" si="10"/>
        <v>0</v>
      </c>
      <c r="BG166" s="163">
        <f t="shared" si="11"/>
        <v>0</v>
      </c>
      <c r="BH166" s="163">
        <f t="shared" si="12"/>
        <v>0</v>
      </c>
      <c r="BI166" s="163">
        <f t="shared" si="13"/>
        <v>0</v>
      </c>
      <c r="BJ166" s="16" t="s">
        <v>108</v>
      </c>
      <c r="BK166" s="163">
        <f t="shared" si="14"/>
        <v>0</v>
      </c>
      <c r="BL166" s="16" t="s">
        <v>479</v>
      </c>
      <c r="BM166" s="162" t="s">
        <v>570</v>
      </c>
    </row>
    <row r="167" spans="2:65" s="1" customFormat="1" ht="24.15" customHeight="1">
      <c r="B167" s="121"/>
      <c r="C167" s="188" t="s">
        <v>353</v>
      </c>
      <c r="D167" s="188" t="s">
        <v>337</v>
      </c>
      <c r="E167" s="189" t="s">
        <v>571</v>
      </c>
      <c r="F167" s="190" t="s">
        <v>572</v>
      </c>
      <c r="G167" s="191" t="s">
        <v>361</v>
      </c>
      <c r="H167" s="192">
        <v>1</v>
      </c>
      <c r="I167" s="193"/>
      <c r="J167" s="194">
        <f t="shared" si="5"/>
        <v>0</v>
      </c>
      <c r="K167" s="195"/>
      <c r="L167" s="196"/>
      <c r="M167" s="197" t="s">
        <v>1</v>
      </c>
      <c r="N167" s="198" t="s">
        <v>41</v>
      </c>
      <c r="P167" s="160">
        <f t="shared" si="6"/>
        <v>0</v>
      </c>
      <c r="Q167" s="160">
        <v>5.0000000000000002E-5</v>
      </c>
      <c r="R167" s="160">
        <f t="shared" si="7"/>
        <v>5.0000000000000002E-5</v>
      </c>
      <c r="S167" s="160">
        <v>0</v>
      </c>
      <c r="T167" s="161">
        <f t="shared" si="8"/>
        <v>0</v>
      </c>
      <c r="AR167" s="162" t="s">
        <v>479</v>
      </c>
      <c r="AT167" s="162" t="s">
        <v>337</v>
      </c>
      <c r="AU167" s="162" t="s">
        <v>108</v>
      </c>
      <c r="AY167" s="16" t="s">
        <v>130</v>
      </c>
      <c r="BE167" s="163">
        <f t="shared" si="9"/>
        <v>0</v>
      </c>
      <c r="BF167" s="163">
        <f t="shared" si="10"/>
        <v>0</v>
      </c>
      <c r="BG167" s="163">
        <f t="shared" si="11"/>
        <v>0</v>
      </c>
      <c r="BH167" s="163">
        <f t="shared" si="12"/>
        <v>0</v>
      </c>
      <c r="BI167" s="163">
        <f t="shared" si="13"/>
        <v>0</v>
      </c>
      <c r="BJ167" s="16" t="s">
        <v>108</v>
      </c>
      <c r="BK167" s="163">
        <f t="shared" si="14"/>
        <v>0</v>
      </c>
      <c r="BL167" s="16" t="s">
        <v>479</v>
      </c>
      <c r="BM167" s="162" t="s">
        <v>573</v>
      </c>
    </row>
    <row r="168" spans="2:65" s="1" customFormat="1" ht="16.5" customHeight="1">
      <c r="B168" s="121"/>
      <c r="C168" s="151" t="s">
        <v>358</v>
      </c>
      <c r="D168" s="151" t="s">
        <v>133</v>
      </c>
      <c r="E168" s="152" t="s">
        <v>574</v>
      </c>
      <c r="F168" s="153" t="s">
        <v>575</v>
      </c>
      <c r="G168" s="154" t="s">
        <v>361</v>
      </c>
      <c r="H168" s="155">
        <v>2</v>
      </c>
      <c r="I168" s="156"/>
      <c r="J168" s="157">
        <f t="shared" si="5"/>
        <v>0</v>
      </c>
      <c r="K168" s="158"/>
      <c r="L168" s="31"/>
      <c r="M168" s="159" t="s">
        <v>1</v>
      </c>
      <c r="N168" s="120" t="s">
        <v>41</v>
      </c>
      <c r="P168" s="160">
        <f t="shared" si="6"/>
        <v>0</v>
      </c>
      <c r="Q168" s="160">
        <v>0</v>
      </c>
      <c r="R168" s="160">
        <f t="shared" si="7"/>
        <v>0</v>
      </c>
      <c r="S168" s="160">
        <v>0</v>
      </c>
      <c r="T168" s="161">
        <f t="shared" si="8"/>
        <v>0</v>
      </c>
      <c r="AR168" s="162" t="s">
        <v>475</v>
      </c>
      <c r="AT168" s="162" t="s">
        <v>133</v>
      </c>
      <c r="AU168" s="162" t="s">
        <v>108</v>
      </c>
      <c r="AY168" s="16" t="s">
        <v>130</v>
      </c>
      <c r="BE168" s="163">
        <f t="shared" si="9"/>
        <v>0</v>
      </c>
      <c r="BF168" s="163">
        <f t="shared" si="10"/>
        <v>0</v>
      </c>
      <c r="BG168" s="163">
        <f t="shared" si="11"/>
        <v>0</v>
      </c>
      <c r="BH168" s="163">
        <f t="shared" si="12"/>
        <v>0</v>
      </c>
      <c r="BI168" s="163">
        <f t="shared" si="13"/>
        <v>0</v>
      </c>
      <c r="BJ168" s="16" t="s">
        <v>108</v>
      </c>
      <c r="BK168" s="163">
        <f t="shared" si="14"/>
        <v>0</v>
      </c>
      <c r="BL168" s="16" t="s">
        <v>475</v>
      </c>
      <c r="BM168" s="162" t="s">
        <v>576</v>
      </c>
    </row>
    <row r="169" spans="2:65" s="1" customFormat="1" ht="24.15" customHeight="1">
      <c r="B169" s="121"/>
      <c r="C169" s="188" t="s">
        <v>365</v>
      </c>
      <c r="D169" s="188" t="s">
        <v>337</v>
      </c>
      <c r="E169" s="189" t="s">
        <v>577</v>
      </c>
      <c r="F169" s="190" t="s">
        <v>578</v>
      </c>
      <c r="G169" s="191" t="s">
        <v>361</v>
      </c>
      <c r="H169" s="192">
        <v>2</v>
      </c>
      <c r="I169" s="193"/>
      <c r="J169" s="194">
        <f t="shared" si="5"/>
        <v>0</v>
      </c>
      <c r="K169" s="195"/>
      <c r="L169" s="196"/>
      <c r="M169" s="197" t="s">
        <v>1</v>
      </c>
      <c r="N169" s="198" t="s">
        <v>41</v>
      </c>
      <c r="P169" s="160">
        <f t="shared" si="6"/>
        <v>0</v>
      </c>
      <c r="Q169" s="160">
        <v>3.1199999999999999E-3</v>
      </c>
      <c r="R169" s="160">
        <f t="shared" si="7"/>
        <v>6.2399999999999999E-3</v>
      </c>
      <c r="S169" s="160">
        <v>0</v>
      </c>
      <c r="T169" s="161">
        <f t="shared" si="8"/>
        <v>0</v>
      </c>
      <c r="AR169" s="162" t="s">
        <v>479</v>
      </c>
      <c r="AT169" s="162" t="s">
        <v>337</v>
      </c>
      <c r="AU169" s="162" t="s">
        <v>108</v>
      </c>
      <c r="AY169" s="16" t="s">
        <v>130</v>
      </c>
      <c r="BE169" s="163">
        <f t="shared" si="9"/>
        <v>0</v>
      </c>
      <c r="BF169" s="163">
        <f t="shared" si="10"/>
        <v>0</v>
      </c>
      <c r="BG169" s="163">
        <f t="shared" si="11"/>
        <v>0</v>
      </c>
      <c r="BH169" s="163">
        <f t="shared" si="12"/>
        <v>0</v>
      </c>
      <c r="BI169" s="163">
        <f t="shared" si="13"/>
        <v>0</v>
      </c>
      <c r="BJ169" s="16" t="s">
        <v>108</v>
      </c>
      <c r="BK169" s="163">
        <f t="shared" si="14"/>
        <v>0</v>
      </c>
      <c r="BL169" s="16" t="s">
        <v>479</v>
      </c>
      <c r="BM169" s="162" t="s">
        <v>579</v>
      </c>
    </row>
    <row r="170" spans="2:65" s="1" customFormat="1" ht="24.15" customHeight="1">
      <c r="B170" s="121"/>
      <c r="C170" s="151" t="s">
        <v>370</v>
      </c>
      <c r="D170" s="151" t="s">
        <v>133</v>
      </c>
      <c r="E170" s="152" t="s">
        <v>580</v>
      </c>
      <c r="F170" s="153" t="s">
        <v>581</v>
      </c>
      <c r="G170" s="154" t="s">
        <v>171</v>
      </c>
      <c r="H170" s="155">
        <v>148</v>
      </c>
      <c r="I170" s="156"/>
      <c r="J170" s="157">
        <f t="shared" si="5"/>
        <v>0</v>
      </c>
      <c r="K170" s="158"/>
      <c r="L170" s="31"/>
      <c r="M170" s="159" t="s">
        <v>1</v>
      </c>
      <c r="N170" s="120" t="s">
        <v>41</v>
      </c>
      <c r="P170" s="160">
        <f t="shared" si="6"/>
        <v>0</v>
      </c>
      <c r="Q170" s="160">
        <v>0</v>
      </c>
      <c r="R170" s="160">
        <f t="shared" si="7"/>
        <v>0</v>
      </c>
      <c r="S170" s="160">
        <v>0</v>
      </c>
      <c r="T170" s="161">
        <f t="shared" si="8"/>
        <v>0</v>
      </c>
      <c r="AR170" s="162" t="s">
        <v>475</v>
      </c>
      <c r="AT170" s="162" t="s">
        <v>133</v>
      </c>
      <c r="AU170" s="162" t="s">
        <v>108</v>
      </c>
      <c r="AY170" s="16" t="s">
        <v>130</v>
      </c>
      <c r="BE170" s="163">
        <f t="shared" si="9"/>
        <v>0</v>
      </c>
      <c r="BF170" s="163">
        <f t="shared" si="10"/>
        <v>0</v>
      </c>
      <c r="BG170" s="163">
        <f t="shared" si="11"/>
        <v>0</v>
      </c>
      <c r="BH170" s="163">
        <f t="shared" si="12"/>
        <v>0</v>
      </c>
      <c r="BI170" s="163">
        <f t="shared" si="13"/>
        <v>0</v>
      </c>
      <c r="BJ170" s="16" t="s">
        <v>108</v>
      </c>
      <c r="BK170" s="163">
        <f t="shared" si="14"/>
        <v>0</v>
      </c>
      <c r="BL170" s="16" t="s">
        <v>475</v>
      </c>
      <c r="BM170" s="162" t="s">
        <v>582</v>
      </c>
    </row>
    <row r="171" spans="2:65" s="1" customFormat="1" ht="16.5" customHeight="1">
      <c r="B171" s="121"/>
      <c r="C171" s="188" t="s">
        <v>374</v>
      </c>
      <c r="D171" s="188" t="s">
        <v>337</v>
      </c>
      <c r="E171" s="189" t="s">
        <v>583</v>
      </c>
      <c r="F171" s="190" t="s">
        <v>584</v>
      </c>
      <c r="G171" s="191" t="s">
        <v>585</v>
      </c>
      <c r="H171" s="192">
        <v>20.72</v>
      </c>
      <c r="I171" s="193"/>
      <c r="J171" s="194">
        <f t="shared" si="5"/>
        <v>0</v>
      </c>
      <c r="K171" s="195"/>
      <c r="L171" s="196"/>
      <c r="M171" s="197" t="s">
        <v>1</v>
      </c>
      <c r="N171" s="198" t="s">
        <v>41</v>
      </c>
      <c r="P171" s="160">
        <f t="shared" si="6"/>
        <v>0</v>
      </c>
      <c r="Q171" s="160">
        <v>1E-3</v>
      </c>
      <c r="R171" s="160">
        <f t="shared" si="7"/>
        <v>2.0719999999999999E-2</v>
      </c>
      <c r="S171" s="160">
        <v>0</v>
      </c>
      <c r="T171" s="161">
        <f t="shared" si="8"/>
        <v>0</v>
      </c>
      <c r="AR171" s="162" t="s">
        <v>479</v>
      </c>
      <c r="AT171" s="162" t="s">
        <v>337</v>
      </c>
      <c r="AU171" s="162" t="s">
        <v>108</v>
      </c>
      <c r="AY171" s="16" t="s">
        <v>130</v>
      </c>
      <c r="BE171" s="163">
        <f t="shared" si="9"/>
        <v>0</v>
      </c>
      <c r="BF171" s="163">
        <f t="shared" si="10"/>
        <v>0</v>
      </c>
      <c r="BG171" s="163">
        <f t="shared" si="11"/>
        <v>0</v>
      </c>
      <c r="BH171" s="163">
        <f t="shared" si="12"/>
        <v>0</v>
      </c>
      <c r="BI171" s="163">
        <f t="shared" si="13"/>
        <v>0</v>
      </c>
      <c r="BJ171" s="16" t="s">
        <v>108</v>
      </c>
      <c r="BK171" s="163">
        <f t="shared" si="14"/>
        <v>0</v>
      </c>
      <c r="BL171" s="16" t="s">
        <v>479</v>
      </c>
      <c r="BM171" s="162" t="s">
        <v>586</v>
      </c>
    </row>
    <row r="172" spans="2:65" s="1" customFormat="1" ht="24.15" customHeight="1">
      <c r="B172" s="121"/>
      <c r="C172" s="151" t="s">
        <v>379</v>
      </c>
      <c r="D172" s="151" t="s">
        <v>133</v>
      </c>
      <c r="E172" s="152" t="s">
        <v>587</v>
      </c>
      <c r="F172" s="153" t="s">
        <v>588</v>
      </c>
      <c r="G172" s="154" t="s">
        <v>361</v>
      </c>
      <c r="H172" s="155">
        <v>104</v>
      </c>
      <c r="I172" s="156"/>
      <c r="J172" s="157">
        <f t="shared" si="5"/>
        <v>0</v>
      </c>
      <c r="K172" s="158"/>
      <c r="L172" s="31"/>
      <c r="M172" s="159" t="s">
        <v>1</v>
      </c>
      <c r="N172" s="120" t="s">
        <v>41</v>
      </c>
      <c r="P172" s="160">
        <f t="shared" si="6"/>
        <v>0</v>
      </c>
      <c r="Q172" s="160">
        <v>0</v>
      </c>
      <c r="R172" s="160">
        <f t="shared" si="7"/>
        <v>0</v>
      </c>
      <c r="S172" s="160">
        <v>0</v>
      </c>
      <c r="T172" s="161">
        <f t="shared" si="8"/>
        <v>0</v>
      </c>
      <c r="AR172" s="162" t="s">
        <v>475</v>
      </c>
      <c r="AT172" s="162" t="s">
        <v>133</v>
      </c>
      <c r="AU172" s="162" t="s">
        <v>108</v>
      </c>
      <c r="AY172" s="16" t="s">
        <v>130</v>
      </c>
      <c r="BE172" s="163">
        <f t="shared" si="9"/>
        <v>0</v>
      </c>
      <c r="BF172" s="163">
        <f t="shared" si="10"/>
        <v>0</v>
      </c>
      <c r="BG172" s="163">
        <f t="shared" si="11"/>
        <v>0</v>
      </c>
      <c r="BH172" s="163">
        <f t="shared" si="12"/>
        <v>0</v>
      </c>
      <c r="BI172" s="163">
        <f t="shared" si="13"/>
        <v>0</v>
      </c>
      <c r="BJ172" s="16" t="s">
        <v>108</v>
      </c>
      <c r="BK172" s="163">
        <f t="shared" si="14"/>
        <v>0</v>
      </c>
      <c r="BL172" s="16" t="s">
        <v>475</v>
      </c>
      <c r="BM172" s="162" t="s">
        <v>589</v>
      </c>
    </row>
    <row r="173" spans="2:65" s="1" customFormat="1" ht="24.15" customHeight="1">
      <c r="B173" s="121"/>
      <c r="C173" s="188" t="s">
        <v>381</v>
      </c>
      <c r="D173" s="188" t="s">
        <v>337</v>
      </c>
      <c r="E173" s="189" t="s">
        <v>590</v>
      </c>
      <c r="F173" s="190" t="s">
        <v>591</v>
      </c>
      <c r="G173" s="191" t="s">
        <v>361</v>
      </c>
      <c r="H173" s="192">
        <v>104</v>
      </c>
      <c r="I173" s="193"/>
      <c r="J173" s="194">
        <f t="shared" si="5"/>
        <v>0</v>
      </c>
      <c r="K173" s="195"/>
      <c r="L173" s="196"/>
      <c r="M173" s="197" t="s">
        <v>1</v>
      </c>
      <c r="N173" s="198" t="s">
        <v>41</v>
      </c>
      <c r="P173" s="160">
        <f t="shared" si="6"/>
        <v>0</v>
      </c>
      <c r="Q173" s="160">
        <v>1E-4</v>
      </c>
      <c r="R173" s="160">
        <f t="shared" si="7"/>
        <v>1.0400000000000001E-2</v>
      </c>
      <c r="S173" s="160">
        <v>0</v>
      </c>
      <c r="T173" s="161">
        <f t="shared" si="8"/>
        <v>0</v>
      </c>
      <c r="AR173" s="162" t="s">
        <v>479</v>
      </c>
      <c r="AT173" s="162" t="s">
        <v>337</v>
      </c>
      <c r="AU173" s="162" t="s">
        <v>108</v>
      </c>
      <c r="AY173" s="16" t="s">
        <v>130</v>
      </c>
      <c r="BE173" s="163">
        <f t="shared" si="9"/>
        <v>0</v>
      </c>
      <c r="BF173" s="163">
        <f t="shared" si="10"/>
        <v>0</v>
      </c>
      <c r="BG173" s="163">
        <f t="shared" si="11"/>
        <v>0</v>
      </c>
      <c r="BH173" s="163">
        <f t="shared" si="12"/>
        <v>0</v>
      </c>
      <c r="BI173" s="163">
        <f t="shared" si="13"/>
        <v>0</v>
      </c>
      <c r="BJ173" s="16" t="s">
        <v>108</v>
      </c>
      <c r="BK173" s="163">
        <f t="shared" si="14"/>
        <v>0</v>
      </c>
      <c r="BL173" s="16" t="s">
        <v>479</v>
      </c>
      <c r="BM173" s="162" t="s">
        <v>592</v>
      </c>
    </row>
    <row r="174" spans="2:65" s="1" customFormat="1" ht="24.15" customHeight="1">
      <c r="B174" s="121"/>
      <c r="C174" s="188" t="s">
        <v>387</v>
      </c>
      <c r="D174" s="188" t="s">
        <v>337</v>
      </c>
      <c r="E174" s="189" t="s">
        <v>593</v>
      </c>
      <c r="F174" s="190" t="s">
        <v>594</v>
      </c>
      <c r="G174" s="191" t="s">
        <v>361</v>
      </c>
      <c r="H174" s="192">
        <v>104</v>
      </c>
      <c r="I174" s="193"/>
      <c r="J174" s="194">
        <f t="shared" si="5"/>
        <v>0</v>
      </c>
      <c r="K174" s="195"/>
      <c r="L174" s="196"/>
      <c r="M174" s="197" t="s">
        <v>1</v>
      </c>
      <c r="N174" s="198" t="s">
        <v>41</v>
      </c>
      <c r="P174" s="160">
        <f t="shared" si="6"/>
        <v>0</v>
      </c>
      <c r="Q174" s="160">
        <v>4.0000000000000002E-4</v>
      </c>
      <c r="R174" s="160">
        <f t="shared" si="7"/>
        <v>4.1600000000000005E-2</v>
      </c>
      <c r="S174" s="160">
        <v>0</v>
      </c>
      <c r="T174" s="161">
        <f t="shared" si="8"/>
        <v>0</v>
      </c>
      <c r="AR174" s="162" t="s">
        <v>479</v>
      </c>
      <c r="AT174" s="162" t="s">
        <v>337</v>
      </c>
      <c r="AU174" s="162" t="s">
        <v>108</v>
      </c>
      <c r="AY174" s="16" t="s">
        <v>130</v>
      </c>
      <c r="BE174" s="163">
        <f t="shared" si="9"/>
        <v>0</v>
      </c>
      <c r="BF174" s="163">
        <f t="shared" si="10"/>
        <v>0</v>
      </c>
      <c r="BG174" s="163">
        <f t="shared" si="11"/>
        <v>0</v>
      </c>
      <c r="BH174" s="163">
        <f t="shared" si="12"/>
        <v>0</v>
      </c>
      <c r="BI174" s="163">
        <f t="shared" si="13"/>
        <v>0</v>
      </c>
      <c r="BJ174" s="16" t="s">
        <v>108</v>
      </c>
      <c r="BK174" s="163">
        <f t="shared" si="14"/>
        <v>0</v>
      </c>
      <c r="BL174" s="16" t="s">
        <v>479</v>
      </c>
      <c r="BM174" s="162" t="s">
        <v>595</v>
      </c>
    </row>
    <row r="175" spans="2:65" s="1" customFormat="1" ht="33" customHeight="1">
      <c r="B175" s="121"/>
      <c r="C175" s="151" t="s">
        <v>389</v>
      </c>
      <c r="D175" s="151" t="s">
        <v>133</v>
      </c>
      <c r="E175" s="152" t="s">
        <v>596</v>
      </c>
      <c r="F175" s="153" t="s">
        <v>597</v>
      </c>
      <c r="G175" s="154" t="s">
        <v>171</v>
      </c>
      <c r="H175" s="155">
        <v>38</v>
      </c>
      <c r="I175" s="156"/>
      <c r="J175" s="157">
        <f t="shared" si="5"/>
        <v>0</v>
      </c>
      <c r="K175" s="158"/>
      <c r="L175" s="31"/>
      <c r="M175" s="159" t="s">
        <v>1</v>
      </c>
      <c r="N175" s="120" t="s">
        <v>41</v>
      </c>
      <c r="P175" s="160">
        <f t="shared" si="6"/>
        <v>0</v>
      </c>
      <c r="Q175" s="160">
        <v>0</v>
      </c>
      <c r="R175" s="160">
        <f t="shared" si="7"/>
        <v>0</v>
      </c>
      <c r="S175" s="160">
        <v>0</v>
      </c>
      <c r="T175" s="161">
        <f t="shared" si="8"/>
        <v>0</v>
      </c>
      <c r="AR175" s="162" t="s">
        <v>475</v>
      </c>
      <c r="AT175" s="162" t="s">
        <v>133</v>
      </c>
      <c r="AU175" s="162" t="s">
        <v>108</v>
      </c>
      <c r="AY175" s="16" t="s">
        <v>130</v>
      </c>
      <c r="BE175" s="163">
        <f t="shared" si="9"/>
        <v>0</v>
      </c>
      <c r="BF175" s="163">
        <f t="shared" si="10"/>
        <v>0</v>
      </c>
      <c r="BG175" s="163">
        <f t="shared" si="11"/>
        <v>0</v>
      </c>
      <c r="BH175" s="163">
        <f t="shared" si="12"/>
        <v>0</v>
      </c>
      <c r="BI175" s="163">
        <f t="shared" si="13"/>
        <v>0</v>
      </c>
      <c r="BJ175" s="16" t="s">
        <v>108</v>
      </c>
      <c r="BK175" s="163">
        <f t="shared" si="14"/>
        <v>0</v>
      </c>
      <c r="BL175" s="16" t="s">
        <v>475</v>
      </c>
      <c r="BM175" s="162" t="s">
        <v>598</v>
      </c>
    </row>
    <row r="176" spans="2:65" s="1" customFormat="1" ht="16.5" customHeight="1">
      <c r="B176" s="121"/>
      <c r="C176" s="188" t="s">
        <v>394</v>
      </c>
      <c r="D176" s="188" t="s">
        <v>337</v>
      </c>
      <c r="E176" s="189" t="s">
        <v>599</v>
      </c>
      <c r="F176" s="190" t="s">
        <v>600</v>
      </c>
      <c r="G176" s="191" t="s">
        <v>585</v>
      </c>
      <c r="H176" s="192">
        <v>35.795999999999999</v>
      </c>
      <c r="I176" s="193"/>
      <c r="J176" s="194">
        <f t="shared" si="5"/>
        <v>0</v>
      </c>
      <c r="K176" s="195"/>
      <c r="L176" s="196"/>
      <c r="M176" s="197" t="s">
        <v>1</v>
      </c>
      <c r="N176" s="198" t="s">
        <v>41</v>
      </c>
      <c r="P176" s="160">
        <f t="shared" si="6"/>
        <v>0</v>
      </c>
      <c r="Q176" s="160">
        <v>1E-3</v>
      </c>
      <c r="R176" s="160">
        <f t="shared" si="7"/>
        <v>3.5796000000000001E-2</v>
      </c>
      <c r="S176" s="160">
        <v>0</v>
      </c>
      <c r="T176" s="161">
        <f t="shared" si="8"/>
        <v>0</v>
      </c>
      <c r="AR176" s="162" t="s">
        <v>479</v>
      </c>
      <c r="AT176" s="162" t="s">
        <v>337</v>
      </c>
      <c r="AU176" s="162" t="s">
        <v>108</v>
      </c>
      <c r="AY176" s="16" t="s">
        <v>130</v>
      </c>
      <c r="BE176" s="163">
        <f t="shared" si="9"/>
        <v>0</v>
      </c>
      <c r="BF176" s="163">
        <f t="shared" si="10"/>
        <v>0</v>
      </c>
      <c r="BG176" s="163">
        <f t="shared" si="11"/>
        <v>0</v>
      </c>
      <c r="BH176" s="163">
        <f t="shared" si="12"/>
        <v>0</v>
      </c>
      <c r="BI176" s="163">
        <f t="shared" si="13"/>
        <v>0</v>
      </c>
      <c r="BJ176" s="16" t="s">
        <v>108</v>
      </c>
      <c r="BK176" s="163">
        <f t="shared" si="14"/>
        <v>0</v>
      </c>
      <c r="BL176" s="16" t="s">
        <v>479</v>
      </c>
      <c r="BM176" s="162" t="s">
        <v>601</v>
      </c>
    </row>
    <row r="177" spans="2:65" s="1" customFormat="1" ht="24.15" customHeight="1">
      <c r="B177" s="121"/>
      <c r="C177" s="151" t="s">
        <v>396</v>
      </c>
      <c r="D177" s="151" t="s">
        <v>133</v>
      </c>
      <c r="E177" s="152" t="s">
        <v>602</v>
      </c>
      <c r="F177" s="153" t="s">
        <v>603</v>
      </c>
      <c r="G177" s="154" t="s">
        <v>171</v>
      </c>
      <c r="H177" s="155">
        <v>24</v>
      </c>
      <c r="I177" s="156"/>
      <c r="J177" s="157">
        <f t="shared" si="5"/>
        <v>0</v>
      </c>
      <c r="K177" s="158"/>
      <c r="L177" s="31"/>
      <c r="M177" s="159" t="s">
        <v>1</v>
      </c>
      <c r="N177" s="120" t="s">
        <v>41</v>
      </c>
      <c r="P177" s="160">
        <f t="shared" si="6"/>
        <v>0</v>
      </c>
      <c r="Q177" s="160">
        <v>0</v>
      </c>
      <c r="R177" s="160">
        <f t="shared" si="7"/>
        <v>0</v>
      </c>
      <c r="S177" s="160">
        <v>0</v>
      </c>
      <c r="T177" s="161">
        <f t="shared" si="8"/>
        <v>0</v>
      </c>
      <c r="AR177" s="162" t="s">
        <v>475</v>
      </c>
      <c r="AT177" s="162" t="s">
        <v>133</v>
      </c>
      <c r="AU177" s="162" t="s">
        <v>108</v>
      </c>
      <c r="AY177" s="16" t="s">
        <v>130</v>
      </c>
      <c r="BE177" s="163">
        <f t="shared" si="9"/>
        <v>0</v>
      </c>
      <c r="BF177" s="163">
        <f t="shared" si="10"/>
        <v>0</v>
      </c>
      <c r="BG177" s="163">
        <f t="shared" si="11"/>
        <v>0</v>
      </c>
      <c r="BH177" s="163">
        <f t="shared" si="12"/>
        <v>0</v>
      </c>
      <c r="BI177" s="163">
        <f t="shared" si="13"/>
        <v>0</v>
      </c>
      <c r="BJ177" s="16" t="s">
        <v>108</v>
      </c>
      <c r="BK177" s="163">
        <f t="shared" si="14"/>
        <v>0</v>
      </c>
      <c r="BL177" s="16" t="s">
        <v>475</v>
      </c>
      <c r="BM177" s="162" t="s">
        <v>604</v>
      </c>
    </row>
    <row r="178" spans="2:65" s="1" customFormat="1" ht="16.5" customHeight="1">
      <c r="B178" s="121"/>
      <c r="C178" s="188" t="s">
        <v>400</v>
      </c>
      <c r="D178" s="188" t="s">
        <v>337</v>
      </c>
      <c r="E178" s="189" t="s">
        <v>605</v>
      </c>
      <c r="F178" s="190" t="s">
        <v>606</v>
      </c>
      <c r="G178" s="191" t="s">
        <v>585</v>
      </c>
      <c r="H178" s="192">
        <v>15</v>
      </c>
      <c r="I178" s="193"/>
      <c r="J178" s="194">
        <f t="shared" si="5"/>
        <v>0</v>
      </c>
      <c r="K178" s="195"/>
      <c r="L178" s="196"/>
      <c r="M178" s="197" t="s">
        <v>1</v>
      </c>
      <c r="N178" s="198" t="s">
        <v>41</v>
      </c>
      <c r="P178" s="160">
        <f t="shared" si="6"/>
        <v>0</v>
      </c>
      <c r="Q178" s="160">
        <v>1E-3</v>
      </c>
      <c r="R178" s="160">
        <f t="shared" si="7"/>
        <v>1.4999999999999999E-2</v>
      </c>
      <c r="S178" s="160">
        <v>0</v>
      </c>
      <c r="T178" s="161">
        <f t="shared" si="8"/>
        <v>0</v>
      </c>
      <c r="AR178" s="162" t="s">
        <v>479</v>
      </c>
      <c r="AT178" s="162" t="s">
        <v>337</v>
      </c>
      <c r="AU178" s="162" t="s">
        <v>108</v>
      </c>
      <c r="AY178" s="16" t="s">
        <v>130</v>
      </c>
      <c r="BE178" s="163">
        <f t="shared" si="9"/>
        <v>0</v>
      </c>
      <c r="BF178" s="163">
        <f t="shared" si="10"/>
        <v>0</v>
      </c>
      <c r="BG178" s="163">
        <f t="shared" si="11"/>
        <v>0</v>
      </c>
      <c r="BH178" s="163">
        <f t="shared" si="12"/>
        <v>0</v>
      </c>
      <c r="BI178" s="163">
        <f t="shared" si="13"/>
        <v>0</v>
      </c>
      <c r="BJ178" s="16" t="s">
        <v>108</v>
      </c>
      <c r="BK178" s="163">
        <f t="shared" si="14"/>
        <v>0</v>
      </c>
      <c r="BL178" s="16" t="s">
        <v>479</v>
      </c>
      <c r="BM178" s="162" t="s">
        <v>607</v>
      </c>
    </row>
    <row r="179" spans="2:65" s="13" customFormat="1">
      <c r="B179" s="171"/>
      <c r="D179" s="165" t="s">
        <v>139</v>
      </c>
      <c r="E179" s="172" t="s">
        <v>1</v>
      </c>
      <c r="F179" s="173" t="s">
        <v>608</v>
      </c>
      <c r="H179" s="174">
        <v>15</v>
      </c>
      <c r="I179" s="175"/>
      <c r="L179" s="171"/>
      <c r="M179" s="176"/>
      <c r="T179" s="177"/>
      <c r="AT179" s="172" t="s">
        <v>139</v>
      </c>
      <c r="AU179" s="172" t="s">
        <v>108</v>
      </c>
      <c r="AV179" s="13" t="s">
        <v>108</v>
      </c>
      <c r="AW179" s="13" t="s">
        <v>31</v>
      </c>
      <c r="AX179" s="13" t="s">
        <v>82</v>
      </c>
      <c r="AY179" s="172" t="s">
        <v>130</v>
      </c>
    </row>
    <row r="180" spans="2:65" s="1" customFormat="1" ht="24.15" customHeight="1">
      <c r="B180" s="121"/>
      <c r="C180" s="151" t="s">
        <v>404</v>
      </c>
      <c r="D180" s="151" t="s">
        <v>133</v>
      </c>
      <c r="E180" s="152" t="s">
        <v>609</v>
      </c>
      <c r="F180" s="153" t="s">
        <v>610</v>
      </c>
      <c r="G180" s="154" t="s">
        <v>361</v>
      </c>
      <c r="H180" s="155">
        <v>18</v>
      </c>
      <c r="I180" s="156"/>
      <c r="J180" s="157">
        <f t="shared" ref="J180:J211" si="15">ROUND(I180*H180,2)</f>
        <v>0</v>
      </c>
      <c r="K180" s="158"/>
      <c r="L180" s="31"/>
      <c r="M180" s="159" t="s">
        <v>1</v>
      </c>
      <c r="N180" s="120" t="s">
        <v>41</v>
      </c>
      <c r="P180" s="160">
        <f t="shared" ref="P180:P211" si="16">O180*H180</f>
        <v>0</v>
      </c>
      <c r="Q180" s="160">
        <v>0</v>
      </c>
      <c r="R180" s="160">
        <f t="shared" ref="R180:R211" si="17">Q180*H180</f>
        <v>0</v>
      </c>
      <c r="S180" s="160">
        <v>0</v>
      </c>
      <c r="T180" s="161">
        <f t="shared" ref="T180:T211" si="18">S180*H180</f>
        <v>0</v>
      </c>
      <c r="AR180" s="162" t="s">
        <v>475</v>
      </c>
      <c r="AT180" s="162" t="s">
        <v>133</v>
      </c>
      <c r="AU180" s="162" t="s">
        <v>108</v>
      </c>
      <c r="AY180" s="16" t="s">
        <v>130</v>
      </c>
      <c r="BE180" s="163">
        <f t="shared" ref="BE180:BE211" si="19">IF(N180="základná",J180,0)</f>
        <v>0</v>
      </c>
      <c r="BF180" s="163">
        <f t="shared" ref="BF180:BF211" si="20">IF(N180="znížená",J180,0)</f>
        <v>0</v>
      </c>
      <c r="BG180" s="163">
        <f t="shared" ref="BG180:BG211" si="21">IF(N180="zákl. prenesená",J180,0)</f>
        <v>0</v>
      </c>
      <c r="BH180" s="163">
        <f t="shared" ref="BH180:BH211" si="22">IF(N180="zníž. prenesená",J180,0)</f>
        <v>0</v>
      </c>
      <c r="BI180" s="163">
        <f t="shared" ref="BI180:BI211" si="23">IF(N180="nulová",J180,0)</f>
        <v>0</v>
      </c>
      <c r="BJ180" s="16" t="s">
        <v>108</v>
      </c>
      <c r="BK180" s="163">
        <f t="shared" ref="BK180:BK211" si="24">ROUND(I180*H180,2)</f>
        <v>0</v>
      </c>
      <c r="BL180" s="16" t="s">
        <v>475</v>
      </c>
      <c r="BM180" s="162" t="s">
        <v>611</v>
      </c>
    </row>
    <row r="181" spans="2:65" s="1" customFormat="1" ht="16.5" customHeight="1">
      <c r="B181" s="121"/>
      <c r="C181" s="188" t="s">
        <v>411</v>
      </c>
      <c r="D181" s="188" t="s">
        <v>337</v>
      </c>
      <c r="E181" s="189" t="s">
        <v>612</v>
      </c>
      <c r="F181" s="190" t="s">
        <v>613</v>
      </c>
      <c r="G181" s="191" t="s">
        <v>361</v>
      </c>
      <c r="H181" s="192">
        <v>18</v>
      </c>
      <c r="I181" s="193"/>
      <c r="J181" s="194">
        <f t="shared" si="15"/>
        <v>0</v>
      </c>
      <c r="K181" s="195"/>
      <c r="L181" s="196"/>
      <c r="M181" s="197" t="s">
        <v>1</v>
      </c>
      <c r="N181" s="198" t="s">
        <v>41</v>
      </c>
      <c r="P181" s="160">
        <f t="shared" si="16"/>
        <v>0</v>
      </c>
      <c r="Q181" s="160">
        <v>0</v>
      </c>
      <c r="R181" s="160">
        <f t="shared" si="17"/>
        <v>0</v>
      </c>
      <c r="S181" s="160">
        <v>0</v>
      </c>
      <c r="T181" s="161">
        <f t="shared" si="18"/>
        <v>0</v>
      </c>
      <c r="AR181" s="162" t="s">
        <v>479</v>
      </c>
      <c r="AT181" s="162" t="s">
        <v>337</v>
      </c>
      <c r="AU181" s="162" t="s">
        <v>108</v>
      </c>
      <c r="AY181" s="16" t="s">
        <v>130</v>
      </c>
      <c r="BE181" s="163">
        <f t="shared" si="19"/>
        <v>0</v>
      </c>
      <c r="BF181" s="163">
        <f t="shared" si="20"/>
        <v>0</v>
      </c>
      <c r="BG181" s="163">
        <f t="shared" si="21"/>
        <v>0</v>
      </c>
      <c r="BH181" s="163">
        <f t="shared" si="22"/>
        <v>0</v>
      </c>
      <c r="BI181" s="163">
        <f t="shared" si="23"/>
        <v>0</v>
      </c>
      <c r="BJ181" s="16" t="s">
        <v>108</v>
      </c>
      <c r="BK181" s="163">
        <f t="shared" si="24"/>
        <v>0</v>
      </c>
      <c r="BL181" s="16" t="s">
        <v>479</v>
      </c>
      <c r="BM181" s="162" t="s">
        <v>614</v>
      </c>
    </row>
    <row r="182" spans="2:65" s="1" customFormat="1" ht="24.15" customHeight="1">
      <c r="B182" s="121"/>
      <c r="C182" s="188" t="s">
        <v>413</v>
      </c>
      <c r="D182" s="188" t="s">
        <v>337</v>
      </c>
      <c r="E182" s="189" t="s">
        <v>615</v>
      </c>
      <c r="F182" s="190" t="s">
        <v>616</v>
      </c>
      <c r="G182" s="191" t="s">
        <v>361</v>
      </c>
      <c r="H182" s="192">
        <v>18</v>
      </c>
      <c r="I182" s="193"/>
      <c r="J182" s="194">
        <f t="shared" si="15"/>
        <v>0</v>
      </c>
      <c r="K182" s="195"/>
      <c r="L182" s="196"/>
      <c r="M182" s="197" t="s">
        <v>1</v>
      </c>
      <c r="N182" s="198" t="s">
        <v>41</v>
      </c>
      <c r="P182" s="160">
        <f t="shared" si="16"/>
        <v>0</v>
      </c>
      <c r="Q182" s="160">
        <v>1E-4</v>
      </c>
      <c r="R182" s="160">
        <f t="shared" si="17"/>
        <v>1.8000000000000002E-3</v>
      </c>
      <c r="S182" s="160">
        <v>0</v>
      </c>
      <c r="T182" s="161">
        <f t="shared" si="18"/>
        <v>0</v>
      </c>
      <c r="AR182" s="162" t="s">
        <v>479</v>
      </c>
      <c r="AT182" s="162" t="s">
        <v>337</v>
      </c>
      <c r="AU182" s="162" t="s">
        <v>108</v>
      </c>
      <c r="AY182" s="16" t="s">
        <v>130</v>
      </c>
      <c r="BE182" s="163">
        <f t="shared" si="19"/>
        <v>0</v>
      </c>
      <c r="BF182" s="163">
        <f t="shared" si="20"/>
        <v>0</v>
      </c>
      <c r="BG182" s="163">
        <f t="shared" si="21"/>
        <v>0</v>
      </c>
      <c r="BH182" s="163">
        <f t="shared" si="22"/>
        <v>0</v>
      </c>
      <c r="BI182" s="163">
        <f t="shared" si="23"/>
        <v>0</v>
      </c>
      <c r="BJ182" s="16" t="s">
        <v>108</v>
      </c>
      <c r="BK182" s="163">
        <f t="shared" si="24"/>
        <v>0</v>
      </c>
      <c r="BL182" s="16" t="s">
        <v>479</v>
      </c>
      <c r="BM182" s="162" t="s">
        <v>617</v>
      </c>
    </row>
    <row r="183" spans="2:65" s="1" customFormat="1" ht="24.15" customHeight="1">
      <c r="B183" s="121"/>
      <c r="C183" s="151" t="s">
        <v>417</v>
      </c>
      <c r="D183" s="151" t="s">
        <v>133</v>
      </c>
      <c r="E183" s="152" t="s">
        <v>618</v>
      </c>
      <c r="F183" s="153" t="s">
        <v>619</v>
      </c>
      <c r="G183" s="154" t="s">
        <v>361</v>
      </c>
      <c r="H183" s="155">
        <v>7</v>
      </c>
      <c r="I183" s="156"/>
      <c r="J183" s="157">
        <f t="shared" si="15"/>
        <v>0</v>
      </c>
      <c r="K183" s="158"/>
      <c r="L183" s="31"/>
      <c r="M183" s="159" t="s">
        <v>1</v>
      </c>
      <c r="N183" s="120" t="s">
        <v>41</v>
      </c>
      <c r="P183" s="160">
        <f t="shared" si="16"/>
        <v>0</v>
      </c>
      <c r="Q183" s="160">
        <v>0</v>
      </c>
      <c r="R183" s="160">
        <f t="shared" si="17"/>
        <v>0</v>
      </c>
      <c r="S183" s="160">
        <v>0</v>
      </c>
      <c r="T183" s="161">
        <f t="shared" si="18"/>
        <v>0</v>
      </c>
      <c r="AR183" s="162" t="s">
        <v>475</v>
      </c>
      <c r="AT183" s="162" t="s">
        <v>133</v>
      </c>
      <c r="AU183" s="162" t="s">
        <v>108</v>
      </c>
      <c r="AY183" s="16" t="s">
        <v>130</v>
      </c>
      <c r="BE183" s="163">
        <f t="shared" si="19"/>
        <v>0</v>
      </c>
      <c r="BF183" s="163">
        <f t="shared" si="20"/>
        <v>0</v>
      </c>
      <c r="BG183" s="163">
        <f t="shared" si="21"/>
        <v>0</v>
      </c>
      <c r="BH183" s="163">
        <f t="shared" si="22"/>
        <v>0</v>
      </c>
      <c r="BI183" s="163">
        <f t="shared" si="23"/>
        <v>0</v>
      </c>
      <c r="BJ183" s="16" t="s">
        <v>108</v>
      </c>
      <c r="BK183" s="163">
        <f t="shared" si="24"/>
        <v>0</v>
      </c>
      <c r="BL183" s="16" t="s">
        <v>475</v>
      </c>
      <c r="BM183" s="162" t="s">
        <v>620</v>
      </c>
    </row>
    <row r="184" spans="2:65" s="1" customFormat="1" ht="21.75" customHeight="1">
      <c r="B184" s="121"/>
      <c r="C184" s="188" t="s">
        <v>423</v>
      </c>
      <c r="D184" s="188" t="s">
        <v>337</v>
      </c>
      <c r="E184" s="189" t="s">
        <v>621</v>
      </c>
      <c r="F184" s="190" t="s">
        <v>622</v>
      </c>
      <c r="G184" s="191" t="s">
        <v>361</v>
      </c>
      <c r="H184" s="192">
        <v>7</v>
      </c>
      <c r="I184" s="193"/>
      <c r="J184" s="194">
        <f t="shared" si="15"/>
        <v>0</v>
      </c>
      <c r="K184" s="195"/>
      <c r="L184" s="196"/>
      <c r="M184" s="197" t="s">
        <v>1</v>
      </c>
      <c r="N184" s="198" t="s">
        <v>41</v>
      </c>
      <c r="P184" s="160">
        <f t="shared" si="16"/>
        <v>0</v>
      </c>
      <c r="Q184" s="160">
        <v>4.0000000000000002E-4</v>
      </c>
      <c r="R184" s="160">
        <f t="shared" si="17"/>
        <v>2.8E-3</v>
      </c>
      <c r="S184" s="160">
        <v>0</v>
      </c>
      <c r="T184" s="161">
        <f t="shared" si="18"/>
        <v>0</v>
      </c>
      <c r="AR184" s="162" t="s">
        <v>479</v>
      </c>
      <c r="AT184" s="162" t="s">
        <v>337</v>
      </c>
      <c r="AU184" s="162" t="s">
        <v>108</v>
      </c>
      <c r="AY184" s="16" t="s">
        <v>130</v>
      </c>
      <c r="BE184" s="163">
        <f t="shared" si="19"/>
        <v>0</v>
      </c>
      <c r="BF184" s="163">
        <f t="shared" si="20"/>
        <v>0</v>
      </c>
      <c r="BG184" s="163">
        <f t="shared" si="21"/>
        <v>0</v>
      </c>
      <c r="BH184" s="163">
        <f t="shared" si="22"/>
        <v>0</v>
      </c>
      <c r="BI184" s="163">
        <f t="shared" si="23"/>
        <v>0</v>
      </c>
      <c r="BJ184" s="16" t="s">
        <v>108</v>
      </c>
      <c r="BK184" s="163">
        <f t="shared" si="24"/>
        <v>0</v>
      </c>
      <c r="BL184" s="16" t="s">
        <v>479</v>
      </c>
      <c r="BM184" s="162" t="s">
        <v>623</v>
      </c>
    </row>
    <row r="185" spans="2:65" s="1" customFormat="1" ht="16.5" customHeight="1">
      <c r="B185" s="121"/>
      <c r="C185" s="151" t="s">
        <v>427</v>
      </c>
      <c r="D185" s="151" t="s">
        <v>133</v>
      </c>
      <c r="E185" s="152" t="s">
        <v>624</v>
      </c>
      <c r="F185" s="153" t="s">
        <v>625</v>
      </c>
      <c r="G185" s="154" t="s">
        <v>361</v>
      </c>
      <c r="H185" s="155">
        <v>60</v>
      </c>
      <c r="I185" s="156"/>
      <c r="J185" s="157">
        <f t="shared" si="15"/>
        <v>0</v>
      </c>
      <c r="K185" s="158"/>
      <c r="L185" s="31"/>
      <c r="M185" s="159" t="s">
        <v>1</v>
      </c>
      <c r="N185" s="120" t="s">
        <v>41</v>
      </c>
      <c r="P185" s="160">
        <f t="shared" si="16"/>
        <v>0</v>
      </c>
      <c r="Q185" s="160">
        <v>0</v>
      </c>
      <c r="R185" s="160">
        <f t="shared" si="17"/>
        <v>0</v>
      </c>
      <c r="S185" s="160">
        <v>0</v>
      </c>
      <c r="T185" s="161">
        <f t="shared" si="18"/>
        <v>0</v>
      </c>
      <c r="AR185" s="162" t="s">
        <v>475</v>
      </c>
      <c r="AT185" s="162" t="s">
        <v>133</v>
      </c>
      <c r="AU185" s="162" t="s">
        <v>108</v>
      </c>
      <c r="AY185" s="16" t="s">
        <v>130</v>
      </c>
      <c r="BE185" s="163">
        <f t="shared" si="19"/>
        <v>0</v>
      </c>
      <c r="BF185" s="163">
        <f t="shared" si="20"/>
        <v>0</v>
      </c>
      <c r="BG185" s="163">
        <f t="shared" si="21"/>
        <v>0</v>
      </c>
      <c r="BH185" s="163">
        <f t="shared" si="22"/>
        <v>0</v>
      </c>
      <c r="BI185" s="163">
        <f t="shared" si="23"/>
        <v>0</v>
      </c>
      <c r="BJ185" s="16" t="s">
        <v>108</v>
      </c>
      <c r="BK185" s="163">
        <f t="shared" si="24"/>
        <v>0</v>
      </c>
      <c r="BL185" s="16" t="s">
        <v>475</v>
      </c>
      <c r="BM185" s="162" t="s">
        <v>626</v>
      </c>
    </row>
    <row r="186" spans="2:65" s="1" customFormat="1" ht="24.15" customHeight="1">
      <c r="B186" s="121"/>
      <c r="C186" s="188" t="s">
        <v>432</v>
      </c>
      <c r="D186" s="188" t="s">
        <v>337</v>
      </c>
      <c r="E186" s="189" t="s">
        <v>627</v>
      </c>
      <c r="F186" s="190" t="s">
        <v>628</v>
      </c>
      <c r="G186" s="191" t="s">
        <v>361</v>
      </c>
      <c r="H186" s="192">
        <v>60</v>
      </c>
      <c r="I186" s="193"/>
      <c r="J186" s="194">
        <f t="shared" si="15"/>
        <v>0</v>
      </c>
      <c r="K186" s="195"/>
      <c r="L186" s="196"/>
      <c r="M186" s="197" t="s">
        <v>1</v>
      </c>
      <c r="N186" s="198" t="s">
        <v>41</v>
      </c>
      <c r="P186" s="160">
        <f t="shared" si="16"/>
        <v>0</v>
      </c>
      <c r="Q186" s="160">
        <v>1.6000000000000001E-4</v>
      </c>
      <c r="R186" s="160">
        <f t="shared" si="17"/>
        <v>9.6000000000000009E-3</v>
      </c>
      <c r="S186" s="160">
        <v>0</v>
      </c>
      <c r="T186" s="161">
        <f t="shared" si="18"/>
        <v>0</v>
      </c>
      <c r="AR186" s="162" t="s">
        <v>479</v>
      </c>
      <c r="AT186" s="162" t="s">
        <v>337</v>
      </c>
      <c r="AU186" s="162" t="s">
        <v>108</v>
      </c>
      <c r="AY186" s="16" t="s">
        <v>130</v>
      </c>
      <c r="BE186" s="163">
        <f t="shared" si="19"/>
        <v>0</v>
      </c>
      <c r="BF186" s="163">
        <f t="shared" si="20"/>
        <v>0</v>
      </c>
      <c r="BG186" s="163">
        <f t="shared" si="21"/>
        <v>0</v>
      </c>
      <c r="BH186" s="163">
        <f t="shared" si="22"/>
        <v>0</v>
      </c>
      <c r="BI186" s="163">
        <f t="shared" si="23"/>
        <v>0</v>
      </c>
      <c r="BJ186" s="16" t="s">
        <v>108</v>
      </c>
      <c r="BK186" s="163">
        <f t="shared" si="24"/>
        <v>0</v>
      </c>
      <c r="BL186" s="16" t="s">
        <v>479</v>
      </c>
      <c r="BM186" s="162" t="s">
        <v>629</v>
      </c>
    </row>
    <row r="187" spans="2:65" s="1" customFormat="1" ht="21.75" customHeight="1">
      <c r="B187" s="121"/>
      <c r="C187" s="151" t="s">
        <v>436</v>
      </c>
      <c r="D187" s="151" t="s">
        <v>133</v>
      </c>
      <c r="E187" s="152" t="s">
        <v>630</v>
      </c>
      <c r="F187" s="153" t="s">
        <v>631</v>
      </c>
      <c r="G187" s="154" t="s">
        <v>361</v>
      </c>
      <c r="H187" s="155">
        <v>6</v>
      </c>
      <c r="I187" s="156"/>
      <c r="J187" s="157">
        <f t="shared" si="15"/>
        <v>0</v>
      </c>
      <c r="K187" s="158"/>
      <c r="L187" s="31"/>
      <c r="M187" s="159" t="s">
        <v>1</v>
      </c>
      <c r="N187" s="120" t="s">
        <v>41</v>
      </c>
      <c r="P187" s="160">
        <f t="shared" si="16"/>
        <v>0</v>
      </c>
      <c r="Q187" s="160">
        <v>0</v>
      </c>
      <c r="R187" s="160">
        <f t="shared" si="17"/>
        <v>0</v>
      </c>
      <c r="S187" s="160">
        <v>0</v>
      </c>
      <c r="T187" s="161">
        <f t="shared" si="18"/>
        <v>0</v>
      </c>
      <c r="AR187" s="162" t="s">
        <v>475</v>
      </c>
      <c r="AT187" s="162" t="s">
        <v>133</v>
      </c>
      <c r="AU187" s="162" t="s">
        <v>108</v>
      </c>
      <c r="AY187" s="16" t="s">
        <v>130</v>
      </c>
      <c r="BE187" s="163">
        <f t="shared" si="19"/>
        <v>0</v>
      </c>
      <c r="BF187" s="163">
        <f t="shared" si="20"/>
        <v>0</v>
      </c>
      <c r="BG187" s="163">
        <f t="shared" si="21"/>
        <v>0</v>
      </c>
      <c r="BH187" s="163">
        <f t="shared" si="22"/>
        <v>0</v>
      </c>
      <c r="BI187" s="163">
        <f t="shared" si="23"/>
        <v>0</v>
      </c>
      <c r="BJ187" s="16" t="s">
        <v>108</v>
      </c>
      <c r="BK187" s="163">
        <f t="shared" si="24"/>
        <v>0</v>
      </c>
      <c r="BL187" s="16" t="s">
        <v>475</v>
      </c>
      <c r="BM187" s="162" t="s">
        <v>632</v>
      </c>
    </row>
    <row r="188" spans="2:65" s="1" customFormat="1" ht="21.75" customHeight="1">
      <c r="B188" s="121"/>
      <c r="C188" s="188" t="s">
        <v>442</v>
      </c>
      <c r="D188" s="188" t="s">
        <v>337</v>
      </c>
      <c r="E188" s="189" t="s">
        <v>633</v>
      </c>
      <c r="F188" s="190" t="s">
        <v>634</v>
      </c>
      <c r="G188" s="191" t="s">
        <v>361</v>
      </c>
      <c r="H188" s="192">
        <v>6</v>
      </c>
      <c r="I188" s="193"/>
      <c r="J188" s="194">
        <f t="shared" si="15"/>
        <v>0</v>
      </c>
      <c r="K188" s="195"/>
      <c r="L188" s="196"/>
      <c r="M188" s="197" t="s">
        <v>1</v>
      </c>
      <c r="N188" s="198" t="s">
        <v>41</v>
      </c>
      <c r="P188" s="160">
        <f t="shared" si="16"/>
        <v>0</v>
      </c>
      <c r="Q188" s="160">
        <v>1.7700000000000001E-3</v>
      </c>
      <c r="R188" s="160">
        <f t="shared" si="17"/>
        <v>1.0620000000000001E-2</v>
      </c>
      <c r="S188" s="160">
        <v>0</v>
      </c>
      <c r="T188" s="161">
        <f t="shared" si="18"/>
        <v>0</v>
      </c>
      <c r="AR188" s="162" t="s">
        <v>479</v>
      </c>
      <c r="AT188" s="162" t="s">
        <v>337</v>
      </c>
      <c r="AU188" s="162" t="s">
        <v>108</v>
      </c>
      <c r="AY188" s="16" t="s">
        <v>130</v>
      </c>
      <c r="BE188" s="163">
        <f t="shared" si="19"/>
        <v>0</v>
      </c>
      <c r="BF188" s="163">
        <f t="shared" si="20"/>
        <v>0</v>
      </c>
      <c r="BG188" s="163">
        <f t="shared" si="21"/>
        <v>0</v>
      </c>
      <c r="BH188" s="163">
        <f t="shared" si="22"/>
        <v>0</v>
      </c>
      <c r="BI188" s="163">
        <f t="shared" si="23"/>
        <v>0</v>
      </c>
      <c r="BJ188" s="16" t="s">
        <v>108</v>
      </c>
      <c r="BK188" s="163">
        <f t="shared" si="24"/>
        <v>0</v>
      </c>
      <c r="BL188" s="16" t="s">
        <v>479</v>
      </c>
      <c r="BM188" s="162" t="s">
        <v>635</v>
      </c>
    </row>
    <row r="189" spans="2:65" s="1" customFormat="1" ht="24.15" customHeight="1">
      <c r="B189" s="121"/>
      <c r="C189" s="151" t="s">
        <v>446</v>
      </c>
      <c r="D189" s="151" t="s">
        <v>133</v>
      </c>
      <c r="E189" s="152" t="s">
        <v>636</v>
      </c>
      <c r="F189" s="153" t="s">
        <v>637</v>
      </c>
      <c r="G189" s="154" t="s">
        <v>361</v>
      </c>
      <c r="H189" s="155">
        <v>12</v>
      </c>
      <c r="I189" s="156"/>
      <c r="J189" s="157">
        <f t="shared" si="15"/>
        <v>0</v>
      </c>
      <c r="K189" s="158"/>
      <c r="L189" s="31"/>
      <c r="M189" s="159" t="s">
        <v>1</v>
      </c>
      <c r="N189" s="120" t="s">
        <v>41</v>
      </c>
      <c r="P189" s="160">
        <f t="shared" si="16"/>
        <v>0</v>
      </c>
      <c r="Q189" s="160">
        <v>0</v>
      </c>
      <c r="R189" s="160">
        <f t="shared" si="17"/>
        <v>0</v>
      </c>
      <c r="S189" s="160">
        <v>0</v>
      </c>
      <c r="T189" s="161">
        <f t="shared" si="18"/>
        <v>0</v>
      </c>
      <c r="AR189" s="162" t="s">
        <v>475</v>
      </c>
      <c r="AT189" s="162" t="s">
        <v>133</v>
      </c>
      <c r="AU189" s="162" t="s">
        <v>108</v>
      </c>
      <c r="AY189" s="16" t="s">
        <v>130</v>
      </c>
      <c r="BE189" s="163">
        <f t="shared" si="19"/>
        <v>0</v>
      </c>
      <c r="BF189" s="163">
        <f t="shared" si="20"/>
        <v>0</v>
      </c>
      <c r="BG189" s="163">
        <f t="shared" si="21"/>
        <v>0</v>
      </c>
      <c r="BH189" s="163">
        <f t="shared" si="22"/>
        <v>0</v>
      </c>
      <c r="BI189" s="163">
        <f t="shared" si="23"/>
        <v>0</v>
      </c>
      <c r="BJ189" s="16" t="s">
        <v>108</v>
      </c>
      <c r="BK189" s="163">
        <f t="shared" si="24"/>
        <v>0</v>
      </c>
      <c r="BL189" s="16" t="s">
        <v>475</v>
      </c>
      <c r="BM189" s="162" t="s">
        <v>638</v>
      </c>
    </row>
    <row r="190" spans="2:65" s="1" customFormat="1" ht="16.5" customHeight="1">
      <c r="B190" s="121"/>
      <c r="C190" s="188" t="s">
        <v>450</v>
      </c>
      <c r="D190" s="188" t="s">
        <v>337</v>
      </c>
      <c r="E190" s="189" t="s">
        <v>639</v>
      </c>
      <c r="F190" s="190" t="s">
        <v>640</v>
      </c>
      <c r="G190" s="191" t="s">
        <v>361</v>
      </c>
      <c r="H190" s="192">
        <v>12</v>
      </c>
      <c r="I190" s="193"/>
      <c r="J190" s="194">
        <f t="shared" si="15"/>
        <v>0</v>
      </c>
      <c r="K190" s="195"/>
      <c r="L190" s="196"/>
      <c r="M190" s="197" t="s">
        <v>1</v>
      </c>
      <c r="N190" s="198" t="s">
        <v>41</v>
      </c>
      <c r="P190" s="160">
        <f t="shared" si="16"/>
        <v>0</v>
      </c>
      <c r="Q190" s="160">
        <v>2.4000000000000001E-4</v>
      </c>
      <c r="R190" s="160">
        <f t="shared" si="17"/>
        <v>2.8800000000000002E-3</v>
      </c>
      <c r="S190" s="160">
        <v>0</v>
      </c>
      <c r="T190" s="161">
        <f t="shared" si="18"/>
        <v>0</v>
      </c>
      <c r="AR190" s="162" t="s">
        <v>479</v>
      </c>
      <c r="AT190" s="162" t="s">
        <v>337</v>
      </c>
      <c r="AU190" s="162" t="s">
        <v>108</v>
      </c>
      <c r="AY190" s="16" t="s">
        <v>130</v>
      </c>
      <c r="BE190" s="163">
        <f t="shared" si="19"/>
        <v>0</v>
      </c>
      <c r="BF190" s="163">
        <f t="shared" si="20"/>
        <v>0</v>
      </c>
      <c r="BG190" s="163">
        <f t="shared" si="21"/>
        <v>0</v>
      </c>
      <c r="BH190" s="163">
        <f t="shared" si="22"/>
        <v>0</v>
      </c>
      <c r="BI190" s="163">
        <f t="shared" si="23"/>
        <v>0</v>
      </c>
      <c r="BJ190" s="16" t="s">
        <v>108</v>
      </c>
      <c r="BK190" s="163">
        <f t="shared" si="24"/>
        <v>0</v>
      </c>
      <c r="BL190" s="16" t="s">
        <v>479</v>
      </c>
      <c r="BM190" s="162" t="s">
        <v>641</v>
      </c>
    </row>
    <row r="191" spans="2:65" s="1" customFormat="1" ht="16.5" customHeight="1">
      <c r="B191" s="121"/>
      <c r="C191" s="151" t="s">
        <v>455</v>
      </c>
      <c r="D191" s="151" t="s">
        <v>133</v>
      </c>
      <c r="E191" s="152" t="s">
        <v>642</v>
      </c>
      <c r="F191" s="153" t="s">
        <v>643</v>
      </c>
      <c r="G191" s="154" t="s">
        <v>171</v>
      </c>
      <c r="H191" s="155">
        <v>14</v>
      </c>
      <c r="I191" s="156"/>
      <c r="J191" s="157">
        <f t="shared" si="15"/>
        <v>0</v>
      </c>
      <c r="K191" s="158"/>
      <c r="L191" s="31"/>
      <c r="M191" s="159" t="s">
        <v>1</v>
      </c>
      <c r="N191" s="120" t="s">
        <v>41</v>
      </c>
      <c r="P191" s="160">
        <f t="shared" si="16"/>
        <v>0</v>
      </c>
      <c r="Q191" s="160">
        <v>0</v>
      </c>
      <c r="R191" s="160">
        <f t="shared" si="17"/>
        <v>0</v>
      </c>
      <c r="S191" s="160">
        <v>0</v>
      </c>
      <c r="T191" s="161">
        <f t="shared" si="18"/>
        <v>0</v>
      </c>
      <c r="AR191" s="162" t="s">
        <v>475</v>
      </c>
      <c r="AT191" s="162" t="s">
        <v>133</v>
      </c>
      <c r="AU191" s="162" t="s">
        <v>108</v>
      </c>
      <c r="AY191" s="16" t="s">
        <v>130</v>
      </c>
      <c r="BE191" s="163">
        <f t="shared" si="19"/>
        <v>0</v>
      </c>
      <c r="BF191" s="163">
        <f t="shared" si="20"/>
        <v>0</v>
      </c>
      <c r="BG191" s="163">
        <f t="shared" si="21"/>
        <v>0</v>
      </c>
      <c r="BH191" s="163">
        <f t="shared" si="22"/>
        <v>0</v>
      </c>
      <c r="BI191" s="163">
        <f t="shared" si="23"/>
        <v>0</v>
      </c>
      <c r="BJ191" s="16" t="s">
        <v>108</v>
      </c>
      <c r="BK191" s="163">
        <f t="shared" si="24"/>
        <v>0</v>
      </c>
      <c r="BL191" s="16" t="s">
        <v>475</v>
      </c>
      <c r="BM191" s="162" t="s">
        <v>644</v>
      </c>
    </row>
    <row r="192" spans="2:65" s="1" customFormat="1" ht="16.5" customHeight="1">
      <c r="B192" s="121"/>
      <c r="C192" s="188" t="s">
        <v>459</v>
      </c>
      <c r="D192" s="188" t="s">
        <v>337</v>
      </c>
      <c r="E192" s="189" t="s">
        <v>645</v>
      </c>
      <c r="F192" s="190" t="s">
        <v>646</v>
      </c>
      <c r="G192" s="191" t="s">
        <v>361</v>
      </c>
      <c r="H192" s="192">
        <v>7</v>
      </c>
      <c r="I192" s="193"/>
      <c r="J192" s="194">
        <f t="shared" si="15"/>
        <v>0</v>
      </c>
      <c r="K192" s="195"/>
      <c r="L192" s="196"/>
      <c r="M192" s="197" t="s">
        <v>1</v>
      </c>
      <c r="N192" s="198" t="s">
        <v>41</v>
      </c>
      <c r="P192" s="160">
        <f t="shared" si="16"/>
        <v>0</v>
      </c>
      <c r="Q192" s="160">
        <v>7.9299999999999995E-3</v>
      </c>
      <c r="R192" s="160">
        <f t="shared" si="17"/>
        <v>5.5509999999999997E-2</v>
      </c>
      <c r="S192" s="160">
        <v>0</v>
      </c>
      <c r="T192" s="161">
        <f t="shared" si="18"/>
        <v>0</v>
      </c>
      <c r="AR192" s="162" t="s">
        <v>479</v>
      </c>
      <c r="AT192" s="162" t="s">
        <v>337</v>
      </c>
      <c r="AU192" s="162" t="s">
        <v>108</v>
      </c>
      <c r="AY192" s="16" t="s">
        <v>130</v>
      </c>
      <c r="BE192" s="163">
        <f t="shared" si="19"/>
        <v>0</v>
      </c>
      <c r="BF192" s="163">
        <f t="shared" si="20"/>
        <v>0</v>
      </c>
      <c r="BG192" s="163">
        <f t="shared" si="21"/>
        <v>0</v>
      </c>
      <c r="BH192" s="163">
        <f t="shared" si="22"/>
        <v>0</v>
      </c>
      <c r="BI192" s="163">
        <f t="shared" si="23"/>
        <v>0</v>
      </c>
      <c r="BJ192" s="16" t="s">
        <v>108</v>
      </c>
      <c r="BK192" s="163">
        <f t="shared" si="24"/>
        <v>0</v>
      </c>
      <c r="BL192" s="16" t="s">
        <v>479</v>
      </c>
      <c r="BM192" s="162" t="s">
        <v>647</v>
      </c>
    </row>
    <row r="193" spans="2:65" s="1" customFormat="1" ht="21.75" customHeight="1">
      <c r="B193" s="121"/>
      <c r="C193" s="151" t="s">
        <v>648</v>
      </c>
      <c r="D193" s="151" t="s">
        <v>133</v>
      </c>
      <c r="E193" s="152" t="s">
        <v>649</v>
      </c>
      <c r="F193" s="153" t="s">
        <v>650</v>
      </c>
      <c r="G193" s="154" t="s">
        <v>171</v>
      </c>
      <c r="H193" s="155">
        <v>177</v>
      </c>
      <c r="I193" s="156"/>
      <c r="J193" s="157">
        <f t="shared" si="15"/>
        <v>0</v>
      </c>
      <c r="K193" s="158"/>
      <c r="L193" s="31"/>
      <c r="M193" s="159" t="s">
        <v>1</v>
      </c>
      <c r="N193" s="120" t="s">
        <v>41</v>
      </c>
      <c r="P193" s="160">
        <f t="shared" si="16"/>
        <v>0</v>
      </c>
      <c r="Q193" s="160">
        <v>0</v>
      </c>
      <c r="R193" s="160">
        <f t="shared" si="17"/>
        <v>0</v>
      </c>
      <c r="S193" s="160">
        <v>0</v>
      </c>
      <c r="T193" s="161">
        <f t="shared" si="18"/>
        <v>0</v>
      </c>
      <c r="AR193" s="162" t="s">
        <v>475</v>
      </c>
      <c r="AT193" s="162" t="s">
        <v>133</v>
      </c>
      <c r="AU193" s="162" t="s">
        <v>108</v>
      </c>
      <c r="AY193" s="16" t="s">
        <v>130</v>
      </c>
      <c r="BE193" s="163">
        <f t="shared" si="19"/>
        <v>0</v>
      </c>
      <c r="BF193" s="163">
        <f t="shared" si="20"/>
        <v>0</v>
      </c>
      <c r="BG193" s="163">
        <f t="shared" si="21"/>
        <v>0</v>
      </c>
      <c r="BH193" s="163">
        <f t="shared" si="22"/>
        <v>0</v>
      </c>
      <c r="BI193" s="163">
        <f t="shared" si="23"/>
        <v>0</v>
      </c>
      <c r="BJ193" s="16" t="s">
        <v>108</v>
      </c>
      <c r="BK193" s="163">
        <f t="shared" si="24"/>
        <v>0</v>
      </c>
      <c r="BL193" s="16" t="s">
        <v>475</v>
      </c>
      <c r="BM193" s="162" t="s">
        <v>651</v>
      </c>
    </row>
    <row r="194" spans="2:65" s="1" customFormat="1" ht="16.5" customHeight="1">
      <c r="B194" s="121"/>
      <c r="C194" s="188" t="s">
        <v>652</v>
      </c>
      <c r="D194" s="188" t="s">
        <v>337</v>
      </c>
      <c r="E194" s="189" t="s">
        <v>653</v>
      </c>
      <c r="F194" s="190" t="s">
        <v>654</v>
      </c>
      <c r="G194" s="191" t="s">
        <v>171</v>
      </c>
      <c r="H194" s="192">
        <v>177</v>
      </c>
      <c r="I194" s="193"/>
      <c r="J194" s="194">
        <f t="shared" si="15"/>
        <v>0</v>
      </c>
      <c r="K194" s="195"/>
      <c r="L194" s="196"/>
      <c r="M194" s="197" t="s">
        <v>1</v>
      </c>
      <c r="N194" s="198" t="s">
        <v>41</v>
      </c>
      <c r="P194" s="160">
        <f t="shared" si="16"/>
        <v>0</v>
      </c>
      <c r="Q194" s="160">
        <v>1.3999999999999999E-4</v>
      </c>
      <c r="R194" s="160">
        <f t="shared" si="17"/>
        <v>2.4779999999999996E-2</v>
      </c>
      <c r="S194" s="160">
        <v>0</v>
      </c>
      <c r="T194" s="161">
        <f t="shared" si="18"/>
        <v>0</v>
      </c>
      <c r="AR194" s="162" t="s">
        <v>479</v>
      </c>
      <c r="AT194" s="162" t="s">
        <v>337</v>
      </c>
      <c r="AU194" s="162" t="s">
        <v>108</v>
      </c>
      <c r="AY194" s="16" t="s">
        <v>130</v>
      </c>
      <c r="BE194" s="163">
        <f t="shared" si="19"/>
        <v>0</v>
      </c>
      <c r="BF194" s="163">
        <f t="shared" si="20"/>
        <v>0</v>
      </c>
      <c r="BG194" s="163">
        <f t="shared" si="21"/>
        <v>0</v>
      </c>
      <c r="BH194" s="163">
        <f t="shared" si="22"/>
        <v>0</v>
      </c>
      <c r="BI194" s="163">
        <f t="shared" si="23"/>
        <v>0</v>
      </c>
      <c r="BJ194" s="16" t="s">
        <v>108</v>
      </c>
      <c r="BK194" s="163">
        <f t="shared" si="24"/>
        <v>0</v>
      </c>
      <c r="BL194" s="16" t="s">
        <v>479</v>
      </c>
      <c r="BM194" s="162" t="s">
        <v>655</v>
      </c>
    </row>
    <row r="195" spans="2:65" s="1" customFormat="1" ht="21.75" customHeight="1">
      <c r="B195" s="121"/>
      <c r="C195" s="151" t="s">
        <v>656</v>
      </c>
      <c r="D195" s="151" t="s">
        <v>133</v>
      </c>
      <c r="E195" s="152" t="s">
        <v>649</v>
      </c>
      <c r="F195" s="153" t="s">
        <v>650</v>
      </c>
      <c r="G195" s="154" t="s">
        <v>171</v>
      </c>
      <c r="H195" s="155">
        <v>298</v>
      </c>
      <c r="I195" s="156"/>
      <c r="J195" s="157">
        <f t="shared" si="15"/>
        <v>0</v>
      </c>
      <c r="K195" s="158"/>
      <c r="L195" s="31"/>
      <c r="M195" s="159" t="s">
        <v>1</v>
      </c>
      <c r="N195" s="120" t="s">
        <v>41</v>
      </c>
      <c r="P195" s="160">
        <f t="shared" si="16"/>
        <v>0</v>
      </c>
      <c r="Q195" s="160">
        <v>0</v>
      </c>
      <c r="R195" s="160">
        <f t="shared" si="17"/>
        <v>0</v>
      </c>
      <c r="S195" s="160">
        <v>0</v>
      </c>
      <c r="T195" s="161">
        <f t="shared" si="18"/>
        <v>0</v>
      </c>
      <c r="AR195" s="162" t="s">
        <v>475</v>
      </c>
      <c r="AT195" s="162" t="s">
        <v>133</v>
      </c>
      <c r="AU195" s="162" t="s">
        <v>108</v>
      </c>
      <c r="AY195" s="16" t="s">
        <v>130</v>
      </c>
      <c r="BE195" s="163">
        <f t="shared" si="19"/>
        <v>0</v>
      </c>
      <c r="BF195" s="163">
        <f t="shared" si="20"/>
        <v>0</v>
      </c>
      <c r="BG195" s="163">
        <f t="shared" si="21"/>
        <v>0</v>
      </c>
      <c r="BH195" s="163">
        <f t="shared" si="22"/>
        <v>0</v>
      </c>
      <c r="BI195" s="163">
        <f t="shared" si="23"/>
        <v>0</v>
      </c>
      <c r="BJ195" s="16" t="s">
        <v>108</v>
      </c>
      <c r="BK195" s="163">
        <f t="shared" si="24"/>
        <v>0</v>
      </c>
      <c r="BL195" s="16" t="s">
        <v>475</v>
      </c>
      <c r="BM195" s="162" t="s">
        <v>657</v>
      </c>
    </row>
    <row r="196" spans="2:65" s="1" customFormat="1" ht="16.5" customHeight="1">
      <c r="B196" s="121"/>
      <c r="C196" s="188" t="s">
        <v>658</v>
      </c>
      <c r="D196" s="188" t="s">
        <v>337</v>
      </c>
      <c r="E196" s="189" t="s">
        <v>653</v>
      </c>
      <c r="F196" s="190" t="s">
        <v>654</v>
      </c>
      <c r="G196" s="191" t="s">
        <v>171</v>
      </c>
      <c r="H196" s="192">
        <v>298</v>
      </c>
      <c r="I196" s="193"/>
      <c r="J196" s="194">
        <f t="shared" si="15"/>
        <v>0</v>
      </c>
      <c r="K196" s="195"/>
      <c r="L196" s="196"/>
      <c r="M196" s="197" t="s">
        <v>1</v>
      </c>
      <c r="N196" s="198" t="s">
        <v>41</v>
      </c>
      <c r="P196" s="160">
        <f t="shared" si="16"/>
        <v>0</v>
      </c>
      <c r="Q196" s="160">
        <v>1.3999999999999999E-4</v>
      </c>
      <c r="R196" s="160">
        <f t="shared" si="17"/>
        <v>4.1719999999999993E-2</v>
      </c>
      <c r="S196" s="160">
        <v>0</v>
      </c>
      <c r="T196" s="161">
        <f t="shared" si="18"/>
        <v>0</v>
      </c>
      <c r="AR196" s="162" t="s">
        <v>479</v>
      </c>
      <c r="AT196" s="162" t="s">
        <v>337</v>
      </c>
      <c r="AU196" s="162" t="s">
        <v>108</v>
      </c>
      <c r="AY196" s="16" t="s">
        <v>130</v>
      </c>
      <c r="BE196" s="163">
        <f t="shared" si="19"/>
        <v>0</v>
      </c>
      <c r="BF196" s="163">
        <f t="shared" si="20"/>
        <v>0</v>
      </c>
      <c r="BG196" s="163">
        <f t="shared" si="21"/>
        <v>0</v>
      </c>
      <c r="BH196" s="163">
        <f t="shared" si="22"/>
        <v>0</v>
      </c>
      <c r="BI196" s="163">
        <f t="shared" si="23"/>
        <v>0</v>
      </c>
      <c r="BJ196" s="16" t="s">
        <v>108</v>
      </c>
      <c r="BK196" s="163">
        <f t="shared" si="24"/>
        <v>0</v>
      </c>
      <c r="BL196" s="16" t="s">
        <v>479</v>
      </c>
      <c r="BM196" s="162" t="s">
        <v>659</v>
      </c>
    </row>
    <row r="197" spans="2:65" s="1" customFormat="1" ht="21.75" customHeight="1">
      <c r="B197" s="121"/>
      <c r="C197" s="151" t="s">
        <v>660</v>
      </c>
      <c r="D197" s="151" t="s">
        <v>133</v>
      </c>
      <c r="E197" s="152" t="s">
        <v>661</v>
      </c>
      <c r="F197" s="153" t="s">
        <v>662</v>
      </c>
      <c r="G197" s="154" t="s">
        <v>171</v>
      </c>
      <c r="H197" s="155">
        <v>97</v>
      </c>
      <c r="I197" s="156"/>
      <c r="J197" s="157">
        <f t="shared" si="15"/>
        <v>0</v>
      </c>
      <c r="K197" s="158"/>
      <c r="L197" s="31"/>
      <c r="M197" s="159" t="s">
        <v>1</v>
      </c>
      <c r="N197" s="120" t="s">
        <v>41</v>
      </c>
      <c r="P197" s="160">
        <f t="shared" si="16"/>
        <v>0</v>
      </c>
      <c r="Q197" s="160">
        <v>0</v>
      </c>
      <c r="R197" s="160">
        <f t="shared" si="17"/>
        <v>0</v>
      </c>
      <c r="S197" s="160">
        <v>0</v>
      </c>
      <c r="T197" s="161">
        <f t="shared" si="18"/>
        <v>0</v>
      </c>
      <c r="AR197" s="162" t="s">
        <v>475</v>
      </c>
      <c r="AT197" s="162" t="s">
        <v>133</v>
      </c>
      <c r="AU197" s="162" t="s">
        <v>108</v>
      </c>
      <c r="AY197" s="16" t="s">
        <v>130</v>
      </c>
      <c r="BE197" s="163">
        <f t="shared" si="19"/>
        <v>0</v>
      </c>
      <c r="BF197" s="163">
        <f t="shared" si="20"/>
        <v>0</v>
      </c>
      <c r="BG197" s="163">
        <f t="shared" si="21"/>
        <v>0</v>
      </c>
      <c r="BH197" s="163">
        <f t="shared" si="22"/>
        <v>0</v>
      </c>
      <c r="BI197" s="163">
        <f t="shared" si="23"/>
        <v>0</v>
      </c>
      <c r="BJ197" s="16" t="s">
        <v>108</v>
      </c>
      <c r="BK197" s="163">
        <f t="shared" si="24"/>
        <v>0</v>
      </c>
      <c r="BL197" s="16" t="s">
        <v>475</v>
      </c>
      <c r="BM197" s="162" t="s">
        <v>663</v>
      </c>
    </row>
    <row r="198" spans="2:65" s="1" customFormat="1" ht="16.5" customHeight="1">
      <c r="B198" s="121"/>
      <c r="C198" s="188" t="s">
        <v>664</v>
      </c>
      <c r="D198" s="188" t="s">
        <v>337</v>
      </c>
      <c r="E198" s="189" t="s">
        <v>665</v>
      </c>
      <c r="F198" s="190" t="s">
        <v>666</v>
      </c>
      <c r="G198" s="191" t="s">
        <v>171</v>
      </c>
      <c r="H198" s="192">
        <v>97</v>
      </c>
      <c r="I198" s="193"/>
      <c r="J198" s="194">
        <f t="shared" si="15"/>
        <v>0</v>
      </c>
      <c r="K198" s="195"/>
      <c r="L198" s="196"/>
      <c r="M198" s="197" t="s">
        <v>1</v>
      </c>
      <c r="N198" s="198" t="s">
        <v>41</v>
      </c>
      <c r="P198" s="160">
        <f t="shared" si="16"/>
        <v>0</v>
      </c>
      <c r="Q198" s="160">
        <v>1.9000000000000001E-4</v>
      </c>
      <c r="R198" s="160">
        <f t="shared" si="17"/>
        <v>1.8430000000000002E-2</v>
      </c>
      <c r="S198" s="160">
        <v>0</v>
      </c>
      <c r="T198" s="161">
        <f t="shared" si="18"/>
        <v>0</v>
      </c>
      <c r="AR198" s="162" t="s">
        <v>479</v>
      </c>
      <c r="AT198" s="162" t="s">
        <v>337</v>
      </c>
      <c r="AU198" s="162" t="s">
        <v>108</v>
      </c>
      <c r="AY198" s="16" t="s">
        <v>130</v>
      </c>
      <c r="BE198" s="163">
        <f t="shared" si="19"/>
        <v>0</v>
      </c>
      <c r="BF198" s="163">
        <f t="shared" si="20"/>
        <v>0</v>
      </c>
      <c r="BG198" s="163">
        <f t="shared" si="21"/>
        <v>0</v>
      </c>
      <c r="BH198" s="163">
        <f t="shared" si="22"/>
        <v>0</v>
      </c>
      <c r="BI198" s="163">
        <f t="shared" si="23"/>
        <v>0</v>
      </c>
      <c r="BJ198" s="16" t="s">
        <v>108</v>
      </c>
      <c r="BK198" s="163">
        <f t="shared" si="24"/>
        <v>0</v>
      </c>
      <c r="BL198" s="16" t="s">
        <v>479</v>
      </c>
      <c r="BM198" s="162" t="s">
        <v>667</v>
      </c>
    </row>
    <row r="199" spans="2:65" s="1" customFormat="1" ht="21.75" customHeight="1">
      <c r="B199" s="121"/>
      <c r="C199" s="151" t="s">
        <v>475</v>
      </c>
      <c r="D199" s="151" t="s">
        <v>133</v>
      </c>
      <c r="E199" s="152" t="s">
        <v>668</v>
      </c>
      <c r="F199" s="153" t="s">
        <v>669</v>
      </c>
      <c r="G199" s="154" t="s">
        <v>171</v>
      </c>
      <c r="H199" s="155">
        <v>190</v>
      </c>
      <c r="I199" s="156"/>
      <c r="J199" s="157">
        <f t="shared" si="15"/>
        <v>0</v>
      </c>
      <c r="K199" s="158"/>
      <c r="L199" s="31"/>
      <c r="M199" s="159" t="s">
        <v>1</v>
      </c>
      <c r="N199" s="120" t="s">
        <v>41</v>
      </c>
      <c r="P199" s="160">
        <f t="shared" si="16"/>
        <v>0</v>
      </c>
      <c r="Q199" s="160">
        <v>0</v>
      </c>
      <c r="R199" s="160">
        <f t="shared" si="17"/>
        <v>0</v>
      </c>
      <c r="S199" s="160">
        <v>0</v>
      </c>
      <c r="T199" s="161">
        <f t="shared" si="18"/>
        <v>0</v>
      </c>
      <c r="AR199" s="162" t="s">
        <v>475</v>
      </c>
      <c r="AT199" s="162" t="s">
        <v>133</v>
      </c>
      <c r="AU199" s="162" t="s">
        <v>108</v>
      </c>
      <c r="AY199" s="16" t="s">
        <v>130</v>
      </c>
      <c r="BE199" s="163">
        <f t="shared" si="19"/>
        <v>0</v>
      </c>
      <c r="BF199" s="163">
        <f t="shared" si="20"/>
        <v>0</v>
      </c>
      <c r="BG199" s="163">
        <f t="shared" si="21"/>
        <v>0</v>
      </c>
      <c r="BH199" s="163">
        <f t="shared" si="22"/>
        <v>0</v>
      </c>
      <c r="BI199" s="163">
        <f t="shared" si="23"/>
        <v>0</v>
      </c>
      <c r="BJ199" s="16" t="s">
        <v>108</v>
      </c>
      <c r="BK199" s="163">
        <f t="shared" si="24"/>
        <v>0</v>
      </c>
      <c r="BL199" s="16" t="s">
        <v>475</v>
      </c>
      <c r="BM199" s="162" t="s">
        <v>670</v>
      </c>
    </row>
    <row r="200" spans="2:65" s="1" customFormat="1" ht="16.5" customHeight="1">
      <c r="B200" s="121"/>
      <c r="C200" s="188" t="s">
        <v>671</v>
      </c>
      <c r="D200" s="188" t="s">
        <v>337</v>
      </c>
      <c r="E200" s="189" t="s">
        <v>672</v>
      </c>
      <c r="F200" s="190" t="s">
        <v>673</v>
      </c>
      <c r="G200" s="191" t="s">
        <v>171</v>
      </c>
      <c r="H200" s="192">
        <v>190</v>
      </c>
      <c r="I200" s="193"/>
      <c r="J200" s="194">
        <f t="shared" si="15"/>
        <v>0</v>
      </c>
      <c r="K200" s="195"/>
      <c r="L200" s="196"/>
      <c r="M200" s="197" t="s">
        <v>1</v>
      </c>
      <c r="N200" s="198" t="s">
        <v>41</v>
      </c>
      <c r="P200" s="160">
        <f t="shared" si="16"/>
        <v>0</v>
      </c>
      <c r="Q200" s="160">
        <v>1.9000000000000001E-4</v>
      </c>
      <c r="R200" s="160">
        <f t="shared" si="17"/>
        <v>3.61E-2</v>
      </c>
      <c r="S200" s="160">
        <v>0</v>
      </c>
      <c r="T200" s="161">
        <f t="shared" si="18"/>
        <v>0</v>
      </c>
      <c r="AR200" s="162" t="s">
        <v>479</v>
      </c>
      <c r="AT200" s="162" t="s">
        <v>337</v>
      </c>
      <c r="AU200" s="162" t="s">
        <v>108</v>
      </c>
      <c r="AY200" s="16" t="s">
        <v>130</v>
      </c>
      <c r="BE200" s="163">
        <f t="shared" si="19"/>
        <v>0</v>
      </c>
      <c r="BF200" s="163">
        <f t="shared" si="20"/>
        <v>0</v>
      </c>
      <c r="BG200" s="163">
        <f t="shared" si="21"/>
        <v>0</v>
      </c>
      <c r="BH200" s="163">
        <f t="shared" si="22"/>
        <v>0</v>
      </c>
      <c r="BI200" s="163">
        <f t="shared" si="23"/>
        <v>0</v>
      </c>
      <c r="BJ200" s="16" t="s">
        <v>108</v>
      </c>
      <c r="BK200" s="163">
        <f t="shared" si="24"/>
        <v>0</v>
      </c>
      <c r="BL200" s="16" t="s">
        <v>479</v>
      </c>
      <c r="BM200" s="162" t="s">
        <v>674</v>
      </c>
    </row>
    <row r="201" spans="2:65" s="1" customFormat="1" ht="21.75" customHeight="1">
      <c r="B201" s="121"/>
      <c r="C201" s="151" t="s">
        <v>675</v>
      </c>
      <c r="D201" s="151" t="s">
        <v>133</v>
      </c>
      <c r="E201" s="152" t="s">
        <v>676</v>
      </c>
      <c r="F201" s="153" t="s">
        <v>677</v>
      </c>
      <c r="G201" s="154" t="s">
        <v>171</v>
      </c>
      <c r="H201" s="155">
        <v>202</v>
      </c>
      <c r="I201" s="156"/>
      <c r="J201" s="157">
        <f t="shared" si="15"/>
        <v>0</v>
      </c>
      <c r="K201" s="158"/>
      <c r="L201" s="31"/>
      <c r="M201" s="159" t="s">
        <v>1</v>
      </c>
      <c r="N201" s="120" t="s">
        <v>41</v>
      </c>
      <c r="P201" s="160">
        <f t="shared" si="16"/>
        <v>0</v>
      </c>
      <c r="Q201" s="160">
        <v>0</v>
      </c>
      <c r="R201" s="160">
        <f t="shared" si="17"/>
        <v>0</v>
      </c>
      <c r="S201" s="160">
        <v>0</v>
      </c>
      <c r="T201" s="161">
        <f t="shared" si="18"/>
        <v>0</v>
      </c>
      <c r="AR201" s="162" t="s">
        <v>475</v>
      </c>
      <c r="AT201" s="162" t="s">
        <v>133</v>
      </c>
      <c r="AU201" s="162" t="s">
        <v>108</v>
      </c>
      <c r="AY201" s="16" t="s">
        <v>130</v>
      </c>
      <c r="BE201" s="163">
        <f t="shared" si="19"/>
        <v>0</v>
      </c>
      <c r="BF201" s="163">
        <f t="shared" si="20"/>
        <v>0</v>
      </c>
      <c r="BG201" s="163">
        <f t="shared" si="21"/>
        <v>0</v>
      </c>
      <c r="BH201" s="163">
        <f t="shared" si="22"/>
        <v>0</v>
      </c>
      <c r="BI201" s="163">
        <f t="shared" si="23"/>
        <v>0</v>
      </c>
      <c r="BJ201" s="16" t="s">
        <v>108</v>
      </c>
      <c r="BK201" s="163">
        <f t="shared" si="24"/>
        <v>0</v>
      </c>
      <c r="BL201" s="16" t="s">
        <v>475</v>
      </c>
      <c r="BM201" s="162" t="s">
        <v>678</v>
      </c>
    </row>
    <row r="202" spans="2:65" s="1" customFormat="1" ht="16.5" customHeight="1">
      <c r="B202" s="121"/>
      <c r="C202" s="188" t="s">
        <v>679</v>
      </c>
      <c r="D202" s="188" t="s">
        <v>337</v>
      </c>
      <c r="E202" s="189" t="s">
        <v>680</v>
      </c>
      <c r="F202" s="190" t="s">
        <v>681</v>
      </c>
      <c r="G202" s="191" t="s">
        <v>171</v>
      </c>
      <c r="H202" s="192">
        <v>202</v>
      </c>
      <c r="I202" s="193"/>
      <c r="J202" s="194">
        <f t="shared" si="15"/>
        <v>0</v>
      </c>
      <c r="K202" s="195"/>
      <c r="L202" s="196"/>
      <c r="M202" s="197" t="s">
        <v>1</v>
      </c>
      <c r="N202" s="198" t="s">
        <v>41</v>
      </c>
      <c r="P202" s="160">
        <f t="shared" si="16"/>
        <v>0</v>
      </c>
      <c r="Q202" s="160">
        <v>3.8000000000000002E-4</v>
      </c>
      <c r="R202" s="160">
        <f t="shared" si="17"/>
        <v>7.6760000000000009E-2</v>
      </c>
      <c r="S202" s="160">
        <v>0</v>
      </c>
      <c r="T202" s="161">
        <f t="shared" si="18"/>
        <v>0</v>
      </c>
      <c r="AR202" s="162" t="s">
        <v>479</v>
      </c>
      <c r="AT202" s="162" t="s">
        <v>337</v>
      </c>
      <c r="AU202" s="162" t="s">
        <v>108</v>
      </c>
      <c r="AY202" s="16" t="s">
        <v>130</v>
      </c>
      <c r="BE202" s="163">
        <f t="shared" si="19"/>
        <v>0</v>
      </c>
      <c r="BF202" s="163">
        <f t="shared" si="20"/>
        <v>0</v>
      </c>
      <c r="BG202" s="163">
        <f t="shared" si="21"/>
        <v>0</v>
      </c>
      <c r="BH202" s="163">
        <f t="shared" si="22"/>
        <v>0</v>
      </c>
      <c r="BI202" s="163">
        <f t="shared" si="23"/>
        <v>0</v>
      </c>
      <c r="BJ202" s="16" t="s">
        <v>108</v>
      </c>
      <c r="BK202" s="163">
        <f t="shared" si="24"/>
        <v>0</v>
      </c>
      <c r="BL202" s="16" t="s">
        <v>479</v>
      </c>
      <c r="BM202" s="162" t="s">
        <v>682</v>
      </c>
    </row>
    <row r="203" spans="2:65" s="1" customFormat="1" ht="24.15" customHeight="1">
      <c r="B203" s="121"/>
      <c r="C203" s="151" t="s">
        <v>683</v>
      </c>
      <c r="D203" s="151" t="s">
        <v>133</v>
      </c>
      <c r="E203" s="152" t="s">
        <v>684</v>
      </c>
      <c r="F203" s="153" t="s">
        <v>685</v>
      </c>
      <c r="G203" s="154" t="s">
        <v>171</v>
      </c>
      <c r="H203" s="155">
        <v>10</v>
      </c>
      <c r="I203" s="156"/>
      <c r="J203" s="157">
        <f t="shared" si="15"/>
        <v>0</v>
      </c>
      <c r="K203" s="158"/>
      <c r="L203" s="31"/>
      <c r="M203" s="159" t="s">
        <v>1</v>
      </c>
      <c r="N203" s="120" t="s">
        <v>41</v>
      </c>
      <c r="P203" s="160">
        <f t="shared" si="16"/>
        <v>0</v>
      </c>
      <c r="Q203" s="160">
        <v>0</v>
      </c>
      <c r="R203" s="160">
        <f t="shared" si="17"/>
        <v>0</v>
      </c>
      <c r="S203" s="160">
        <v>0</v>
      </c>
      <c r="T203" s="161">
        <f t="shared" si="18"/>
        <v>0</v>
      </c>
      <c r="AR203" s="162" t="s">
        <v>475</v>
      </c>
      <c r="AT203" s="162" t="s">
        <v>133</v>
      </c>
      <c r="AU203" s="162" t="s">
        <v>108</v>
      </c>
      <c r="AY203" s="16" t="s">
        <v>130</v>
      </c>
      <c r="BE203" s="163">
        <f t="shared" si="19"/>
        <v>0</v>
      </c>
      <c r="BF203" s="163">
        <f t="shared" si="20"/>
        <v>0</v>
      </c>
      <c r="BG203" s="163">
        <f t="shared" si="21"/>
        <v>0</v>
      </c>
      <c r="BH203" s="163">
        <f t="shared" si="22"/>
        <v>0</v>
      </c>
      <c r="BI203" s="163">
        <f t="shared" si="23"/>
        <v>0</v>
      </c>
      <c r="BJ203" s="16" t="s">
        <v>108</v>
      </c>
      <c r="BK203" s="163">
        <f t="shared" si="24"/>
        <v>0</v>
      </c>
      <c r="BL203" s="16" t="s">
        <v>475</v>
      </c>
      <c r="BM203" s="162" t="s">
        <v>686</v>
      </c>
    </row>
    <row r="204" spans="2:65" s="1" customFormat="1" ht="16.5" customHeight="1">
      <c r="B204" s="121"/>
      <c r="C204" s="188" t="s">
        <v>687</v>
      </c>
      <c r="D204" s="188" t="s">
        <v>337</v>
      </c>
      <c r="E204" s="189" t="s">
        <v>688</v>
      </c>
      <c r="F204" s="190" t="s">
        <v>689</v>
      </c>
      <c r="G204" s="191" t="s">
        <v>171</v>
      </c>
      <c r="H204" s="192">
        <v>10</v>
      </c>
      <c r="I204" s="193"/>
      <c r="J204" s="194">
        <f t="shared" si="15"/>
        <v>0</v>
      </c>
      <c r="K204" s="195"/>
      <c r="L204" s="196"/>
      <c r="M204" s="197" t="s">
        <v>1</v>
      </c>
      <c r="N204" s="198" t="s">
        <v>41</v>
      </c>
      <c r="P204" s="160">
        <f t="shared" si="16"/>
        <v>0</v>
      </c>
      <c r="Q204" s="160">
        <v>6.2E-4</v>
      </c>
      <c r="R204" s="160">
        <f t="shared" si="17"/>
        <v>6.1999999999999998E-3</v>
      </c>
      <c r="S204" s="160">
        <v>0</v>
      </c>
      <c r="T204" s="161">
        <f t="shared" si="18"/>
        <v>0</v>
      </c>
      <c r="AR204" s="162" t="s">
        <v>479</v>
      </c>
      <c r="AT204" s="162" t="s">
        <v>337</v>
      </c>
      <c r="AU204" s="162" t="s">
        <v>108</v>
      </c>
      <c r="AY204" s="16" t="s">
        <v>130</v>
      </c>
      <c r="BE204" s="163">
        <f t="shared" si="19"/>
        <v>0</v>
      </c>
      <c r="BF204" s="163">
        <f t="shared" si="20"/>
        <v>0</v>
      </c>
      <c r="BG204" s="163">
        <f t="shared" si="21"/>
        <v>0</v>
      </c>
      <c r="BH204" s="163">
        <f t="shared" si="22"/>
        <v>0</v>
      </c>
      <c r="BI204" s="163">
        <f t="shared" si="23"/>
        <v>0</v>
      </c>
      <c r="BJ204" s="16" t="s">
        <v>108</v>
      </c>
      <c r="BK204" s="163">
        <f t="shared" si="24"/>
        <v>0</v>
      </c>
      <c r="BL204" s="16" t="s">
        <v>479</v>
      </c>
      <c r="BM204" s="162" t="s">
        <v>690</v>
      </c>
    </row>
    <row r="205" spans="2:65" s="1" customFormat="1" ht="24.15" customHeight="1">
      <c r="B205" s="121"/>
      <c r="C205" s="151" t="s">
        <v>691</v>
      </c>
      <c r="D205" s="151" t="s">
        <v>133</v>
      </c>
      <c r="E205" s="152" t="s">
        <v>692</v>
      </c>
      <c r="F205" s="153" t="s">
        <v>693</v>
      </c>
      <c r="G205" s="154" t="s">
        <v>171</v>
      </c>
      <c r="H205" s="155">
        <v>24</v>
      </c>
      <c r="I205" s="156"/>
      <c r="J205" s="157">
        <f t="shared" si="15"/>
        <v>0</v>
      </c>
      <c r="K205" s="158"/>
      <c r="L205" s="31"/>
      <c r="M205" s="159" t="s">
        <v>1</v>
      </c>
      <c r="N205" s="120" t="s">
        <v>41</v>
      </c>
      <c r="P205" s="160">
        <f t="shared" si="16"/>
        <v>0</v>
      </c>
      <c r="Q205" s="160">
        <v>0</v>
      </c>
      <c r="R205" s="160">
        <f t="shared" si="17"/>
        <v>0</v>
      </c>
      <c r="S205" s="160">
        <v>0</v>
      </c>
      <c r="T205" s="161">
        <f t="shared" si="18"/>
        <v>0</v>
      </c>
      <c r="AR205" s="162" t="s">
        <v>475</v>
      </c>
      <c r="AT205" s="162" t="s">
        <v>133</v>
      </c>
      <c r="AU205" s="162" t="s">
        <v>108</v>
      </c>
      <c r="AY205" s="16" t="s">
        <v>130</v>
      </c>
      <c r="BE205" s="163">
        <f t="shared" si="19"/>
        <v>0</v>
      </c>
      <c r="BF205" s="163">
        <f t="shared" si="20"/>
        <v>0</v>
      </c>
      <c r="BG205" s="163">
        <f t="shared" si="21"/>
        <v>0</v>
      </c>
      <c r="BH205" s="163">
        <f t="shared" si="22"/>
        <v>0</v>
      </c>
      <c r="BI205" s="163">
        <f t="shared" si="23"/>
        <v>0</v>
      </c>
      <c r="BJ205" s="16" t="s">
        <v>108</v>
      </c>
      <c r="BK205" s="163">
        <f t="shared" si="24"/>
        <v>0</v>
      </c>
      <c r="BL205" s="16" t="s">
        <v>475</v>
      </c>
      <c r="BM205" s="162" t="s">
        <v>694</v>
      </c>
    </row>
    <row r="206" spans="2:65" s="1" customFormat="1" ht="16.5" customHeight="1">
      <c r="B206" s="121"/>
      <c r="C206" s="188" t="s">
        <v>695</v>
      </c>
      <c r="D206" s="188" t="s">
        <v>337</v>
      </c>
      <c r="E206" s="189" t="s">
        <v>696</v>
      </c>
      <c r="F206" s="190" t="s">
        <v>697</v>
      </c>
      <c r="G206" s="191" t="s">
        <v>171</v>
      </c>
      <c r="H206" s="192">
        <v>24</v>
      </c>
      <c r="I206" s="193"/>
      <c r="J206" s="194">
        <f t="shared" si="15"/>
        <v>0</v>
      </c>
      <c r="K206" s="195"/>
      <c r="L206" s="196"/>
      <c r="M206" s="197" t="s">
        <v>1</v>
      </c>
      <c r="N206" s="198" t="s">
        <v>41</v>
      </c>
      <c r="P206" s="160">
        <f t="shared" si="16"/>
        <v>0</v>
      </c>
      <c r="Q206" s="160">
        <v>6.9999999999999994E-5</v>
      </c>
      <c r="R206" s="160">
        <f t="shared" si="17"/>
        <v>1.6799999999999999E-3</v>
      </c>
      <c r="S206" s="160">
        <v>0</v>
      </c>
      <c r="T206" s="161">
        <f t="shared" si="18"/>
        <v>0</v>
      </c>
      <c r="AR206" s="162" t="s">
        <v>479</v>
      </c>
      <c r="AT206" s="162" t="s">
        <v>337</v>
      </c>
      <c r="AU206" s="162" t="s">
        <v>108</v>
      </c>
      <c r="AY206" s="16" t="s">
        <v>130</v>
      </c>
      <c r="BE206" s="163">
        <f t="shared" si="19"/>
        <v>0</v>
      </c>
      <c r="BF206" s="163">
        <f t="shared" si="20"/>
        <v>0</v>
      </c>
      <c r="BG206" s="163">
        <f t="shared" si="21"/>
        <v>0</v>
      </c>
      <c r="BH206" s="163">
        <f t="shared" si="22"/>
        <v>0</v>
      </c>
      <c r="BI206" s="163">
        <f t="shared" si="23"/>
        <v>0</v>
      </c>
      <c r="BJ206" s="16" t="s">
        <v>108</v>
      </c>
      <c r="BK206" s="163">
        <f t="shared" si="24"/>
        <v>0</v>
      </c>
      <c r="BL206" s="16" t="s">
        <v>479</v>
      </c>
      <c r="BM206" s="162" t="s">
        <v>698</v>
      </c>
    </row>
    <row r="207" spans="2:65" s="1" customFormat="1" ht="24.15" customHeight="1">
      <c r="B207" s="121"/>
      <c r="C207" s="151" t="s">
        <v>699</v>
      </c>
      <c r="D207" s="151" t="s">
        <v>133</v>
      </c>
      <c r="E207" s="152" t="s">
        <v>700</v>
      </c>
      <c r="F207" s="153" t="s">
        <v>701</v>
      </c>
      <c r="G207" s="154" t="s">
        <v>171</v>
      </c>
      <c r="H207" s="155">
        <v>20</v>
      </c>
      <c r="I207" s="156"/>
      <c r="J207" s="157">
        <f t="shared" si="15"/>
        <v>0</v>
      </c>
      <c r="K207" s="158"/>
      <c r="L207" s="31"/>
      <c r="M207" s="159" t="s">
        <v>1</v>
      </c>
      <c r="N207" s="120" t="s">
        <v>41</v>
      </c>
      <c r="P207" s="160">
        <f t="shared" si="16"/>
        <v>0</v>
      </c>
      <c r="Q207" s="160">
        <v>0</v>
      </c>
      <c r="R207" s="160">
        <f t="shared" si="17"/>
        <v>0</v>
      </c>
      <c r="S207" s="160">
        <v>0</v>
      </c>
      <c r="T207" s="161">
        <f t="shared" si="18"/>
        <v>0</v>
      </c>
      <c r="AR207" s="162" t="s">
        <v>475</v>
      </c>
      <c r="AT207" s="162" t="s">
        <v>133</v>
      </c>
      <c r="AU207" s="162" t="s">
        <v>108</v>
      </c>
      <c r="AY207" s="16" t="s">
        <v>130</v>
      </c>
      <c r="BE207" s="163">
        <f t="shared" si="19"/>
        <v>0</v>
      </c>
      <c r="BF207" s="163">
        <f t="shared" si="20"/>
        <v>0</v>
      </c>
      <c r="BG207" s="163">
        <f t="shared" si="21"/>
        <v>0</v>
      </c>
      <c r="BH207" s="163">
        <f t="shared" si="22"/>
        <v>0</v>
      </c>
      <c r="BI207" s="163">
        <f t="shared" si="23"/>
        <v>0</v>
      </c>
      <c r="BJ207" s="16" t="s">
        <v>108</v>
      </c>
      <c r="BK207" s="163">
        <f t="shared" si="24"/>
        <v>0</v>
      </c>
      <c r="BL207" s="16" t="s">
        <v>475</v>
      </c>
      <c r="BM207" s="162" t="s">
        <v>702</v>
      </c>
    </row>
    <row r="208" spans="2:65" s="1" customFormat="1" ht="16.5" customHeight="1">
      <c r="B208" s="121"/>
      <c r="C208" s="188" t="s">
        <v>703</v>
      </c>
      <c r="D208" s="188" t="s">
        <v>337</v>
      </c>
      <c r="E208" s="189" t="s">
        <v>704</v>
      </c>
      <c r="F208" s="190" t="s">
        <v>705</v>
      </c>
      <c r="G208" s="191" t="s">
        <v>171</v>
      </c>
      <c r="H208" s="192">
        <v>20</v>
      </c>
      <c r="I208" s="193"/>
      <c r="J208" s="194">
        <f t="shared" si="15"/>
        <v>0</v>
      </c>
      <c r="K208" s="195"/>
      <c r="L208" s="196"/>
      <c r="M208" s="197" t="s">
        <v>1</v>
      </c>
      <c r="N208" s="198" t="s">
        <v>41</v>
      </c>
      <c r="P208" s="160">
        <f t="shared" si="16"/>
        <v>0</v>
      </c>
      <c r="Q208" s="160">
        <v>1.4999999999999999E-4</v>
      </c>
      <c r="R208" s="160">
        <f t="shared" si="17"/>
        <v>2.9999999999999996E-3</v>
      </c>
      <c r="S208" s="160">
        <v>0</v>
      </c>
      <c r="T208" s="161">
        <f t="shared" si="18"/>
        <v>0</v>
      </c>
      <c r="AR208" s="162" t="s">
        <v>479</v>
      </c>
      <c r="AT208" s="162" t="s">
        <v>337</v>
      </c>
      <c r="AU208" s="162" t="s">
        <v>108</v>
      </c>
      <c r="AY208" s="16" t="s">
        <v>130</v>
      </c>
      <c r="BE208" s="163">
        <f t="shared" si="19"/>
        <v>0</v>
      </c>
      <c r="BF208" s="163">
        <f t="shared" si="20"/>
        <v>0</v>
      </c>
      <c r="BG208" s="163">
        <f t="shared" si="21"/>
        <v>0</v>
      </c>
      <c r="BH208" s="163">
        <f t="shared" si="22"/>
        <v>0</v>
      </c>
      <c r="BI208" s="163">
        <f t="shared" si="23"/>
        <v>0</v>
      </c>
      <c r="BJ208" s="16" t="s">
        <v>108</v>
      </c>
      <c r="BK208" s="163">
        <f t="shared" si="24"/>
        <v>0</v>
      </c>
      <c r="BL208" s="16" t="s">
        <v>479</v>
      </c>
      <c r="BM208" s="162" t="s">
        <v>706</v>
      </c>
    </row>
    <row r="209" spans="2:65" s="1" customFormat="1" ht="16.5" customHeight="1">
      <c r="B209" s="121"/>
      <c r="C209" s="151" t="s">
        <v>707</v>
      </c>
      <c r="D209" s="151" t="s">
        <v>133</v>
      </c>
      <c r="E209" s="152" t="s">
        <v>708</v>
      </c>
      <c r="F209" s="153" t="s">
        <v>709</v>
      </c>
      <c r="G209" s="154" t="s">
        <v>188</v>
      </c>
      <c r="H209" s="155">
        <v>98</v>
      </c>
      <c r="I209" s="156"/>
      <c r="J209" s="157">
        <f t="shared" si="15"/>
        <v>0</v>
      </c>
      <c r="K209" s="158"/>
      <c r="L209" s="31"/>
      <c r="M209" s="159" t="s">
        <v>1</v>
      </c>
      <c r="N209" s="120" t="s">
        <v>41</v>
      </c>
      <c r="P209" s="160">
        <f t="shared" si="16"/>
        <v>0</v>
      </c>
      <c r="Q209" s="160">
        <v>0</v>
      </c>
      <c r="R209" s="160">
        <f t="shared" si="17"/>
        <v>0</v>
      </c>
      <c r="S209" s="160">
        <v>1.6000000000000001E-4</v>
      </c>
      <c r="T209" s="161">
        <f t="shared" si="18"/>
        <v>1.5680000000000003E-2</v>
      </c>
      <c r="AR209" s="162" t="s">
        <v>475</v>
      </c>
      <c r="AT209" s="162" t="s">
        <v>133</v>
      </c>
      <c r="AU209" s="162" t="s">
        <v>108</v>
      </c>
      <c r="AY209" s="16" t="s">
        <v>130</v>
      </c>
      <c r="BE209" s="163">
        <f t="shared" si="19"/>
        <v>0</v>
      </c>
      <c r="BF209" s="163">
        <f t="shared" si="20"/>
        <v>0</v>
      </c>
      <c r="BG209" s="163">
        <f t="shared" si="21"/>
        <v>0</v>
      </c>
      <c r="BH209" s="163">
        <f t="shared" si="22"/>
        <v>0</v>
      </c>
      <c r="BI209" s="163">
        <f t="shared" si="23"/>
        <v>0</v>
      </c>
      <c r="BJ209" s="16" t="s">
        <v>108</v>
      </c>
      <c r="BK209" s="163">
        <f t="shared" si="24"/>
        <v>0</v>
      </c>
      <c r="BL209" s="16" t="s">
        <v>475</v>
      </c>
      <c r="BM209" s="162" t="s">
        <v>710</v>
      </c>
    </row>
    <row r="210" spans="2:65" s="1" customFormat="1" ht="16.5" customHeight="1">
      <c r="B210" s="121"/>
      <c r="C210" s="151" t="s">
        <v>711</v>
      </c>
      <c r="D210" s="151" t="s">
        <v>133</v>
      </c>
      <c r="E210" s="152" t="s">
        <v>712</v>
      </c>
      <c r="F210" s="153" t="s">
        <v>713</v>
      </c>
      <c r="G210" s="154" t="s">
        <v>361</v>
      </c>
      <c r="H210" s="155">
        <v>1</v>
      </c>
      <c r="I210" s="156"/>
      <c r="J210" s="157">
        <f t="shared" si="15"/>
        <v>0</v>
      </c>
      <c r="K210" s="158"/>
      <c r="L210" s="31"/>
      <c r="M210" s="159" t="s">
        <v>1</v>
      </c>
      <c r="N210" s="120" t="s">
        <v>41</v>
      </c>
      <c r="P210" s="160">
        <f t="shared" si="16"/>
        <v>0</v>
      </c>
      <c r="Q210" s="160">
        <v>0</v>
      </c>
      <c r="R210" s="160">
        <f t="shared" si="17"/>
        <v>0</v>
      </c>
      <c r="S210" s="160">
        <v>0</v>
      </c>
      <c r="T210" s="161">
        <f t="shared" si="18"/>
        <v>0</v>
      </c>
      <c r="AR210" s="162" t="s">
        <v>475</v>
      </c>
      <c r="AT210" s="162" t="s">
        <v>133</v>
      </c>
      <c r="AU210" s="162" t="s">
        <v>108</v>
      </c>
      <c r="AY210" s="16" t="s">
        <v>130</v>
      </c>
      <c r="BE210" s="163">
        <f t="shared" si="19"/>
        <v>0</v>
      </c>
      <c r="BF210" s="163">
        <f t="shared" si="20"/>
        <v>0</v>
      </c>
      <c r="BG210" s="163">
        <f t="shared" si="21"/>
        <v>0</v>
      </c>
      <c r="BH210" s="163">
        <f t="shared" si="22"/>
        <v>0</v>
      </c>
      <c r="BI210" s="163">
        <f t="shared" si="23"/>
        <v>0</v>
      </c>
      <c r="BJ210" s="16" t="s">
        <v>108</v>
      </c>
      <c r="BK210" s="163">
        <f t="shared" si="24"/>
        <v>0</v>
      </c>
      <c r="BL210" s="16" t="s">
        <v>475</v>
      </c>
      <c r="BM210" s="162" t="s">
        <v>714</v>
      </c>
    </row>
    <row r="211" spans="2:65" s="1" customFormat="1" ht="21.75" customHeight="1">
      <c r="B211" s="121"/>
      <c r="C211" s="188" t="s">
        <v>715</v>
      </c>
      <c r="D211" s="188" t="s">
        <v>337</v>
      </c>
      <c r="E211" s="189" t="s">
        <v>716</v>
      </c>
      <c r="F211" s="190" t="s">
        <v>717</v>
      </c>
      <c r="G211" s="191" t="s">
        <v>361</v>
      </c>
      <c r="H211" s="192">
        <v>1</v>
      </c>
      <c r="I211" s="193"/>
      <c r="J211" s="194">
        <f t="shared" si="15"/>
        <v>0</v>
      </c>
      <c r="K211" s="195"/>
      <c r="L211" s="196"/>
      <c r="M211" s="197" t="s">
        <v>1</v>
      </c>
      <c r="N211" s="198" t="s">
        <v>41</v>
      </c>
      <c r="P211" s="160">
        <f t="shared" si="16"/>
        <v>0</v>
      </c>
      <c r="Q211" s="160">
        <v>0.02</v>
      </c>
      <c r="R211" s="160">
        <f t="shared" si="17"/>
        <v>0.02</v>
      </c>
      <c r="S211" s="160">
        <v>0</v>
      </c>
      <c r="T211" s="161">
        <f t="shared" si="18"/>
        <v>0</v>
      </c>
      <c r="AR211" s="162" t="s">
        <v>479</v>
      </c>
      <c r="AT211" s="162" t="s">
        <v>337</v>
      </c>
      <c r="AU211" s="162" t="s">
        <v>108</v>
      </c>
      <c r="AY211" s="16" t="s">
        <v>130</v>
      </c>
      <c r="BE211" s="163">
        <f t="shared" si="19"/>
        <v>0</v>
      </c>
      <c r="BF211" s="163">
        <f t="shared" si="20"/>
        <v>0</v>
      </c>
      <c r="BG211" s="163">
        <f t="shared" si="21"/>
        <v>0</v>
      </c>
      <c r="BH211" s="163">
        <f t="shared" si="22"/>
        <v>0</v>
      </c>
      <c r="BI211" s="163">
        <f t="shared" si="23"/>
        <v>0</v>
      </c>
      <c r="BJ211" s="16" t="s">
        <v>108</v>
      </c>
      <c r="BK211" s="163">
        <f t="shared" si="24"/>
        <v>0</v>
      </c>
      <c r="BL211" s="16" t="s">
        <v>479</v>
      </c>
      <c r="BM211" s="162" t="s">
        <v>718</v>
      </c>
    </row>
    <row r="212" spans="2:65" s="11" customFormat="1" ht="22.95" customHeight="1">
      <c r="B212" s="139"/>
      <c r="D212" s="140" t="s">
        <v>74</v>
      </c>
      <c r="E212" s="149" t="s">
        <v>719</v>
      </c>
      <c r="F212" s="149" t="s">
        <v>720</v>
      </c>
      <c r="I212" s="142"/>
      <c r="J212" s="150">
        <f>BK212</f>
        <v>0</v>
      </c>
      <c r="L212" s="139"/>
      <c r="M212" s="144"/>
      <c r="P212" s="145">
        <f>SUM(P213:P216)</f>
        <v>0</v>
      </c>
      <c r="R212" s="145">
        <f>SUM(R213:R216)</f>
        <v>4.5799999999999993E-2</v>
      </c>
      <c r="T212" s="146">
        <f>SUM(T213:T216)</f>
        <v>0</v>
      </c>
      <c r="AR212" s="140" t="s">
        <v>146</v>
      </c>
      <c r="AT212" s="147" t="s">
        <v>74</v>
      </c>
      <c r="AU212" s="147" t="s">
        <v>82</v>
      </c>
      <c r="AY212" s="140" t="s">
        <v>130</v>
      </c>
      <c r="BK212" s="148">
        <f>SUM(BK213:BK216)</f>
        <v>0</v>
      </c>
    </row>
    <row r="213" spans="2:65" s="1" customFormat="1" ht="21.75" customHeight="1">
      <c r="B213" s="121"/>
      <c r="C213" s="151" t="s">
        <v>721</v>
      </c>
      <c r="D213" s="151" t="s">
        <v>133</v>
      </c>
      <c r="E213" s="152" t="s">
        <v>722</v>
      </c>
      <c r="F213" s="153" t="s">
        <v>723</v>
      </c>
      <c r="G213" s="154" t="s">
        <v>171</v>
      </c>
      <c r="H213" s="155">
        <v>44</v>
      </c>
      <c r="I213" s="156"/>
      <c r="J213" s="157">
        <f>ROUND(I213*H213,2)</f>
        <v>0</v>
      </c>
      <c r="K213" s="158"/>
      <c r="L213" s="31"/>
      <c r="M213" s="159" t="s">
        <v>1</v>
      </c>
      <c r="N213" s="120" t="s">
        <v>41</v>
      </c>
      <c r="P213" s="160">
        <f>O213*H213</f>
        <v>0</v>
      </c>
      <c r="Q213" s="160">
        <v>0</v>
      </c>
      <c r="R213" s="160">
        <f>Q213*H213</f>
        <v>0</v>
      </c>
      <c r="S213" s="160">
        <v>0</v>
      </c>
      <c r="T213" s="161">
        <f>S213*H213</f>
        <v>0</v>
      </c>
      <c r="AR213" s="162" t="s">
        <v>475</v>
      </c>
      <c r="AT213" s="162" t="s">
        <v>133</v>
      </c>
      <c r="AU213" s="162" t="s">
        <v>108</v>
      </c>
      <c r="AY213" s="16" t="s">
        <v>130</v>
      </c>
      <c r="BE213" s="163">
        <f>IF(N213="základná",J213,0)</f>
        <v>0</v>
      </c>
      <c r="BF213" s="163">
        <f>IF(N213="znížená",J213,0)</f>
        <v>0</v>
      </c>
      <c r="BG213" s="163">
        <f>IF(N213="zákl. prenesená",J213,0)</f>
        <v>0</v>
      </c>
      <c r="BH213" s="163">
        <f>IF(N213="zníž. prenesená",J213,0)</f>
        <v>0</v>
      </c>
      <c r="BI213" s="163">
        <f>IF(N213="nulová",J213,0)</f>
        <v>0</v>
      </c>
      <c r="BJ213" s="16" t="s">
        <v>108</v>
      </c>
      <c r="BK213" s="163">
        <f>ROUND(I213*H213,2)</f>
        <v>0</v>
      </c>
      <c r="BL213" s="16" t="s">
        <v>475</v>
      </c>
      <c r="BM213" s="162" t="s">
        <v>724</v>
      </c>
    </row>
    <row r="214" spans="2:65" s="1" customFormat="1" ht="24.15" customHeight="1">
      <c r="B214" s="121"/>
      <c r="C214" s="188" t="s">
        <v>725</v>
      </c>
      <c r="D214" s="188" t="s">
        <v>337</v>
      </c>
      <c r="E214" s="189" t="s">
        <v>726</v>
      </c>
      <c r="F214" s="190" t="s">
        <v>727</v>
      </c>
      <c r="G214" s="191" t="s">
        <v>171</v>
      </c>
      <c r="H214" s="192">
        <v>44</v>
      </c>
      <c r="I214" s="193"/>
      <c r="J214" s="194">
        <f>ROUND(I214*H214,2)</f>
        <v>0</v>
      </c>
      <c r="K214" s="195"/>
      <c r="L214" s="196"/>
      <c r="M214" s="197" t="s">
        <v>1</v>
      </c>
      <c r="N214" s="198" t="s">
        <v>41</v>
      </c>
      <c r="P214" s="160">
        <f>O214*H214</f>
        <v>0</v>
      </c>
      <c r="Q214" s="160">
        <v>1.0399999999999999E-3</v>
      </c>
      <c r="R214" s="160">
        <f>Q214*H214</f>
        <v>4.5759999999999995E-2</v>
      </c>
      <c r="S214" s="160">
        <v>0</v>
      </c>
      <c r="T214" s="161">
        <f>S214*H214</f>
        <v>0</v>
      </c>
      <c r="AR214" s="162" t="s">
        <v>479</v>
      </c>
      <c r="AT214" s="162" t="s">
        <v>337</v>
      </c>
      <c r="AU214" s="162" t="s">
        <v>108</v>
      </c>
      <c r="AY214" s="16" t="s">
        <v>130</v>
      </c>
      <c r="BE214" s="163">
        <f>IF(N214="základná",J214,0)</f>
        <v>0</v>
      </c>
      <c r="BF214" s="163">
        <f>IF(N214="znížená",J214,0)</f>
        <v>0</v>
      </c>
      <c r="BG214" s="163">
        <f>IF(N214="zákl. prenesená",J214,0)</f>
        <v>0</v>
      </c>
      <c r="BH214" s="163">
        <f>IF(N214="zníž. prenesená",J214,0)</f>
        <v>0</v>
      </c>
      <c r="BI214" s="163">
        <f>IF(N214="nulová",J214,0)</f>
        <v>0</v>
      </c>
      <c r="BJ214" s="16" t="s">
        <v>108</v>
      </c>
      <c r="BK214" s="163">
        <f>ROUND(I214*H214,2)</f>
        <v>0</v>
      </c>
      <c r="BL214" s="16" t="s">
        <v>479</v>
      </c>
      <c r="BM214" s="162" t="s">
        <v>728</v>
      </c>
    </row>
    <row r="215" spans="2:65" s="1" customFormat="1" ht="24.15" customHeight="1">
      <c r="B215" s="121"/>
      <c r="C215" s="151" t="s">
        <v>729</v>
      </c>
      <c r="D215" s="151" t="s">
        <v>133</v>
      </c>
      <c r="E215" s="152" t="s">
        <v>730</v>
      </c>
      <c r="F215" s="153" t="s">
        <v>731</v>
      </c>
      <c r="G215" s="154" t="s">
        <v>361</v>
      </c>
      <c r="H215" s="155">
        <v>1</v>
      </c>
      <c r="I215" s="156"/>
      <c r="J215" s="157">
        <f>ROUND(I215*H215,2)</f>
        <v>0</v>
      </c>
      <c r="K215" s="158"/>
      <c r="L215" s="31"/>
      <c r="M215" s="159" t="s">
        <v>1</v>
      </c>
      <c r="N215" s="120" t="s">
        <v>41</v>
      </c>
      <c r="P215" s="160">
        <f>O215*H215</f>
        <v>0</v>
      </c>
      <c r="Q215" s="160">
        <v>0</v>
      </c>
      <c r="R215" s="160">
        <f>Q215*H215</f>
        <v>0</v>
      </c>
      <c r="S215" s="160">
        <v>0</v>
      </c>
      <c r="T215" s="161">
        <f>S215*H215</f>
        <v>0</v>
      </c>
      <c r="AR215" s="162" t="s">
        <v>732</v>
      </c>
      <c r="AT215" s="162" t="s">
        <v>133</v>
      </c>
      <c r="AU215" s="162" t="s">
        <v>108</v>
      </c>
      <c r="AY215" s="16" t="s">
        <v>130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6" t="s">
        <v>108</v>
      </c>
      <c r="BK215" s="163">
        <f>ROUND(I215*H215,2)</f>
        <v>0</v>
      </c>
      <c r="BL215" s="16" t="s">
        <v>732</v>
      </c>
      <c r="BM215" s="162" t="s">
        <v>733</v>
      </c>
    </row>
    <row r="216" spans="2:65" s="1" customFormat="1" ht="33" customHeight="1">
      <c r="B216" s="121"/>
      <c r="C216" s="188" t="s">
        <v>734</v>
      </c>
      <c r="D216" s="188" t="s">
        <v>337</v>
      </c>
      <c r="E216" s="189" t="s">
        <v>735</v>
      </c>
      <c r="F216" s="190" t="s">
        <v>736</v>
      </c>
      <c r="G216" s="191" t="s">
        <v>361</v>
      </c>
      <c r="H216" s="192">
        <v>1</v>
      </c>
      <c r="I216" s="193"/>
      <c r="J216" s="194">
        <f>ROUND(I216*H216,2)</f>
        <v>0</v>
      </c>
      <c r="K216" s="195"/>
      <c r="L216" s="196"/>
      <c r="M216" s="197" t="s">
        <v>1</v>
      </c>
      <c r="N216" s="198" t="s">
        <v>41</v>
      </c>
      <c r="P216" s="160">
        <f>O216*H216</f>
        <v>0</v>
      </c>
      <c r="Q216" s="160">
        <v>4.0000000000000003E-5</v>
      </c>
      <c r="R216" s="160">
        <f>Q216*H216</f>
        <v>4.0000000000000003E-5</v>
      </c>
      <c r="S216" s="160">
        <v>0</v>
      </c>
      <c r="T216" s="161">
        <f>S216*H216</f>
        <v>0</v>
      </c>
      <c r="AR216" s="162" t="s">
        <v>732</v>
      </c>
      <c r="AT216" s="162" t="s">
        <v>337</v>
      </c>
      <c r="AU216" s="162" t="s">
        <v>108</v>
      </c>
      <c r="AY216" s="16" t="s">
        <v>130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6" t="s">
        <v>108</v>
      </c>
      <c r="BK216" s="163">
        <f>ROUND(I216*H216,2)</f>
        <v>0</v>
      </c>
      <c r="BL216" s="16" t="s">
        <v>732</v>
      </c>
      <c r="BM216" s="162" t="s">
        <v>737</v>
      </c>
    </row>
    <row r="217" spans="2:65" s="11" customFormat="1" ht="22.95" customHeight="1">
      <c r="B217" s="139"/>
      <c r="D217" s="140" t="s">
        <v>74</v>
      </c>
      <c r="E217" s="149" t="s">
        <v>738</v>
      </c>
      <c r="F217" s="149" t="s">
        <v>739</v>
      </c>
      <c r="I217" s="142"/>
      <c r="J217" s="150">
        <f>BK217</f>
        <v>0</v>
      </c>
      <c r="L217" s="139"/>
      <c r="M217" s="144"/>
      <c r="P217" s="145">
        <f>SUM(P218:P222)</f>
        <v>0</v>
      </c>
      <c r="R217" s="145">
        <f>SUM(R218:R222)</f>
        <v>0</v>
      </c>
      <c r="T217" s="146">
        <f>SUM(T218:T222)</f>
        <v>0</v>
      </c>
      <c r="AR217" s="140" t="s">
        <v>146</v>
      </c>
      <c r="AT217" s="147" t="s">
        <v>74</v>
      </c>
      <c r="AU217" s="147" t="s">
        <v>82</v>
      </c>
      <c r="AY217" s="140" t="s">
        <v>130</v>
      </c>
      <c r="BK217" s="148">
        <f>SUM(BK218:BK222)</f>
        <v>0</v>
      </c>
    </row>
    <row r="218" spans="2:65" s="1" customFormat="1" ht="24.15" customHeight="1">
      <c r="B218" s="121"/>
      <c r="C218" s="151" t="s">
        <v>740</v>
      </c>
      <c r="D218" s="151" t="s">
        <v>133</v>
      </c>
      <c r="E218" s="152" t="s">
        <v>741</v>
      </c>
      <c r="F218" s="153" t="s">
        <v>742</v>
      </c>
      <c r="G218" s="154" t="s">
        <v>171</v>
      </c>
      <c r="H218" s="155">
        <v>45</v>
      </c>
      <c r="I218" s="156"/>
      <c r="J218" s="157">
        <f>ROUND(I218*H218,2)</f>
        <v>0</v>
      </c>
      <c r="K218" s="158"/>
      <c r="L218" s="31"/>
      <c r="M218" s="159" t="s">
        <v>1</v>
      </c>
      <c r="N218" s="120" t="s">
        <v>41</v>
      </c>
      <c r="P218" s="160">
        <f>O218*H218</f>
        <v>0</v>
      </c>
      <c r="Q218" s="160">
        <v>0</v>
      </c>
      <c r="R218" s="160">
        <f>Q218*H218</f>
        <v>0</v>
      </c>
      <c r="S218" s="160">
        <v>0</v>
      </c>
      <c r="T218" s="161">
        <f>S218*H218</f>
        <v>0</v>
      </c>
      <c r="AR218" s="162" t="s">
        <v>475</v>
      </c>
      <c r="AT218" s="162" t="s">
        <v>133</v>
      </c>
      <c r="AU218" s="162" t="s">
        <v>108</v>
      </c>
      <c r="AY218" s="16" t="s">
        <v>130</v>
      </c>
      <c r="BE218" s="163">
        <f>IF(N218="základná",J218,0)</f>
        <v>0</v>
      </c>
      <c r="BF218" s="163">
        <f>IF(N218="znížená",J218,0)</f>
        <v>0</v>
      </c>
      <c r="BG218" s="163">
        <f>IF(N218="zákl. prenesená",J218,0)</f>
        <v>0</v>
      </c>
      <c r="BH218" s="163">
        <f>IF(N218="zníž. prenesená",J218,0)</f>
        <v>0</v>
      </c>
      <c r="BI218" s="163">
        <f>IF(N218="nulová",J218,0)</f>
        <v>0</v>
      </c>
      <c r="BJ218" s="16" t="s">
        <v>108</v>
      </c>
      <c r="BK218" s="163">
        <f>ROUND(I218*H218,2)</f>
        <v>0</v>
      </c>
      <c r="BL218" s="16" t="s">
        <v>475</v>
      </c>
      <c r="BM218" s="162" t="s">
        <v>743</v>
      </c>
    </row>
    <row r="219" spans="2:65" s="1" customFormat="1" ht="33" customHeight="1">
      <c r="B219" s="121"/>
      <c r="C219" s="151" t="s">
        <v>744</v>
      </c>
      <c r="D219" s="151" t="s">
        <v>133</v>
      </c>
      <c r="E219" s="152" t="s">
        <v>745</v>
      </c>
      <c r="F219" s="153" t="s">
        <v>746</v>
      </c>
      <c r="G219" s="154" t="s">
        <v>171</v>
      </c>
      <c r="H219" s="155">
        <v>45</v>
      </c>
      <c r="I219" s="156"/>
      <c r="J219" s="157">
        <f>ROUND(I219*H219,2)</f>
        <v>0</v>
      </c>
      <c r="K219" s="158"/>
      <c r="L219" s="31"/>
      <c r="M219" s="159" t="s">
        <v>1</v>
      </c>
      <c r="N219" s="120" t="s">
        <v>41</v>
      </c>
      <c r="P219" s="160">
        <f>O219*H219</f>
        <v>0</v>
      </c>
      <c r="Q219" s="160">
        <v>0</v>
      </c>
      <c r="R219" s="160">
        <f>Q219*H219</f>
        <v>0</v>
      </c>
      <c r="S219" s="160">
        <v>0</v>
      </c>
      <c r="T219" s="161">
        <f>S219*H219</f>
        <v>0</v>
      </c>
      <c r="AR219" s="162" t="s">
        <v>475</v>
      </c>
      <c r="AT219" s="162" t="s">
        <v>133</v>
      </c>
      <c r="AU219" s="162" t="s">
        <v>108</v>
      </c>
      <c r="AY219" s="16" t="s">
        <v>130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6" t="s">
        <v>108</v>
      </c>
      <c r="BK219" s="163">
        <f>ROUND(I219*H219,2)</f>
        <v>0</v>
      </c>
      <c r="BL219" s="16" t="s">
        <v>475</v>
      </c>
      <c r="BM219" s="162" t="s">
        <v>747</v>
      </c>
    </row>
    <row r="220" spans="2:65" s="1" customFormat="1" ht="24.15" customHeight="1">
      <c r="B220" s="121"/>
      <c r="C220" s="151" t="s">
        <v>748</v>
      </c>
      <c r="D220" s="151" t="s">
        <v>133</v>
      </c>
      <c r="E220" s="152" t="s">
        <v>749</v>
      </c>
      <c r="F220" s="153" t="s">
        <v>750</v>
      </c>
      <c r="G220" s="154" t="s">
        <v>136</v>
      </c>
      <c r="H220" s="155">
        <v>5</v>
      </c>
      <c r="I220" s="156"/>
      <c r="J220" s="157">
        <f>ROUND(I220*H220,2)</f>
        <v>0</v>
      </c>
      <c r="K220" s="158"/>
      <c r="L220" s="31"/>
      <c r="M220" s="159" t="s">
        <v>1</v>
      </c>
      <c r="N220" s="120" t="s">
        <v>41</v>
      </c>
      <c r="P220" s="160">
        <f>O220*H220</f>
        <v>0</v>
      </c>
      <c r="Q220" s="160">
        <v>0</v>
      </c>
      <c r="R220" s="160">
        <f>Q220*H220</f>
        <v>0</v>
      </c>
      <c r="S220" s="160">
        <v>0</v>
      </c>
      <c r="T220" s="161">
        <f>S220*H220</f>
        <v>0</v>
      </c>
      <c r="AR220" s="162" t="s">
        <v>475</v>
      </c>
      <c r="AT220" s="162" t="s">
        <v>133</v>
      </c>
      <c r="AU220" s="162" t="s">
        <v>108</v>
      </c>
      <c r="AY220" s="16" t="s">
        <v>130</v>
      </c>
      <c r="BE220" s="163">
        <f>IF(N220="základná",J220,0)</f>
        <v>0</v>
      </c>
      <c r="BF220" s="163">
        <f>IF(N220="znížená",J220,0)</f>
        <v>0</v>
      </c>
      <c r="BG220" s="163">
        <f>IF(N220="zákl. prenesená",J220,0)</f>
        <v>0</v>
      </c>
      <c r="BH220" s="163">
        <f>IF(N220="zníž. prenesená",J220,0)</f>
        <v>0</v>
      </c>
      <c r="BI220" s="163">
        <f>IF(N220="nulová",J220,0)</f>
        <v>0</v>
      </c>
      <c r="BJ220" s="16" t="s">
        <v>108</v>
      </c>
      <c r="BK220" s="163">
        <f>ROUND(I220*H220,2)</f>
        <v>0</v>
      </c>
      <c r="BL220" s="16" t="s">
        <v>475</v>
      </c>
      <c r="BM220" s="162" t="s">
        <v>751</v>
      </c>
    </row>
    <row r="221" spans="2:65" s="1" customFormat="1" ht="24.15" customHeight="1">
      <c r="B221" s="121"/>
      <c r="C221" s="151" t="s">
        <v>752</v>
      </c>
      <c r="D221" s="151" t="s">
        <v>133</v>
      </c>
      <c r="E221" s="152" t="s">
        <v>753</v>
      </c>
      <c r="F221" s="153" t="s">
        <v>754</v>
      </c>
      <c r="G221" s="154" t="s">
        <v>136</v>
      </c>
      <c r="H221" s="155">
        <v>5</v>
      </c>
      <c r="I221" s="156"/>
      <c r="J221" s="157">
        <f>ROUND(I221*H221,2)</f>
        <v>0</v>
      </c>
      <c r="K221" s="158"/>
      <c r="L221" s="31"/>
      <c r="M221" s="159" t="s">
        <v>1</v>
      </c>
      <c r="N221" s="120" t="s">
        <v>41</v>
      </c>
      <c r="P221" s="160">
        <f>O221*H221</f>
        <v>0</v>
      </c>
      <c r="Q221" s="160">
        <v>0</v>
      </c>
      <c r="R221" s="160">
        <f>Q221*H221</f>
        <v>0</v>
      </c>
      <c r="S221" s="160">
        <v>0</v>
      </c>
      <c r="T221" s="161">
        <f>S221*H221</f>
        <v>0</v>
      </c>
      <c r="AR221" s="162" t="s">
        <v>475</v>
      </c>
      <c r="AT221" s="162" t="s">
        <v>133</v>
      </c>
      <c r="AU221" s="162" t="s">
        <v>108</v>
      </c>
      <c r="AY221" s="16" t="s">
        <v>130</v>
      </c>
      <c r="BE221" s="163">
        <f>IF(N221="základná",J221,0)</f>
        <v>0</v>
      </c>
      <c r="BF221" s="163">
        <f>IF(N221="znížená",J221,0)</f>
        <v>0</v>
      </c>
      <c r="BG221" s="163">
        <f>IF(N221="zákl. prenesená",J221,0)</f>
        <v>0</v>
      </c>
      <c r="BH221" s="163">
        <f>IF(N221="zníž. prenesená",J221,0)</f>
        <v>0</v>
      </c>
      <c r="BI221" s="163">
        <f>IF(N221="nulová",J221,0)</f>
        <v>0</v>
      </c>
      <c r="BJ221" s="16" t="s">
        <v>108</v>
      </c>
      <c r="BK221" s="163">
        <f>ROUND(I221*H221,2)</f>
        <v>0</v>
      </c>
      <c r="BL221" s="16" t="s">
        <v>475</v>
      </c>
      <c r="BM221" s="162" t="s">
        <v>755</v>
      </c>
    </row>
    <row r="222" spans="2:65" s="1" customFormat="1" ht="33" customHeight="1">
      <c r="B222" s="121"/>
      <c r="C222" s="151" t="s">
        <v>756</v>
      </c>
      <c r="D222" s="151" t="s">
        <v>133</v>
      </c>
      <c r="E222" s="152" t="s">
        <v>757</v>
      </c>
      <c r="F222" s="153" t="s">
        <v>758</v>
      </c>
      <c r="G222" s="154" t="s">
        <v>165</v>
      </c>
      <c r="H222" s="155">
        <v>15.75</v>
      </c>
      <c r="I222" s="156"/>
      <c r="J222" s="157">
        <f>ROUND(I222*H222,2)</f>
        <v>0</v>
      </c>
      <c r="K222" s="158"/>
      <c r="L222" s="31"/>
      <c r="M222" s="159" t="s">
        <v>1</v>
      </c>
      <c r="N222" s="120" t="s">
        <v>41</v>
      </c>
      <c r="P222" s="160">
        <f>O222*H222</f>
        <v>0</v>
      </c>
      <c r="Q222" s="160">
        <v>0</v>
      </c>
      <c r="R222" s="160">
        <f>Q222*H222</f>
        <v>0</v>
      </c>
      <c r="S222" s="160">
        <v>0</v>
      </c>
      <c r="T222" s="161">
        <f>S222*H222</f>
        <v>0</v>
      </c>
      <c r="AR222" s="162" t="s">
        <v>475</v>
      </c>
      <c r="AT222" s="162" t="s">
        <v>133</v>
      </c>
      <c r="AU222" s="162" t="s">
        <v>108</v>
      </c>
      <c r="AY222" s="16" t="s">
        <v>130</v>
      </c>
      <c r="BE222" s="163">
        <f>IF(N222="základná",J222,0)</f>
        <v>0</v>
      </c>
      <c r="BF222" s="163">
        <f>IF(N222="znížená",J222,0)</f>
        <v>0</v>
      </c>
      <c r="BG222" s="163">
        <f>IF(N222="zákl. prenesená",J222,0)</f>
        <v>0</v>
      </c>
      <c r="BH222" s="163">
        <f>IF(N222="zníž. prenesená",J222,0)</f>
        <v>0</v>
      </c>
      <c r="BI222" s="163">
        <f>IF(N222="nulová",J222,0)</f>
        <v>0</v>
      </c>
      <c r="BJ222" s="16" t="s">
        <v>108</v>
      </c>
      <c r="BK222" s="163">
        <f>ROUND(I222*H222,2)</f>
        <v>0</v>
      </c>
      <c r="BL222" s="16" t="s">
        <v>475</v>
      </c>
      <c r="BM222" s="162" t="s">
        <v>759</v>
      </c>
    </row>
    <row r="223" spans="2:65" s="11" customFormat="1" ht="22.95" customHeight="1">
      <c r="B223" s="139"/>
      <c r="D223" s="140" t="s">
        <v>74</v>
      </c>
      <c r="E223" s="149" t="s">
        <v>760</v>
      </c>
      <c r="F223" s="149" t="s">
        <v>761</v>
      </c>
      <c r="I223" s="142"/>
      <c r="J223" s="150">
        <f>BK223</f>
        <v>0</v>
      </c>
      <c r="L223" s="139"/>
      <c r="M223" s="144"/>
      <c r="P223" s="145">
        <f>P224</f>
        <v>0</v>
      </c>
      <c r="R223" s="145">
        <f>R224</f>
        <v>0</v>
      </c>
      <c r="T223" s="146">
        <f>T224</f>
        <v>0</v>
      </c>
      <c r="AR223" s="140" t="s">
        <v>146</v>
      </c>
      <c r="AT223" s="147" t="s">
        <v>74</v>
      </c>
      <c r="AU223" s="147" t="s">
        <v>82</v>
      </c>
      <c r="AY223" s="140" t="s">
        <v>130</v>
      </c>
      <c r="BK223" s="148">
        <f>BK224</f>
        <v>0</v>
      </c>
    </row>
    <row r="224" spans="2:65" s="1" customFormat="1" ht="24.15" customHeight="1">
      <c r="B224" s="121"/>
      <c r="C224" s="151" t="s">
        <v>762</v>
      </c>
      <c r="D224" s="151" t="s">
        <v>133</v>
      </c>
      <c r="E224" s="152" t="s">
        <v>763</v>
      </c>
      <c r="F224" s="153" t="s">
        <v>764</v>
      </c>
      <c r="G224" s="154" t="s">
        <v>765</v>
      </c>
      <c r="H224" s="155">
        <v>1</v>
      </c>
      <c r="I224" s="156"/>
      <c r="J224" s="157">
        <f>ROUND(I224*H224,2)</f>
        <v>0</v>
      </c>
      <c r="K224" s="158"/>
      <c r="L224" s="31"/>
      <c r="M224" s="159" t="s">
        <v>1</v>
      </c>
      <c r="N224" s="120" t="s">
        <v>41</v>
      </c>
      <c r="P224" s="160">
        <f>O224*H224</f>
        <v>0</v>
      </c>
      <c r="Q224" s="160">
        <v>0</v>
      </c>
      <c r="R224" s="160">
        <f>Q224*H224</f>
        <v>0</v>
      </c>
      <c r="S224" s="160">
        <v>0</v>
      </c>
      <c r="T224" s="161">
        <f>S224*H224</f>
        <v>0</v>
      </c>
      <c r="AR224" s="162" t="s">
        <v>475</v>
      </c>
      <c r="AT224" s="162" t="s">
        <v>133</v>
      </c>
      <c r="AU224" s="162" t="s">
        <v>108</v>
      </c>
      <c r="AY224" s="16" t="s">
        <v>130</v>
      </c>
      <c r="BE224" s="163">
        <f>IF(N224="základná",J224,0)</f>
        <v>0</v>
      </c>
      <c r="BF224" s="163">
        <f>IF(N224="znížená",J224,0)</f>
        <v>0</v>
      </c>
      <c r="BG224" s="163">
        <f>IF(N224="zákl. prenesená",J224,0)</f>
        <v>0</v>
      </c>
      <c r="BH224" s="163">
        <f>IF(N224="zníž. prenesená",J224,0)</f>
        <v>0</v>
      </c>
      <c r="BI224" s="163">
        <f>IF(N224="nulová",J224,0)</f>
        <v>0</v>
      </c>
      <c r="BJ224" s="16" t="s">
        <v>108</v>
      </c>
      <c r="BK224" s="163">
        <f>ROUND(I224*H224,2)</f>
        <v>0</v>
      </c>
      <c r="BL224" s="16" t="s">
        <v>475</v>
      </c>
      <c r="BM224" s="162" t="s">
        <v>766</v>
      </c>
    </row>
    <row r="225" spans="2:65" s="11" customFormat="1" ht="25.95" customHeight="1">
      <c r="B225" s="139"/>
      <c r="D225" s="140" t="s">
        <v>74</v>
      </c>
      <c r="E225" s="141" t="s">
        <v>107</v>
      </c>
      <c r="F225" s="141" t="s">
        <v>767</v>
      </c>
      <c r="I225" s="142"/>
      <c r="J225" s="143">
        <f>BK225</f>
        <v>0</v>
      </c>
      <c r="L225" s="139"/>
      <c r="M225" s="144"/>
      <c r="P225" s="145">
        <f>P226</f>
        <v>0</v>
      </c>
      <c r="R225" s="145">
        <f>R226</f>
        <v>0</v>
      </c>
      <c r="T225" s="146">
        <f>T226</f>
        <v>0</v>
      </c>
      <c r="AR225" s="140" t="s">
        <v>154</v>
      </c>
      <c r="AT225" s="147" t="s">
        <v>74</v>
      </c>
      <c r="AU225" s="147" t="s">
        <v>75</v>
      </c>
      <c r="AY225" s="140" t="s">
        <v>130</v>
      </c>
      <c r="BK225" s="148">
        <f>BK226</f>
        <v>0</v>
      </c>
    </row>
    <row r="226" spans="2:65" s="1" customFormat="1" ht="24.15" customHeight="1">
      <c r="B226" s="121"/>
      <c r="C226" s="151" t="s">
        <v>768</v>
      </c>
      <c r="D226" s="151" t="s">
        <v>133</v>
      </c>
      <c r="E226" s="152" t="s">
        <v>769</v>
      </c>
      <c r="F226" s="153" t="s">
        <v>770</v>
      </c>
      <c r="G226" s="154" t="s">
        <v>771</v>
      </c>
      <c r="H226" s="155">
        <v>1</v>
      </c>
      <c r="I226" s="156"/>
      <c r="J226" s="157">
        <f>ROUND(I226*H226,2)</f>
        <v>0</v>
      </c>
      <c r="K226" s="158"/>
      <c r="L226" s="31"/>
      <c r="M226" s="199" t="s">
        <v>1</v>
      </c>
      <c r="N226" s="200" t="s">
        <v>41</v>
      </c>
      <c r="O226" s="201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AR226" s="162" t="s">
        <v>772</v>
      </c>
      <c r="AT226" s="162" t="s">
        <v>133</v>
      </c>
      <c r="AU226" s="162" t="s">
        <v>82</v>
      </c>
      <c r="AY226" s="16" t="s">
        <v>130</v>
      </c>
      <c r="BE226" s="163">
        <f>IF(N226="základná",J226,0)</f>
        <v>0</v>
      </c>
      <c r="BF226" s="163">
        <f>IF(N226="znížená",J226,0)</f>
        <v>0</v>
      </c>
      <c r="BG226" s="163">
        <f>IF(N226="zákl. prenesená",J226,0)</f>
        <v>0</v>
      </c>
      <c r="BH226" s="163">
        <f>IF(N226="zníž. prenesená",J226,0)</f>
        <v>0</v>
      </c>
      <c r="BI226" s="163">
        <f>IF(N226="nulová",J226,0)</f>
        <v>0</v>
      </c>
      <c r="BJ226" s="16" t="s">
        <v>108</v>
      </c>
      <c r="BK226" s="163">
        <f>ROUND(I226*H226,2)</f>
        <v>0</v>
      </c>
      <c r="BL226" s="16" t="s">
        <v>772</v>
      </c>
      <c r="BM226" s="162" t="s">
        <v>773</v>
      </c>
    </row>
    <row r="227" spans="2:65" s="1" customFormat="1" ht="6.9" customHeight="1">
      <c r="B227" s="46"/>
      <c r="C227" s="47"/>
      <c r="D227" s="47"/>
      <c r="E227" s="47"/>
      <c r="F227" s="47"/>
      <c r="G227" s="47"/>
      <c r="H227" s="47"/>
      <c r="I227" s="47"/>
      <c r="J227" s="47"/>
      <c r="K227" s="47"/>
      <c r="L227" s="31"/>
    </row>
  </sheetData>
  <autoFilter ref="C131:K226" xr:uid="{00000000-0009-0000-0000-000003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00 - Búracie práce</vt:lpstr>
      <vt:lpstr>01 - Stavebná časť</vt:lpstr>
      <vt:lpstr>02 - Elektroinštalácie</vt:lpstr>
      <vt:lpstr>'00 - Búracie práce'!Názvy_tlače</vt:lpstr>
      <vt:lpstr>'01 - Stavebná časť'!Názvy_tlače</vt:lpstr>
      <vt:lpstr>'02 - Elektroinštalácie'!Názvy_tlače</vt:lpstr>
      <vt:lpstr>'Rekapitulácia stavby'!Názvy_tlače</vt:lpstr>
      <vt:lpstr>'00 - Búracie práce'!Oblasť_tlače</vt:lpstr>
      <vt:lpstr>'01 - Stavebná časť'!Oblasť_tlače</vt:lpstr>
      <vt:lpstr>'02 - Elektroinštalácie'!Oblasť_tlače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Bederková</dc:creator>
  <cp:lastModifiedBy>Mesto Senica</cp:lastModifiedBy>
  <dcterms:created xsi:type="dcterms:W3CDTF">2024-02-22T16:09:56Z</dcterms:created>
  <dcterms:modified xsi:type="dcterms:W3CDTF">2024-02-24T19:20:41Z</dcterms:modified>
</cp:coreProperties>
</file>