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1"/>
  </bookViews>
  <sheets>
    <sheet name="zoznam mat." sheetId="1" r:id="rId1"/>
    <sheet name="2020" sheetId="2" r:id="rId2"/>
  </sheets>
  <calcPr calcId="152511"/>
</workbook>
</file>

<file path=xl/calcChain.xml><?xml version="1.0" encoding="utf-8"?>
<calcChain xmlns="http://schemas.openxmlformats.org/spreadsheetml/2006/main">
  <c r="H29" i="1" l="1"/>
  <c r="I29" i="1" s="1"/>
  <c r="D56" i="1"/>
  <c r="D14" i="1"/>
  <c r="D122" i="1"/>
  <c r="D125" i="1"/>
  <c r="D88" i="1"/>
  <c r="D89" i="1"/>
  <c r="D115" i="1"/>
  <c r="D109" i="1"/>
  <c r="H109" i="1" s="1"/>
  <c r="D105" i="1"/>
  <c r="D104" i="1"/>
  <c r="D103" i="1"/>
  <c r="D96" i="1"/>
  <c r="H91" i="1"/>
  <c r="D79" i="1"/>
  <c r="D76" i="1"/>
  <c r="D70" i="1"/>
  <c r="D68" i="1"/>
  <c r="D55" i="1"/>
  <c r="D43" i="1"/>
  <c r="D42" i="1"/>
  <c r="D40" i="1"/>
  <c r="D6" i="1"/>
  <c r="H6" i="1" s="1"/>
  <c r="I6" i="1" s="1"/>
  <c r="D5" i="1"/>
  <c r="G6" i="1" l="1"/>
  <c r="I19" i="1"/>
  <c r="I31" i="1"/>
  <c r="I35" i="1"/>
  <c r="I36" i="1"/>
  <c r="I47" i="1"/>
  <c r="I53" i="1"/>
  <c r="I60" i="1"/>
  <c r="I69" i="1"/>
  <c r="I85" i="1"/>
  <c r="I86" i="1"/>
  <c r="I101" i="1"/>
  <c r="I107" i="1"/>
  <c r="I108" i="1"/>
  <c r="I109" i="1"/>
  <c r="I124" i="1"/>
  <c r="I3" i="1"/>
  <c r="D111" i="1"/>
  <c r="H111" i="1" s="1"/>
  <c r="I111" i="1" s="1"/>
  <c r="H4" i="1"/>
  <c r="I4" i="1" s="1"/>
  <c r="H8" i="1"/>
  <c r="I8" i="1" s="1"/>
  <c r="H114" i="1"/>
  <c r="I114" i="1" s="1"/>
  <c r="H17" i="1"/>
  <c r="I17" i="1" s="1"/>
  <c r="H21" i="1"/>
  <c r="I21" i="1" s="1"/>
  <c r="H20" i="1"/>
  <c r="I20" i="1" s="1"/>
  <c r="H22" i="1"/>
  <c r="I22" i="1" s="1"/>
  <c r="H30" i="1"/>
  <c r="I30" i="1" s="1"/>
  <c r="H33" i="1"/>
  <c r="I33" i="1" s="1"/>
  <c r="H32" i="1"/>
  <c r="I32" i="1" s="1"/>
  <c r="H57" i="1"/>
  <c r="I57" i="1" s="1"/>
  <c r="H59" i="1"/>
  <c r="I59" i="1" s="1"/>
  <c r="H61" i="1"/>
  <c r="I61" i="1" s="1"/>
  <c r="H62" i="1"/>
  <c r="I62" i="1" s="1"/>
  <c r="H64" i="1"/>
  <c r="I64" i="1" s="1"/>
  <c r="H65" i="1"/>
  <c r="I65" i="1" s="1"/>
  <c r="H58" i="1"/>
  <c r="I58" i="1" s="1"/>
  <c r="H82" i="1"/>
  <c r="I82" i="1" s="1"/>
  <c r="H83" i="1"/>
  <c r="I83" i="1" s="1"/>
  <c r="H100" i="1"/>
  <c r="I100" i="1" s="1"/>
  <c r="D38" i="1"/>
  <c r="H38" i="1" s="1"/>
  <c r="I38" i="1" s="1"/>
  <c r="D72" i="1"/>
  <c r="H72" i="1" s="1"/>
  <c r="I72" i="1" s="1"/>
  <c r="D25" i="1"/>
  <c r="H25" i="1" s="1"/>
  <c r="I25" i="1" s="1"/>
  <c r="H115" i="1"/>
  <c r="I115" i="1" s="1"/>
  <c r="H89" i="1"/>
  <c r="I89" i="1" s="1"/>
  <c r="D15" i="1"/>
  <c r="H15" i="1" s="1"/>
  <c r="I15" i="1" s="1"/>
  <c r="D98" i="1"/>
  <c r="H98" i="1" s="1"/>
  <c r="I98" i="1" s="1"/>
  <c r="D16" i="1"/>
  <c r="G16" i="1" s="1"/>
  <c r="G20" i="1"/>
  <c r="G21" i="1"/>
  <c r="D49" i="1"/>
  <c r="H49" i="1" s="1"/>
  <c r="I49" i="1" s="1"/>
  <c r="D48" i="1"/>
  <c r="H48" i="1" s="1"/>
  <c r="I48" i="1" s="1"/>
  <c r="D51" i="1"/>
  <c r="H51" i="1" s="1"/>
  <c r="I51" i="1" s="1"/>
  <c r="G57" i="1"/>
  <c r="G83" i="1"/>
  <c r="D34" i="1"/>
  <c r="H34" i="1" s="1"/>
  <c r="I34" i="1" s="1"/>
  <c r="D46" i="1"/>
  <c r="H46" i="1" s="1"/>
  <c r="I46" i="1" s="1"/>
  <c r="G22" i="1"/>
  <c r="D77" i="1"/>
  <c r="H77" i="1" s="1"/>
  <c r="I77" i="1" s="1"/>
  <c r="D118" i="1"/>
  <c r="H118" i="1" s="1"/>
  <c r="I118" i="1" s="1"/>
  <c r="D119" i="1"/>
  <c r="H119" i="1" s="1"/>
  <c r="I119" i="1" s="1"/>
  <c r="G8" i="1"/>
  <c r="D7" i="1"/>
  <c r="H7" i="1" s="1"/>
  <c r="I7" i="1" s="1"/>
  <c r="G61" i="1"/>
  <c r="G32" i="1"/>
  <c r="G33" i="1"/>
  <c r="G4" i="1"/>
  <c r="G62" i="1"/>
  <c r="G60" i="1"/>
  <c r="G36" i="1"/>
  <c r="G35" i="1"/>
  <c r="G17" i="1"/>
  <c r="G100" i="1"/>
  <c r="G53" i="1"/>
  <c r="G30" i="1"/>
  <c r="G82" i="1"/>
  <c r="G58" i="1"/>
  <c r="G19" i="1"/>
  <c r="G38" i="1" l="1"/>
  <c r="G51" i="1"/>
  <c r="G49" i="1"/>
  <c r="H16" i="1"/>
  <c r="I16" i="1" s="1"/>
  <c r="G125" i="1" l="1"/>
  <c r="H125" i="1"/>
  <c r="I125" i="1" s="1"/>
  <c r="G64" i="1"/>
  <c r="G65" i="1"/>
  <c r="G114" i="1" l="1"/>
  <c r="D124" i="1" l="1"/>
  <c r="D121" i="1"/>
  <c r="D120" i="1"/>
  <c r="D117" i="1"/>
  <c r="D116" i="1"/>
  <c r="G118" i="1"/>
  <c r="G119" i="1"/>
  <c r="G115" i="1"/>
  <c r="D113" i="1"/>
  <c r="D112" i="1"/>
  <c r="D110" i="1"/>
  <c r="H110" i="1" s="1"/>
  <c r="I110" i="1" s="1"/>
  <c r="D108" i="1"/>
  <c r="D106" i="1"/>
  <c r="D107" i="1"/>
  <c r="D102" i="1"/>
  <c r="D101" i="1"/>
  <c r="G101" i="1" s="1"/>
  <c r="D86" i="1"/>
  <c r="G86" i="1" s="1"/>
  <c r="D85" i="1"/>
  <c r="G85" i="1" s="1"/>
  <c r="D99" i="1"/>
  <c r="G98" i="1"/>
  <c r="D97" i="1"/>
  <c r="D94" i="1"/>
  <c r="D95" i="1"/>
  <c r="D93" i="1"/>
  <c r="D92" i="1"/>
  <c r="D90" i="1"/>
  <c r="D87" i="1"/>
  <c r="G89" i="1"/>
  <c r="D84" i="1"/>
  <c r="D75" i="1"/>
  <c r="D80" i="1"/>
  <c r="D73" i="1"/>
  <c r="D74" i="1"/>
  <c r="D78" i="1"/>
  <c r="D81" i="1"/>
  <c r="G72" i="1"/>
  <c r="D71" i="1"/>
  <c r="D69" i="1"/>
  <c r="G69" i="1" s="1"/>
  <c r="D63" i="1"/>
  <c r="D67" i="1"/>
  <c r="D66" i="1"/>
  <c r="D54" i="1"/>
  <c r="D52" i="1"/>
  <c r="D50" i="1"/>
  <c r="G48" i="1"/>
  <c r="D47" i="1"/>
  <c r="G46" i="1"/>
  <c r="D37" i="1"/>
  <c r="D45" i="1"/>
  <c r="D44" i="1"/>
  <c r="D41" i="1"/>
  <c r="D39" i="1"/>
  <c r="G34" i="1"/>
  <c r="D31" i="1"/>
  <c r="G31" i="1" s="1"/>
  <c r="D28" i="1"/>
  <c r="D27" i="1"/>
  <c r="D26" i="1"/>
  <c r="G25" i="1"/>
  <c r="D24" i="1"/>
  <c r="D23" i="1"/>
  <c r="D18" i="1"/>
  <c r="D13" i="1"/>
  <c r="D11" i="1"/>
  <c r="D12" i="1"/>
  <c r="G15" i="1"/>
  <c r="D10" i="1"/>
  <c r="D9" i="1"/>
  <c r="G7" i="1"/>
  <c r="D3" i="1"/>
  <c r="G3" i="1" s="1"/>
  <c r="G5" i="1" l="1"/>
  <c r="H5" i="1"/>
  <c r="I5" i="1" s="1"/>
  <c r="G68" i="1"/>
  <c r="H68" i="1"/>
  <c r="I68" i="1" s="1"/>
  <c r="G74" i="1"/>
  <c r="H74" i="1"/>
  <c r="I74" i="1" s="1"/>
  <c r="G80" i="1"/>
  <c r="H80" i="1"/>
  <c r="I80" i="1" s="1"/>
  <c r="G92" i="1"/>
  <c r="H92" i="1"/>
  <c r="I92" i="1" s="1"/>
  <c r="G106" i="1"/>
  <c r="H106" i="1"/>
  <c r="I106" i="1" s="1"/>
  <c r="G109" i="1"/>
  <c r="G122" i="1"/>
  <c r="H122" i="1"/>
  <c r="I122" i="1" s="1"/>
  <c r="G12" i="1"/>
  <c r="H12" i="1"/>
  <c r="I12" i="1" s="1"/>
  <c r="G26" i="1"/>
  <c r="H26" i="1"/>
  <c r="I26" i="1" s="1"/>
  <c r="G50" i="1"/>
  <c r="H50" i="1"/>
  <c r="I50" i="1" s="1"/>
  <c r="G76" i="1"/>
  <c r="H76" i="1"/>
  <c r="I76" i="1" s="1"/>
  <c r="G112" i="1"/>
  <c r="I112" i="1"/>
  <c r="G39" i="1"/>
  <c r="H39" i="1"/>
  <c r="I39" i="1" s="1"/>
  <c r="G66" i="1"/>
  <c r="H66" i="1"/>
  <c r="I66" i="1" s="1"/>
  <c r="G87" i="1"/>
  <c r="H87" i="1"/>
  <c r="I87" i="1" s="1"/>
  <c r="G105" i="1"/>
  <c r="H105" i="1"/>
  <c r="I105" i="1" s="1"/>
  <c r="G110" i="1"/>
  <c r="G113" i="1"/>
  <c r="H113" i="1"/>
  <c r="I113" i="1" s="1"/>
  <c r="G116" i="1"/>
  <c r="H116" i="1"/>
  <c r="I116" i="1" s="1"/>
  <c r="G124" i="1"/>
  <c r="G14" i="1"/>
  <c r="H14" i="1"/>
  <c r="I14" i="1" s="1"/>
  <c r="G40" i="1"/>
  <c r="H40" i="1"/>
  <c r="I40" i="1" s="1"/>
  <c r="G45" i="1"/>
  <c r="H45" i="1"/>
  <c r="I45" i="1" s="1"/>
  <c r="G54" i="1"/>
  <c r="H54" i="1"/>
  <c r="I54" i="1" s="1"/>
  <c r="G71" i="1"/>
  <c r="H71" i="1"/>
  <c r="I71" i="1" s="1"/>
  <c r="G94" i="1"/>
  <c r="H94" i="1"/>
  <c r="I94" i="1" s="1"/>
  <c r="G103" i="1"/>
  <c r="H103" i="1"/>
  <c r="I103" i="1" s="1"/>
  <c r="G120" i="1"/>
  <c r="H120" i="1"/>
  <c r="I120" i="1" s="1"/>
  <c r="G18" i="1"/>
  <c r="H18" i="1"/>
  <c r="I18" i="1" s="1"/>
  <c r="G42" i="1"/>
  <c r="H42" i="1"/>
  <c r="I42" i="1" s="1"/>
  <c r="G37" i="1"/>
  <c r="H37" i="1"/>
  <c r="I37" i="1" s="1"/>
  <c r="G56" i="1"/>
  <c r="H56" i="1"/>
  <c r="I56" i="1" s="1"/>
  <c r="G63" i="1"/>
  <c r="I63" i="1"/>
  <c r="G75" i="1"/>
  <c r="H75" i="1"/>
  <c r="I75" i="1" s="1"/>
  <c r="G88" i="1"/>
  <c r="H88" i="1"/>
  <c r="I88" i="1" s="1"/>
  <c r="G93" i="1"/>
  <c r="H93" i="1"/>
  <c r="I93" i="1" s="1"/>
  <c r="G97" i="1"/>
  <c r="H97" i="1"/>
  <c r="I97" i="1" s="1"/>
  <c r="G104" i="1"/>
  <c r="H104" i="1"/>
  <c r="I104" i="1" s="1"/>
  <c r="G108" i="1"/>
  <c r="G121" i="1"/>
  <c r="H121" i="1"/>
  <c r="I121" i="1" s="1"/>
  <c r="G123" i="1"/>
  <c r="H123" i="1"/>
  <c r="I123" i="1" s="1"/>
  <c r="G9" i="1"/>
  <c r="H9" i="1"/>
  <c r="I9" i="1" s="1"/>
  <c r="G11" i="1"/>
  <c r="H11" i="1"/>
  <c r="I11" i="1" s="1"/>
  <c r="G23" i="1"/>
  <c r="H23" i="1"/>
  <c r="I23" i="1" s="1"/>
  <c r="G27" i="1"/>
  <c r="H27" i="1"/>
  <c r="I27" i="1" s="1"/>
  <c r="G43" i="1"/>
  <c r="H43" i="1"/>
  <c r="I43" i="1" s="1"/>
  <c r="G52" i="1"/>
  <c r="H52" i="1"/>
  <c r="I52" i="1" s="1"/>
  <c r="G81" i="1"/>
  <c r="H81" i="1"/>
  <c r="I81" i="1" s="1"/>
  <c r="G73" i="1"/>
  <c r="H73" i="1"/>
  <c r="I73" i="1" s="1"/>
  <c r="G84" i="1"/>
  <c r="H84" i="1"/>
  <c r="I84" i="1" s="1"/>
  <c r="G95" i="1"/>
  <c r="H95" i="1"/>
  <c r="I95" i="1" s="1"/>
  <c r="G10" i="1"/>
  <c r="H10" i="1"/>
  <c r="I10" i="1" s="1"/>
  <c r="G13" i="1"/>
  <c r="H13" i="1"/>
  <c r="I13" i="1" s="1"/>
  <c r="G24" i="1"/>
  <c r="H24" i="1"/>
  <c r="I24" i="1" s="1"/>
  <c r="G28" i="1"/>
  <c r="H28" i="1"/>
  <c r="I28" i="1" s="1"/>
  <c r="G41" i="1"/>
  <c r="H41" i="1"/>
  <c r="I41" i="1" s="1"/>
  <c r="G44" i="1"/>
  <c r="H44" i="1"/>
  <c r="I44" i="1" s="1"/>
  <c r="G47" i="1"/>
  <c r="G55" i="1"/>
  <c r="H55" i="1"/>
  <c r="I55" i="1" s="1"/>
  <c r="G67" i="1"/>
  <c r="H67" i="1"/>
  <c r="I67" i="1" s="1"/>
  <c r="G70" i="1"/>
  <c r="I70" i="1"/>
  <c r="G78" i="1"/>
  <c r="H78" i="1"/>
  <c r="I78" i="1" s="1"/>
  <c r="G79" i="1"/>
  <c r="I79" i="1"/>
  <c r="G90" i="1"/>
  <c r="H90" i="1"/>
  <c r="I90" i="1" s="1"/>
  <c r="G96" i="1"/>
  <c r="H96" i="1"/>
  <c r="I96" i="1" s="1"/>
  <c r="G99" i="1"/>
  <c r="H99" i="1"/>
  <c r="I99" i="1" s="1"/>
  <c r="G102" i="1"/>
  <c r="H102" i="1"/>
  <c r="I102" i="1" s="1"/>
  <c r="G107" i="1"/>
  <c r="G111" i="1"/>
  <c r="G117" i="1"/>
  <c r="H117" i="1"/>
  <c r="I117" i="1" s="1"/>
  <c r="I126" i="1" l="1"/>
</calcChain>
</file>

<file path=xl/sharedStrings.xml><?xml version="1.0" encoding="utf-8"?>
<sst xmlns="http://schemas.openxmlformats.org/spreadsheetml/2006/main" count="472" uniqueCount="207">
  <si>
    <t>30190000-7 Rôzne kancelárske potreby</t>
  </si>
  <si>
    <t>T</t>
  </si>
  <si>
    <t>áno</t>
  </si>
  <si>
    <t>§117</t>
  </si>
  <si>
    <t>PHZ z účtovníctva</t>
  </si>
  <si>
    <t>p.č.</t>
  </si>
  <si>
    <t>druh tovaru</t>
  </si>
  <si>
    <t>počet</t>
  </si>
  <si>
    <t>MJ</t>
  </si>
  <si>
    <t>cena s DPH/MJ</t>
  </si>
  <si>
    <t>cena celkom s DPH</t>
  </si>
  <si>
    <t>akrylové farby 12ks</t>
  </si>
  <si>
    <t>ks</t>
  </si>
  <si>
    <t>batérie nabíjateľné AA 1bal/ 4ks</t>
  </si>
  <si>
    <t>bal</t>
  </si>
  <si>
    <t>Ceruzky HB</t>
  </si>
  <si>
    <t>Cestovný príkaz A4 SEVT 30 132 8</t>
  </si>
  <si>
    <t>blok</t>
  </si>
  <si>
    <t>Cestovný príkaz A5 SEVT 30 133 8</t>
  </si>
  <si>
    <t>Verbatim CD-R 700MB 52x, 25ks</t>
  </si>
  <si>
    <t>dovolenkový lístok 1bal/100ks, SEVT 30 1389</t>
  </si>
  <si>
    <t>diplom športový motív</t>
  </si>
  <si>
    <t>diplom pre deti-neutrálny motív</t>
  </si>
  <si>
    <t>dosky s klipom</t>
  </si>
  <si>
    <t>dosky tvrdé so šnurkami</t>
  </si>
  <si>
    <t>farbičky sada 12 ks</t>
  </si>
  <si>
    <t>farebný papier A4 5 farieb-pastelové</t>
  </si>
  <si>
    <t>farebný výkres A4 MIX farieb</t>
  </si>
  <si>
    <t>fixa 12-24 ks</t>
  </si>
  <si>
    <t>fixa čierna hrubá</t>
  </si>
  <si>
    <t>fixa čierna tenká</t>
  </si>
  <si>
    <t>fixy na magnetickú tabulu -sada 4 farieb</t>
  </si>
  <si>
    <t>hubka na flipchartovú tabuľu</t>
  </si>
  <si>
    <t>kalkulačka</t>
  </si>
  <si>
    <t>kniha došlých faktúr SEVT 30 913 9</t>
  </si>
  <si>
    <t>kniha odoslaných faktúr SEVT 30 914 9</t>
  </si>
  <si>
    <t>kopírovací papier 50ks/bal</t>
  </si>
  <si>
    <t>korektor PRITT 2,4/14mm</t>
  </si>
  <si>
    <t>korektor PRITT 2,4/14mm-náhradná náplň</t>
  </si>
  <si>
    <t>korková nástenka 120*90cm</t>
  </si>
  <si>
    <t>kancelársky kôš drôtený</t>
  </si>
  <si>
    <t>kružidlo</t>
  </si>
  <si>
    <t>laminovačka pre formát A4-A3</t>
  </si>
  <si>
    <t>lepiaca páska 24mm</t>
  </si>
  <si>
    <t>lepiaca páska obojstranná</t>
  </si>
  <si>
    <t>lepidlo tyčinkové Pritt 15g</t>
  </si>
  <si>
    <t>mapa bez chlopní</t>
  </si>
  <si>
    <t>mapa s chlopňami-žltá</t>
  </si>
  <si>
    <t>obálky samolepiace B4  100ks bal.(A4)</t>
  </si>
  <si>
    <t>obálky samolepiace C5 100ks bal.(stredné)</t>
  </si>
  <si>
    <t>obálky samolepiace C6 100ksbal. (malé)</t>
  </si>
  <si>
    <t>odspinkovač</t>
  </si>
  <si>
    <t>omaľovánky-pre rôzny vek</t>
  </si>
  <si>
    <t>paleta na farby</t>
  </si>
  <si>
    <t>pero spko S011299112 1bal/12ks</t>
  </si>
  <si>
    <t>pero gélové modré</t>
  </si>
  <si>
    <t>perá farebné-sada</t>
  </si>
  <si>
    <t>perá modré 1bal/12ks</t>
  </si>
  <si>
    <t>perá červené</t>
  </si>
  <si>
    <t>pero gumovacie modré</t>
  </si>
  <si>
    <t>pero gumovacie-náhradná náplň</t>
  </si>
  <si>
    <t>poznámkové samolepiace bločky -malé</t>
  </si>
  <si>
    <t>príjmový PD sevt 30 901 0</t>
  </si>
  <si>
    <t>priepustka 1bal/100ks ŠEVT 039</t>
  </si>
  <si>
    <t>predvolanie Ševt 01 021 1b</t>
  </si>
  <si>
    <t>Psychiatrický chorobopis ŠEVT 14 760 0</t>
  </si>
  <si>
    <t>razítkova farba modrá</t>
  </si>
  <si>
    <t>Rezačka kotúčová A3</t>
  </si>
  <si>
    <t>rýchloviazač PVC farebno- priesvitný závesný</t>
  </si>
  <si>
    <t>rýchloviazač papierový závesný</t>
  </si>
  <si>
    <t>sada štetcov-ploché</t>
  </si>
  <si>
    <t>samolepiace štítky stredne veľké v kotúči</t>
  </si>
  <si>
    <t>spínaci strojček</t>
  </si>
  <si>
    <t>spisové spony malé 33mm</t>
  </si>
  <si>
    <t>spisové spony veľké 8mm</t>
  </si>
  <si>
    <t>spisový obal 1bal/20ks, SEVT 01 029 0b</t>
  </si>
  <si>
    <t>spisový obal 1bal/20ks, SEVT 01 029 2b</t>
  </si>
  <si>
    <t>strojček dierovací s lištou</t>
  </si>
  <si>
    <t>stojan drôtený na obálky-čierny</t>
  </si>
  <si>
    <t>strúhatko na farbičky</t>
  </si>
  <si>
    <t>šanóny hrubé 8cm čierny</t>
  </si>
  <si>
    <t>šanóny hrubé 8cm modrý</t>
  </si>
  <si>
    <t>šanóny hrubé 8cm červený</t>
  </si>
  <si>
    <t>šanóny úzke 5,5cm</t>
  </si>
  <si>
    <t>špendlíky 100ks/bal.</t>
  </si>
  <si>
    <t>Výdavkový PD ŠEVT 30 902 3</t>
  </si>
  <si>
    <t>výkresy A4 100ks/bal</t>
  </si>
  <si>
    <t xml:space="preserve">výkresy A3 </t>
  </si>
  <si>
    <t>výkres A1</t>
  </si>
  <si>
    <t>výkres A2</t>
  </si>
  <si>
    <t>výmenný lístok 1/100ks, ŠEVT 14 102 1</t>
  </si>
  <si>
    <t xml:space="preserve"> bal</t>
  </si>
  <si>
    <t>zdravotný záznam ŠEVT 14 001 0</t>
  </si>
  <si>
    <t>Zvýrazňovače – sada 4 ks</t>
  </si>
  <si>
    <t>žiadanka na prepravu ŚEVT 30 601 9</t>
  </si>
  <si>
    <t>SPOLU:</t>
  </si>
  <si>
    <t>obálky s doručenkou A4 1bal/100ks</t>
  </si>
  <si>
    <t>obálky s doručenkou A5 1bal/100ks ŠEVT 15/OLB/2005</t>
  </si>
  <si>
    <t>obálky s doručenkou A6 1bal/100ks ŠEVT 7/OLB/2010</t>
  </si>
  <si>
    <t>krabíc</t>
  </si>
  <si>
    <t>kniha jázd SEVT 30 605 9  1bal/50listov</t>
  </si>
  <si>
    <t>papier farebný MIX farieb-intenzívne</t>
  </si>
  <si>
    <t>Nožnice detské 13cm</t>
  </si>
  <si>
    <t>Farbičky sada 18ks hrubé</t>
  </si>
  <si>
    <t>Perá Pilot</t>
  </si>
  <si>
    <t>Náplň Pilot</t>
  </si>
  <si>
    <t>Pero zelené</t>
  </si>
  <si>
    <t>Guma</t>
  </si>
  <si>
    <t>lepidlo tyčinkové Pritt 40g</t>
  </si>
  <si>
    <t>Lepiaca páska 50mm</t>
  </si>
  <si>
    <t>Skicár A4</t>
  </si>
  <si>
    <t>Euroobaly drsné/100ks</t>
  </si>
  <si>
    <t>Euroobaly hrubé 80mic/100ks</t>
  </si>
  <si>
    <t>Kancelársky papier 80g A4 bal. 5x500listov</t>
  </si>
  <si>
    <t>Kancelárske spinky 33mm</t>
  </si>
  <si>
    <t>Kancelárske spinky 78mm</t>
  </si>
  <si>
    <t>poznámkový blok A4 linajkový</t>
  </si>
  <si>
    <t>poznámkový blok A5-linajkový</t>
  </si>
  <si>
    <t>Perá glitrové ozdobné sada 24ks</t>
  </si>
  <si>
    <t>Nožnice kancelárske 17cm</t>
  </si>
  <si>
    <t>Obálka A4 na viac listov</t>
  </si>
  <si>
    <t>Archívny box EMBA typ I/75/ACT</t>
  </si>
  <si>
    <t>Kalendár stolový pracovný 2019</t>
  </si>
  <si>
    <t>Kalendár nástenný 3-mesačný</t>
  </si>
  <si>
    <t>Nožnice ozdobné CIK-CAK</t>
  </si>
  <si>
    <t>Ceruzky trojhranné</t>
  </si>
  <si>
    <t>Farebné papiere do školy-sada 20listov</t>
  </si>
  <si>
    <t>Plastelína 10farebná</t>
  </si>
  <si>
    <t>Modelovacia hmota 500g</t>
  </si>
  <si>
    <t>Lepidlo tekuté Herkules 250g</t>
  </si>
  <si>
    <t>Farby vodové</t>
  </si>
  <si>
    <t>Farby temperové 10farieb</t>
  </si>
  <si>
    <t>Samolepiace bločky 4-farebné 75 x 75</t>
  </si>
  <si>
    <t>zasoby k 03/2019</t>
  </si>
  <si>
    <t>€ celkom</t>
  </si>
  <si>
    <t>Dňa 11.03.2019</t>
  </si>
  <si>
    <t>batérie nabíjateľné AAA 1bal/ 4ks</t>
  </si>
  <si>
    <t>mapa s chlopňami a gumičkou plastová</t>
  </si>
  <si>
    <t>razítkova farba červená</t>
  </si>
  <si>
    <t>rýchloviazač PVC farebno- priesvitný bal.</t>
  </si>
  <si>
    <t>bal.</t>
  </si>
  <si>
    <t>flipchartový papier</t>
  </si>
  <si>
    <t>zošit A4 čistý - tvrdý obal</t>
  </si>
  <si>
    <t>zošit A5 -tvrdý obal</t>
  </si>
  <si>
    <t>plán</t>
  </si>
  <si>
    <t>rolka</t>
  </si>
  <si>
    <t>plán nákupu</t>
  </si>
  <si>
    <t>stojan drôtený čierny - sada</t>
  </si>
  <si>
    <t>zakladač na stôl - plastový</t>
  </si>
  <si>
    <t>pero modré SOLIDLY 0,5</t>
  </si>
  <si>
    <t>náboje do zošívačky 24/6</t>
  </si>
  <si>
    <t>obal PVC priehľadný hrubý</t>
  </si>
  <si>
    <t>pero gul. Modré - čínske pero</t>
  </si>
  <si>
    <t>náhrada do pera gul. modré - čínske pero</t>
  </si>
  <si>
    <t>batérie nabíjateľné AA 1,2V</t>
  </si>
  <si>
    <t>batérie nabíjateľné AAA 1,5V</t>
  </si>
  <si>
    <t>dosky tvrdé so šnúrkami</t>
  </si>
  <si>
    <t>Euroobaly A4 matný 40 mic/100ks</t>
  </si>
  <si>
    <t>Papier farebný A4  20 listový</t>
  </si>
  <si>
    <t>farebný výkres A4 MIX farieb - 1 bal./50 ks</t>
  </si>
  <si>
    <t>Kalendár nástenný 3-mesačný na rok 2020</t>
  </si>
  <si>
    <t>Kalendár stolový pracovný 2020</t>
  </si>
  <si>
    <t>kniha jázd SEVT 30 605 9  1 blok/50listov</t>
  </si>
  <si>
    <t>opravná kazeta PRITT 4,2/12mm</t>
  </si>
  <si>
    <t>opravná kazeta PRITT 4,2/12mm - náhradná náplň</t>
  </si>
  <si>
    <t>korková nástenka 90*60cm</t>
  </si>
  <si>
    <t>lepiaca páska 18x20m priehľadná</t>
  </si>
  <si>
    <t>lepiaca páska 48x66m priehľadná</t>
  </si>
  <si>
    <t>lepiaca páska 50x5m obojstranná</t>
  </si>
  <si>
    <t>pero gélové modré - náhradná náplň</t>
  </si>
  <si>
    <t>príjmový PD bez DPH  sevt 30 901 0</t>
  </si>
  <si>
    <t>Rezačka kotúčová A3 Sigma</t>
  </si>
  <si>
    <t>pripínačky na tabuľu  100ks/bal.</t>
  </si>
  <si>
    <t>Tlačivá</t>
  </si>
  <si>
    <t>rýchloviazač PVC farebno- priesvitný bal. Červené</t>
  </si>
  <si>
    <t>Počet</t>
  </si>
  <si>
    <t>cena/MJ</t>
  </si>
  <si>
    <t>cena celkom</t>
  </si>
  <si>
    <t>CELKOM:</t>
  </si>
  <si>
    <t>bez DPH /€/</t>
  </si>
  <si>
    <t>s DPH /€/</t>
  </si>
  <si>
    <t>Špecifikácia kancelárskeho materiálu:</t>
  </si>
  <si>
    <t>príloha č. 1</t>
  </si>
  <si>
    <t>skartovačka Fellowes 60CS (tajné)</t>
  </si>
  <si>
    <t>zakladač na stôl 3- zásuvkový - drôtený (čieerny)</t>
  </si>
  <si>
    <t>Xerox IQ Economy A4, 80g krabica/(5 x 500 listov)</t>
  </si>
  <si>
    <t>zošit A5 linajkový -tvrdý obal</t>
  </si>
  <si>
    <t xml:space="preserve">lepidlo/klovatina na papier tekuté </t>
  </si>
  <si>
    <t>fólie laminovacie A4, 100ks/bal</t>
  </si>
  <si>
    <t>fólia - obálky na hrebeňovú väzbu 25ks/bal</t>
  </si>
  <si>
    <t>Kartónové obálky na hrebeňovú väzbu A4, 100ks/bal</t>
  </si>
  <si>
    <t>mapa s chlopňami a gumičkou PVC</t>
  </si>
  <si>
    <t>mapa s chlopňami kartonová-žltá</t>
  </si>
  <si>
    <t>Náplň do pera  Pilot - modrá</t>
  </si>
  <si>
    <t>Perá modré - Pilot</t>
  </si>
  <si>
    <t>skartovačka Fellowes 62MC ( dôverné)</t>
  </si>
  <si>
    <t xml:space="preserve">výkres A3 </t>
  </si>
  <si>
    <t>výkres A4, 100ks/bal</t>
  </si>
  <si>
    <t>lišta násuvná - do 60 listov - rôzne farby</t>
  </si>
  <si>
    <t>Obálka A4</t>
  </si>
  <si>
    <t>perá gelové farebné- 4ks/ bal.</t>
  </si>
  <si>
    <t>poduška s farbou na pečiatky č. 2/120*60mm</t>
  </si>
  <si>
    <t>špagát prírodný 200g</t>
  </si>
  <si>
    <t>diár denný A5 2020, rôzne farby</t>
  </si>
  <si>
    <t>kancelársky kôš drôtený-čierny</t>
  </si>
  <si>
    <t>šanóny úzke 5,0cm</t>
  </si>
  <si>
    <t>Kniha príchodov a odchodov 301119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</si>
</sst>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wrapText="1"/>
    </xf>
    <xf numFmtId="4" fontId="2" fillId="2" borderId="3" xfId="0" applyNumberFormat="1" applyFont="1" applyFill="1" applyBorder="1"/>
    <xf numFmtId="0" fontId="4" fillId="2" borderId="4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0" fillId="2" borderId="5" xfId="0" applyFont="1" applyFill="1" applyBorder="1"/>
    <xf numFmtId="0" fontId="0" fillId="0" borderId="6" xfId="0" applyFont="1" applyBorder="1"/>
    <xf numFmtId="0" fontId="0" fillId="3" borderId="7" xfId="0" applyFont="1" applyFill="1" applyBorder="1"/>
    <xf numFmtId="2" fontId="0" fillId="3" borderId="7" xfId="0" applyNumberFormat="1" applyFont="1" applyFill="1" applyBorder="1"/>
    <xf numFmtId="0" fontId="0" fillId="0" borderId="8" xfId="0" applyFont="1" applyBorder="1"/>
    <xf numFmtId="0" fontId="0" fillId="0" borderId="5" xfId="0" applyFont="1" applyBorder="1"/>
    <xf numFmtId="2" fontId="0" fillId="0" borderId="5" xfId="0" applyNumberFormat="1" applyFont="1" applyBorder="1"/>
    <xf numFmtId="0" fontId="0" fillId="4" borderId="8" xfId="0" applyFont="1" applyFill="1" applyBorder="1"/>
    <xf numFmtId="0" fontId="0" fillId="4" borderId="5" xfId="0" applyFont="1" applyFill="1" applyBorder="1"/>
    <xf numFmtId="2" fontId="0" fillId="4" borderId="5" xfId="0" applyNumberFormat="1" applyFont="1" applyFill="1" applyBorder="1"/>
    <xf numFmtId="0" fontId="0" fillId="4" borderId="8" xfId="0" applyFont="1" applyFill="1" applyBorder="1" applyAlignment="1">
      <alignment horizontal="left" wrapText="1"/>
    </xf>
    <xf numFmtId="0" fontId="0" fillId="0" borderId="8" xfId="0" applyFont="1" applyBorder="1" applyAlignment="1">
      <alignment wrapText="1"/>
    </xf>
    <xf numFmtId="0" fontId="0" fillId="3" borderId="8" xfId="0" applyFont="1" applyFill="1" applyBorder="1"/>
    <xf numFmtId="0" fontId="0" fillId="3" borderId="5" xfId="0" applyFont="1" applyFill="1" applyBorder="1"/>
    <xf numFmtId="0" fontId="0" fillId="3" borderId="8" xfId="0" applyFont="1" applyFill="1" applyBorder="1" applyAlignment="1">
      <alignment wrapText="1"/>
    </xf>
    <xf numFmtId="0" fontId="0" fillId="3" borderId="9" xfId="0" applyFont="1" applyFill="1" applyBorder="1"/>
    <xf numFmtId="0" fontId="0" fillId="0" borderId="9" xfId="0" applyFont="1" applyBorder="1"/>
    <xf numFmtId="2" fontId="0" fillId="0" borderId="9" xfId="0" applyNumberFormat="1" applyFont="1" applyBorder="1"/>
    <xf numFmtId="0" fontId="0" fillId="3" borderId="10" xfId="0" applyFont="1" applyFill="1" applyBorder="1" applyAlignment="1">
      <alignment wrapText="1"/>
    </xf>
    <xf numFmtId="0" fontId="0" fillId="4" borderId="10" xfId="0" applyFont="1" applyFill="1" applyBorder="1" applyAlignment="1">
      <alignment wrapText="1"/>
    </xf>
    <xf numFmtId="0" fontId="0" fillId="4" borderId="9" xfId="0" applyFont="1" applyFill="1" applyBorder="1"/>
    <xf numFmtId="2" fontId="0" fillId="4" borderId="9" xfId="0" applyNumberFormat="1" applyFont="1" applyFill="1" applyBorder="1"/>
    <xf numFmtId="1" fontId="0" fillId="0" borderId="0" xfId="0" applyNumberFormat="1"/>
    <xf numFmtId="0" fontId="1" fillId="5" borderId="11" xfId="0" applyFont="1" applyFill="1" applyBorder="1"/>
    <xf numFmtId="0" fontId="1" fillId="5" borderId="4" xfId="0" applyFont="1" applyFill="1" applyBorder="1"/>
    <xf numFmtId="0" fontId="1" fillId="5" borderId="1" xfId="0" applyFont="1" applyFill="1" applyBorder="1"/>
    <xf numFmtId="2" fontId="1" fillId="5" borderId="1" xfId="0" applyNumberFormat="1" applyFont="1" applyFill="1" applyBorder="1"/>
    <xf numFmtId="0" fontId="5" fillId="0" borderId="0" xfId="0" applyFont="1"/>
    <xf numFmtId="165" fontId="0" fillId="3" borderId="7" xfId="0" applyNumberFormat="1" applyFont="1" applyFill="1" applyBorder="1"/>
    <xf numFmtId="164" fontId="0" fillId="0" borderId="5" xfId="0" applyNumberFormat="1" applyFont="1" applyBorder="1"/>
    <xf numFmtId="164" fontId="0" fillId="3" borderId="5" xfId="0" applyNumberFormat="1" applyFont="1" applyFill="1" applyBorder="1"/>
    <xf numFmtId="164" fontId="0" fillId="0" borderId="9" xfId="0" applyNumberFormat="1" applyFont="1" applyBorder="1"/>
    <xf numFmtId="164" fontId="0" fillId="3" borderId="9" xfId="0" applyNumberFormat="1" applyFont="1" applyFill="1" applyBorder="1"/>
    <xf numFmtId="0" fontId="0" fillId="4" borderId="8" xfId="0" applyFont="1" applyFill="1" applyBorder="1" applyAlignment="1">
      <alignment horizontal="right" wrapText="1"/>
    </xf>
    <xf numFmtId="0" fontId="0" fillId="6" borderId="8" xfId="0" applyFont="1" applyFill="1" applyBorder="1" applyAlignment="1">
      <alignment wrapText="1"/>
    </xf>
    <xf numFmtId="0" fontId="0" fillId="0" borderId="5" xfId="0" applyBorder="1"/>
    <xf numFmtId="2" fontId="0" fillId="0" borderId="5" xfId="0" applyNumberFormat="1" applyBorder="1"/>
    <xf numFmtId="4" fontId="4" fillId="2" borderId="12" xfId="0" applyNumberFormat="1" applyFont="1" applyFill="1" applyBorder="1"/>
    <xf numFmtId="0" fontId="6" fillId="0" borderId="8" xfId="0" applyFont="1" applyBorder="1"/>
    <xf numFmtId="2" fontId="0" fillId="3" borderId="13" xfId="0" applyNumberFormat="1" applyFont="1" applyFill="1" applyBorder="1"/>
    <xf numFmtId="0" fontId="0" fillId="0" borderId="12" xfId="0" applyBorder="1"/>
    <xf numFmtId="2" fontId="7" fillId="0" borderId="14" xfId="0" applyNumberFormat="1" applyFont="1" applyBorder="1"/>
    <xf numFmtId="0" fontId="0" fillId="3" borderId="0" xfId="0" applyFont="1" applyFill="1" applyBorder="1"/>
    <xf numFmtId="0" fontId="0" fillId="0" borderId="0" xfId="0" applyBorder="1"/>
    <xf numFmtId="0" fontId="7" fillId="0" borderId="16" xfId="0" applyFont="1" applyBorder="1"/>
    <xf numFmtId="0" fontId="7" fillId="0" borderId="17" xfId="0" applyFont="1" applyBorder="1"/>
    <xf numFmtId="0" fontId="1" fillId="5" borderId="15" xfId="0" applyFont="1" applyFill="1" applyBorder="1"/>
    <xf numFmtId="0" fontId="0" fillId="0" borderId="7" xfId="0" applyBorder="1"/>
    <xf numFmtId="0" fontId="3" fillId="2" borderId="11" xfId="0" applyFont="1" applyFill="1" applyBorder="1" applyAlignment="1">
      <alignment wrapText="1"/>
    </xf>
    <xf numFmtId="2" fontId="0" fillId="0" borderId="7" xfId="0" applyNumberFormat="1" applyBorder="1"/>
    <xf numFmtId="0" fontId="3" fillId="2" borderId="11" xfId="0" applyFont="1" applyFill="1" applyBorder="1"/>
    <xf numFmtId="0" fontId="0" fillId="3" borderId="0" xfId="0" applyFill="1"/>
    <xf numFmtId="0" fontId="0" fillId="0" borderId="8" xfId="0" applyBorder="1"/>
    <xf numFmtId="0" fontId="0" fillId="4" borderId="9" xfId="0" applyFont="1" applyFill="1" applyBorder="1" applyAlignment="1">
      <alignment wrapText="1"/>
    </xf>
    <xf numFmtId="0" fontId="0" fillId="0" borderId="10" xfId="0" applyFont="1" applyBorder="1"/>
    <xf numFmtId="0" fontId="0" fillId="4" borderId="8" xfId="0" applyFont="1" applyFill="1" applyBorder="1" applyAlignment="1">
      <alignment wrapText="1"/>
    </xf>
    <xf numFmtId="0" fontId="0" fillId="3" borderId="10" xfId="0" applyFont="1" applyFill="1" applyBorder="1"/>
    <xf numFmtId="0" fontId="0" fillId="0" borderId="7" xfId="0" applyFont="1" applyBorder="1"/>
    <xf numFmtId="164" fontId="0" fillId="0" borderId="7" xfId="0" applyNumberFormat="1" applyFont="1" applyBorder="1"/>
    <xf numFmtId="0" fontId="0" fillId="3" borderId="0" xfId="0" applyFont="1" applyFill="1" applyBorder="1" applyAlignment="1">
      <alignment wrapText="1"/>
    </xf>
    <xf numFmtId="0" fontId="9" fillId="0" borderId="8" xfId="0" applyFont="1" applyBorder="1"/>
    <xf numFmtId="0" fontId="0" fillId="0" borderId="5" xfId="0" applyFont="1" applyFill="1" applyBorder="1"/>
    <xf numFmtId="0" fontId="0" fillId="0" borderId="5" xfId="0" applyFont="1" applyFill="1" applyBorder="1" applyAlignment="1">
      <alignment wrapText="1"/>
    </xf>
    <xf numFmtId="0" fontId="0" fillId="0" borderId="5" xfId="0" applyFill="1" applyBorder="1"/>
    <xf numFmtId="0" fontId="0" fillId="0" borderId="9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Font="1" applyFill="1" applyBorder="1" applyAlignment="1">
      <alignment wrapText="1"/>
    </xf>
    <xf numFmtId="0" fontId="0" fillId="3" borderId="5" xfId="0" applyFont="1" applyFill="1" applyBorder="1" applyAlignment="1">
      <alignment wrapText="1"/>
    </xf>
    <xf numFmtId="0" fontId="0" fillId="4" borderId="5" xfId="0" applyFont="1" applyFill="1" applyBorder="1" applyAlignment="1">
      <alignment wrapText="1"/>
    </xf>
    <xf numFmtId="0" fontId="0" fillId="0" borderId="6" xfId="0" applyFont="1" applyFill="1" applyBorder="1" applyAlignment="1">
      <alignment wrapText="1"/>
    </xf>
    <xf numFmtId="0" fontId="0" fillId="4" borderId="10" xfId="0" applyFont="1" applyFill="1" applyBorder="1"/>
    <xf numFmtId="0" fontId="0" fillId="0" borderId="10" xfId="0" applyFont="1" applyFill="1" applyBorder="1" applyAlignment="1">
      <alignment wrapText="1"/>
    </xf>
    <xf numFmtId="0" fontId="8" fillId="0" borderId="8" xfId="0" applyFont="1" applyFill="1" applyBorder="1"/>
    <xf numFmtId="0" fontId="0" fillId="0" borderId="8" xfId="0" applyFill="1" applyBorder="1"/>
    <xf numFmtId="0" fontId="0" fillId="0" borderId="6" xfId="0" applyFill="1" applyBorder="1"/>
    <xf numFmtId="0" fontId="0" fillId="0" borderId="5" xfId="0" applyFont="1" applyBorder="1" applyAlignment="1">
      <alignment wrapText="1"/>
    </xf>
    <xf numFmtId="0" fontId="0" fillId="0" borderId="10" xfId="0" applyFill="1" applyBorder="1"/>
    <xf numFmtId="0" fontId="0" fillId="0" borderId="7" xfId="0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/>
    <xf numFmtId="4" fontId="0" fillId="0" borderId="5" xfId="0" applyNumberFormat="1" applyBorder="1"/>
    <xf numFmtId="0" fontId="1" fillId="6" borderId="11" xfId="0" applyFont="1" applyFill="1" applyBorder="1" applyAlignment="1">
      <alignment wrapText="1"/>
    </xf>
    <xf numFmtId="0" fontId="0" fillId="3" borderId="0" xfId="0" applyFill="1" applyBorder="1"/>
    <xf numFmtId="0" fontId="1" fillId="0" borderId="0" xfId="0" applyFont="1"/>
    <xf numFmtId="0" fontId="0" fillId="0" borderId="7" xfId="0" applyFont="1" applyFill="1" applyBorder="1" applyAlignment="1">
      <alignment horizontal="center"/>
    </xf>
    <xf numFmtId="0" fontId="0" fillId="3" borderId="20" xfId="0" applyFont="1" applyFill="1" applyBorder="1" applyAlignment="1">
      <alignment wrapText="1"/>
    </xf>
    <xf numFmtId="0" fontId="0" fillId="3" borderId="13" xfId="0" applyFont="1" applyFill="1" applyBorder="1"/>
    <xf numFmtId="4" fontId="0" fillId="0" borderId="7" xfId="0" applyNumberFormat="1" applyBorder="1"/>
    <xf numFmtId="0" fontId="2" fillId="2" borderId="19" xfId="0" applyFont="1" applyFill="1" applyBorder="1" applyAlignment="1">
      <alignment horizontal="center"/>
    </xf>
    <xf numFmtId="4" fontId="2" fillId="2" borderId="22" xfId="0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wrapText="1"/>
    </xf>
    <xf numFmtId="0" fontId="4" fillId="2" borderId="22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/>
    </xf>
    <xf numFmtId="164" fontId="0" fillId="0" borderId="21" xfId="0" applyNumberFormat="1" applyBorder="1"/>
    <xf numFmtId="164" fontId="0" fillId="0" borderId="18" xfId="0" applyNumberFormat="1" applyBorder="1"/>
    <xf numFmtId="164" fontId="0" fillId="0" borderId="0" xfId="0" applyNumberFormat="1"/>
    <xf numFmtId="164" fontId="0" fillId="0" borderId="5" xfId="0" applyNumberFormat="1" applyBorder="1"/>
    <xf numFmtId="164" fontId="0" fillId="0" borderId="7" xfId="0" applyNumberFormat="1" applyBorder="1"/>
    <xf numFmtId="164" fontId="0" fillId="6" borderId="11" xfId="0" applyNumberFormat="1" applyFill="1" applyBorder="1"/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2"/>
  <sheetViews>
    <sheetView workbookViewId="0">
      <selection activeCell="N15" sqref="N15"/>
    </sheetView>
  </sheetViews>
  <sheetFormatPr defaultRowHeight="15" x14ac:dyDescent="0.25"/>
  <cols>
    <col min="1" max="1" width="5.140625" customWidth="1"/>
    <col min="2" max="2" width="47.7109375" customWidth="1"/>
    <col min="3" max="3" width="7.5703125" customWidth="1"/>
    <col min="4" max="4" width="8" customWidth="1"/>
    <col min="5" max="5" width="5.7109375" customWidth="1"/>
    <col min="6" max="6" width="11.7109375" customWidth="1"/>
    <col min="7" max="7" width="0.140625" customWidth="1"/>
  </cols>
  <sheetData>
    <row r="1" spans="1:9" ht="45.75" customHeight="1" thickBot="1" x14ac:dyDescent="0.3">
      <c r="A1" s="1"/>
      <c r="B1" s="2" t="s">
        <v>0</v>
      </c>
      <c r="C1" s="2"/>
      <c r="D1" s="3" t="s">
        <v>1</v>
      </c>
      <c r="E1" s="3" t="s">
        <v>2</v>
      </c>
      <c r="F1" s="4" t="s">
        <v>3</v>
      </c>
      <c r="G1" s="5" t="s">
        <v>4</v>
      </c>
      <c r="H1" s="61"/>
      <c r="I1" s="61"/>
    </row>
    <row r="2" spans="1:9" ht="27" thickBot="1" x14ac:dyDescent="0.3">
      <c r="A2" s="6" t="s">
        <v>5</v>
      </c>
      <c r="B2" s="7" t="s">
        <v>6</v>
      </c>
      <c r="C2" s="7" t="s">
        <v>133</v>
      </c>
      <c r="D2" s="8" t="s">
        <v>7</v>
      </c>
      <c r="E2" s="9" t="s">
        <v>8</v>
      </c>
      <c r="F2" s="9" t="s">
        <v>9</v>
      </c>
      <c r="G2" s="47" t="s">
        <v>10</v>
      </c>
      <c r="H2" s="58" t="s">
        <v>146</v>
      </c>
      <c r="I2" s="60" t="s">
        <v>134</v>
      </c>
    </row>
    <row r="3" spans="1:9" x14ac:dyDescent="0.25">
      <c r="A3" s="10">
        <v>1</v>
      </c>
      <c r="B3" s="11" t="s">
        <v>11</v>
      </c>
      <c r="C3" s="11">
        <v>9</v>
      </c>
      <c r="D3" s="12">
        <f>2</f>
        <v>2</v>
      </c>
      <c r="E3" s="12" t="s">
        <v>12</v>
      </c>
      <c r="F3" s="13"/>
      <c r="G3" s="13">
        <f t="shared" ref="G3:G28" si="0">D3*F3</f>
        <v>0</v>
      </c>
      <c r="H3" s="57">
        <v>0</v>
      </c>
      <c r="I3" s="59">
        <f t="shared" ref="I3:I34" si="1">H3*F3</f>
        <v>0</v>
      </c>
    </row>
    <row r="4" spans="1:9" x14ac:dyDescent="0.25">
      <c r="A4" s="10">
        <v>2</v>
      </c>
      <c r="B4" s="28" t="s">
        <v>121</v>
      </c>
      <c r="C4" s="28">
        <v>20</v>
      </c>
      <c r="D4" s="25">
        <v>100</v>
      </c>
      <c r="E4" s="25" t="s">
        <v>12</v>
      </c>
      <c r="F4" s="42"/>
      <c r="G4" s="38">
        <f t="shared" si="0"/>
        <v>0</v>
      </c>
      <c r="H4" s="45">
        <f t="shared" ref="H4:H18" si="2">D4-C4</f>
        <v>80</v>
      </c>
      <c r="I4" s="46">
        <f t="shared" si="1"/>
        <v>0</v>
      </c>
    </row>
    <row r="5" spans="1:9" x14ac:dyDescent="0.25">
      <c r="A5" s="10">
        <v>3</v>
      </c>
      <c r="B5" s="14" t="s">
        <v>13</v>
      </c>
      <c r="C5" s="14"/>
      <c r="D5" s="15">
        <f>4</f>
        <v>4</v>
      </c>
      <c r="E5" s="15" t="s">
        <v>14</v>
      </c>
      <c r="F5" s="16"/>
      <c r="G5" s="13">
        <f t="shared" si="0"/>
        <v>0</v>
      </c>
      <c r="H5" s="45">
        <f t="shared" si="2"/>
        <v>4</v>
      </c>
      <c r="I5" s="46">
        <f t="shared" si="1"/>
        <v>0</v>
      </c>
    </row>
    <row r="6" spans="1:9" x14ac:dyDescent="0.25">
      <c r="A6" s="10">
        <v>4</v>
      </c>
      <c r="B6" s="14" t="s">
        <v>136</v>
      </c>
      <c r="C6" s="14"/>
      <c r="D6" s="15">
        <f>4</f>
        <v>4</v>
      </c>
      <c r="E6" s="15"/>
      <c r="F6" s="16"/>
      <c r="G6" s="13">
        <f t="shared" si="0"/>
        <v>0</v>
      </c>
      <c r="H6" s="45">
        <f t="shared" si="2"/>
        <v>4</v>
      </c>
      <c r="I6" s="46">
        <f t="shared" si="1"/>
        <v>0</v>
      </c>
    </row>
    <row r="7" spans="1:9" x14ac:dyDescent="0.25">
      <c r="A7" s="10">
        <v>5</v>
      </c>
      <c r="B7" s="14" t="s">
        <v>15</v>
      </c>
      <c r="C7" s="14">
        <v>91</v>
      </c>
      <c r="D7" s="15">
        <f>10+20+5+100</f>
        <v>135</v>
      </c>
      <c r="E7" s="15" t="s">
        <v>12</v>
      </c>
      <c r="F7" s="16"/>
      <c r="G7" s="13">
        <f t="shared" si="0"/>
        <v>0</v>
      </c>
      <c r="H7" s="45">
        <f t="shared" si="2"/>
        <v>44</v>
      </c>
      <c r="I7" s="46">
        <f t="shared" si="1"/>
        <v>0</v>
      </c>
    </row>
    <row r="8" spans="1:9" x14ac:dyDescent="0.25">
      <c r="A8" s="10">
        <v>6</v>
      </c>
      <c r="B8" s="22" t="s">
        <v>125</v>
      </c>
      <c r="C8" s="22"/>
      <c r="D8" s="23">
        <v>10</v>
      </c>
      <c r="E8" s="23" t="s">
        <v>12</v>
      </c>
      <c r="F8" s="40"/>
      <c r="G8" s="38">
        <f t="shared" si="0"/>
        <v>0</v>
      </c>
      <c r="H8" s="45">
        <f t="shared" si="2"/>
        <v>10</v>
      </c>
      <c r="I8" s="46">
        <f t="shared" si="1"/>
        <v>0</v>
      </c>
    </row>
    <row r="9" spans="1:9" x14ac:dyDescent="0.25">
      <c r="A9" s="10">
        <v>7</v>
      </c>
      <c r="B9" s="17" t="s">
        <v>16</v>
      </c>
      <c r="C9" s="17"/>
      <c r="D9" s="18">
        <f>2</f>
        <v>2</v>
      </c>
      <c r="E9" s="18" t="s">
        <v>17</v>
      </c>
      <c r="F9" s="19"/>
      <c r="G9" s="13">
        <f t="shared" si="0"/>
        <v>0</v>
      </c>
      <c r="H9" s="45">
        <f t="shared" si="2"/>
        <v>2</v>
      </c>
      <c r="I9" s="46">
        <f t="shared" si="1"/>
        <v>0</v>
      </c>
    </row>
    <row r="10" spans="1:9" x14ac:dyDescent="0.25">
      <c r="A10" s="10">
        <v>8</v>
      </c>
      <c r="B10" s="17" t="s">
        <v>18</v>
      </c>
      <c r="C10" s="17"/>
      <c r="D10" s="18">
        <f>2</f>
        <v>2</v>
      </c>
      <c r="E10" s="18" t="s">
        <v>17</v>
      </c>
      <c r="F10" s="19"/>
      <c r="G10" s="13">
        <f t="shared" si="0"/>
        <v>0</v>
      </c>
      <c r="H10" s="45">
        <f t="shared" si="2"/>
        <v>2</v>
      </c>
      <c r="I10" s="46">
        <f t="shared" si="1"/>
        <v>0</v>
      </c>
    </row>
    <row r="11" spans="1:9" x14ac:dyDescent="0.25">
      <c r="A11" s="10">
        <v>9</v>
      </c>
      <c r="B11" s="17" t="s">
        <v>22</v>
      </c>
      <c r="C11" s="17"/>
      <c r="D11" s="18">
        <f>50</f>
        <v>50</v>
      </c>
      <c r="E11" s="18" t="s">
        <v>12</v>
      </c>
      <c r="F11" s="19"/>
      <c r="G11" s="13">
        <f t="shared" si="0"/>
        <v>0</v>
      </c>
      <c r="H11" s="45">
        <f t="shared" si="2"/>
        <v>50</v>
      </c>
      <c r="I11" s="46">
        <f t="shared" si="1"/>
        <v>0</v>
      </c>
    </row>
    <row r="12" spans="1:9" x14ac:dyDescent="0.25">
      <c r="A12" s="10">
        <v>10</v>
      </c>
      <c r="B12" s="17" t="s">
        <v>21</v>
      </c>
      <c r="C12" s="17"/>
      <c r="D12" s="18">
        <f>50</f>
        <v>50</v>
      </c>
      <c r="E12" s="18" t="s">
        <v>12</v>
      </c>
      <c r="F12" s="19"/>
      <c r="G12" s="13">
        <f t="shared" si="0"/>
        <v>0</v>
      </c>
      <c r="H12" s="45">
        <f t="shared" si="2"/>
        <v>50</v>
      </c>
      <c r="I12" s="46">
        <f t="shared" si="1"/>
        <v>0</v>
      </c>
    </row>
    <row r="13" spans="1:9" x14ac:dyDescent="0.25">
      <c r="A13" s="10">
        <v>11</v>
      </c>
      <c r="B13" s="14" t="s">
        <v>23</v>
      </c>
      <c r="C13" s="14"/>
      <c r="D13" s="15">
        <f>20</f>
        <v>20</v>
      </c>
      <c r="E13" s="15" t="s">
        <v>12</v>
      </c>
      <c r="F13" s="16"/>
      <c r="G13" s="13">
        <f t="shared" si="0"/>
        <v>0</v>
      </c>
      <c r="H13" s="45">
        <f t="shared" si="2"/>
        <v>20</v>
      </c>
      <c r="I13" s="46">
        <f t="shared" si="1"/>
        <v>0</v>
      </c>
    </row>
    <row r="14" spans="1:9" x14ac:dyDescent="0.25">
      <c r="A14" s="10">
        <v>12</v>
      </c>
      <c r="B14" s="14" t="s">
        <v>24</v>
      </c>
      <c r="C14" s="14"/>
      <c r="D14" s="15">
        <f>50</f>
        <v>50</v>
      </c>
      <c r="E14" s="15" t="s">
        <v>12</v>
      </c>
      <c r="F14" s="16"/>
      <c r="G14" s="13">
        <f t="shared" si="0"/>
        <v>0</v>
      </c>
      <c r="H14" s="45">
        <f t="shared" si="2"/>
        <v>50</v>
      </c>
      <c r="I14" s="46">
        <f t="shared" si="1"/>
        <v>0</v>
      </c>
    </row>
    <row r="15" spans="1:9" x14ac:dyDescent="0.25">
      <c r="A15" s="10">
        <v>13</v>
      </c>
      <c r="B15" s="20" t="s">
        <v>20</v>
      </c>
      <c r="C15" s="43">
        <v>4</v>
      </c>
      <c r="D15" s="18">
        <f>15+5</f>
        <v>20</v>
      </c>
      <c r="E15" s="18" t="s">
        <v>14</v>
      </c>
      <c r="F15" s="19"/>
      <c r="G15" s="13">
        <f t="shared" si="0"/>
        <v>0</v>
      </c>
      <c r="H15" s="45">
        <f t="shared" si="2"/>
        <v>16</v>
      </c>
      <c r="I15" s="46">
        <f t="shared" si="1"/>
        <v>0</v>
      </c>
    </row>
    <row r="16" spans="1:9" x14ac:dyDescent="0.25">
      <c r="A16" s="10">
        <v>14</v>
      </c>
      <c r="B16" s="21" t="s">
        <v>111</v>
      </c>
      <c r="C16" s="21">
        <v>6</v>
      </c>
      <c r="D16" s="15">
        <f>40+40</f>
        <v>80</v>
      </c>
      <c r="E16" s="15" t="s">
        <v>14</v>
      </c>
      <c r="F16" s="39"/>
      <c r="G16" s="38">
        <f t="shared" si="0"/>
        <v>0</v>
      </c>
      <c r="H16" s="45">
        <f t="shared" si="2"/>
        <v>74</v>
      </c>
      <c r="I16" s="46">
        <f t="shared" si="1"/>
        <v>0</v>
      </c>
    </row>
    <row r="17" spans="1:9" x14ac:dyDescent="0.25">
      <c r="A17" s="10">
        <v>15</v>
      </c>
      <c r="B17" s="21" t="s">
        <v>112</v>
      </c>
      <c r="C17" s="21">
        <v>10</v>
      </c>
      <c r="D17" s="15">
        <v>10</v>
      </c>
      <c r="E17" s="15" t="s">
        <v>14</v>
      </c>
      <c r="F17" s="39"/>
      <c r="G17" s="38">
        <f t="shared" si="0"/>
        <v>0</v>
      </c>
      <c r="H17" s="45">
        <f t="shared" si="2"/>
        <v>0</v>
      </c>
      <c r="I17" s="46">
        <f t="shared" si="1"/>
        <v>0</v>
      </c>
    </row>
    <row r="18" spans="1:9" x14ac:dyDescent="0.25">
      <c r="A18" s="10">
        <v>16</v>
      </c>
      <c r="B18" s="14" t="s">
        <v>25</v>
      </c>
      <c r="C18" s="14">
        <v>6</v>
      </c>
      <c r="D18" s="15">
        <f>8+5</f>
        <v>13</v>
      </c>
      <c r="E18" s="15" t="s">
        <v>14</v>
      </c>
      <c r="F18" s="16"/>
      <c r="G18" s="13">
        <f t="shared" si="0"/>
        <v>0</v>
      </c>
      <c r="H18" s="45">
        <f t="shared" si="2"/>
        <v>7</v>
      </c>
      <c r="I18" s="46">
        <f t="shared" si="1"/>
        <v>0</v>
      </c>
    </row>
    <row r="19" spans="1:9" x14ac:dyDescent="0.25">
      <c r="A19" s="10">
        <v>17</v>
      </c>
      <c r="B19" s="14" t="s">
        <v>103</v>
      </c>
      <c r="C19" s="14">
        <v>7</v>
      </c>
      <c r="D19" s="15">
        <v>5</v>
      </c>
      <c r="E19" s="15" t="s">
        <v>12</v>
      </c>
      <c r="F19" s="39"/>
      <c r="G19" s="38">
        <f t="shared" si="0"/>
        <v>0</v>
      </c>
      <c r="H19" s="45">
        <v>0</v>
      </c>
      <c r="I19" s="46">
        <f t="shared" si="1"/>
        <v>0</v>
      </c>
    </row>
    <row r="20" spans="1:9" x14ac:dyDescent="0.25">
      <c r="A20" s="10">
        <v>18</v>
      </c>
      <c r="B20" s="24" t="s">
        <v>131</v>
      </c>
      <c r="C20" s="21">
        <v>3</v>
      </c>
      <c r="D20" s="15">
        <v>7</v>
      </c>
      <c r="E20" s="15" t="s">
        <v>12</v>
      </c>
      <c r="F20" s="39"/>
      <c r="G20" s="38">
        <f t="shared" si="0"/>
        <v>0</v>
      </c>
      <c r="H20" s="45">
        <f t="shared" ref="H20:H30" si="3">D20-C20</f>
        <v>4</v>
      </c>
      <c r="I20" s="46">
        <f t="shared" si="1"/>
        <v>0</v>
      </c>
    </row>
    <row r="21" spans="1:9" x14ac:dyDescent="0.25">
      <c r="A21" s="10">
        <v>19</v>
      </c>
      <c r="B21" s="24" t="s">
        <v>130</v>
      </c>
      <c r="C21" s="21">
        <v>3</v>
      </c>
      <c r="D21" s="15">
        <v>7</v>
      </c>
      <c r="E21" s="15" t="s">
        <v>12</v>
      </c>
      <c r="F21" s="39"/>
      <c r="G21" s="38">
        <f t="shared" si="0"/>
        <v>0</v>
      </c>
      <c r="H21" s="45">
        <f t="shared" si="3"/>
        <v>4</v>
      </c>
      <c r="I21" s="46">
        <f t="shared" si="1"/>
        <v>0</v>
      </c>
    </row>
    <row r="22" spans="1:9" x14ac:dyDescent="0.25">
      <c r="A22" s="10">
        <v>20</v>
      </c>
      <c r="B22" s="14" t="s">
        <v>126</v>
      </c>
      <c r="C22" s="14"/>
      <c r="D22" s="15">
        <v>10</v>
      </c>
      <c r="E22" s="15" t="s">
        <v>12</v>
      </c>
      <c r="F22" s="39"/>
      <c r="G22" s="38">
        <f t="shared" si="0"/>
        <v>0</v>
      </c>
      <c r="H22" s="45">
        <f t="shared" si="3"/>
        <v>10</v>
      </c>
      <c r="I22" s="46">
        <f t="shared" si="1"/>
        <v>0</v>
      </c>
    </row>
    <row r="23" spans="1:9" x14ac:dyDescent="0.25">
      <c r="A23" s="10">
        <v>21</v>
      </c>
      <c r="B23" s="14" t="s">
        <v>26</v>
      </c>
      <c r="C23" s="14">
        <v>8</v>
      </c>
      <c r="D23" s="15">
        <f>10</f>
        <v>10</v>
      </c>
      <c r="E23" s="15" t="s">
        <v>14</v>
      </c>
      <c r="F23" s="16"/>
      <c r="G23" s="13">
        <f t="shared" si="0"/>
        <v>0</v>
      </c>
      <c r="H23" s="45">
        <f t="shared" si="3"/>
        <v>2</v>
      </c>
      <c r="I23" s="46">
        <f t="shared" si="1"/>
        <v>0</v>
      </c>
    </row>
    <row r="24" spans="1:9" x14ac:dyDescent="0.25">
      <c r="A24" s="10">
        <v>22</v>
      </c>
      <c r="B24" s="14" t="s">
        <v>27</v>
      </c>
      <c r="C24" s="14">
        <v>5</v>
      </c>
      <c r="D24" s="15">
        <f>5</f>
        <v>5</v>
      </c>
      <c r="E24" s="15" t="s">
        <v>14</v>
      </c>
      <c r="F24" s="16"/>
      <c r="G24" s="13">
        <f t="shared" si="0"/>
        <v>0</v>
      </c>
      <c r="H24" s="45">
        <f t="shared" si="3"/>
        <v>0</v>
      </c>
      <c r="I24" s="46">
        <f t="shared" si="1"/>
        <v>0</v>
      </c>
    </row>
    <row r="25" spans="1:9" x14ac:dyDescent="0.25">
      <c r="A25" s="10">
        <v>23</v>
      </c>
      <c r="B25" s="14" t="s">
        <v>28</v>
      </c>
      <c r="C25" s="14">
        <v>3</v>
      </c>
      <c r="D25" s="15">
        <f>2+5</f>
        <v>7</v>
      </c>
      <c r="E25" s="15" t="s">
        <v>14</v>
      </c>
      <c r="F25" s="16"/>
      <c r="G25" s="13">
        <f t="shared" si="0"/>
        <v>0</v>
      </c>
      <c r="H25" s="45">
        <f t="shared" si="3"/>
        <v>4</v>
      </c>
      <c r="I25" s="46">
        <f t="shared" si="1"/>
        <v>0</v>
      </c>
    </row>
    <row r="26" spans="1:9" x14ac:dyDescent="0.25">
      <c r="A26" s="10">
        <v>24</v>
      </c>
      <c r="B26" s="14" t="s">
        <v>29</v>
      </c>
      <c r="C26" s="14"/>
      <c r="D26" s="15">
        <f>10</f>
        <v>10</v>
      </c>
      <c r="E26" s="15" t="s">
        <v>12</v>
      </c>
      <c r="F26" s="16"/>
      <c r="G26" s="13">
        <f t="shared" si="0"/>
        <v>0</v>
      </c>
      <c r="H26" s="45">
        <f t="shared" si="3"/>
        <v>10</v>
      </c>
      <c r="I26" s="46">
        <f t="shared" si="1"/>
        <v>0</v>
      </c>
    </row>
    <row r="27" spans="1:9" x14ac:dyDescent="0.25">
      <c r="A27" s="10">
        <v>25</v>
      </c>
      <c r="B27" s="14" t="s">
        <v>30</v>
      </c>
      <c r="C27" s="14"/>
      <c r="D27" s="15">
        <f>10</f>
        <v>10</v>
      </c>
      <c r="E27" s="15" t="s">
        <v>12</v>
      </c>
      <c r="F27" s="16"/>
      <c r="G27" s="13">
        <f t="shared" si="0"/>
        <v>0</v>
      </c>
      <c r="H27" s="45">
        <f t="shared" si="3"/>
        <v>10</v>
      </c>
      <c r="I27" s="46">
        <f t="shared" si="1"/>
        <v>0</v>
      </c>
    </row>
    <row r="28" spans="1:9" x14ac:dyDescent="0.25">
      <c r="A28" s="10">
        <v>26</v>
      </c>
      <c r="B28" s="21" t="s">
        <v>31</v>
      </c>
      <c r="C28" s="21">
        <v>1</v>
      </c>
      <c r="D28" s="15">
        <f>2+1</f>
        <v>3</v>
      </c>
      <c r="E28" s="15" t="s">
        <v>14</v>
      </c>
      <c r="F28" s="16"/>
      <c r="G28" s="13">
        <f t="shared" si="0"/>
        <v>0</v>
      </c>
      <c r="H28" s="45">
        <f t="shared" si="3"/>
        <v>2</v>
      </c>
      <c r="I28" s="46">
        <f t="shared" si="1"/>
        <v>0</v>
      </c>
    </row>
    <row r="29" spans="1:9" x14ac:dyDescent="0.25">
      <c r="A29" s="10">
        <v>27</v>
      </c>
      <c r="B29" s="62" t="s">
        <v>141</v>
      </c>
      <c r="C29" s="65"/>
      <c r="D29" s="18">
        <v>4</v>
      </c>
      <c r="E29" s="18" t="s">
        <v>145</v>
      </c>
      <c r="F29" s="19"/>
      <c r="G29" s="13"/>
      <c r="H29" s="45">
        <f t="shared" si="3"/>
        <v>4</v>
      </c>
      <c r="I29" s="46">
        <f t="shared" si="1"/>
        <v>0</v>
      </c>
    </row>
    <row r="30" spans="1:9" x14ac:dyDescent="0.25">
      <c r="A30" s="10">
        <v>28</v>
      </c>
      <c r="B30" s="14" t="s">
        <v>107</v>
      </c>
      <c r="C30" s="14">
        <v>11</v>
      </c>
      <c r="D30" s="15">
        <v>24</v>
      </c>
      <c r="E30" s="15" t="s">
        <v>12</v>
      </c>
      <c r="F30" s="39"/>
      <c r="G30" s="38">
        <f t="shared" ref="G30:G58" si="4">D30*F30</f>
        <v>0</v>
      </c>
      <c r="H30" s="45">
        <f t="shared" si="3"/>
        <v>13</v>
      </c>
      <c r="I30" s="46">
        <f t="shared" si="1"/>
        <v>0</v>
      </c>
    </row>
    <row r="31" spans="1:9" x14ac:dyDescent="0.25">
      <c r="A31" s="10">
        <v>29</v>
      </c>
      <c r="B31" s="14" t="s">
        <v>32</v>
      </c>
      <c r="C31" s="14">
        <v>4</v>
      </c>
      <c r="D31" s="15">
        <f>3</f>
        <v>3</v>
      </c>
      <c r="E31" s="15" t="s">
        <v>12</v>
      </c>
      <c r="F31" s="16"/>
      <c r="G31" s="13">
        <f t="shared" si="4"/>
        <v>0</v>
      </c>
      <c r="H31" s="45">
        <v>0</v>
      </c>
      <c r="I31" s="46">
        <f t="shared" si="1"/>
        <v>0</v>
      </c>
    </row>
    <row r="32" spans="1:9" x14ac:dyDescent="0.25">
      <c r="A32" s="10">
        <v>30</v>
      </c>
      <c r="B32" s="28" t="s">
        <v>123</v>
      </c>
      <c r="C32" s="28"/>
      <c r="D32" s="25">
        <v>2</v>
      </c>
      <c r="E32" s="26" t="s">
        <v>12</v>
      </c>
      <c r="F32" s="41"/>
      <c r="G32" s="38">
        <f t="shared" si="4"/>
        <v>0</v>
      </c>
      <c r="H32" s="45">
        <f>D32-C32</f>
        <v>2</v>
      </c>
      <c r="I32" s="46">
        <f t="shared" si="1"/>
        <v>0</v>
      </c>
    </row>
    <row r="33" spans="1:9" x14ac:dyDescent="0.25">
      <c r="A33" s="10">
        <v>31</v>
      </c>
      <c r="B33" s="28" t="s">
        <v>122</v>
      </c>
      <c r="C33" s="28"/>
      <c r="D33" s="25">
        <v>40</v>
      </c>
      <c r="E33" s="26" t="s">
        <v>12</v>
      </c>
      <c r="F33" s="41"/>
      <c r="G33" s="38">
        <f t="shared" si="4"/>
        <v>0</v>
      </c>
      <c r="H33" s="45">
        <f>D33-C33</f>
        <v>40</v>
      </c>
      <c r="I33" s="46">
        <f t="shared" si="1"/>
        <v>0</v>
      </c>
    </row>
    <row r="34" spans="1:9" x14ac:dyDescent="0.25">
      <c r="A34" s="10">
        <v>32</v>
      </c>
      <c r="B34" s="14" t="s">
        <v>33</v>
      </c>
      <c r="C34" s="14"/>
      <c r="D34" s="15">
        <f>2+1+7</f>
        <v>10</v>
      </c>
      <c r="E34" s="15" t="s">
        <v>12</v>
      </c>
      <c r="F34" s="16"/>
      <c r="G34" s="13">
        <f t="shared" si="4"/>
        <v>0</v>
      </c>
      <c r="H34" s="45">
        <f>D34-C34</f>
        <v>10</v>
      </c>
      <c r="I34" s="46">
        <f t="shared" si="1"/>
        <v>0</v>
      </c>
    </row>
    <row r="35" spans="1:9" x14ac:dyDescent="0.25">
      <c r="A35" s="10">
        <v>33</v>
      </c>
      <c r="B35" s="14" t="s">
        <v>114</v>
      </c>
      <c r="C35" s="14">
        <v>14</v>
      </c>
      <c r="D35" s="15">
        <v>10</v>
      </c>
      <c r="E35" s="15" t="s">
        <v>14</v>
      </c>
      <c r="F35" s="39"/>
      <c r="G35" s="38">
        <f t="shared" si="4"/>
        <v>0</v>
      </c>
      <c r="H35" s="45">
        <v>0</v>
      </c>
      <c r="I35" s="46">
        <f t="shared" ref="I35:I66" si="5">H35*F35</f>
        <v>0</v>
      </c>
    </row>
    <row r="36" spans="1:9" x14ac:dyDescent="0.25">
      <c r="A36" s="10">
        <v>34</v>
      </c>
      <c r="B36" s="14" t="s">
        <v>115</v>
      </c>
      <c r="C36" s="14">
        <v>33</v>
      </c>
      <c r="D36" s="15">
        <v>20</v>
      </c>
      <c r="E36" s="15" t="s">
        <v>14</v>
      </c>
      <c r="F36" s="39"/>
      <c r="G36" s="38">
        <f t="shared" si="4"/>
        <v>0</v>
      </c>
      <c r="H36" s="45">
        <v>0</v>
      </c>
      <c r="I36" s="46">
        <f t="shared" si="5"/>
        <v>0</v>
      </c>
    </row>
    <row r="37" spans="1:9" x14ac:dyDescent="0.25">
      <c r="A37" s="10">
        <v>35</v>
      </c>
      <c r="B37" s="21" t="s">
        <v>40</v>
      </c>
      <c r="C37" s="21"/>
      <c r="D37" s="15">
        <f>2</f>
        <v>2</v>
      </c>
      <c r="E37" s="15" t="s">
        <v>12</v>
      </c>
      <c r="F37" s="16"/>
      <c r="G37" s="13">
        <f t="shared" si="4"/>
        <v>0</v>
      </c>
      <c r="H37" s="45">
        <f t="shared" ref="H37:H46" si="6">D37-C37</f>
        <v>2</v>
      </c>
      <c r="I37" s="46">
        <f t="shared" si="5"/>
        <v>0</v>
      </c>
    </row>
    <row r="38" spans="1:9" x14ac:dyDescent="0.25">
      <c r="A38" s="10">
        <v>36</v>
      </c>
      <c r="B38" s="44" t="s">
        <v>113</v>
      </c>
      <c r="C38" s="21"/>
      <c r="D38" s="15">
        <f>40</f>
        <v>40</v>
      </c>
      <c r="E38" s="15" t="s">
        <v>99</v>
      </c>
      <c r="F38" s="39"/>
      <c r="G38" s="38">
        <f t="shared" si="4"/>
        <v>0</v>
      </c>
      <c r="H38" s="45">
        <f t="shared" si="6"/>
        <v>40</v>
      </c>
      <c r="I38" s="46">
        <f t="shared" si="5"/>
        <v>0</v>
      </c>
    </row>
    <row r="39" spans="1:9" x14ac:dyDescent="0.25">
      <c r="A39" s="10">
        <v>37</v>
      </c>
      <c r="B39" s="17" t="s">
        <v>34</v>
      </c>
      <c r="C39" s="17"/>
      <c r="D39" s="18">
        <f>3</f>
        <v>3</v>
      </c>
      <c r="E39" s="18" t="s">
        <v>12</v>
      </c>
      <c r="F39" s="19"/>
      <c r="G39" s="13">
        <f t="shared" si="4"/>
        <v>0</v>
      </c>
      <c r="H39" s="45">
        <f t="shared" si="6"/>
        <v>3</v>
      </c>
      <c r="I39" s="46">
        <f t="shared" si="5"/>
        <v>0</v>
      </c>
    </row>
    <row r="40" spans="1:9" x14ac:dyDescent="0.25">
      <c r="A40" s="10">
        <v>38</v>
      </c>
      <c r="B40" s="17" t="s">
        <v>100</v>
      </c>
      <c r="C40" s="17"/>
      <c r="D40" s="18">
        <f>3</f>
        <v>3</v>
      </c>
      <c r="E40" s="18" t="s">
        <v>12</v>
      </c>
      <c r="F40" s="19"/>
      <c r="G40" s="13">
        <f t="shared" si="4"/>
        <v>0</v>
      </c>
      <c r="H40" s="45">
        <f t="shared" si="6"/>
        <v>3</v>
      </c>
      <c r="I40" s="46">
        <f t="shared" si="5"/>
        <v>0</v>
      </c>
    </row>
    <row r="41" spans="1:9" x14ac:dyDescent="0.25">
      <c r="A41" s="10">
        <v>39</v>
      </c>
      <c r="B41" s="17" t="s">
        <v>35</v>
      </c>
      <c r="C41" s="17"/>
      <c r="D41" s="18">
        <f>3</f>
        <v>3</v>
      </c>
      <c r="E41" s="18" t="s">
        <v>12</v>
      </c>
      <c r="F41" s="19"/>
      <c r="G41" s="13">
        <f t="shared" si="4"/>
        <v>0</v>
      </c>
      <c r="H41" s="45">
        <f t="shared" si="6"/>
        <v>3</v>
      </c>
      <c r="I41" s="46">
        <f t="shared" si="5"/>
        <v>0</v>
      </c>
    </row>
    <row r="42" spans="1:9" x14ac:dyDescent="0.25">
      <c r="A42" s="10">
        <v>40</v>
      </c>
      <c r="B42" s="14" t="s">
        <v>36</v>
      </c>
      <c r="C42" s="14"/>
      <c r="D42" s="15">
        <f>0</f>
        <v>0</v>
      </c>
      <c r="E42" s="15" t="s">
        <v>14</v>
      </c>
      <c r="F42" s="16"/>
      <c r="G42" s="13">
        <f t="shared" si="4"/>
        <v>0</v>
      </c>
      <c r="H42" s="45">
        <f t="shared" si="6"/>
        <v>0</v>
      </c>
      <c r="I42" s="46">
        <f t="shared" si="5"/>
        <v>0</v>
      </c>
    </row>
    <row r="43" spans="1:9" x14ac:dyDescent="0.25">
      <c r="A43" s="10">
        <v>41</v>
      </c>
      <c r="B43" s="21" t="s">
        <v>37</v>
      </c>
      <c r="C43" s="21">
        <v>19</v>
      </c>
      <c r="D43" s="15">
        <f>4+2+20+3</f>
        <v>29</v>
      </c>
      <c r="E43" s="15" t="s">
        <v>12</v>
      </c>
      <c r="F43" s="16"/>
      <c r="G43" s="13">
        <f t="shared" si="4"/>
        <v>0</v>
      </c>
      <c r="H43" s="45">
        <f t="shared" si="6"/>
        <v>10</v>
      </c>
      <c r="I43" s="46">
        <f t="shared" si="5"/>
        <v>0</v>
      </c>
    </row>
    <row r="44" spans="1:9" x14ac:dyDescent="0.25">
      <c r="A44" s="10">
        <v>42</v>
      </c>
      <c r="B44" s="21" t="s">
        <v>38</v>
      </c>
      <c r="C44" s="21">
        <v>13</v>
      </c>
      <c r="D44" s="15">
        <f>20</f>
        <v>20</v>
      </c>
      <c r="E44" s="15" t="s">
        <v>12</v>
      </c>
      <c r="F44" s="16"/>
      <c r="G44" s="13">
        <f t="shared" si="4"/>
        <v>0</v>
      </c>
      <c r="H44" s="45">
        <f t="shared" si="6"/>
        <v>7</v>
      </c>
      <c r="I44" s="46">
        <f t="shared" si="5"/>
        <v>0</v>
      </c>
    </row>
    <row r="45" spans="1:9" x14ac:dyDescent="0.25">
      <c r="A45" s="10">
        <v>43</v>
      </c>
      <c r="B45" s="21" t="s">
        <v>39</v>
      </c>
      <c r="C45" s="21">
        <v>1</v>
      </c>
      <c r="D45" s="15">
        <f>1+1</f>
        <v>2</v>
      </c>
      <c r="E45" s="15" t="s">
        <v>12</v>
      </c>
      <c r="F45" s="16"/>
      <c r="G45" s="13">
        <f t="shared" si="4"/>
        <v>0</v>
      </c>
      <c r="H45" s="45">
        <f t="shared" si="6"/>
        <v>1</v>
      </c>
      <c r="I45" s="46">
        <f t="shared" si="5"/>
        <v>0</v>
      </c>
    </row>
    <row r="46" spans="1:9" x14ac:dyDescent="0.25">
      <c r="A46" s="10">
        <v>44</v>
      </c>
      <c r="B46" s="21" t="s">
        <v>41</v>
      </c>
      <c r="C46" s="21"/>
      <c r="D46" s="15">
        <f>3+3+8</f>
        <v>14</v>
      </c>
      <c r="E46" s="15" t="s">
        <v>12</v>
      </c>
      <c r="F46" s="16"/>
      <c r="G46" s="13">
        <f t="shared" si="4"/>
        <v>0</v>
      </c>
      <c r="H46" s="45">
        <f t="shared" si="6"/>
        <v>14</v>
      </c>
      <c r="I46" s="46">
        <f t="shared" si="5"/>
        <v>0</v>
      </c>
    </row>
    <row r="47" spans="1:9" x14ac:dyDescent="0.25">
      <c r="A47" s="10">
        <v>45</v>
      </c>
      <c r="B47" s="21" t="s">
        <v>42</v>
      </c>
      <c r="C47" s="21"/>
      <c r="D47" s="15">
        <f>1</f>
        <v>1</v>
      </c>
      <c r="E47" s="15" t="s">
        <v>12</v>
      </c>
      <c r="F47" s="16"/>
      <c r="G47" s="13">
        <f t="shared" si="4"/>
        <v>0</v>
      </c>
      <c r="H47" s="45">
        <v>0</v>
      </c>
      <c r="I47" s="46">
        <f t="shared" si="5"/>
        <v>0</v>
      </c>
    </row>
    <row r="48" spans="1:9" x14ac:dyDescent="0.25">
      <c r="A48" s="10">
        <v>46</v>
      </c>
      <c r="B48" s="14" t="s">
        <v>43</v>
      </c>
      <c r="C48" s="14"/>
      <c r="D48" s="15">
        <f>1+5+2+2+5+15</f>
        <v>30</v>
      </c>
      <c r="E48" s="15" t="s">
        <v>12</v>
      </c>
      <c r="F48" s="16"/>
      <c r="G48" s="13">
        <f t="shared" si="4"/>
        <v>0</v>
      </c>
      <c r="H48" s="45">
        <f>D48-C48</f>
        <v>30</v>
      </c>
      <c r="I48" s="46">
        <f t="shared" si="5"/>
        <v>0</v>
      </c>
    </row>
    <row r="49" spans="1:9" x14ac:dyDescent="0.25">
      <c r="A49" s="10">
        <v>47</v>
      </c>
      <c r="B49" s="22" t="s">
        <v>109</v>
      </c>
      <c r="C49" s="22">
        <v>4</v>
      </c>
      <c r="D49" s="23">
        <f>20+5</f>
        <v>25</v>
      </c>
      <c r="E49" s="23" t="s">
        <v>12</v>
      </c>
      <c r="F49" s="40"/>
      <c r="G49" s="38">
        <f t="shared" si="4"/>
        <v>0</v>
      </c>
      <c r="H49" s="45">
        <f>D49-C49</f>
        <v>21</v>
      </c>
      <c r="I49" s="46">
        <f t="shared" si="5"/>
        <v>0</v>
      </c>
    </row>
    <row r="50" spans="1:9" x14ac:dyDescent="0.25">
      <c r="A50" s="10">
        <v>48</v>
      </c>
      <c r="B50" s="14" t="s">
        <v>44</v>
      </c>
      <c r="C50" s="14"/>
      <c r="D50" s="15">
        <f>5+2</f>
        <v>7</v>
      </c>
      <c r="E50" s="15" t="s">
        <v>12</v>
      </c>
      <c r="F50" s="16"/>
      <c r="G50" s="13">
        <f t="shared" si="4"/>
        <v>0</v>
      </c>
      <c r="H50" s="45">
        <f>D50-C50</f>
        <v>7</v>
      </c>
      <c r="I50" s="46">
        <f t="shared" si="5"/>
        <v>0</v>
      </c>
    </row>
    <row r="51" spans="1:9" x14ac:dyDescent="0.25">
      <c r="A51" s="10">
        <v>49</v>
      </c>
      <c r="B51" s="14" t="s">
        <v>129</v>
      </c>
      <c r="C51" s="14"/>
      <c r="D51" s="15">
        <f>16+4</f>
        <v>20</v>
      </c>
      <c r="E51" s="15" t="s">
        <v>12</v>
      </c>
      <c r="F51" s="39"/>
      <c r="G51" s="38">
        <f t="shared" si="4"/>
        <v>0</v>
      </c>
      <c r="H51" s="45">
        <f>D51-C51</f>
        <v>20</v>
      </c>
      <c r="I51" s="46">
        <f t="shared" si="5"/>
        <v>0</v>
      </c>
    </row>
    <row r="52" spans="1:9" x14ac:dyDescent="0.25">
      <c r="A52" s="10">
        <v>50</v>
      </c>
      <c r="B52" s="14" t="s">
        <v>45</v>
      </c>
      <c r="C52" s="14"/>
      <c r="D52" s="15">
        <f>10+4+10+10</f>
        <v>34</v>
      </c>
      <c r="E52" s="15" t="s">
        <v>12</v>
      </c>
      <c r="F52" s="16"/>
      <c r="G52" s="13">
        <f t="shared" si="4"/>
        <v>0</v>
      </c>
      <c r="H52" s="45">
        <f>D52-C52</f>
        <v>34</v>
      </c>
      <c r="I52" s="46">
        <f t="shared" si="5"/>
        <v>0</v>
      </c>
    </row>
    <row r="53" spans="1:9" x14ac:dyDescent="0.25">
      <c r="A53" s="10">
        <v>51</v>
      </c>
      <c r="B53" s="14" t="s">
        <v>108</v>
      </c>
      <c r="C53" s="48">
        <v>42</v>
      </c>
      <c r="D53" s="15">
        <v>30</v>
      </c>
      <c r="E53" s="15" t="s">
        <v>12</v>
      </c>
      <c r="F53" s="39"/>
      <c r="G53" s="38">
        <f t="shared" si="4"/>
        <v>0</v>
      </c>
      <c r="H53" s="45">
        <v>0</v>
      </c>
      <c r="I53" s="46">
        <f t="shared" si="5"/>
        <v>0</v>
      </c>
    </row>
    <row r="54" spans="1:9" x14ac:dyDescent="0.25">
      <c r="A54" s="10">
        <v>52</v>
      </c>
      <c r="B54" s="14" t="s">
        <v>46</v>
      </c>
      <c r="C54" s="14">
        <v>52</v>
      </c>
      <c r="D54" s="15">
        <f>70</f>
        <v>70</v>
      </c>
      <c r="E54" s="15" t="s">
        <v>12</v>
      </c>
      <c r="F54" s="16"/>
      <c r="G54" s="13">
        <f t="shared" si="4"/>
        <v>0</v>
      </c>
      <c r="H54" s="45">
        <f t="shared" ref="H54:H59" si="7">D54-C54</f>
        <v>18</v>
      </c>
      <c r="I54" s="46">
        <f t="shared" si="5"/>
        <v>0</v>
      </c>
    </row>
    <row r="55" spans="1:9" x14ac:dyDescent="0.25">
      <c r="A55" s="10">
        <v>53</v>
      </c>
      <c r="B55" s="14" t="s">
        <v>137</v>
      </c>
      <c r="C55" s="14">
        <v>2</v>
      </c>
      <c r="D55" s="15">
        <f>5+7</f>
        <v>12</v>
      </c>
      <c r="E55" s="15" t="s">
        <v>12</v>
      </c>
      <c r="F55" s="16"/>
      <c r="G55" s="13">
        <f t="shared" si="4"/>
        <v>0</v>
      </c>
      <c r="H55" s="45">
        <f t="shared" si="7"/>
        <v>10</v>
      </c>
      <c r="I55" s="46">
        <f t="shared" si="5"/>
        <v>0</v>
      </c>
    </row>
    <row r="56" spans="1:9" x14ac:dyDescent="0.25">
      <c r="A56" s="10">
        <v>54</v>
      </c>
      <c r="B56" s="14" t="s">
        <v>47</v>
      </c>
      <c r="C56" s="14">
        <v>20</v>
      </c>
      <c r="D56" s="15">
        <f>5+30+10</f>
        <v>45</v>
      </c>
      <c r="E56" s="15" t="s">
        <v>12</v>
      </c>
      <c r="F56" s="16"/>
      <c r="G56" s="13">
        <f t="shared" si="4"/>
        <v>0</v>
      </c>
      <c r="H56" s="45">
        <f t="shared" si="7"/>
        <v>25</v>
      </c>
      <c r="I56" s="46">
        <f t="shared" si="5"/>
        <v>0</v>
      </c>
    </row>
    <row r="57" spans="1:9" x14ac:dyDescent="0.25">
      <c r="A57" s="10">
        <v>55</v>
      </c>
      <c r="B57" s="14" t="s">
        <v>128</v>
      </c>
      <c r="C57" s="14">
        <v>3</v>
      </c>
      <c r="D57" s="15">
        <v>12</v>
      </c>
      <c r="E57" s="15" t="s">
        <v>12</v>
      </c>
      <c r="F57" s="39"/>
      <c r="G57" s="38">
        <f t="shared" si="4"/>
        <v>0</v>
      </c>
      <c r="H57" s="45">
        <f t="shared" si="7"/>
        <v>9</v>
      </c>
      <c r="I57" s="46">
        <f t="shared" si="5"/>
        <v>0</v>
      </c>
    </row>
    <row r="58" spans="1:9" x14ac:dyDescent="0.25">
      <c r="A58" s="10">
        <v>56</v>
      </c>
      <c r="B58" s="11" t="s">
        <v>105</v>
      </c>
      <c r="C58" s="11">
        <v>6</v>
      </c>
      <c r="D58" s="67">
        <v>20</v>
      </c>
      <c r="E58" s="67" t="s">
        <v>12</v>
      </c>
      <c r="F58" s="68"/>
      <c r="G58" s="38">
        <f t="shared" si="4"/>
        <v>0</v>
      </c>
      <c r="H58" s="45">
        <f t="shared" si="7"/>
        <v>14</v>
      </c>
      <c r="I58" s="46">
        <f t="shared" si="5"/>
        <v>0</v>
      </c>
    </row>
    <row r="59" spans="1:9" x14ac:dyDescent="0.25">
      <c r="A59" s="10">
        <v>57</v>
      </c>
      <c r="B59" s="14" t="s">
        <v>102</v>
      </c>
      <c r="C59" s="14">
        <v>5</v>
      </c>
      <c r="D59" s="23">
        <v>10</v>
      </c>
      <c r="E59" s="23" t="s">
        <v>12</v>
      </c>
      <c r="F59" s="40"/>
      <c r="G59" s="38">
        <v>4.32</v>
      </c>
      <c r="H59" s="45">
        <f t="shared" si="7"/>
        <v>5</v>
      </c>
      <c r="I59" s="46">
        <f t="shared" si="5"/>
        <v>0</v>
      </c>
    </row>
    <row r="60" spans="1:9" x14ac:dyDescent="0.25">
      <c r="A60" s="10">
        <v>58</v>
      </c>
      <c r="B60" s="24" t="s">
        <v>119</v>
      </c>
      <c r="C60" s="24">
        <v>9</v>
      </c>
      <c r="D60" s="23">
        <v>5</v>
      </c>
      <c r="E60" s="15" t="s">
        <v>12</v>
      </c>
      <c r="F60" s="39"/>
      <c r="G60" s="38">
        <f t="shared" ref="G60:G76" si="8">D60*F60</f>
        <v>0</v>
      </c>
      <c r="H60" s="45">
        <v>0</v>
      </c>
      <c r="I60" s="46">
        <f t="shared" si="5"/>
        <v>0</v>
      </c>
    </row>
    <row r="61" spans="1:9" x14ac:dyDescent="0.25">
      <c r="A61" s="10">
        <v>59</v>
      </c>
      <c r="B61" s="64" t="s">
        <v>124</v>
      </c>
      <c r="C61" s="64">
        <v>2</v>
      </c>
      <c r="D61" s="26">
        <v>6</v>
      </c>
      <c r="E61" s="26" t="s">
        <v>12</v>
      </c>
      <c r="F61" s="41"/>
      <c r="G61" s="38">
        <f t="shared" si="8"/>
        <v>0</v>
      </c>
      <c r="H61" s="45">
        <f>D61-C61</f>
        <v>4</v>
      </c>
      <c r="I61" s="46">
        <f t="shared" si="5"/>
        <v>0</v>
      </c>
    </row>
    <row r="62" spans="1:9" x14ac:dyDescent="0.25">
      <c r="A62" s="10">
        <v>60</v>
      </c>
      <c r="B62" s="24" t="s">
        <v>120</v>
      </c>
      <c r="C62" s="24">
        <v>50</v>
      </c>
      <c r="D62" s="23">
        <v>50</v>
      </c>
      <c r="E62" s="15" t="s">
        <v>12</v>
      </c>
      <c r="F62" s="39"/>
      <c r="G62" s="38">
        <f t="shared" si="8"/>
        <v>0</v>
      </c>
      <c r="H62" s="45">
        <f>D62-C62</f>
        <v>0</v>
      </c>
      <c r="I62" s="46">
        <f t="shared" si="5"/>
        <v>0</v>
      </c>
    </row>
    <row r="63" spans="1:9" x14ac:dyDescent="0.25">
      <c r="A63" s="10">
        <v>61</v>
      </c>
      <c r="B63" s="17" t="s">
        <v>96</v>
      </c>
      <c r="C63" s="17">
        <v>2</v>
      </c>
      <c r="D63" s="18">
        <f>1</f>
        <v>1</v>
      </c>
      <c r="E63" s="18" t="s">
        <v>14</v>
      </c>
      <c r="F63" s="19"/>
      <c r="G63" s="13">
        <f t="shared" si="8"/>
        <v>0</v>
      </c>
      <c r="H63" s="45">
        <v>0</v>
      </c>
      <c r="I63" s="46">
        <f t="shared" si="5"/>
        <v>0</v>
      </c>
    </row>
    <row r="64" spans="1:9" x14ac:dyDescent="0.25">
      <c r="A64" s="10">
        <v>62</v>
      </c>
      <c r="B64" s="17" t="s">
        <v>97</v>
      </c>
      <c r="C64" s="17">
        <v>1</v>
      </c>
      <c r="D64" s="18">
        <v>1</v>
      </c>
      <c r="E64" s="18" t="s">
        <v>14</v>
      </c>
      <c r="F64" s="19"/>
      <c r="G64" s="13">
        <f t="shared" si="8"/>
        <v>0</v>
      </c>
      <c r="H64" s="45">
        <f>D64-C64</f>
        <v>0</v>
      </c>
      <c r="I64" s="46">
        <f t="shared" si="5"/>
        <v>0</v>
      </c>
    </row>
    <row r="65" spans="1:9" x14ac:dyDescent="0.25">
      <c r="A65" s="10">
        <v>63</v>
      </c>
      <c r="B65" s="17" t="s">
        <v>98</v>
      </c>
      <c r="C65" s="17"/>
      <c r="D65" s="18">
        <v>2</v>
      </c>
      <c r="E65" s="18" t="s">
        <v>14</v>
      </c>
      <c r="F65" s="19"/>
      <c r="G65" s="13">
        <f t="shared" si="8"/>
        <v>0</v>
      </c>
      <c r="H65" s="45">
        <f>D65-C65</f>
        <v>2</v>
      </c>
      <c r="I65" s="46">
        <f t="shared" si="5"/>
        <v>0</v>
      </c>
    </row>
    <row r="66" spans="1:9" x14ac:dyDescent="0.25">
      <c r="A66" s="10">
        <v>64</v>
      </c>
      <c r="B66" s="14" t="s">
        <v>48</v>
      </c>
      <c r="C66" s="14"/>
      <c r="D66" s="15">
        <f>10</f>
        <v>10</v>
      </c>
      <c r="E66" s="15" t="s">
        <v>14</v>
      </c>
      <c r="F66" s="16"/>
      <c r="G66" s="13">
        <f t="shared" si="8"/>
        <v>0</v>
      </c>
      <c r="H66" s="45">
        <f>D66-C66</f>
        <v>10</v>
      </c>
      <c r="I66" s="46">
        <f t="shared" si="5"/>
        <v>0</v>
      </c>
    </row>
    <row r="67" spans="1:9" x14ac:dyDescent="0.25">
      <c r="A67" s="10">
        <v>65</v>
      </c>
      <c r="B67" s="14" t="s">
        <v>49</v>
      </c>
      <c r="C67" s="14"/>
      <c r="D67" s="15">
        <f>3+1+1</f>
        <v>5</v>
      </c>
      <c r="E67" s="15" t="s">
        <v>14</v>
      </c>
      <c r="F67" s="16"/>
      <c r="G67" s="13">
        <f t="shared" si="8"/>
        <v>0</v>
      </c>
      <c r="H67" s="45">
        <f>D67-C67</f>
        <v>5</v>
      </c>
      <c r="I67" s="46">
        <f t="shared" ref="I67:I90" si="9">H67*F67</f>
        <v>0</v>
      </c>
    </row>
    <row r="68" spans="1:9" x14ac:dyDescent="0.25">
      <c r="A68" s="10">
        <v>66</v>
      </c>
      <c r="B68" s="14" t="s">
        <v>50</v>
      </c>
      <c r="C68" s="14"/>
      <c r="D68" s="15">
        <f>4+1+20</f>
        <v>25</v>
      </c>
      <c r="E68" s="15" t="s">
        <v>14</v>
      </c>
      <c r="F68" s="16"/>
      <c r="G68" s="13">
        <f t="shared" si="8"/>
        <v>0</v>
      </c>
      <c r="H68" s="45">
        <f>D68-C68</f>
        <v>25</v>
      </c>
      <c r="I68" s="46">
        <f t="shared" si="9"/>
        <v>0</v>
      </c>
    </row>
    <row r="69" spans="1:9" x14ac:dyDescent="0.25">
      <c r="A69" s="10">
        <v>67</v>
      </c>
      <c r="B69" s="14" t="s">
        <v>51</v>
      </c>
      <c r="C69" s="14">
        <v>10</v>
      </c>
      <c r="D69" s="15">
        <f>4</f>
        <v>4</v>
      </c>
      <c r="E69" s="15" t="s">
        <v>12</v>
      </c>
      <c r="F69" s="16"/>
      <c r="G69" s="13">
        <f t="shared" si="8"/>
        <v>0</v>
      </c>
      <c r="H69" s="45">
        <v>0</v>
      </c>
      <c r="I69" s="46">
        <f t="shared" si="9"/>
        <v>0</v>
      </c>
    </row>
    <row r="70" spans="1:9" x14ac:dyDescent="0.25">
      <c r="A70" s="10">
        <v>68</v>
      </c>
      <c r="B70" s="14" t="s">
        <v>52</v>
      </c>
      <c r="C70" s="14">
        <v>4</v>
      </c>
      <c r="D70" s="15">
        <f>0</f>
        <v>0</v>
      </c>
      <c r="E70" s="15" t="s">
        <v>12</v>
      </c>
      <c r="F70" s="16"/>
      <c r="G70" s="13">
        <f t="shared" si="8"/>
        <v>0</v>
      </c>
      <c r="H70" s="45">
        <v>0</v>
      </c>
      <c r="I70" s="46">
        <f t="shared" si="9"/>
        <v>0</v>
      </c>
    </row>
    <row r="71" spans="1:9" x14ac:dyDescent="0.25">
      <c r="A71" s="10">
        <v>69</v>
      </c>
      <c r="B71" s="14" t="s">
        <v>53</v>
      </c>
      <c r="C71" s="14">
        <v>2</v>
      </c>
      <c r="D71" s="15">
        <f>5</f>
        <v>5</v>
      </c>
      <c r="E71" s="15" t="s">
        <v>12</v>
      </c>
      <c r="F71" s="16"/>
      <c r="G71" s="13">
        <f t="shared" si="8"/>
        <v>0</v>
      </c>
      <c r="H71" s="45">
        <f t="shared" ref="H71:H78" si="10">D71-C71</f>
        <v>3</v>
      </c>
      <c r="I71" s="46">
        <f t="shared" si="9"/>
        <v>0</v>
      </c>
    </row>
    <row r="72" spans="1:9" x14ac:dyDescent="0.25">
      <c r="A72" s="10">
        <v>70</v>
      </c>
      <c r="B72" s="14" t="s">
        <v>101</v>
      </c>
      <c r="C72" s="14"/>
      <c r="D72" s="15">
        <f>1+1</f>
        <v>2</v>
      </c>
      <c r="E72" s="15" t="s">
        <v>14</v>
      </c>
      <c r="F72" s="16"/>
      <c r="G72" s="13">
        <f t="shared" si="8"/>
        <v>0</v>
      </c>
      <c r="H72" s="45">
        <f t="shared" si="10"/>
        <v>2</v>
      </c>
      <c r="I72" s="46">
        <f t="shared" si="9"/>
        <v>0</v>
      </c>
    </row>
    <row r="73" spans="1:9" x14ac:dyDescent="0.25">
      <c r="A73" s="10">
        <v>71</v>
      </c>
      <c r="B73" s="14" t="s">
        <v>58</v>
      </c>
      <c r="C73" s="14"/>
      <c r="D73" s="15">
        <f>15</f>
        <v>15</v>
      </c>
      <c r="E73" s="15" t="s">
        <v>12</v>
      </c>
      <c r="F73" s="16"/>
      <c r="G73" s="13">
        <f t="shared" si="8"/>
        <v>0</v>
      </c>
      <c r="H73" s="45">
        <f t="shared" si="10"/>
        <v>15</v>
      </c>
      <c r="I73" s="46">
        <f t="shared" si="9"/>
        <v>0</v>
      </c>
    </row>
    <row r="74" spans="1:9" x14ac:dyDescent="0.25">
      <c r="A74" s="10">
        <v>72</v>
      </c>
      <c r="B74" s="14" t="s">
        <v>56</v>
      </c>
      <c r="C74" s="14"/>
      <c r="D74" s="15">
        <f>2+1+3</f>
        <v>6</v>
      </c>
      <c r="E74" s="15" t="s">
        <v>14</v>
      </c>
      <c r="F74" s="16"/>
      <c r="G74" s="13">
        <f t="shared" si="8"/>
        <v>0</v>
      </c>
      <c r="H74" s="45">
        <f t="shared" si="10"/>
        <v>6</v>
      </c>
      <c r="I74" s="46">
        <f t="shared" si="9"/>
        <v>0</v>
      </c>
    </row>
    <row r="75" spans="1:9" x14ac:dyDescent="0.25">
      <c r="A75" s="10">
        <v>73</v>
      </c>
      <c r="B75" s="22" t="s">
        <v>118</v>
      </c>
      <c r="C75" s="14">
        <v>4</v>
      </c>
      <c r="D75" s="15">
        <f>5</f>
        <v>5</v>
      </c>
      <c r="E75" s="15" t="s">
        <v>14</v>
      </c>
      <c r="F75" s="16"/>
      <c r="G75" s="13">
        <f t="shared" si="8"/>
        <v>0</v>
      </c>
      <c r="H75" s="45">
        <f t="shared" si="10"/>
        <v>1</v>
      </c>
      <c r="I75" s="46">
        <f t="shared" si="9"/>
        <v>0</v>
      </c>
    </row>
    <row r="76" spans="1:9" x14ac:dyDescent="0.25">
      <c r="A76" s="10">
        <v>74</v>
      </c>
      <c r="B76" s="14" t="s">
        <v>57</v>
      </c>
      <c r="C76" s="14">
        <v>7</v>
      </c>
      <c r="D76" s="15">
        <f>10+8</f>
        <v>18</v>
      </c>
      <c r="E76" s="15" t="s">
        <v>14</v>
      </c>
      <c r="F76" s="16"/>
      <c r="G76" s="13">
        <f t="shared" si="8"/>
        <v>0</v>
      </c>
      <c r="H76" s="45">
        <f t="shared" si="10"/>
        <v>11</v>
      </c>
      <c r="I76" s="46">
        <f t="shared" si="9"/>
        <v>0</v>
      </c>
    </row>
    <row r="77" spans="1:9" x14ac:dyDescent="0.25">
      <c r="A77" s="10">
        <v>75</v>
      </c>
      <c r="B77" s="14" t="s">
        <v>104</v>
      </c>
      <c r="C77" s="14">
        <v>6</v>
      </c>
      <c r="D77" s="15">
        <f>6+14</f>
        <v>20</v>
      </c>
      <c r="E77" s="15" t="s">
        <v>12</v>
      </c>
      <c r="F77" s="39"/>
      <c r="G77" s="38">
        <v>12.24</v>
      </c>
      <c r="H77" s="45">
        <f t="shared" si="10"/>
        <v>14</v>
      </c>
      <c r="I77" s="46">
        <f t="shared" si="9"/>
        <v>0</v>
      </c>
    </row>
    <row r="78" spans="1:9" x14ac:dyDescent="0.25">
      <c r="A78" s="10">
        <v>76</v>
      </c>
      <c r="B78" s="14" t="s">
        <v>55</v>
      </c>
      <c r="C78" s="14"/>
      <c r="D78" s="15">
        <f>15</f>
        <v>15</v>
      </c>
      <c r="E78" s="15" t="s">
        <v>12</v>
      </c>
      <c r="F78" s="16"/>
      <c r="G78" s="13">
        <f t="shared" ref="G78:G90" si="11">D78*F78</f>
        <v>0</v>
      </c>
      <c r="H78" s="45">
        <f t="shared" si="10"/>
        <v>15</v>
      </c>
      <c r="I78" s="46">
        <f t="shared" si="9"/>
        <v>0</v>
      </c>
    </row>
    <row r="79" spans="1:9" x14ac:dyDescent="0.25">
      <c r="A79" s="10">
        <v>77</v>
      </c>
      <c r="B79" s="14" t="s">
        <v>59</v>
      </c>
      <c r="C79" s="14"/>
      <c r="D79" s="15">
        <f>5</f>
        <v>5</v>
      </c>
      <c r="E79" s="15" t="s">
        <v>12</v>
      </c>
      <c r="F79" s="16"/>
      <c r="G79" s="13">
        <f t="shared" si="11"/>
        <v>0</v>
      </c>
      <c r="H79" s="45">
        <v>0</v>
      </c>
      <c r="I79" s="46">
        <f t="shared" si="9"/>
        <v>0</v>
      </c>
    </row>
    <row r="80" spans="1:9" x14ac:dyDescent="0.25">
      <c r="A80" s="10">
        <v>78</v>
      </c>
      <c r="B80" s="14" t="s">
        <v>60</v>
      </c>
      <c r="C80" s="14"/>
      <c r="D80" s="15">
        <f>15</f>
        <v>15</v>
      </c>
      <c r="E80" s="15" t="s">
        <v>12</v>
      </c>
      <c r="F80" s="16"/>
      <c r="G80" s="13">
        <f t="shared" si="11"/>
        <v>0</v>
      </c>
      <c r="H80" s="45">
        <f>D80-C80</f>
        <v>15</v>
      </c>
      <c r="I80" s="46">
        <f t="shared" si="9"/>
        <v>0</v>
      </c>
    </row>
    <row r="81" spans="1:9" x14ac:dyDescent="0.25">
      <c r="A81" s="10">
        <v>79</v>
      </c>
      <c r="B81" s="14" t="s">
        <v>54</v>
      </c>
      <c r="C81" s="14"/>
      <c r="D81" s="15">
        <f>10</f>
        <v>10</v>
      </c>
      <c r="E81" s="15" t="s">
        <v>14</v>
      </c>
      <c r="F81" s="16"/>
      <c r="G81" s="13">
        <f t="shared" si="11"/>
        <v>0</v>
      </c>
      <c r="H81" s="45">
        <f>D81-C81</f>
        <v>10</v>
      </c>
      <c r="I81" s="46">
        <f t="shared" si="9"/>
        <v>0</v>
      </c>
    </row>
    <row r="82" spans="1:9" x14ac:dyDescent="0.25">
      <c r="A82" s="10">
        <v>80</v>
      </c>
      <c r="B82" s="14" t="s">
        <v>106</v>
      </c>
      <c r="C82" s="14">
        <v>5</v>
      </c>
      <c r="D82" s="15">
        <v>12</v>
      </c>
      <c r="E82" s="15" t="s">
        <v>12</v>
      </c>
      <c r="F82" s="39"/>
      <c r="G82" s="38">
        <f t="shared" si="11"/>
        <v>0</v>
      </c>
      <c r="H82" s="45">
        <f>D82-C82</f>
        <v>7</v>
      </c>
      <c r="I82" s="46">
        <f t="shared" si="9"/>
        <v>0</v>
      </c>
    </row>
    <row r="83" spans="1:9" x14ac:dyDescent="0.25">
      <c r="A83" s="10">
        <v>81</v>
      </c>
      <c r="B83" s="21" t="s">
        <v>127</v>
      </c>
      <c r="C83" s="21">
        <v>2</v>
      </c>
      <c r="D83" s="15">
        <v>12</v>
      </c>
      <c r="E83" s="15" t="s">
        <v>12</v>
      </c>
      <c r="F83" s="39"/>
      <c r="G83" s="38">
        <f t="shared" si="11"/>
        <v>0</v>
      </c>
      <c r="H83" s="45">
        <f>D83-C83</f>
        <v>10</v>
      </c>
      <c r="I83" s="46">
        <f t="shared" si="9"/>
        <v>0</v>
      </c>
    </row>
    <row r="84" spans="1:9" x14ac:dyDescent="0.25">
      <c r="A84" s="10">
        <v>82</v>
      </c>
      <c r="B84" s="14" t="s">
        <v>61</v>
      </c>
      <c r="C84" s="14"/>
      <c r="D84" s="15">
        <f>10</f>
        <v>10</v>
      </c>
      <c r="E84" s="15" t="s">
        <v>12</v>
      </c>
      <c r="F84" s="16"/>
      <c r="G84" s="13">
        <f t="shared" si="11"/>
        <v>0</v>
      </c>
      <c r="H84" s="45">
        <f>D84-C84</f>
        <v>10</v>
      </c>
      <c r="I84" s="46">
        <f t="shared" si="9"/>
        <v>0</v>
      </c>
    </row>
    <row r="85" spans="1:9" x14ac:dyDescent="0.25">
      <c r="A85" s="10">
        <v>83</v>
      </c>
      <c r="B85" s="24" t="s">
        <v>116</v>
      </c>
      <c r="C85" s="24">
        <v>28</v>
      </c>
      <c r="D85" s="23">
        <f>10+10</f>
        <v>20</v>
      </c>
      <c r="E85" s="15" t="s">
        <v>12</v>
      </c>
      <c r="F85" s="16"/>
      <c r="G85" s="13">
        <f t="shared" si="11"/>
        <v>0</v>
      </c>
      <c r="H85" s="45">
        <v>0</v>
      </c>
      <c r="I85" s="46">
        <f t="shared" si="9"/>
        <v>0</v>
      </c>
    </row>
    <row r="86" spans="1:9" x14ac:dyDescent="0.25">
      <c r="A86" s="10">
        <v>84</v>
      </c>
      <c r="B86" s="24" t="s">
        <v>117</v>
      </c>
      <c r="C86" s="24">
        <v>8</v>
      </c>
      <c r="D86" s="23">
        <f>10</f>
        <v>10</v>
      </c>
      <c r="E86" s="15" t="s">
        <v>12</v>
      </c>
      <c r="F86" s="16"/>
      <c r="G86" s="13">
        <f t="shared" si="11"/>
        <v>0</v>
      </c>
      <c r="H86" s="45">
        <v>0</v>
      </c>
      <c r="I86" s="46">
        <f t="shared" si="9"/>
        <v>0</v>
      </c>
    </row>
    <row r="87" spans="1:9" x14ac:dyDescent="0.25">
      <c r="A87" s="10">
        <v>85</v>
      </c>
      <c r="B87" s="17" t="s">
        <v>64</v>
      </c>
      <c r="C87" s="17"/>
      <c r="D87" s="18">
        <f>100</f>
        <v>100</v>
      </c>
      <c r="E87" s="18" t="s">
        <v>12</v>
      </c>
      <c r="F87" s="19"/>
      <c r="G87" s="13">
        <f t="shared" si="11"/>
        <v>0</v>
      </c>
      <c r="H87" s="45">
        <f t="shared" ref="H87:H100" si="12">D87-C87</f>
        <v>100</v>
      </c>
      <c r="I87" s="46">
        <f t="shared" si="9"/>
        <v>0</v>
      </c>
    </row>
    <row r="88" spans="1:9" x14ac:dyDescent="0.25">
      <c r="A88" s="10">
        <v>86</v>
      </c>
      <c r="B88" s="17" t="s">
        <v>63</v>
      </c>
      <c r="C88" s="17"/>
      <c r="D88" s="18">
        <f>10</f>
        <v>10</v>
      </c>
      <c r="E88" s="18" t="s">
        <v>14</v>
      </c>
      <c r="F88" s="19"/>
      <c r="G88" s="13">
        <f t="shared" si="11"/>
        <v>0</v>
      </c>
      <c r="H88" s="45">
        <f t="shared" si="12"/>
        <v>10</v>
      </c>
      <c r="I88" s="46">
        <f t="shared" si="9"/>
        <v>0</v>
      </c>
    </row>
    <row r="89" spans="1:9" x14ac:dyDescent="0.25">
      <c r="A89" s="10">
        <v>87</v>
      </c>
      <c r="B89" s="17" t="s">
        <v>62</v>
      </c>
      <c r="C89" s="17"/>
      <c r="D89" s="18">
        <f>20</f>
        <v>20</v>
      </c>
      <c r="E89" s="18" t="s">
        <v>17</v>
      </c>
      <c r="F89" s="19"/>
      <c r="G89" s="13">
        <f t="shared" si="11"/>
        <v>0</v>
      </c>
      <c r="H89" s="45">
        <f t="shared" si="12"/>
        <v>20</v>
      </c>
      <c r="I89" s="46">
        <f t="shared" si="9"/>
        <v>0</v>
      </c>
    </row>
    <row r="90" spans="1:9" x14ac:dyDescent="0.25">
      <c r="A90" s="10">
        <v>88</v>
      </c>
      <c r="B90" s="17" t="s">
        <v>65</v>
      </c>
      <c r="C90" s="17"/>
      <c r="D90" s="18">
        <f>200</f>
        <v>200</v>
      </c>
      <c r="E90" s="18" t="s">
        <v>12</v>
      </c>
      <c r="F90" s="19"/>
      <c r="G90" s="13">
        <f t="shared" si="11"/>
        <v>0</v>
      </c>
      <c r="H90" s="45">
        <f t="shared" si="12"/>
        <v>200</v>
      </c>
      <c r="I90" s="46">
        <f t="shared" si="9"/>
        <v>0</v>
      </c>
    </row>
    <row r="91" spans="1:9" x14ac:dyDescent="0.25">
      <c r="A91" s="10">
        <v>89</v>
      </c>
      <c r="B91" s="14" t="s">
        <v>138</v>
      </c>
      <c r="C91" s="14"/>
      <c r="D91" s="15">
        <v>4</v>
      </c>
      <c r="E91" s="15"/>
      <c r="F91" s="16"/>
      <c r="G91" s="13"/>
      <c r="H91" s="45">
        <f t="shared" si="12"/>
        <v>4</v>
      </c>
      <c r="I91" s="46"/>
    </row>
    <row r="92" spans="1:9" x14ac:dyDescent="0.25">
      <c r="A92" s="10">
        <v>90</v>
      </c>
      <c r="B92" s="14" t="s">
        <v>66</v>
      </c>
      <c r="C92" s="14"/>
      <c r="D92" s="15">
        <f>2+2</f>
        <v>4</v>
      </c>
      <c r="E92" s="15" t="s">
        <v>12</v>
      </c>
      <c r="F92" s="16"/>
      <c r="G92" s="13">
        <f t="shared" ref="G92:G125" si="13">D92*F92</f>
        <v>0</v>
      </c>
      <c r="H92" s="45">
        <f t="shared" si="12"/>
        <v>4</v>
      </c>
      <c r="I92" s="46">
        <f t="shared" ref="I92:I125" si="14">H92*F92</f>
        <v>0</v>
      </c>
    </row>
    <row r="93" spans="1:9" ht="18.75" customHeight="1" x14ac:dyDescent="0.25">
      <c r="A93" s="10">
        <v>91</v>
      </c>
      <c r="B93" s="14" t="s">
        <v>67</v>
      </c>
      <c r="C93" s="14"/>
      <c r="D93" s="15">
        <f>2</f>
        <v>2</v>
      </c>
      <c r="E93" s="15" t="s">
        <v>12</v>
      </c>
      <c r="F93" s="16"/>
      <c r="G93" s="13">
        <f t="shared" si="13"/>
        <v>0</v>
      </c>
      <c r="H93" s="45">
        <f t="shared" si="12"/>
        <v>2</v>
      </c>
      <c r="I93" s="46">
        <f t="shared" si="14"/>
        <v>0</v>
      </c>
    </row>
    <row r="94" spans="1:9" x14ac:dyDescent="0.25">
      <c r="A94" s="10">
        <v>92</v>
      </c>
      <c r="B94" s="24" t="s">
        <v>69</v>
      </c>
      <c r="C94" s="28"/>
      <c r="D94" s="25">
        <f>30</f>
        <v>30</v>
      </c>
      <c r="E94" s="26" t="s">
        <v>12</v>
      </c>
      <c r="F94" s="27"/>
      <c r="G94" s="13">
        <f t="shared" si="13"/>
        <v>0</v>
      </c>
      <c r="H94" s="45">
        <f t="shared" si="12"/>
        <v>30</v>
      </c>
      <c r="I94" s="46">
        <f t="shared" si="14"/>
        <v>0</v>
      </c>
    </row>
    <row r="95" spans="1:9" x14ac:dyDescent="0.25">
      <c r="A95" s="10">
        <v>93</v>
      </c>
      <c r="B95" s="22" t="s">
        <v>139</v>
      </c>
      <c r="C95" s="66"/>
      <c r="D95" s="25">
        <f>20+5</f>
        <v>25</v>
      </c>
      <c r="E95" s="26" t="s">
        <v>140</v>
      </c>
      <c r="F95" s="27"/>
      <c r="G95" s="13">
        <f t="shared" si="13"/>
        <v>0</v>
      </c>
      <c r="H95" s="45">
        <f t="shared" si="12"/>
        <v>25</v>
      </c>
      <c r="I95" s="46">
        <f t="shared" si="14"/>
        <v>0</v>
      </c>
    </row>
    <row r="96" spans="1:9" x14ac:dyDescent="0.25">
      <c r="A96" s="10">
        <v>94</v>
      </c>
      <c r="B96" s="24" t="s">
        <v>68</v>
      </c>
      <c r="C96" s="28"/>
      <c r="D96" s="25">
        <f>8</f>
        <v>8</v>
      </c>
      <c r="E96" s="26" t="s">
        <v>140</v>
      </c>
      <c r="F96" s="27"/>
      <c r="G96" s="13">
        <f t="shared" si="13"/>
        <v>0</v>
      </c>
      <c r="H96" s="45">
        <f t="shared" si="12"/>
        <v>8</v>
      </c>
      <c r="I96" s="46">
        <f t="shared" si="14"/>
        <v>0</v>
      </c>
    </row>
    <row r="97" spans="1:9" x14ac:dyDescent="0.25">
      <c r="A97" s="10">
        <v>95</v>
      </c>
      <c r="B97" s="28" t="s">
        <v>70</v>
      </c>
      <c r="C97" s="28"/>
      <c r="D97" s="25">
        <f>10</f>
        <v>10</v>
      </c>
      <c r="E97" s="26" t="s">
        <v>14</v>
      </c>
      <c r="F97" s="27"/>
      <c r="G97" s="13">
        <f t="shared" si="13"/>
        <v>0</v>
      </c>
      <c r="H97" s="45">
        <f t="shared" si="12"/>
        <v>10</v>
      </c>
      <c r="I97" s="46">
        <f t="shared" si="14"/>
        <v>0</v>
      </c>
    </row>
    <row r="98" spans="1:9" x14ac:dyDescent="0.25">
      <c r="A98" s="10">
        <v>96</v>
      </c>
      <c r="B98" s="28" t="s">
        <v>132</v>
      </c>
      <c r="C98" s="28"/>
      <c r="D98" s="25">
        <f>10+5+85</f>
        <v>100</v>
      </c>
      <c r="E98" s="26" t="s">
        <v>14</v>
      </c>
      <c r="F98" s="27"/>
      <c r="G98" s="13">
        <f t="shared" si="13"/>
        <v>0</v>
      </c>
      <c r="H98" s="45">
        <f t="shared" si="12"/>
        <v>100</v>
      </c>
      <c r="I98" s="46">
        <f t="shared" si="14"/>
        <v>0</v>
      </c>
    </row>
    <row r="99" spans="1:9" x14ac:dyDescent="0.25">
      <c r="A99" s="10">
        <v>97</v>
      </c>
      <c r="B99" s="28" t="s">
        <v>71</v>
      </c>
      <c r="C99" s="28"/>
      <c r="D99" s="25">
        <f>3</f>
        <v>3</v>
      </c>
      <c r="E99" s="26" t="s">
        <v>12</v>
      </c>
      <c r="F99" s="27"/>
      <c r="G99" s="13">
        <f t="shared" si="13"/>
        <v>0</v>
      </c>
      <c r="H99" s="45">
        <f t="shared" si="12"/>
        <v>3</v>
      </c>
      <c r="I99" s="46">
        <f t="shared" si="14"/>
        <v>0</v>
      </c>
    </row>
    <row r="100" spans="1:9" x14ac:dyDescent="0.25">
      <c r="A100" s="10">
        <v>98</v>
      </c>
      <c r="B100" s="14" t="s">
        <v>110</v>
      </c>
      <c r="C100" s="14">
        <v>16</v>
      </c>
      <c r="D100" s="15">
        <v>25</v>
      </c>
      <c r="E100" s="15" t="s">
        <v>12</v>
      </c>
      <c r="F100" s="39"/>
      <c r="G100" s="38">
        <f t="shared" si="13"/>
        <v>0</v>
      </c>
      <c r="H100" s="45">
        <f t="shared" si="12"/>
        <v>9</v>
      </c>
      <c r="I100" s="46">
        <f t="shared" si="14"/>
        <v>0</v>
      </c>
    </row>
    <row r="101" spans="1:9" x14ac:dyDescent="0.25">
      <c r="A101" s="10">
        <v>99</v>
      </c>
      <c r="B101" s="28" t="s">
        <v>72</v>
      </c>
      <c r="C101" s="28">
        <v>9</v>
      </c>
      <c r="D101" s="25">
        <f>2+1</f>
        <v>3</v>
      </c>
      <c r="E101" s="26" t="s">
        <v>12</v>
      </c>
      <c r="F101" s="27"/>
      <c r="G101" s="13">
        <f t="shared" si="13"/>
        <v>0</v>
      </c>
      <c r="H101" s="45">
        <v>0</v>
      </c>
      <c r="I101" s="46">
        <f t="shared" si="14"/>
        <v>0</v>
      </c>
    </row>
    <row r="102" spans="1:9" x14ac:dyDescent="0.25">
      <c r="A102" s="10">
        <v>100</v>
      </c>
      <c r="B102" s="28" t="s">
        <v>73</v>
      </c>
      <c r="C102" s="28"/>
      <c r="D102" s="25">
        <f>8+5+5+10</f>
        <v>28</v>
      </c>
      <c r="E102" s="26" t="s">
        <v>14</v>
      </c>
      <c r="F102" s="27"/>
      <c r="G102" s="13">
        <f t="shared" si="13"/>
        <v>0</v>
      </c>
      <c r="H102" s="45">
        <f>D102-C102</f>
        <v>28</v>
      </c>
      <c r="I102" s="46">
        <f t="shared" si="14"/>
        <v>0</v>
      </c>
    </row>
    <row r="103" spans="1:9" x14ac:dyDescent="0.25">
      <c r="A103" s="10">
        <v>101</v>
      </c>
      <c r="B103" s="28" t="s">
        <v>74</v>
      </c>
      <c r="C103" s="28"/>
      <c r="D103" s="25">
        <f>5</f>
        <v>5</v>
      </c>
      <c r="E103" s="26" t="s">
        <v>14</v>
      </c>
      <c r="F103" s="27"/>
      <c r="G103" s="13">
        <f t="shared" si="13"/>
        <v>0</v>
      </c>
      <c r="H103" s="45">
        <f>D103-C103</f>
        <v>5</v>
      </c>
      <c r="I103" s="46">
        <f t="shared" si="14"/>
        <v>0</v>
      </c>
    </row>
    <row r="104" spans="1:9" x14ac:dyDescent="0.25">
      <c r="A104" s="10">
        <v>102</v>
      </c>
      <c r="B104" s="29" t="s">
        <v>75</v>
      </c>
      <c r="C104" s="29"/>
      <c r="D104" s="30">
        <f>0</f>
        <v>0</v>
      </c>
      <c r="E104" s="30" t="s">
        <v>14</v>
      </c>
      <c r="F104" s="31"/>
      <c r="G104" s="13">
        <f t="shared" si="13"/>
        <v>0</v>
      </c>
      <c r="H104" s="45">
        <f>D104-C104</f>
        <v>0</v>
      </c>
      <c r="I104" s="46">
        <f t="shared" si="14"/>
        <v>0</v>
      </c>
    </row>
    <row r="105" spans="1:9" x14ac:dyDescent="0.25">
      <c r="A105" s="10">
        <v>103</v>
      </c>
      <c r="B105" s="29" t="s">
        <v>76</v>
      </c>
      <c r="C105" s="29"/>
      <c r="D105" s="30">
        <f>0</f>
        <v>0</v>
      </c>
      <c r="E105" s="30" t="s">
        <v>14</v>
      </c>
      <c r="F105" s="31"/>
      <c r="G105" s="13">
        <f t="shared" si="13"/>
        <v>0</v>
      </c>
      <c r="H105" s="45">
        <f>D105-C105</f>
        <v>0</v>
      </c>
      <c r="I105" s="46">
        <f t="shared" si="14"/>
        <v>0</v>
      </c>
    </row>
    <row r="106" spans="1:9" x14ac:dyDescent="0.25">
      <c r="A106" s="10">
        <v>104</v>
      </c>
      <c r="B106" s="28" t="s">
        <v>78</v>
      </c>
      <c r="C106" s="28"/>
      <c r="D106" s="25">
        <f>1</f>
        <v>1</v>
      </c>
      <c r="E106" s="26" t="s">
        <v>12</v>
      </c>
      <c r="F106" s="27"/>
      <c r="G106" s="13">
        <f t="shared" si="13"/>
        <v>0</v>
      </c>
      <c r="H106" s="45">
        <f>D106-C106</f>
        <v>1</v>
      </c>
      <c r="I106" s="46">
        <f t="shared" si="14"/>
        <v>0</v>
      </c>
    </row>
    <row r="107" spans="1:9" x14ac:dyDescent="0.25">
      <c r="A107" s="10">
        <v>105</v>
      </c>
      <c r="B107" s="28" t="s">
        <v>77</v>
      </c>
      <c r="C107" s="28">
        <v>8</v>
      </c>
      <c r="D107" s="25">
        <f>2</f>
        <v>2</v>
      </c>
      <c r="E107" s="26" t="s">
        <v>12</v>
      </c>
      <c r="F107" s="27"/>
      <c r="G107" s="13">
        <f t="shared" si="13"/>
        <v>0</v>
      </c>
      <c r="H107" s="45">
        <v>0</v>
      </c>
      <c r="I107" s="46">
        <f t="shared" si="14"/>
        <v>0</v>
      </c>
    </row>
    <row r="108" spans="1:9" x14ac:dyDescent="0.25">
      <c r="A108" s="10">
        <v>106</v>
      </c>
      <c r="B108" s="28" t="s">
        <v>79</v>
      </c>
      <c r="C108" s="28">
        <v>19</v>
      </c>
      <c r="D108" s="25">
        <f>6+1+3</f>
        <v>10</v>
      </c>
      <c r="E108" s="26" t="s">
        <v>12</v>
      </c>
      <c r="F108" s="27"/>
      <c r="G108" s="13">
        <f t="shared" si="13"/>
        <v>0</v>
      </c>
      <c r="H108" s="45">
        <v>0</v>
      </c>
      <c r="I108" s="46">
        <f t="shared" si="14"/>
        <v>0</v>
      </c>
    </row>
    <row r="109" spans="1:9" x14ac:dyDescent="0.25">
      <c r="A109" s="10">
        <v>107</v>
      </c>
      <c r="B109" s="28" t="s">
        <v>82</v>
      </c>
      <c r="C109" s="28"/>
      <c r="D109" s="25">
        <f>25+2</f>
        <v>27</v>
      </c>
      <c r="E109" s="26" t="s">
        <v>12</v>
      </c>
      <c r="F109" s="27"/>
      <c r="G109" s="13">
        <f t="shared" si="13"/>
        <v>0</v>
      </c>
      <c r="H109" s="45">
        <f>D109-C109</f>
        <v>27</v>
      </c>
      <c r="I109" s="46">
        <f t="shared" si="14"/>
        <v>0</v>
      </c>
    </row>
    <row r="110" spans="1:9" x14ac:dyDescent="0.25">
      <c r="A110" s="10">
        <v>108</v>
      </c>
      <c r="B110" s="28" t="s">
        <v>80</v>
      </c>
      <c r="C110" s="28">
        <v>20</v>
      </c>
      <c r="D110" s="25">
        <f>15+2+3</f>
        <v>20</v>
      </c>
      <c r="E110" s="26" t="s">
        <v>12</v>
      </c>
      <c r="F110" s="27"/>
      <c r="G110" s="13">
        <f t="shared" si="13"/>
        <v>0</v>
      </c>
      <c r="H110" s="45">
        <f>D110-C110</f>
        <v>0</v>
      </c>
      <c r="I110" s="46">
        <f t="shared" si="14"/>
        <v>0</v>
      </c>
    </row>
    <row r="111" spans="1:9" x14ac:dyDescent="0.25">
      <c r="A111" s="10">
        <v>109</v>
      </c>
      <c r="B111" s="28" t="s">
        <v>81</v>
      </c>
      <c r="C111" s="28"/>
      <c r="D111" s="25">
        <f>5+2+3+5+20</f>
        <v>35</v>
      </c>
      <c r="E111" s="26" t="s">
        <v>12</v>
      </c>
      <c r="F111" s="27"/>
      <c r="G111" s="13">
        <f t="shared" si="13"/>
        <v>0</v>
      </c>
      <c r="H111" s="45">
        <f>D111-C111</f>
        <v>35</v>
      </c>
      <c r="I111" s="46">
        <f t="shared" si="14"/>
        <v>0</v>
      </c>
    </row>
    <row r="112" spans="1:9" x14ac:dyDescent="0.25">
      <c r="A112" s="10">
        <v>110</v>
      </c>
      <c r="B112" s="28" t="s">
        <v>83</v>
      </c>
      <c r="C112" s="28">
        <v>75</v>
      </c>
      <c r="D112" s="25">
        <f>4+10+40</f>
        <v>54</v>
      </c>
      <c r="E112" s="26" t="s">
        <v>12</v>
      </c>
      <c r="F112" s="27"/>
      <c r="G112" s="13">
        <f t="shared" si="13"/>
        <v>0</v>
      </c>
      <c r="H112" s="45">
        <v>0</v>
      </c>
      <c r="I112" s="46">
        <f t="shared" si="14"/>
        <v>0</v>
      </c>
    </row>
    <row r="113" spans="1:9" x14ac:dyDescent="0.25">
      <c r="A113" s="10">
        <v>111</v>
      </c>
      <c r="B113" s="28" t="s">
        <v>84</v>
      </c>
      <c r="C113" s="28"/>
      <c r="D113" s="25">
        <f>3+2+3</f>
        <v>8</v>
      </c>
      <c r="E113" s="26" t="s">
        <v>14</v>
      </c>
      <c r="F113" s="27"/>
      <c r="G113" s="13">
        <f t="shared" si="13"/>
        <v>0</v>
      </c>
      <c r="H113" s="45">
        <f t="shared" ref="H113:H123" si="15">D113-C113</f>
        <v>8</v>
      </c>
      <c r="I113" s="46">
        <f t="shared" si="14"/>
        <v>0</v>
      </c>
    </row>
    <row r="114" spans="1:9" x14ac:dyDescent="0.25">
      <c r="A114" s="10">
        <v>112</v>
      </c>
      <c r="B114" s="64" t="s">
        <v>19</v>
      </c>
      <c r="C114" s="64"/>
      <c r="D114" s="26">
        <v>2</v>
      </c>
      <c r="E114" s="26" t="s">
        <v>14</v>
      </c>
      <c r="F114" s="27"/>
      <c r="G114" s="13">
        <f t="shared" si="13"/>
        <v>0</v>
      </c>
      <c r="H114" s="45">
        <f t="shared" si="15"/>
        <v>2</v>
      </c>
      <c r="I114" s="46">
        <f t="shared" si="14"/>
        <v>0</v>
      </c>
    </row>
    <row r="115" spans="1:9" x14ac:dyDescent="0.25">
      <c r="A115" s="10">
        <v>113</v>
      </c>
      <c r="B115" s="29" t="s">
        <v>85</v>
      </c>
      <c r="C115" s="29"/>
      <c r="D115" s="30">
        <f>20</f>
        <v>20</v>
      </c>
      <c r="E115" s="30" t="s">
        <v>17</v>
      </c>
      <c r="F115" s="31"/>
      <c r="G115" s="13">
        <f t="shared" si="13"/>
        <v>0</v>
      </c>
      <c r="H115" s="45">
        <f t="shared" si="15"/>
        <v>20</v>
      </c>
      <c r="I115" s="46">
        <f t="shared" si="14"/>
        <v>0</v>
      </c>
    </row>
    <row r="116" spans="1:9" x14ac:dyDescent="0.25">
      <c r="A116" s="10">
        <v>114</v>
      </c>
      <c r="B116" s="28" t="s">
        <v>88</v>
      </c>
      <c r="C116" s="28"/>
      <c r="D116" s="25">
        <f>20</f>
        <v>20</v>
      </c>
      <c r="E116" s="26" t="s">
        <v>12</v>
      </c>
      <c r="F116" s="27"/>
      <c r="G116" s="13">
        <f t="shared" si="13"/>
        <v>0</v>
      </c>
      <c r="H116" s="45">
        <f t="shared" si="15"/>
        <v>20</v>
      </c>
      <c r="I116" s="46">
        <f t="shared" si="14"/>
        <v>0</v>
      </c>
    </row>
    <row r="117" spans="1:9" x14ac:dyDescent="0.25">
      <c r="A117" s="10">
        <v>115</v>
      </c>
      <c r="B117" s="28" t="s">
        <v>89</v>
      </c>
      <c r="C117" s="28"/>
      <c r="D117" s="25">
        <f>20</f>
        <v>20</v>
      </c>
      <c r="E117" s="26" t="s">
        <v>12</v>
      </c>
      <c r="F117" s="27"/>
      <c r="G117" s="13">
        <f t="shared" si="13"/>
        <v>0</v>
      </c>
      <c r="H117" s="45">
        <f t="shared" si="15"/>
        <v>20</v>
      </c>
      <c r="I117" s="46">
        <f t="shared" si="14"/>
        <v>0</v>
      </c>
    </row>
    <row r="118" spans="1:9" x14ac:dyDescent="0.25">
      <c r="A118" s="10">
        <v>116</v>
      </c>
      <c r="B118" s="28" t="s">
        <v>87</v>
      </c>
      <c r="C118" s="28"/>
      <c r="D118" s="25">
        <f>50+50</f>
        <v>100</v>
      </c>
      <c r="E118" s="26" t="s">
        <v>12</v>
      </c>
      <c r="F118" s="27"/>
      <c r="G118" s="13">
        <f t="shared" si="13"/>
        <v>0</v>
      </c>
      <c r="H118" s="45">
        <f t="shared" si="15"/>
        <v>100</v>
      </c>
      <c r="I118" s="46">
        <f t="shared" si="14"/>
        <v>0</v>
      </c>
    </row>
    <row r="119" spans="1:9" x14ac:dyDescent="0.25">
      <c r="A119" s="10">
        <v>117</v>
      </c>
      <c r="B119" s="28" t="s">
        <v>86</v>
      </c>
      <c r="C119" s="28"/>
      <c r="D119" s="25">
        <f>2+3</f>
        <v>5</v>
      </c>
      <c r="E119" s="26" t="s">
        <v>14</v>
      </c>
      <c r="F119" s="27"/>
      <c r="G119" s="13">
        <f t="shared" si="13"/>
        <v>0</v>
      </c>
      <c r="H119" s="45">
        <f t="shared" si="15"/>
        <v>5</v>
      </c>
      <c r="I119" s="46">
        <f t="shared" si="14"/>
        <v>0</v>
      </c>
    </row>
    <row r="120" spans="1:9" x14ac:dyDescent="0.25">
      <c r="A120" s="10">
        <v>118</v>
      </c>
      <c r="B120" s="29" t="s">
        <v>90</v>
      </c>
      <c r="C120" s="29"/>
      <c r="D120" s="30">
        <f>2</f>
        <v>2</v>
      </c>
      <c r="E120" s="30" t="s">
        <v>91</v>
      </c>
      <c r="F120" s="31"/>
      <c r="G120" s="13">
        <f t="shared" si="13"/>
        <v>0</v>
      </c>
      <c r="H120" s="45">
        <f t="shared" si="15"/>
        <v>2</v>
      </c>
      <c r="I120" s="46">
        <f t="shared" si="14"/>
        <v>0</v>
      </c>
    </row>
    <row r="121" spans="1:9" x14ac:dyDescent="0.25">
      <c r="A121" s="10">
        <v>119</v>
      </c>
      <c r="B121" s="29" t="s">
        <v>92</v>
      </c>
      <c r="C121" s="29"/>
      <c r="D121" s="30">
        <f>200</f>
        <v>200</v>
      </c>
      <c r="E121" s="30" t="s">
        <v>12</v>
      </c>
      <c r="F121" s="31"/>
      <c r="G121" s="13">
        <f t="shared" si="13"/>
        <v>0</v>
      </c>
      <c r="H121" s="45">
        <f t="shared" si="15"/>
        <v>200</v>
      </c>
      <c r="I121" s="46">
        <f t="shared" si="14"/>
        <v>0</v>
      </c>
    </row>
    <row r="122" spans="1:9" x14ac:dyDescent="0.25">
      <c r="A122" s="10">
        <v>120</v>
      </c>
      <c r="B122" s="28" t="s">
        <v>142</v>
      </c>
      <c r="C122" s="28"/>
      <c r="D122" s="25">
        <f>8</f>
        <v>8</v>
      </c>
      <c r="E122" s="26" t="s">
        <v>12</v>
      </c>
      <c r="F122" s="27"/>
      <c r="G122" s="13">
        <f t="shared" si="13"/>
        <v>0</v>
      </c>
      <c r="H122" s="45">
        <f t="shared" si="15"/>
        <v>8</v>
      </c>
      <c r="I122" s="46">
        <f t="shared" si="14"/>
        <v>0</v>
      </c>
    </row>
    <row r="123" spans="1:9" x14ac:dyDescent="0.25">
      <c r="A123" s="10">
        <v>121</v>
      </c>
      <c r="B123" s="28" t="s">
        <v>143</v>
      </c>
      <c r="C123" s="28"/>
      <c r="D123" s="25">
        <v>8</v>
      </c>
      <c r="E123" s="26" t="s">
        <v>12</v>
      </c>
      <c r="F123" s="27"/>
      <c r="G123" s="13">
        <f t="shared" si="13"/>
        <v>0</v>
      </c>
      <c r="H123" s="45">
        <f t="shared" si="15"/>
        <v>8</v>
      </c>
      <c r="I123" s="46">
        <f t="shared" si="14"/>
        <v>0</v>
      </c>
    </row>
    <row r="124" spans="1:9" x14ac:dyDescent="0.25">
      <c r="A124" s="10">
        <v>122</v>
      </c>
      <c r="B124" s="28" t="s">
        <v>93</v>
      </c>
      <c r="C124" s="28">
        <v>30</v>
      </c>
      <c r="D124" s="25">
        <f>10+2+8</f>
        <v>20</v>
      </c>
      <c r="E124" s="26" t="s">
        <v>12</v>
      </c>
      <c r="F124" s="27"/>
      <c r="G124" s="13">
        <f t="shared" si="13"/>
        <v>0</v>
      </c>
      <c r="H124" s="45">
        <v>0</v>
      </c>
      <c r="I124" s="46">
        <f t="shared" si="14"/>
        <v>0</v>
      </c>
    </row>
    <row r="125" spans="1:9" ht="15.75" thickBot="1" x14ac:dyDescent="0.3">
      <c r="A125" s="10">
        <v>123</v>
      </c>
      <c r="B125" s="63" t="s">
        <v>94</v>
      </c>
      <c r="C125" s="29"/>
      <c r="D125" s="30">
        <f>4</f>
        <v>4</v>
      </c>
      <c r="E125" s="30" t="s">
        <v>12</v>
      </c>
      <c r="F125" s="31"/>
      <c r="G125" s="49">
        <f t="shared" si="13"/>
        <v>0</v>
      </c>
      <c r="H125" s="45">
        <f>D125-C125</f>
        <v>4</v>
      </c>
      <c r="I125" s="46">
        <f t="shared" si="14"/>
        <v>0</v>
      </c>
    </row>
    <row r="126" spans="1:9" ht="16.5" thickBot="1" x14ac:dyDescent="0.3">
      <c r="A126" s="32"/>
      <c r="B126" s="33" t="s">
        <v>95</v>
      </c>
      <c r="C126" s="56"/>
      <c r="D126" s="34"/>
      <c r="E126" s="35"/>
      <c r="F126" s="36"/>
      <c r="G126" s="36"/>
      <c r="H126" s="50"/>
      <c r="I126" s="51">
        <f>SUM(I3:I125)</f>
        <v>0</v>
      </c>
    </row>
    <row r="127" spans="1:9" ht="16.5" thickBot="1" x14ac:dyDescent="0.3">
      <c r="A127" s="52"/>
      <c r="B127" s="53"/>
      <c r="C127" s="53"/>
      <c r="H127" s="54" t="s">
        <v>144</v>
      </c>
      <c r="I127" s="55">
        <v>2000</v>
      </c>
    </row>
    <row r="128" spans="1:9" x14ac:dyDescent="0.25">
      <c r="A128" s="52"/>
      <c r="B128" s="53"/>
      <c r="C128" s="53"/>
    </row>
    <row r="129" spans="2:3" x14ac:dyDescent="0.25">
      <c r="B129" s="37"/>
      <c r="C129" s="37"/>
    </row>
    <row r="142" spans="2:3" x14ac:dyDescent="0.25">
      <c r="B142" s="37" t="s">
        <v>135</v>
      </c>
    </row>
  </sheetData>
  <sortState ref="B3:I125">
    <sortCondition ref="B3"/>
  </sortState>
  <pageMargins left="0.7" right="0.7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6"/>
  <sheetViews>
    <sheetView tabSelected="1" topLeftCell="A46" workbookViewId="0">
      <selection activeCell="G60" sqref="G60"/>
    </sheetView>
  </sheetViews>
  <sheetFormatPr defaultRowHeight="15" x14ac:dyDescent="0.25"/>
  <cols>
    <col min="1" max="1" width="5.140625" style="76" customWidth="1"/>
    <col min="2" max="2" width="47.7109375" customWidth="1"/>
    <col min="3" max="3" width="7.5703125" customWidth="1"/>
    <col min="4" max="4" width="8" customWidth="1"/>
    <col min="6" max="6" width="10.140625" customWidth="1"/>
    <col min="7" max="7" width="10.42578125" customWidth="1"/>
  </cols>
  <sheetData>
    <row r="1" spans="1:7" x14ac:dyDescent="0.25">
      <c r="B1" s="94" t="s">
        <v>181</v>
      </c>
      <c r="G1" t="s">
        <v>182</v>
      </c>
    </row>
    <row r="2" spans="1:7" ht="15.75" thickBot="1" x14ac:dyDescent="0.3"/>
    <row r="3" spans="1:7" ht="15.75" hidden="1" thickBot="1" x14ac:dyDescent="0.3"/>
    <row r="4" spans="1:7" ht="24.75" customHeight="1" x14ac:dyDescent="0.25">
      <c r="A4" s="99"/>
      <c r="B4" s="101" t="s">
        <v>0</v>
      </c>
      <c r="C4" s="103" t="s">
        <v>175</v>
      </c>
      <c r="D4" s="104" t="s">
        <v>8</v>
      </c>
      <c r="E4" s="104" t="s">
        <v>176</v>
      </c>
      <c r="F4" s="104" t="s">
        <v>176</v>
      </c>
      <c r="G4" s="104" t="s">
        <v>177</v>
      </c>
    </row>
    <row r="5" spans="1:7" s="76" customFormat="1" ht="15.75" thickBot="1" x14ac:dyDescent="0.3">
      <c r="A5" s="100" t="s">
        <v>5</v>
      </c>
      <c r="B5" s="102" t="s">
        <v>6</v>
      </c>
      <c r="C5" s="102"/>
      <c r="D5" s="102"/>
      <c r="E5" s="102" t="s">
        <v>179</v>
      </c>
      <c r="F5" s="102" t="s">
        <v>180</v>
      </c>
      <c r="G5" s="102" t="s">
        <v>180</v>
      </c>
    </row>
    <row r="6" spans="1:7" x14ac:dyDescent="0.25">
      <c r="A6" s="95">
        <v>1</v>
      </c>
      <c r="B6" s="96" t="s">
        <v>121</v>
      </c>
      <c r="C6" s="96">
        <v>50</v>
      </c>
      <c r="D6" s="97" t="s">
        <v>12</v>
      </c>
      <c r="E6" s="98"/>
      <c r="F6" s="105"/>
      <c r="G6" s="109"/>
    </row>
    <row r="7" spans="1:7" x14ac:dyDescent="0.25">
      <c r="A7" s="75">
        <v>2</v>
      </c>
      <c r="B7" s="14" t="s">
        <v>154</v>
      </c>
      <c r="C7" s="14">
        <v>4</v>
      </c>
      <c r="D7" s="15" t="s">
        <v>140</v>
      </c>
      <c r="E7" s="91"/>
      <c r="F7" s="106"/>
      <c r="G7" s="109"/>
    </row>
    <row r="8" spans="1:7" x14ac:dyDescent="0.25">
      <c r="A8" s="75">
        <v>3</v>
      </c>
      <c r="B8" s="14" t="s">
        <v>155</v>
      </c>
      <c r="C8" s="14">
        <v>4</v>
      </c>
      <c r="D8" s="15" t="s">
        <v>140</v>
      </c>
      <c r="E8" s="91"/>
      <c r="F8" s="106"/>
      <c r="G8" s="109"/>
    </row>
    <row r="9" spans="1:7" x14ac:dyDescent="0.25">
      <c r="A9" s="75">
        <v>4</v>
      </c>
      <c r="B9" s="14" t="s">
        <v>15</v>
      </c>
      <c r="C9" s="14">
        <v>100</v>
      </c>
      <c r="D9" s="15" t="s">
        <v>12</v>
      </c>
      <c r="E9" s="91"/>
      <c r="F9" s="106"/>
      <c r="G9" s="109"/>
    </row>
    <row r="10" spans="1:7" x14ac:dyDescent="0.25">
      <c r="A10" s="75">
        <v>5</v>
      </c>
      <c r="B10" s="77" t="s">
        <v>203</v>
      </c>
      <c r="C10" s="77">
        <v>39</v>
      </c>
      <c r="D10" s="71" t="s">
        <v>12</v>
      </c>
      <c r="E10" s="91"/>
      <c r="F10" s="106"/>
      <c r="G10" s="109"/>
    </row>
    <row r="11" spans="1:7" x14ac:dyDescent="0.25">
      <c r="A11" s="75">
        <v>6</v>
      </c>
      <c r="B11" s="14" t="s">
        <v>23</v>
      </c>
      <c r="C11" s="14">
        <v>10</v>
      </c>
      <c r="D11" s="15" t="s">
        <v>12</v>
      </c>
      <c r="E11" s="91"/>
      <c r="F11" s="106"/>
      <c r="G11" s="109"/>
    </row>
    <row r="12" spans="1:7" x14ac:dyDescent="0.25">
      <c r="A12" s="75">
        <v>7</v>
      </c>
      <c r="B12" s="14" t="s">
        <v>156</v>
      </c>
      <c r="C12" s="14">
        <v>100</v>
      </c>
      <c r="D12" s="15" t="s">
        <v>12</v>
      </c>
      <c r="E12" s="91"/>
      <c r="F12" s="106"/>
      <c r="G12" s="109"/>
    </row>
    <row r="13" spans="1:7" x14ac:dyDescent="0.25">
      <c r="A13" s="75">
        <v>8</v>
      </c>
      <c r="B13" s="21" t="s">
        <v>157</v>
      </c>
      <c r="C13" s="21">
        <v>100</v>
      </c>
      <c r="D13" s="15" t="s">
        <v>140</v>
      </c>
      <c r="E13" s="91"/>
      <c r="F13" s="106"/>
      <c r="G13" s="109"/>
    </row>
    <row r="14" spans="1:7" x14ac:dyDescent="0.25">
      <c r="A14" s="75">
        <v>9</v>
      </c>
      <c r="B14" s="22" t="s">
        <v>26</v>
      </c>
      <c r="C14" s="22">
        <v>2</v>
      </c>
      <c r="D14" s="15" t="s">
        <v>140</v>
      </c>
      <c r="E14" s="91"/>
      <c r="F14" s="106"/>
      <c r="G14" s="109"/>
    </row>
    <row r="15" spans="1:7" x14ac:dyDescent="0.25">
      <c r="A15" s="75">
        <v>10</v>
      </c>
      <c r="B15" s="14" t="s">
        <v>159</v>
      </c>
      <c r="C15" s="14">
        <v>3</v>
      </c>
      <c r="D15" s="15" t="s">
        <v>140</v>
      </c>
      <c r="E15" s="91"/>
      <c r="F15" s="106"/>
      <c r="G15" s="109"/>
    </row>
    <row r="16" spans="1:7" x14ac:dyDescent="0.25">
      <c r="A16" s="75">
        <v>11</v>
      </c>
      <c r="B16" s="14" t="s">
        <v>29</v>
      </c>
      <c r="C16" s="14">
        <v>10</v>
      </c>
      <c r="D16" s="15" t="s">
        <v>12</v>
      </c>
      <c r="E16" s="91"/>
      <c r="F16" s="106"/>
      <c r="G16" s="109"/>
    </row>
    <row r="17" spans="1:7" x14ac:dyDescent="0.25">
      <c r="A17" s="75">
        <v>12</v>
      </c>
      <c r="B17" s="14" t="s">
        <v>30</v>
      </c>
      <c r="C17" s="14">
        <v>20</v>
      </c>
      <c r="D17" s="15" t="s">
        <v>12</v>
      </c>
      <c r="E17" s="91"/>
      <c r="F17" s="106"/>
      <c r="G17" s="109"/>
    </row>
    <row r="18" spans="1:7" x14ac:dyDescent="0.25">
      <c r="A18" s="75">
        <v>13</v>
      </c>
      <c r="B18" s="24" t="s">
        <v>189</v>
      </c>
      <c r="C18" s="84">
        <v>4</v>
      </c>
      <c r="D18" s="71" t="s">
        <v>140</v>
      </c>
      <c r="E18" s="91"/>
      <c r="F18" s="106"/>
      <c r="G18" s="109"/>
    </row>
    <row r="19" spans="1:7" x14ac:dyDescent="0.25">
      <c r="A19" s="75">
        <v>14</v>
      </c>
      <c r="B19" s="82" t="s">
        <v>188</v>
      </c>
      <c r="C19" s="87">
        <v>2</v>
      </c>
      <c r="D19" s="74" t="s">
        <v>140</v>
      </c>
      <c r="E19" s="91"/>
      <c r="F19" s="106"/>
      <c r="G19" s="109"/>
    </row>
    <row r="20" spans="1:7" x14ac:dyDescent="0.25">
      <c r="A20" s="75">
        <v>15</v>
      </c>
      <c r="B20" s="64" t="s">
        <v>107</v>
      </c>
      <c r="C20" s="64">
        <v>30</v>
      </c>
      <c r="D20" s="26" t="s">
        <v>12</v>
      </c>
      <c r="E20" s="91"/>
      <c r="F20" s="106"/>
      <c r="G20" s="109"/>
    </row>
    <row r="21" spans="1:7" x14ac:dyDescent="0.25">
      <c r="A21" s="75">
        <v>16</v>
      </c>
      <c r="B21" s="28" t="s">
        <v>160</v>
      </c>
      <c r="C21" s="28">
        <v>4</v>
      </c>
      <c r="D21" s="25" t="s">
        <v>12</v>
      </c>
      <c r="E21" s="91"/>
      <c r="F21" s="106"/>
      <c r="G21" s="109"/>
    </row>
    <row r="22" spans="1:7" x14ac:dyDescent="0.25">
      <c r="A22" s="75">
        <v>17</v>
      </c>
      <c r="B22" s="24" t="s">
        <v>161</v>
      </c>
      <c r="C22" s="24">
        <v>39</v>
      </c>
      <c r="D22" s="23" t="s">
        <v>12</v>
      </c>
      <c r="E22" s="91"/>
      <c r="F22" s="106"/>
      <c r="G22" s="109"/>
    </row>
    <row r="23" spans="1:7" x14ac:dyDescent="0.25">
      <c r="A23" s="75">
        <v>18</v>
      </c>
      <c r="B23" s="21" t="s">
        <v>204</v>
      </c>
      <c r="C23" s="21">
        <v>2</v>
      </c>
      <c r="D23" s="15" t="s">
        <v>12</v>
      </c>
      <c r="E23" s="91"/>
      <c r="F23" s="106"/>
      <c r="G23" s="109"/>
    </row>
    <row r="24" spans="1:7" ht="16.5" customHeight="1" x14ac:dyDescent="0.25">
      <c r="A24" s="75">
        <v>19</v>
      </c>
      <c r="B24" s="77" t="s">
        <v>190</v>
      </c>
      <c r="C24" s="84">
        <v>2</v>
      </c>
      <c r="D24" s="71" t="s">
        <v>140</v>
      </c>
      <c r="E24" s="91"/>
      <c r="F24" s="106"/>
      <c r="G24" s="109"/>
    </row>
    <row r="25" spans="1:7" x14ac:dyDescent="0.25">
      <c r="A25" s="75">
        <v>20</v>
      </c>
      <c r="B25" s="21" t="s">
        <v>165</v>
      </c>
      <c r="C25" s="21">
        <v>5</v>
      </c>
      <c r="D25" s="15" t="s">
        <v>12</v>
      </c>
      <c r="E25" s="91"/>
      <c r="F25" s="106"/>
      <c r="G25" s="109"/>
    </row>
    <row r="26" spans="1:7" x14ac:dyDescent="0.25">
      <c r="A26" s="75">
        <v>21</v>
      </c>
      <c r="B26" s="14" t="s">
        <v>166</v>
      </c>
      <c r="C26" s="14">
        <v>15</v>
      </c>
      <c r="D26" s="15" t="s">
        <v>12</v>
      </c>
      <c r="E26" s="91"/>
      <c r="F26" s="106"/>
      <c r="G26" s="109"/>
    </row>
    <row r="27" spans="1:7" x14ac:dyDescent="0.25">
      <c r="A27" s="75">
        <v>22</v>
      </c>
      <c r="B27" s="14" t="s">
        <v>167</v>
      </c>
      <c r="C27" s="22">
        <v>25</v>
      </c>
      <c r="D27" s="23" t="s">
        <v>12</v>
      </c>
      <c r="E27" s="91"/>
      <c r="F27" s="106"/>
      <c r="G27" s="109"/>
    </row>
    <row r="28" spans="1:7" x14ac:dyDescent="0.25">
      <c r="A28" s="75">
        <v>23</v>
      </c>
      <c r="B28" s="14" t="s">
        <v>168</v>
      </c>
      <c r="C28" s="14">
        <v>5</v>
      </c>
      <c r="D28" s="15" t="s">
        <v>12</v>
      </c>
      <c r="E28" s="91"/>
      <c r="F28" s="106"/>
      <c r="G28" s="109"/>
    </row>
    <row r="29" spans="1:7" x14ac:dyDescent="0.25">
      <c r="A29" s="75">
        <v>24</v>
      </c>
      <c r="B29" s="14" t="s">
        <v>129</v>
      </c>
      <c r="C29" s="14">
        <v>15</v>
      </c>
      <c r="D29" s="15" t="s">
        <v>12</v>
      </c>
      <c r="E29" s="91"/>
      <c r="F29" s="106"/>
      <c r="G29" s="109"/>
    </row>
    <row r="30" spans="1:7" x14ac:dyDescent="0.25">
      <c r="A30" s="75">
        <v>25</v>
      </c>
      <c r="B30" s="83" t="s">
        <v>187</v>
      </c>
      <c r="C30" s="83">
        <v>5</v>
      </c>
      <c r="D30" s="71" t="s">
        <v>12</v>
      </c>
      <c r="E30" s="91"/>
      <c r="F30" s="106"/>
      <c r="G30" s="109"/>
    </row>
    <row r="31" spans="1:7" x14ac:dyDescent="0.25">
      <c r="A31" s="75">
        <v>26</v>
      </c>
      <c r="B31" s="14" t="s">
        <v>108</v>
      </c>
      <c r="C31" s="70">
        <v>35</v>
      </c>
      <c r="D31" s="15" t="s">
        <v>12</v>
      </c>
      <c r="E31" s="91"/>
      <c r="F31" s="106"/>
      <c r="G31" s="109"/>
    </row>
    <row r="32" spans="1:7" x14ac:dyDescent="0.25">
      <c r="A32" s="75">
        <v>27</v>
      </c>
      <c r="B32" s="77" t="s">
        <v>198</v>
      </c>
      <c r="C32" s="84">
        <v>100</v>
      </c>
      <c r="D32" s="73" t="s">
        <v>12</v>
      </c>
      <c r="E32" s="91"/>
      <c r="F32" s="106"/>
      <c r="G32" s="109"/>
    </row>
    <row r="33" spans="1:7" x14ac:dyDescent="0.25">
      <c r="A33" s="75">
        <v>28</v>
      </c>
      <c r="B33" s="14" t="s">
        <v>191</v>
      </c>
      <c r="C33" s="14">
        <v>60</v>
      </c>
      <c r="D33" s="15" t="s">
        <v>12</v>
      </c>
      <c r="E33" s="91"/>
      <c r="F33" s="106"/>
      <c r="G33" s="109"/>
    </row>
    <row r="34" spans="1:7" x14ac:dyDescent="0.25">
      <c r="A34" s="75">
        <v>29</v>
      </c>
      <c r="B34" s="14" t="s">
        <v>192</v>
      </c>
      <c r="C34" s="14">
        <v>20</v>
      </c>
      <c r="D34" s="15" t="s">
        <v>12</v>
      </c>
      <c r="E34" s="91"/>
      <c r="F34" s="106"/>
      <c r="G34" s="109"/>
    </row>
    <row r="35" spans="1:7" x14ac:dyDescent="0.25">
      <c r="A35" s="75">
        <v>30</v>
      </c>
      <c r="B35" s="80" t="s">
        <v>150</v>
      </c>
      <c r="C35" s="85">
        <v>40</v>
      </c>
      <c r="D35" s="88" t="s">
        <v>12</v>
      </c>
      <c r="E35" s="91"/>
      <c r="F35" s="106"/>
      <c r="G35" s="109"/>
    </row>
    <row r="36" spans="1:7" x14ac:dyDescent="0.25">
      <c r="A36" s="75">
        <v>31</v>
      </c>
      <c r="B36" s="77" t="s">
        <v>153</v>
      </c>
      <c r="C36" s="84">
        <v>10</v>
      </c>
      <c r="D36" s="71" t="s">
        <v>12</v>
      </c>
      <c r="E36" s="91"/>
      <c r="F36" s="106"/>
      <c r="G36" s="109"/>
    </row>
    <row r="37" spans="1:7" x14ac:dyDescent="0.25">
      <c r="A37" s="75">
        <v>32</v>
      </c>
      <c r="B37" s="14" t="s">
        <v>193</v>
      </c>
      <c r="C37" s="14">
        <v>5</v>
      </c>
      <c r="D37" s="15" t="s">
        <v>12</v>
      </c>
      <c r="E37" s="91"/>
      <c r="F37" s="106"/>
      <c r="G37" s="109"/>
    </row>
    <row r="38" spans="1:7" x14ac:dyDescent="0.25">
      <c r="A38" s="75">
        <v>33</v>
      </c>
      <c r="B38" s="14" t="s">
        <v>102</v>
      </c>
      <c r="C38" s="14">
        <v>10</v>
      </c>
      <c r="D38" s="23" t="s">
        <v>12</v>
      </c>
      <c r="E38" s="91"/>
      <c r="F38" s="106"/>
      <c r="G38" s="109"/>
    </row>
    <row r="39" spans="1:7" x14ac:dyDescent="0.25">
      <c r="A39" s="75">
        <v>34</v>
      </c>
      <c r="B39" s="24" t="s">
        <v>119</v>
      </c>
      <c r="C39" s="24">
        <v>10</v>
      </c>
      <c r="D39" s="23" t="s">
        <v>12</v>
      </c>
      <c r="E39" s="91"/>
      <c r="F39" s="106"/>
      <c r="G39" s="109"/>
    </row>
    <row r="40" spans="1:7" x14ac:dyDescent="0.25">
      <c r="A40" s="75">
        <v>35</v>
      </c>
      <c r="B40" s="77" t="s">
        <v>151</v>
      </c>
      <c r="C40" s="84">
        <v>20</v>
      </c>
      <c r="D40" s="71" t="s">
        <v>12</v>
      </c>
      <c r="E40" s="91"/>
      <c r="F40" s="106"/>
      <c r="G40" s="109"/>
    </row>
    <row r="41" spans="1:7" x14ac:dyDescent="0.25">
      <c r="A41" s="75">
        <v>36</v>
      </c>
      <c r="B41" s="24" t="s">
        <v>199</v>
      </c>
      <c r="C41" s="24">
        <v>100</v>
      </c>
      <c r="D41" s="23" t="s">
        <v>12</v>
      </c>
      <c r="E41" s="91"/>
      <c r="F41" s="106"/>
      <c r="G41" s="109"/>
    </row>
    <row r="42" spans="1:7" x14ac:dyDescent="0.25">
      <c r="A42" s="75">
        <v>37</v>
      </c>
      <c r="B42" s="14" t="s">
        <v>48</v>
      </c>
      <c r="C42" s="14">
        <v>1</v>
      </c>
      <c r="D42" s="15" t="s">
        <v>140</v>
      </c>
      <c r="E42" s="91"/>
      <c r="F42" s="106"/>
      <c r="G42" s="109"/>
    </row>
    <row r="43" spans="1:7" x14ac:dyDescent="0.25">
      <c r="A43" s="75">
        <v>38</v>
      </c>
      <c r="B43" s="14" t="s">
        <v>49</v>
      </c>
      <c r="C43" s="14">
        <v>5</v>
      </c>
      <c r="D43" s="15" t="s">
        <v>140</v>
      </c>
      <c r="E43" s="91"/>
      <c r="F43" s="106"/>
      <c r="G43" s="109"/>
    </row>
    <row r="44" spans="1:7" x14ac:dyDescent="0.25">
      <c r="A44" s="75">
        <v>39</v>
      </c>
      <c r="B44" s="14" t="s">
        <v>50</v>
      </c>
      <c r="C44" s="14">
        <v>20</v>
      </c>
      <c r="D44" s="15" t="s">
        <v>140</v>
      </c>
      <c r="E44" s="91"/>
      <c r="F44" s="106"/>
      <c r="G44" s="109"/>
    </row>
    <row r="45" spans="1:7" x14ac:dyDescent="0.25">
      <c r="A45" s="75">
        <v>40</v>
      </c>
      <c r="B45" s="21" t="s">
        <v>163</v>
      </c>
      <c r="C45" s="21">
        <v>20</v>
      </c>
      <c r="D45" s="15" t="s">
        <v>12</v>
      </c>
      <c r="E45" s="91"/>
      <c r="F45" s="106"/>
      <c r="G45" s="109"/>
    </row>
    <row r="46" spans="1:7" x14ac:dyDescent="0.25">
      <c r="A46" s="75">
        <v>41</v>
      </c>
      <c r="B46" s="21" t="s">
        <v>164</v>
      </c>
      <c r="C46" s="21">
        <v>20</v>
      </c>
      <c r="D46" s="15" t="s">
        <v>12</v>
      </c>
      <c r="E46" s="91"/>
      <c r="F46" s="106"/>
      <c r="G46" s="109"/>
    </row>
    <row r="47" spans="1:7" x14ac:dyDescent="0.25">
      <c r="A47" s="75">
        <v>42</v>
      </c>
      <c r="B47" s="14" t="s">
        <v>158</v>
      </c>
      <c r="C47" s="14">
        <v>15</v>
      </c>
      <c r="D47" s="15" t="s">
        <v>12</v>
      </c>
      <c r="E47" s="91"/>
      <c r="F47" s="106"/>
      <c r="G47" s="109"/>
    </row>
    <row r="48" spans="1:7" x14ac:dyDescent="0.25">
      <c r="A48" s="75">
        <v>43</v>
      </c>
      <c r="B48" s="14" t="s">
        <v>200</v>
      </c>
      <c r="C48" s="14">
        <v>6</v>
      </c>
      <c r="D48" s="15" t="s">
        <v>140</v>
      </c>
      <c r="E48" s="91"/>
      <c r="F48" s="106"/>
      <c r="G48" s="109"/>
    </row>
    <row r="49" spans="1:7" x14ac:dyDescent="0.25">
      <c r="A49" s="75">
        <v>44</v>
      </c>
      <c r="B49" s="14" t="s">
        <v>194</v>
      </c>
      <c r="C49" s="14">
        <v>5</v>
      </c>
      <c r="D49" s="15" t="s">
        <v>12</v>
      </c>
      <c r="E49" s="91"/>
      <c r="F49" s="106"/>
      <c r="G49" s="109"/>
    </row>
    <row r="50" spans="1:7" x14ac:dyDescent="0.25">
      <c r="A50" s="75">
        <v>45</v>
      </c>
      <c r="B50" s="14" t="s">
        <v>55</v>
      </c>
      <c r="C50" s="14">
        <v>15</v>
      </c>
      <c r="D50" s="15" t="s">
        <v>12</v>
      </c>
      <c r="E50" s="91"/>
      <c r="F50" s="106"/>
      <c r="G50" s="109"/>
    </row>
    <row r="51" spans="1:7" x14ac:dyDescent="0.25">
      <c r="A51" s="75">
        <v>46</v>
      </c>
      <c r="B51" s="14" t="s">
        <v>169</v>
      </c>
      <c r="C51" s="14">
        <v>15</v>
      </c>
      <c r="D51" s="15" t="s">
        <v>12</v>
      </c>
      <c r="E51" s="91"/>
      <c r="F51" s="106"/>
      <c r="G51" s="109"/>
    </row>
    <row r="52" spans="1:7" x14ac:dyDescent="0.25">
      <c r="A52" s="75">
        <v>47</v>
      </c>
      <c r="B52" s="77" t="s">
        <v>152</v>
      </c>
      <c r="C52" s="84">
        <v>10</v>
      </c>
      <c r="D52" s="71" t="s">
        <v>12</v>
      </c>
      <c r="E52" s="91"/>
      <c r="F52" s="106"/>
      <c r="G52" s="109"/>
    </row>
    <row r="53" spans="1:7" x14ac:dyDescent="0.25">
      <c r="A53" s="75">
        <v>48</v>
      </c>
      <c r="B53" s="14" t="s">
        <v>59</v>
      </c>
      <c r="C53" s="14">
        <v>5</v>
      </c>
      <c r="D53" s="15" t="s">
        <v>12</v>
      </c>
      <c r="E53" s="91"/>
      <c r="F53" s="106"/>
      <c r="G53" s="109"/>
    </row>
    <row r="54" spans="1:7" x14ac:dyDescent="0.25">
      <c r="A54" s="75">
        <v>49</v>
      </c>
      <c r="B54" s="14" t="s">
        <v>60</v>
      </c>
      <c r="C54" s="14">
        <v>5</v>
      </c>
      <c r="D54" s="15" t="s">
        <v>12</v>
      </c>
      <c r="E54" s="91"/>
      <c r="F54" s="106"/>
      <c r="G54" s="109"/>
    </row>
    <row r="55" spans="1:7" ht="18.75" customHeight="1" x14ac:dyDescent="0.25">
      <c r="A55" s="75">
        <v>50</v>
      </c>
      <c r="B55" s="77" t="s">
        <v>149</v>
      </c>
      <c r="C55" s="84">
        <v>100</v>
      </c>
      <c r="D55" s="71" t="s">
        <v>12</v>
      </c>
      <c r="E55" s="91"/>
      <c r="F55" s="106"/>
      <c r="G55" s="109"/>
    </row>
    <row r="56" spans="1:7" x14ac:dyDescent="0.25">
      <c r="A56" s="75">
        <v>51</v>
      </c>
      <c r="B56" s="77" t="s">
        <v>201</v>
      </c>
      <c r="C56" s="87">
        <v>1</v>
      </c>
      <c r="D56" s="74" t="s">
        <v>12</v>
      </c>
      <c r="E56" s="91"/>
      <c r="F56" s="106"/>
      <c r="G56" s="109"/>
    </row>
    <row r="57" spans="1:7" x14ac:dyDescent="0.25">
      <c r="A57" s="75">
        <v>52</v>
      </c>
      <c r="B57" s="24" t="s">
        <v>116</v>
      </c>
      <c r="C57" s="28">
        <v>20</v>
      </c>
      <c r="D57" s="25" t="s">
        <v>12</v>
      </c>
      <c r="E57" s="91"/>
      <c r="F57" s="106"/>
      <c r="G57" s="109"/>
    </row>
    <row r="58" spans="1:7" x14ac:dyDescent="0.25">
      <c r="A58" s="75">
        <v>53</v>
      </c>
      <c r="B58" s="28" t="s">
        <v>172</v>
      </c>
      <c r="C58" s="28">
        <v>7</v>
      </c>
      <c r="D58" s="25" t="s">
        <v>140</v>
      </c>
      <c r="E58" s="91"/>
      <c r="F58" s="106"/>
      <c r="G58" s="109"/>
    </row>
    <row r="59" spans="1:7" x14ac:dyDescent="0.25">
      <c r="A59" s="75">
        <v>54</v>
      </c>
      <c r="B59" s="64" t="s">
        <v>138</v>
      </c>
      <c r="C59" s="64">
        <v>5</v>
      </c>
      <c r="D59" s="26" t="s">
        <v>12</v>
      </c>
      <c r="E59" s="91"/>
      <c r="F59" s="106"/>
      <c r="G59" s="109"/>
    </row>
    <row r="60" spans="1:7" x14ac:dyDescent="0.25">
      <c r="A60" s="75">
        <v>55</v>
      </c>
      <c r="B60" s="64" t="s">
        <v>66</v>
      </c>
      <c r="C60" s="64">
        <v>5</v>
      </c>
      <c r="D60" s="26" t="s">
        <v>12</v>
      </c>
      <c r="E60" s="91"/>
      <c r="F60" s="106"/>
      <c r="G60" s="109"/>
    </row>
    <row r="61" spans="1:7" x14ac:dyDescent="0.25">
      <c r="A61" s="75">
        <v>56</v>
      </c>
      <c r="B61" s="14" t="s">
        <v>171</v>
      </c>
      <c r="C61" s="14">
        <v>2</v>
      </c>
      <c r="D61" s="15" t="s">
        <v>12</v>
      </c>
      <c r="E61" s="91"/>
      <c r="F61" s="106"/>
      <c r="G61" s="108"/>
    </row>
    <row r="62" spans="1:7" x14ac:dyDescent="0.25">
      <c r="A62" s="75">
        <v>57</v>
      </c>
      <c r="B62" s="28" t="s">
        <v>69</v>
      </c>
      <c r="C62" s="28">
        <v>40</v>
      </c>
      <c r="D62" s="25" t="s">
        <v>12</v>
      </c>
      <c r="E62" s="91"/>
      <c r="F62" s="106"/>
      <c r="G62" s="109"/>
    </row>
    <row r="63" spans="1:7" x14ac:dyDescent="0.25">
      <c r="A63" s="75">
        <v>58</v>
      </c>
      <c r="B63" s="66" t="s">
        <v>174</v>
      </c>
      <c r="C63" s="66">
        <v>150</v>
      </c>
      <c r="D63" s="25" t="s">
        <v>12</v>
      </c>
      <c r="E63" s="91"/>
      <c r="F63" s="106"/>
      <c r="G63" s="109"/>
    </row>
    <row r="64" spans="1:7" x14ac:dyDescent="0.25">
      <c r="A64" s="75">
        <v>59</v>
      </c>
      <c r="B64" s="28" t="s">
        <v>68</v>
      </c>
      <c r="C64" s="28">
        <v>150</v>
      </c>
      <c r="D64" s="25" t="s">
        <v>12</v>
      </c>
      <c r="E64" s="91"/>
      <c r="F64" s="106"/>
      <c r="G64" s="109"/>
    </row>
    <row r="65" spans="1:7" x14ac:dyDescent="0.25">
      <c r="A65" s="75">
        <v>60</v>
      </c>
      <c r="B65" s="82" t="s">
        <v>183</v>
      </c>
      <c r="C65" s="87">
        <v>1</v>
      </c>
      <c r="D65" s="74" t="s">
        <v>12</v>
      </c>
      <c r="E65" s="91"/>
      <c r="F65" s="106"/>
      <c r="G65" s="109"/>
    </row>
    <row r="66" spans="1:7" x14ac:dyDescent="0.25">
      <c r="A66" s="75">
        <v>61</v>
      </c>
      <c r="B66" s="82" t="s">
        <v>195</v>
      </c>
      <c r="C66" s="87">
        <v>1</v>
      </c>
      <c r="D66" s="74" t="s">
        <v>12</v>
      </c>
      <c r="E66" s="91"/>
      <c r="F66" s="106"/>
      <c r="G66" s="109"/>
    </row>
    <row r="67" spans="1:7" x14ac:dyDescent="0.25">
      <c r="A67" s="75">
        <v>62</v>
      </c>
      <c r="B67" s="64" t="s">
        <v>110</v>
      </c>
      <c r="C67" s="64">
        <v>10</v>
      </c>
      <c r="D67" s="26" t="s">
        <v>12</v>
      </c>
      <c r="E67" s="91"/>
      <c r="F67" s="106"/>
      <c r="G67" s="109"/>
    </row>
    <row r="68" spans="1:7" x14ac:dyDescent="0.25">
      <c r="A68" s="75">
        <v>63</v>
      </c>
      <c r="B68" s="28" t="s">
        <v>72</v>
      </c>
      <c r="C68" s="28">
        <v>2</v>
      </c>
      <c r="D68" s="25" t="s">
        <v>12</v>
      </c>
      <c r="E68" s="91"/>
      <c r="F68" s="106"/>
      <c r="G68" s="109"/>
    </row>
    <row r="69" spans="1:7" x14ac:dyDescent="0.25">
      <c r="A69" s="75">
        <v>64</v>
      </c>
      <c r="B69" s="28" t="s">
        <v>73</v>
      </c>
      <c r="C69" s="28">
        <v>30</v>
      </c>
      <c r="D69" s="25" t="s">
        <v>12</v>
      </c>
      <c r="E69" s="91"/>
      <c r="F69" s="106"/>
      <c r="G69" s="109"/>
    </row>
    <row r="70" spans="1:7" x14ac:dyDescent="0.25">
      <c r="A70" s="75">
        <v>65</v>
      </c>
      <c r="B70" s="28" t="s">
        <v>147</v>
      </c>
      <c r="C70" s="28">
        <v>5</v>
      </c>
      <c r="D70" s="25" t="s">
        <v>12</v>
      </c>
      <c r="E70" s="91"/>
      <c r="F70" s="106"/>
      <c r="G70" s="109"/>
    </row>
    <row r="71" spans="1:7" x14ac:dyDescent="0.25">
      <c r="A71" s="75">
        <v>66</v>
      </c>
      <c r="B71" s="28" t="s">
        <v>82</v>
      </c>
      <c r="C71" s="28">
        <v>12</v>
      </c>
      <c r="D71" s="25" t="s">
        <v>12</v>
      </c>
      <c r="E71" s="91"/>
      <c r="F71" s="106"/>
      <c r="G71" s="109"/>
    </row>
    <row r="72" spans="1:7" x14ac:dyDescent="0.25">
      <c r="A72" s="75">
        <v>67</v>
      </c>
      <c r="B72" s="78" t="s">
        <v>81</v>
      </c>
      <c r="C72" s="78">
        <v>16</v>
      </c>
      <c r="D72" s="23" t="s">
        <v>12</v>
      </c>
      <c r="E72" s="91"/>
      <c r="F72" s="106"/>
      <c r="G72" s="109"/>
    </row>
    <row r="73" spans="1:7" x14ac:dyDescent="0.25">
      <c r="A73" s="75">
        <v>68</v>
      </c>
      <c r="B73" s="78" t="s">
        <v>205</v>
      </c>
      <c r="C73" s="78">
        <v>50</v>
      </c>
      <c r="D73" s="23" t="s">
        <v>12</v>
      </c>
      <c r="E73" s="91"/>
      <c r="F73" s="106"/>
      <c r="G73" s="109"/>
    </row>
    <row r="74" spans="1:7" x14ac:dyDescent="0.25">
      <c r="A74" s="75">
        <v>69</v>
      </c>
      <c r="B74" s="72" t="s">
        <v>202</v>
      </c>
      <c r="C74" s="73">
        <v>4</v>
      </c>
      <c r="D74" s="71" t="s">
        <v>12</v>
      </c>
      <c r="E74" s="91"/>
      <c r="F74" s="106"/>
      <c r="G74" s="109"/>
    </row>
    <row r="75" spans="1:7" x14ac:dyDescent="0.25">
      <c r="A75" s="75">
        <v>70</v>
      </c>
      <c r="B75" s="15" t="s">
        <v>19</v>
      </c>
      <c r="C75" s="15">
        <v>1</v>
      </c>
      <c r="D75" s="15" t="s">
        <v>140</v>
      </c>
      <c r="E75" s="91"/>
      <c r="F75" s="106"/>
      <c r="G75" s="109"/>
    </row>
    <row r="76" spans="1:7" x14ac:dyDescent="0.25">
      <c r="A76" s="75">
        <v>71</v>
      </c>
      <c r="B76" s="78" t="s">
        <v>89</v>
      </c>
      <c r="C76" s="78">
        <v>40</v>
      </c>
      <c r="D76" s="23" t="s">
        <v>12</v>
      </c>
      <c r="E76" s="91"/>
      <c r="F76" s="106"/>
      <c r="G76" s="109"/>
    </row>
    <row r="77" spans="1:7" x14ac:dyDescent="0.25">
      <c r="A77" s="75">
        <v>72</v>
      </c>
      <c r="B77" s="78" t="s">
        <v>196</v>
      </c>
      <c r="C77" s="78">
        <v>150</v>
      </c>
      <c r="D77" s="23" t="s">
        <v>12</v>
      </c>
      <c r="E77" s="91"/>
      <c r="F77" s="106"/>
      <c r="G77" s="109"/>
    </row>
    <row r="78" spans="1:7" x14ac:dyDescent="0.25">
      <c r="A78" s="75">
        <v>73</v>
      </c>
      <c r="B78" s="78" t="s">
        <v>197</v>
      </c>
      <c r="C78" s="78">
        <v>3</v>
      </c>
      <c r="D78" s="23" t="s">
        <v>140</v>
      </c>
      <c r="E78" s="91"/>
      <c r="F78" s="106"/>
      <c r="G78" s="109"/>
    </row>
    <row r="79" spans="1:7" x14ac:dyDescent="0.25">
      <c r="A79" s="75">
        <v>74</v>
      </c>
      <c r="B79" s="72" t="s">
        <v>185</v>
      </c>
      <c r="C79" s="86">
        <v>40</v>
      </c>
      <c r="D79" s="15" t="s">
        <v>99</v>
      </c>
      <c r="E79" s="91"/>
      <c r="F79" s="106"/>
      <c r="G79" s="109"/>
    </row>
    <row r="80" spans="1:7" x14ac:dyDescent="0.25">
      <c r="A80" s="75">
        <v>75</v>
      </c>
      <c r="B80" s="72" t="s">
        <v>184</v>
      </c>
      <c r="C80" s="73">
        <v>1</v>
      </c>
      <c r="D80" s="71" t="s">
        <v>12</v>
      </c>
      <c r="E80" s="91"/>
      <c r="F80" s="106"/>
      <c r="G80" s="109"/>
    </row>
    <row r="81" spans="1:7" x14ac:dyDescent="0.25">
      <c r="A81" s="75">
        <v>76</v>
      </c>
      <c r="B81" s="72" t="s">
        <v>148</v>
      </c>
      <c r="C81" s="73">
        <v>5</v>
      </c>
      <c r="D81" s="71" t="s">
        <v>12</v>
      </c>
      <c r="E81" s="91"/>
      <c r="F81" s="106"/>
      <c r="G81" s="109"/>
    </row>
    <row r="82" spans="1:7" x14ac:dyDescent="0.25">
      <c r="A82" s="75">
        <v>77</v>
      </c>
      <c r="B82" s="78" t="s">
        <v>142</v>
      </c>
      <c r="C82" s="78">
        <v>5</v>
      </c>
      <c r="D82" s="23" t="s">
        <v>12</v>
      </c>
      <c r="E82" s="91"/>
      <c r="F82" s="106"/>
      <c r="G82" s="109"/>
    </row>
    <row r="83" spans="1:7" x14ac:dyDescent="0.25">
      <c r="A83" s="75">
        <v>78</v>
      </c>
      <c r="B83" s="78" t="s">
        <v>186</v>
      </c>
      <c r="C83" s="78">
        <v>5</v>
      </c>
      <c r="D83" s="23" t="s">
        <v>12</v>
      </c>
      <c r="E83" s="91"/>
      <c r="F83" s="106"/>
      <c r="G83" s="109"/>
    </row>
    <row r="84" spans="1:7" x14ac:dyDescent="0.25">
      <c r="A84" s="75"/>
      <c r="B84" s="69"/>
      <c r="C84" s="69"/>
      <c r="D84" s="52"/>
      <c r="F84" s="107"/>
      <c r="G84" s="109"/>
    </row>
    <row r="85" spans="1:7" x14ac:dyDescent="0.25">
      <c r="A85" s="89"/>
      <c r="B85" s="90" t="s">
        <v>173</v>
      </c>
      <c r="C85" s="90"/>
      <c r="D85" s="90"/>
      <c r="F85" s="107"/>
      <c r="G85" s="109"/>
    </row>
    <row r="86" spans="1:7" x14ac:dyDescent="0.25">
      <c r="A86" s="75">
        <v>79</v>
      </c>
      <c r="B86" s="17" t="s">
        <v>16</v>
      </c>
      <c r="C86" s="17">
        <v>3</v>
      </c>
      <c r="D86" s="18" t="s">
        <v>17</v>
      </c>
      <c r="E86" s="45"/>
      <c r="F86" s="108"/>
      <c r="G86" s="109"/>
    </row>
    <row r="87" spans="1:7" x14ac:dyDescent="0.25">
      <c r="A87" s="75">
        <v>80</v>
      </c>
      <c r="B87" s="17" t="s">
        <v>18</v>
      </c>
      <c r="C87" s="17">
        <v>2</v>
      </c>
      <c r="D87" s="18" t="s">
        <v>17</v>
      </c>
      <c r="E87" s="45"/>
      <c r="F87" s="108"/>
      <c r="G87" s="109"/>
    </row>
    <row r="88" spans="1:7" x14ac:dyDescent="0.25">
      <c r="A88" s="75">
        <v>81</v>
      </c>
      <c r="B88" s="17" t="s">
        <v>22</v>
      </c>
      <c r="C88" s="17">
        <v>40</v>
      </c>
      <c r="D88" s="18" t="s">
        <v>12</v>
      </c>
      <c r="E88" s="45"/>
      <c r="F88" s="108"/>
      <c r="G88" s="109"/>
    </row>
    <row r="89" spans="1:7" x14ac:dyDescent="0.25">
      <c r="A89" s="75">
        <v>82</v>
      </c>
      <c r="B89" s="17" t="s">
        <v>21</v>
      </c>
      <c r="C89" s="17">
        <v>40</v>
      </c>
      <c r="D89" s="18" t="s">
        <v>12</v>
      </c>
      <c r="E89" s="45"/>
      <c r="F89" s="108"/>
      <c r="G89" s="109"/>
    </row>
    <row r="90" spans="1:7" x14ac:dyDescent="0.25">
      <c r="A90" s="75">
        <v>83</v>
      </c>
      <c r="B90" s="20" t="s">
        <v>20</v>
      </c>
      <c r="C90" s="43">
        <v>10</v>
      </c>
      <c r="D90" s="18" t="s">
        <v>140</v>
      </c>
      <c r="E90" s="45"/>
      <c r="F90" s="108"/>
      <c r="G90" s="109"/>
    </row>
    <row r="91" spans="1:7" x14ac:dyDescent="0.25">
      <c r="A91" s="75">
        <v>84</v>
      </c>
      <c r="B91" s="17" t="s">
        <v>34</v>
      </c>
      <c r="C91" s="17">
        <v>5</v>
      </c>
      <c r="D91" s="18" t="s">
        <v>12</v>
      </c>
      <c r="E91" s="45"/>
      <c r="F91" s="108"/>
      <c r="G91" s="109"/>
    </row>
    <row r="92" spans="1:7" x14ac:dyDescent="0.25">
      <c r="A92" s="75">
        <v>85</v>
      </c>
      <c r="B92" s="17" t="s">
        <v>162</v>
      </c>
      <c r="C92" s="17">
        <v>2</v>
      </c>
      <c r="D92" s="18" t="s">
        <v>12</v>
      </c>
      <c r="E92" s="45"/>
      <c r="F92" s="108"/>
      <c r="G92" s="109"/>
    </row>
    <row r="93" spans="1:7" x14ac:dyDescent="0.25">
      <c r="A93" s="75">
        <v>86</v>
      </c>
      <c r="B93" s="17" t="s">
        <v>35</v>
      </c>
      <c r="C93" s="17">
        <v>5</v>
      </c>
      <c r="D93" s="18" t="s">
        <v>12</v>
      </c>
      <c r="E93" s="45"/>
      <c r="F93" s="108"/>
      <c r="G93" s="109"/>
    </row>
    <row r="94" spans="1:7" x14ac:dyDescent="0.25">
      <c r="A94" s="75">
        <v>87</v>
      </c>
      <c r="B94" s="17" t="s">
        <v>206</v>
      </c>
      <c r="C94" s="17">
        <v>12</v>
      </c>
      <c r="D94" s="18" t="s">
        <v>12</v>
      </c>
      <c r="E94" s="45"/>
      <c r="F94" s="108"/>
      <c r="G94" s="109"/>
    </row>
    <row r="95" spans="1:7" x14ac:dyDescent="0.25">
      <c r="A95" s="75">
        <v>88</v>
      </c>
      <c r="B95" s="17" t="s">
        <v>96</v>
      </c>
      <c r="C95" s="17">
        <v>1</v>
      </c>
      <c r="D95" s="18" t="s">
        <v>140</v>
      </c>
      <c r="E95" s="45"/>
      <c r="F95" s="108"/>
      <c r="G95" s="109"/>
    </row>
    <row r="96" spans="1:7" x14ac:dyDescent="0.25">
      <c r="A96" s="75">
        <v>89</v>
      </c>
      <c r="B96" s="17" t="s">
        <v>97</v>
      </c>
      <c r="C96" s="17">
        <v>1</v>
      </c>
      <c r="D96" s="18" t="s">
        <v>140</v>
      </c>
      <c r="E96" s="45"/>
      <c r="F96" s="108"/>
      <c r="G96" s="109"/>
    </row>
    <row r="97" spans="1:7" x14ac:dyDescent="0.25">
      <c r="A97" s="75">
        <v>90</v>
      </c>
      <c r="B97" s="17" t="s">
        <v>98</v>
      </c>
      <c r="C97" s="17">
        <v>1</v>
      </c>
      <c r="D97" s="18" t="s">
        <v>140</v>
      </c>
      <c r="E97" s="45"/>
      <c r="F97" s="108"/>
      <c r="G97" s="109"/>
    </row>
    <row r="98" spans="1:7" x14ac:dyDescent="0.25">
      <c r="A98" s="75">
        <v>91</v>
      </c>
      <c r="B98" s="17" t="s">
        <v>64</v>
      </c>
      <c r="C98" s="81">
        <v>100</v>
      </c>
      <c r="D98" s="30" t="s">
        <v>12</v>
      </c>
      <c r="E98" s="45"/>
      <c r="F98" s="108"/>
      <c r="G98" s="109"/>
    </row>
    <row r="99" spans="1:7" x14ac:dyDescent="0.25">
      <c r="A99" s="75">
        <v>92</v>
      </c>
      <c r="B99" s="17" t="s">
        <v>63</v>
      </c>
      <c r="C99" s="17">
        <v>20</v>
      </c>
      <c r="D99" s="18" t="s">
        <v>140</v>
      </c>
      <c r="E99" s="45"/>
      <c r="F99" s="108"/>
      <c r="G99" s="109"/>
    </row>
    <row r="100" spans="1:7" x14ac:dyDescent="0.25">
      <c r="A100" s="75">
        <v>93</v>
      </c>
      <c r="B100" s="81" t="s">
        <v>170</v>
      </c>
      <c r="C100" s="81">
        <v>5</v>
      </c>
      <c r="D100" s="30" t="s">
        <v>140</v>
      </c>
      <c r="E100" s="45"/>
      <c r="F100" s="108"/>
      <c r="G100" s="109"/>
    </row>
    <row r="101" spans="1:7" x14ac:dyDescent="0.25">
      <c r="A101" s="75">
        <v>94</v>
      </c>
      <c r="B101" s="81" t="s">
        <v>65</v>
      </c>
      <c r="C101" s="81">
        <v>200</v>
      </c>
      <c r="D101" s="30" t="s">
        <v>12</v>
      </c>
      <c r="E101" s="45"/>
      <c r="F101" s="108"/>
      <c r="G101" s="109"/>
    </row>
    <row r="102" spans="1:7" x14ac:dyDescent="0.25">
      <c r="A102" s="75">
        <v>95</v>
      </c>
      <c r="B102" s="79" t="s">
        <v>85</v>
      </c>
      <c r="C102" s="79">
        <v>10</v>
      </c>
      <c r="D102" s="18" t="s">
        <v>12</v>
      </c>
      <c r="E102" s="45"/>
      <c r="F102" s="108"/>
      <c r="G102" s="109"/>
    </row>
    <row r="103" spans="1:7" x14ac:dyDescent="0.25">
      <c r="A103" s="75">
        <v>96</v>
      </c>
      <c r="B103" s="79" t="s">
        <v>90</v>
      </c>
      <c r="C103" s="79">
        <v>2</v>
      </c>
      <c r="D103" s="18" t="s">
        <v>140</v>
      </c>
      <c r="E103" s="45"/>
      <c r="F103" s="108"/>
      <c r="G103" s="109"/>
    </row>
    <row r="104" spans="1:7" x14ac:dyDescent="0.25">
      <c r="A104" s="75">
        <v>97</v>
      </c>
      <c r="B104" s="79" t="s">
        <v>92</v>
      </c>
      <c r="C104" s="79">
        <v>200</v>
      </c>
      <c r="D104" s="18" t="s">
        <v>12</v>
      </c>
      <c r="E104" s="45"/>
      <c r="F104" s="108"/>
      <c r="G104" s="109"/>
    </row>
    <row r="105" spans="1:7" ht="15.75" thickBot="1" x14ac:dyDescent="0.3">
      <c r="A105" s="75">
        <v>98</v>
      </c>
      <c r="B105" s="63" t="s">
        <v>94</v>
      </c>
      <c r="C105" s="79">
        <v>6</v>
      </c>
      <c r="D105" s="18" t="s">
        <v>12</v>
      </c>
      <c r="E105" s="45"/>
      <c r="F105" s="108"/>
      <c r="G105" s="109"/>
    </row>
    <row r="106" spans="1:7" ht="15.75" thickBot="1" x14ac:dyDescent="0.3">
      <c r="B106" s="92" t="s">
        <v>178</v>
      </c>
      <c r="E106" s="93"/>
      <c r="F106" s="93"/>
      <c r="G106" s="110"/>
    </row>
  </sheetData>
  <sortState ref="B4:E102">
    <sortCondition ref="B4:B102"/>
  </sortState>
  <pageMargins left="0.70866141732283472" right="0.70866141732283472" top="0.35433070866141736" bottom="0.35433070866141736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zoznam mat.</vt:lpstr>
      <vt:lpstr>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2019-10-30T08:55:03Z</dcterms:modified>
</cp:coreProperties>
</file>