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panikovaj\Desktop\"/>
    </mc:Choice>
  </mc:AlternateContent>
  <bookViews>
    <workbookView xWindow="0" yWindow="0" windowWidth="0" windowHeight="0"/>
  </bookViews>
  <sheets>
    <sheet name="Rekapitulácia stavby" sheetId="1" r:id="rId1"/>
    <sheet name="070 - Hrádza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'070 - Hrádza'!$C$119:$K$153</definedName>
    <definedName name="_xlnm.Print_Area" localSheetId="1">'070 - Hrádza'!$C$4:$J$76,'070 - Hrádza'!$C$109:$K$153</definedName>
    <definedName name="_xlnm.Print_Titles" localSheetId="1">'070 - Hrádza'!$119:$119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T149"/>
  <c r="R150"/>
  <c r="R149"/>
  <c r="P150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7"/>
  <c r="J116"/>
  <c r="F114"/>
  <c r="E112"/>
  <c r="J90"/>
  <c r="J89"/>
  <c r="F87"/>
  <c r="E85"/>
  <c r="J16"/>
  <c r="E16"/>
  <c r="F90"/>
  <c r="J15"/>
  <c r="J13"/>
  <c r="E13"/>
  <c r="F116"/>
  <c r="J12"/>
  <c r="J10"/>
  <c r="J87"/>
  <c i="1" r="L90"/>
  <c r="AM90"/>
  <c r="AM89"/>
  <c r="L89"/>
  <c r="AM87"/>
  <c r="L87"/>
  <c r="L85"/>
  <c r="L84"/>
  <c i="2" r="J153"/>
  <c r="J150"/>
  <c r="BK147"/>
  <c r="BK146"/>
  <c r="BK145"/>
  <c r="J144"/>
  <c r="J143"/>
  <c r="BK142"/>
  <c r="J140"/>
  <c r="J139"/>
  <c r="BK137"/>
  <c r="J136"/>
  <c r="J134"/>
  <c r="BK131"/>
  <c r="BK130"/>
  <c r="J126"/>
  <c r="BK125"/>
  <c r="J124"/>
  <c r="J152"/>
  <c r="BK150"/>
  <c r="BK143"/>
  <c r="BK141"/>
  <c r="BK140"/>
  <c r="J137"/>
  <c r="BK136"/>
  <c r="BK134"/>
  <c r="BK133"/>
  <c r="BK132"/>
  <c r="J130"/>
  <c r="J129"/>
  <c r="BK128"/>
  <c r="BK126"/>
  <c r="J125"/>
  <c r="BK124"/>
  <c r="J123"/>
  <c r="BK153"/>
  <c r="BK152"/>
  <c r="J147"/>
  <c r="J146"/>
  <c r="J145"/>
  <c r="BK144"/>
  <c r="J142"/>
  <c r="J141"/>
  <c r="BK139"/>
  <c r="J133"/>
  <c r="J132"/>
  <c r="J131"/>
  <c r="BK129"/>
  <c r="J128"/>
  <c r="BK123"/>
  <c i="1" r="AS94"/>
  <c i="2" l="1" r="BK122"/>
  <c r="R122"/>
  <c r="P127"/>
  <c r="BK135"/>
  <c r="J135"/>
  <c r="J98"/>
  <c r="R135"/>
  <c r="P138"/>
  <c r="BK127"/>
  <c r="J127"/>
  <c r="J97"/>
  <c r="R127"/>
  <c r="P135"/>
  <c r="T135"/>
  <c r="R138"/>
  <c r="R151"/>
  <c r="R148"/>
  <c r="P122"/>
  <c r="P121"/>
  <c r="T122"/>
  <c r="T127"/>
  <c r="BK138"/>
  <c r="J138"/>
  <c r="J99"/>
  <c r="T138"/>
  <c r="BK151"/>
  <c r="J151"/>
  <c r="J102"/>
  <c r="P151"/>
  <c r="P148"/>
  <c r="T151"/>
  <c r="T148"/>
  <c r="F89"/>
  <c r="J114"/>
  <c r="F117"/>
  <c r="BF123"/>
  <c r="BF124"/>
  <c r="BF125"/>
  <c r="BF126"/>
  <c r="BF129"/>
  <c r="BF133"/>
  <c r="BF136"/>
  <c r="BF137"/>
  <c r="BF139"/>
  <c r="BF142"/>
  <c r="BF143"/>
  <c r="BF128"/>
  <c r="BF130"/>
  <c r="BF134"/>
  <c r="BF141"/>
  <c r="BF144"/>
  <c r="BF145"/>
  <c r="BF146"/>
  <c r="BF131"/>
  <c r="BF132"/>
  <c r="BF140"/>
  <c r="BF147"/>
  <c r="BF150"/>
  <c r="BF152"/>
  <c r="BF153"/>
  <c r="BK149"/>
  <c r="J149"/>
  <c r="J101"/>
  <c r="F31"/>
  <c i="1" r="AZ95"/>
  <c r="AZ94"/>
  <c r="AV94"/>
  <c r="AK29"/>
  <c i="2" r="F33"/>
  <c i="1" r="BB95"/>
  <c r="BB94"/>
  <c r="W31"/>
  <c i="2" r="F35"/>
  <c i="1" r="BD95"/>
  <c r="BD94"/>
  <c r="W33"/>
  <c i="2" r="J31"/>
  <c i="1" r="AV95"/>
  <c i="2" r="F34"/>
  <c i="1" r="BC95"/>
  <c r="BC94"/>
  <c r="AY94"/>
  <c i="2" l="1" r="BK121"/>
  <c r="J121"/>
  <c r="J95"/>
  <c r="T121"/>
  <c r="T120"/>
  <c r="P120"/>
  <c i="1" r="AU95"/>
  <c i="2" r="R121"/>
  <c r="R120"/>
  <c r="J122"/>
  <c r="J96"/>
  <c r="BK148"/>
  <c r="J148"/>
  <c r="J100"/>
  <c i="1" r="AU94"/>
  <c r="AX94"/>
  <c r="W29"/>
  <c r="W32"/>
  <c i="2" r="J32"/>
  <c i="1" r="AW95"/>
  <c r="AT95"/>
  <c i="2" r="F32"/>
  <c i="1" r="BA95"/>
  <c r="BA94"/>
  <c r="AW94"/>
  <c r="AK30"/>
  <c i="2" l="1" r="BK120"/>
  <c r="J120"/>
  <c i="1" r="W30"/>
  <c i="2" r="J28"/>
  <c i="1" r="AG95"/>
  <c r="AG94"/>
  <c r="AK26"/>
  <c r="AK35"/>
  <c r="AT94"/>
  <c l="1" r="AN95"/>
  <c i="2" r="J94"/>
  <c r="J37"/>
  <c i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<sst xmlns="http://schemas.openxmlformats.org/spreadsheetml/2006/main">
  <si>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</si>
  <si>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</si>
  <si>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</si>
  <si>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</si>
  <si>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</si>
  <si>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{ff3a35b0-d943-473d-9486-96875c9fed9c}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</si>
  <si>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</si>
  <si>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</si>
  <si>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</si>
  <si>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</si>
  <si>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</si>
  <si>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</si>
  <si>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</si>
  <si>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070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</si>
  <si>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</si>
  <si>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</si>
  <si>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Hrádza</t>
  </si>
  <si>
    <t>JKSO:</t>
  </si>
  <si>
    <t>KS:</t>
  </si>
  <si>
    <t>Miesto:</t>
  </si>
  <si>
    <t xml:space="preserve"> </t>
  </si>
  <si>
    <t>Dátum:</t>
  </si>
  <si>
    <t>3. 2. 2020</t>
  </si>
  <si>
    <t>Objednávateľ:</t>
  </si>
  <si>
    <t>IČO:</t>
  </si>
  <si>
    <t>IČ DPH:</t>
  </si>
  <si>
    <t>Zhotoviteľ:</t>
  </si>
  <si>
    <t>Vyplň údaj</t>
  </si>
  <si>
    <t>Projektant:</t>
  </si>
  <si>
    <t>Ing. Rastislav Slodičák</t>
  </si>
  <si>
    <t>True</t>
  </si>
  <si>
    <t>Spracovateľ:</t>
  </si>
  <si>
    <t>Ing. J. Špániková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</si>
  <si>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</si>
  <si>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</si>
  <si>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</si>
  <si>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</si>
  <si>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</si>
  <si>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</si>
  <si>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</si>
  <si>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</si>
  <si>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</si>
  <si>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</si>
  <si>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</si>
  <si>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</si>
  <si>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</si>
  <si>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</si>
  <si>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</si>
  <si>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</si>
  <si>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</si>
  <si>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</si>
  <si>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</si>
  <si>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</si>
  <si>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</si>
  <si>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</si>
  <si>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</si>
  <si>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</si>
  <si>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</si>
  <si>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</si>
  <si>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</si>
  <si>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</si>
  <si>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</si>
  <si>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</si>
  <si>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</si>
  <si>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</si>
  <si>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</si>
  <si>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</si>
  <si>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</si>
  <si>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</si>
  <si>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</si>
  <si>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</si>
  <si>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</si>
  <si>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</si>
  <si>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</si>
  <si>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</si>
  <si>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</si>
  <si>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</si>
  <si>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</si>
  <si>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</si>
  <si>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</si>
  <si>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</si>
  <si>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</si>
  <si>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</si>
  <si>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</si>
  <si>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</si>
  <si>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</si>
  <si>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</si>
  <si>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</si>
  <si>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</si>
  <si>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</si>
  <si>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</si>
  <si>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</si>
  <si>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</si>
  <si>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</si>
  <si>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762 - Konštrukcie tesárske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</si>
  <si>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</si>
  <si>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</si>
  <si>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</si>
  <si>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</si>
  <si>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</si>
  <si>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</si>
  <si>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</si>
  <si>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</si>
  <si>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</si>
  <si>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</si>
  <si>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</si>
  <si>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</si>
  <si>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</si>
  <si>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</si>
  <si>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</si>
  <si>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</si>
  <si>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</si>
  <si>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</si>
  <si>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</si>
  <si>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</si>
  <si>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</si>
  <si>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2</t>
  </si>
  <si>
    <t>-1410020780</t>
  </si>
  <si>
    <t>122201109.S</t>
  </si>
  <si>
    <t>Odkopávky a prekopávky nezapažené. Príplatok k cenám za lepivosť horniny 3</t>
  </si>
  <si>
    <t>-869320468</t>
  </si>
  <si>
    <t>3</t>
  </si>
  <si>
    <t>162301101.S</t>
  </si>
  <si>
    <t>Vodorovné premiestnenie výkopku po spevnenej ceste z horniny tr.1-4, do 100 m3 na vzdialenosť do 500 m</t>
  </si>
  <si>
    <t>-1742173072</t>
  </si>
  <si>
    <t>171101111.S</t>
  </si>
  <si>
    <t xml:space="preserve">Uloženie sypaniny do násypu  nesúdržnej hornín</t>
  </si>
  <si>
    <t>1469279700</t>
  </si>
  <si>
    <t>Zvislé a kompletné konštrukcie</t>
  </si>
  <si>
    <t>5</t>
  </si>
  <si>
    <t>317944311</t>
  </si>
  <si>
    <t>Valcované nosníky dodatočne osadzované do pripravených otvorov - U 60 profil vrátane ukotvenia</t>
  </si>
  <si>
    <t>t</t>
  </si>
  <si>
    <t>1221845680</t>
  </si>
  <si>
    <t>6</t>
  </si>
  <si>
    <t>380326331.S</t>
  </si>
  <si>
    <t>Kompletné konštrukcie zo železobetónu vodostavebného C 30/37, hr. 80-150 mm, vrátane farbiva - sivá farba</t>
  </si>
  <si>
    <t>1356629471</t>
  </si>
  <si>
    <t>7</t>
  </si>
  <si>
    <t>380326332.S</t>
  </si>
  <si>
    <t>Kompletné konštrukcie zo železobetónu vodostavebného C 30/37, hr. 150-300 mm - vrátane farbiva - sivá farba</t>
  </si>
  <si>
    <t>-120986000</t>
  </si>
  <si>
    <t>8</t>
  </si>
  <si>
    <t>380326333.S</t>
  </si>
  <si>
    <t>Kompletné konštrukcie zo železobetónu vodostavebného C 30/37, hr. nad 300 mm - vrátane farbiva - sivá farba</t>
  </si>
  <si>
    <t>-1857859603</t>
  </si>
  <si>
    <t>9</t>
  </si>
  <si>
    <t>380356211.S</t>
  </si>
  <si>
    <t>Debnenie kompl. konštrukcií z plôch rovinných zhotovenie</t>
  </si>
  <si>
    <t>m2</t>
  </si>
  <si>
    <t>-80952793</t>
  </si>
  <si>
    <t>10</t>
  </si>
  <si>
    <t>380356212.S</t>
  </si>
  <si>
    <t>Debnenie kompl. konštrukcií z plôch rovinných odstránenie</t>
  </si>
  <si>
    <t>2048189370</t>
  </si>
  <si>
    <t>11</t>
  </si>
  <si>
    <t>380361006.S</t>
  </si>
  <si>
    <t xml:space="preserve">Výstuž komplet. konštrukcií  z ocele 10505</t>
  </si>
  <si>
    <t>1220889324</t>
  </si>
  <si>
    <t>Úpravy povrchov, podlahy, osadenie</t>
  </si>
  <si>
    <t>12</t>
  </si>
  <si>
    <t>622903111.S</t>
  </si>
  <si>
    <t>Očist., nosného muriva alebo betónu, múrov a valov pred začatím opráv ručne</t>
  </si>
  <si>
    <t>1065127921</t>
  </si>
  <si>
    <t>13</t>
  </si>
  <si>
    <t>627471331</t>
  </si>
  <si>
    <t>Vyrovnanie vodorovných plôch stierkou zo sanačnej malty, 1 vrstva hr. 2 mm</t>
  </si>
  <si>
    <t>1728710830</t>
  </si>
  <si>
    <t>Ostatné konštrukcie a práce-búranie</t>
  </si>
  <si>
    <t>14</t>
  </si>
  <si>
    <t>938902071</t>
  </si>
  <si>
    <t>Očistenie povrchu betónových konštrukcií tlakovou vodou</t>
  </si>
  <si>
    <t>1294484020</t>
  </si>
  <si>
    <t>15</t>
  </si>
  <si>
    <t>95394.S</t>
  </si>
  <si>
    <t>Osadenie drobných kovových predmetov do betónu pred zabetónovaním vrátane dodávky</t>
  </si>
  <si>
    <t>ks</t>
  </si>
  <si>
    <t>-1668186555</t>
  </si>
  <si>
    <t>16</t>
  </si>
  <si>
    <t>964072211</t>
  </si>
  <si>
    <t xml:space="preserve">Vybúranie valcovaných nosníkov uložených v murive zmiešanom, kamennom, tehl. hm. do 10kg/m,  -1,24400t</t>
  </si>
  <si>
    <t>1486814155</t>
  </si>
  <si>
    <t>17</t>
  </si>
  <si>
    <t>967043111.S</t>
  </si>
  <si>
    <t>Odsekanie ochrannej cementovej vrstvy hr. do 50 mm</t>
  </si>
  <si>
    <t>-505396685</t>
  </si>
  <si>
    <t>18</t>
  </si>
  <si>
    <t>979087113.S</t>
  </si>
  <si>
    <t>Nakladanie na dopravný prostriedok pre vodorovnú dopravu vybúraných hmôt</t>
  </si>
  <si>
    <t>2012183586</t>
  </si>
  <si>
    <t>19</t>
  </si>
  <si>
    <t>979081111</t>
  </si>
  <si>
    <t>Odvoz sutiny a vybúraných hmôt na skládku do 1 km</t>
  </si>
  <si>
    <t>1457917339</t>
  </si>
  <si>
    <t>979081121</t>
  </si>
  <si>
    <t>Odvoz sutiny a vybúraných hmôt na skládku za každý ďalší 1 km</t>
  </si>
  <si>
    <t>-1240816253</t>
  </si>
  <si>
    <t>21</t>
  </si>
  <si>
    <t>979083112</t>
  </si>
  <si>
    <t>Vodorovné premiestnenie sutiny na skládku s naložením a zložením nad 100 do 1000 m</t>
  </si>
  <si>
    <t>713715342</t>
  </si>
  <si>
    <t>22</t>
  </si>
  <si>
    <t>979083191</t>
  </si>
  <si>
    <t>Príplatok za každých ďalších i začatých 1000 m po spevnenej ceste pre vodorovné premiestnenie sutiny</t>
  </si>
  <si>
    <t>-1173252696</t>
  </si>
  <si>
    <t>PSV</t>
  </si>
  <si>
    <t>Práce a dodávky PSV</t>
  </si>
  <si>
    <t>711</t>
  </si>
  <si>
    <t>Izolácie proti vode a vlhkosti</t>
  </si>
  <si>
    <t>23</t>
  </si>
  <si>
    <t>711111010.S</t>
  </si>
  <si>
    <t>Izolácia proti zemnej vlhkosti,povrchovej a tlakovej vode do 1,5bar jednozložkovým HI tmelom na báze cementu</t>
  </si>
  <si>
    <t>-1685549199</t>
  </si>
  <si>
    <t>762</t>
  </si>
  <si>
    <t>Konštrukcie tesárske</t>
  </si>
  <si>
    <t>24</t>
  </si>
  <si>
    <t>762133132.S</t>
  </si>
  <si>
    <t>Montáž debnenia stien z hrubých fošien na zraz hr. do 60 mm</t>
  </si>
  <si>
    <t>1793175734</t>
  </si>
  <si>
    <t>25</t>
  </si>
  <si>
    <t>762134811.S</t>
  </si>
  <si>
    <t>Demontáž debnenia zvislých stien a nadstrešných stien z jednostranne hobľovaných z fošien -0,03000 t</t>
  </si>
  <si>
    <t>-2091315046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</si>
</sst>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  <protection locked="0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38</v>
      </c>
      <c r="E29" s="44"/>
      <c r="F29" s="29" t="s">
        <v>39</v>
      </c>
      <c r="G29" s="44"/>
      <c r="H29" s="44"/>
      <c r="I29" s="44"/>
      <c r="J29" s="44"/>
      <c r="K29" s="44"/>
      <c r="L29" s="45">
        <v>0.20000000000000001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40</v>
      </c>
      <c r="G30" s="44"/>
      <c r="H30" s="44"/>
      <c r="I30" s="44"/>
      <c r="J30" s="44"/>
      <c r="K30" s="44"/>
      <c r="L30" s="45">
        <v>0.20000000000000001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41</v>
      </c>
      <c r="G31" s="44"/>
      <c r="H31" s="44"/>
      <c r="I31" s="44"/>
      <c r="J31" s="44"/>
      <c r="K31" s="44"/>
      <c r="L31" s="45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42</v>
      </c>
      <c r="G32" s="44"/>
      <c r="H32" s="44"/>
      <c r="I32" s="44"/>
      <c r="J32" s="44"/>
      <c r="K32" s="44"/>
      <c r="L32" s="45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43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48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49</v>
      </c>
      <c r="AI60" s="39"/>
      <c r="AJ60" s="39"/>
      <c r="AK60" s="39"/>
      <c r="AL60" s="39"/>
      <c r="AM60" s="61" t="s">
        <v>50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51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52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49</v>
      </c>
      <c r="AI75" s="39"/>
      <c r="AJ75" s="39"/>
      <c r="AK75" s="39"/>
      <c r="AL75" s="39"/>
      <c r="AM75" s="61" t="s">
        <v>50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12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070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15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Hrádza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76" t="str">
        <f>IF(AN8= "","",AN8)</f>
        <v>3. 2. 2020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28</v>
      </c>
      <c r="AJ89" s="37"/>
      <c r="AK89" s="37"/>
      <c r="AL89" s="37"/>
      <c r="AM89" s="77" t="str">
        <f>IF(E17="","",E17)</f>
        <v>Ing. Rastislav Slodičák</v>
      </c>
      <c r="AN89" s="68"/>
      <c r="AO89" s="68"/>
      <c r="AP89" s="68"/>
      <c r="AQ89" s="37"/>
      <c r="AR89" s="41"/>
      <c r="AS89" s="78" t="s">
        <v>54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26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77" t="str">
        <f>IF(E20="","",E20)</f>
        <v>Ing. J. Špániková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55</v>
      </c>
      <c r="D92" s="91"/>
      <c r="E92" s="91"/>
      <c r="F92" s="91"/>
      <c r="G92" s="91"/>
      <c r="H92" s="92"/>
      <c r="I92" s="93" t="s">
        <v>56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57</v>
      </c>
      <c r="AH92" s="91"/>
      <c r="AI92" s="91"/>
      <c r="AJ92" s="91"/>
      <c r="AK92" s="91"/>
      <c r="AL92" s="91"/>
      <c r="AM92" s="91"/>
      <c r="AN92" s="93" t="s">
        <v>58</v>
      </c>
      <c r="AO92" s="91"/>
      <c r="AP92" s="95"/>
      <c r="AQ92" s="96" t="s">
        <v>59</v>
      </c>
      <c r="AR92" s="41"/>
      <c r="AS92" s="97" t="s">
        <v>60</v>
      </c>
      <c r="AT92" s="98" t="s">
        <v>61</v>
      </c>
      <c r="AU92" s="98" t="s">
        <v>62</v>
      </c>
      <c r="AV92" s="98" t="s">
        <v>63</v>
      </c>
      <c r="AW92" s="98" t="s">
        <v>64</v>
      </c>
      <c r="AX92" s="98" t="s">
        <v>65</v>
      </c>
      <c r="AY92" s="98" t="s">
        <v>66</v>
      </c>
      <c r="AZ92" s="98" t="s">
        <v>67</v>
      </c>
      <c r="BA92" s="98" t="s">
        <v>68</v>
      </c>
      <c r="BB92" s="98" t="s">
        <v>69</v>
      </c>
      <c r="BC92" s="98" t="s">
        <v>70</v>
      </c>
      <c r="BD92" s="99" t="s">
        <v>71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72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73</v>
      </c>
      <c r="BT94" s="114" t="s">
        <v>74</v>
      </c>
      <c r="BV94" s="114" t="s">
        <v>75</v>
      </c>
      <c r="BW94" s="114" t="s">
        <v>5</v>
      </c>
      <c r="BX94" s="114" t="s">
        <v>76</v>
      </c>
      <c r="CL94" s="114" t="s">
        <v>1</v>
      </c>
    </row>
    <row r="95" s="7" customFormat="1" ht="16.5" customHeight="1">
      <c r="A95" s="115" t="s">
        <v>77</v>
      </c>
      <c r="B95" s="116"/>
      <c r="C95" s="117"/>
      <c r="D95" s="118" t="s">
        <v>13</v>
      </c>
      <c r="E95" s="118"/>
      <c r="F95" s="118"/>
      <c r="G95" s="118"/>
      <c r="H95" s="118"/>
      <c r="I95" s="119"/>
      <c r="J95" s="118" t="s">
        <v>16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'070 - Hrádza'!J28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78</v>
      </c>
      <c r="AR95" s="122"/>
      <c r="AS95" s="123">
        <v>0</v>
      </c>
      <c r="AT95" s="124">
        <f>ROUND(SUM(AV95:AW95),2)</f>
        <v>0</v>
      </c>
      <c r="AU95" s="125">
        <f>'070 - Hrádza'!P120</f>
        <v>0</v>
      </c>
      <c r="AV95" s="124">
        <f>'070 - Hrádza'!J31</f>
        <v>0</v>
      </c>
      <c r="AW95" s="124">
        <f>'070 - Hrádza'!J32</f>
        <v>0</v>
      </c>
      <c r="AX95" s="124">
        <f>'070 - Hrádza'!J33</f>
        <v>0</v>
      </c>
      <c r="AY95" s="124">
        <f>'070 - Hrádza'!J34</f>
        <v>0</v>
      </c>
      <c r="AZ95" s="124">
        <f>'070 - Hrádza'!F31</f>
        <v>0</v>
      </c>
      <c r="BA95" s="124">
        <f>'070 - Hrádza'!F32</f>
        <v>0</v>
      </c>
      <c r="BB95" s="124">
        <f>'070 - Hrádza'!F33</f>
        <v>0</v>
      </c>
      <c r="BC95" s="124">
        <f>'070 - Hrádza'!F34</f>
        <v>0</v>
      </c>
      <c r="BD95" s="126">
        <f>'070 - Hrádza'!F35</f>
        <v>0</v>
      </c>
      <c r="BE95" s="7"/>
      <c r="BT95" s="127" t="s">
        <v>79</v>
      </c>
      <c r="BU95" s="127" t="s">
        <v>80</v>
      </c>
      <c r="BV95" s="127" t="s">
        <v>75</v>
      </c>
      <c r="BW95" s="127" t="s">
        <v>5</v>
      </c>
      <c r="BX95" s="127" t="s">
        <v>76</v>
      </c>
      <c r="CL95" s="127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OebLhXcvDPSQVT9AIlt/QKVW5HPrOoE3Zlh7/dHGICQS7lf1zRF2pRlL+Rm30oRKEg1hC8dmFLMpvIveHzY9Xg==" hashValue="4JSujD4wUXulvOlirB5PzSxLPKpajHqFf8CGhQKH4LfYWonxbih9qlj2jTih0WuAp8W4jvKcKSNutuQPuun9y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70 - Hrádz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28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1"/>
      <c r="J3" s="130"/>
      <c r="K3" s="130"/>
      <c r="L3" s="17"/>
      <c r="AT3" s="14" t="s">
        <v>74</v>
      </c>
    </row>
    <row r="4" s="1" customFormat="1" ht="24.96" customHeight="1">
      <c r="B4" s="17"/>
      <c r="D4" s="132" t="s">
        <v>81</v>
      </c>
      <c r="I4" s="128"/>
      <c r="L4" s="17"/>
      <c r="M4" s="133" t="s">
        <v>9</v>
      </c>
      <c r="AT4" s="14" t="s">
        <v>4</v>
      </c>
    </row>
    <row r="5" s="1" customFormat="1" ht="6.96" customHeight="1">
      <c r="B5" s="17"/>
      <c r="I5" s="128"/>
      <c r="L5" s="17"/>
    </row>
    <row r="6" s="2" customFormat="1" ht="12" customHeight="1">
      <c r="A6" s="35"/>
      <c r="B6" s="41"/>
      <c r="C6" s="35"/>
      <c r="D6" s="134" t="s">
        <v>15</v>
      </c>
      <c r="E6" s="35"/>
      <c r="F6" s="35"/>
      <c r="G6" s="35"/>
      <c r="H6" s="35"/>
      <c r="I6" s="135"/>
      <c r="J6" s="35"/>
      <c r="K6" s="35"/>
      <c r="L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6" t="s">
        <v>16</v>
      </c>
      <c r="F7" s="35"/>
      <c r="G7" s="35"/>
      <c r="H7" s="35"/>
      <c r="I7" s="135"/>
      <c r="J7" s="35"/>
      <c r="K7" s="35"/>
      <c r="L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1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4" t="s">
        <v>17</v>
      </c>
      <c r="E9" s="35"/>
      <c r="F9" s="137" t="s">
        <v>1</v>
      </c>
      <c r="G9" s="35"/>
      <c r="H9" s="35"/>
      <c r="I9" s="138" t="s">
        <v>18</v>
      </c>
      <c r="J9" s="137" t="s">
        <v>1</v>
      </c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4" t="s">
        <v>19</v>
      </c>
      <c r="E10" s="35"/>
      <c r="F10" s="137" t="s">
        <v>20</v>
      </c>
      <c r="G10" s="35"/>
      <c r="H10" s="35"/>
      <c r="I10" s="138" t="s">
        <v>21</v>
      </c>
      <c r="J10" s="139" t="str">
        <f>'Rekapitulácia stavby'!AN8</f>
        <v>3. 2. 2020</v>
      </c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1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4" t="s">
        <v>23</v>
      </c>
      <c r="E12" s="35"/>
      <c r="F12" s="35"/>
      <c r="G12" s="35"/>
      <c r="H12" s="35"/>
      <c r="I12" s="138" t="s">
        <v>24</v>
      </c>
      <c r="J12" s="137" t="str">
        <f>IF('Rekapitulácia stavby'!AN10="","",'Rekapitulácia stavby'!AN10)</f>
        <v/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7" t="str">
        <f>IF('Rekapitulácia stavby'!E11="","",'Rekapitulácia stavby'!E11)</f>
        <v xml:space="preserve"> </v>
      </c>
      <c r="F13" s="35"/>
      <c r="G13" s="35"/>
      <c r="H13" s="35"/>
      <c r="I13" s="138" t="s">
        <v>25</v>
      </c>
      <c r="J13" s="137" t="str">
        <f>IF('Rekapitulácia stavby'!AN11="","",'Rekapitulácia stavby'!AN11)</f>
        <v/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135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4" t="s">
        <v>26</v>
      </c>
      <c r="E15" s="35"/>
      <c r="F15" s="35"/>
      <c r="G15" s="35"/>
      <c r="H15" s="35"/>
      <c r="I15" s="138" t="s">
        <v>24</v>
      </c>
      <c r="J15" s="30" t="str">
        <f>'Rekapitulácia stavby'!AN13</f>
        <v>Vyplň údaj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'Rekapitulácia stavby'!E14</f>
        <v>Vyplň údaj</v>
      </c>
      <c r="F16" s="137"/>
      <c r="G16" s="137"/>
      <c r="H16" s="137"/>
      <c r="I16" s="138" t="s">
        <v>25</v>
      </c>
      <c r="J16" s="30" t="str">
        <f>'Rekapitulácia stavby'!AN14</f>
        <v>Vyplň údaj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135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4" t="s">
        <v>28</v>
      </c>
      <c r="E18" s="35"/>
      <c r="F18" s="35"/>
      <c r="G18" s="35"/>
      <c r="H18" s="35"/>
      <c r="I18" s="138" t="s">
        <v>24</v>
      </c>
      <c r="J18" s="137" t="s">
        <v>1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7" t="s">
        <v>29</v>
      </c>
      <c r="F19" s="35"/>
      <c r="G19" s="35"/>
      <c r="H19" s="35"/>
      <c r="I19" s="138" t="s">
        <v>25</v>
      </c>
      <c r="J19" s="137" t="s">
        <v>1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135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4" t="s">
        <v>31</v>
      </c>
      <c r="E21" s="35"/>
      <c r="F21" s="35"/>
      <c r="G21" s="35"/>
      <c r="H21" s="35"/>
      <c r="I21" s="138" t="s">
        <v>24</v>
      </c>
      <c r="J21" s="137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7" t="s">
        <v>32</v>
      </c>
      <c r="F22" s="35"/>
      <c r="G22" s="35"/>
      <c r="H22" s="35"/>
      <c r="I22" s="138" t="s">
        <v>25</v>
      </c>
      <c r="J22" s="137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135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4" t="s">
        <v>33</v>
      </c>
      <c r="E24" s="35"/>
      <c r="F24" s="35"/>
      <c r="G24" s="35"/>
      <c r="H24" s="35"/>
      <c r="I24" s="1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40"/>
      <c r="B25" s="141"/>
      <c r="C25" s="140"/>
      <c r="D25" s="140"/>
      <c r="E25" s="142" t="s">
        <v>1</v>
      </c>
      <c r="F25" s="142"/>
      <c r="G25" s="142"/>
      <c r="H25" s="142"/>
      <c r="I25" s="143"/>
      <c r="J25" s="140"/>
      <c r="K25" s="140"/>
      <c r="L25" s="144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1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5"/>
      <c r="E27" s="145"/>
      <c r="F27" s="145"/>
      <c r="G27" s="145"/>
      <c r="H27" s="145"/>
      <c r="I27" s="146"/>
      <c r="J27" s="145"/>
      <c r="K27" s="14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7" t="s">
        <v>34</v>
      </c>
      <c r="E28" s="35"/>
      <c r="F28" s="35"/>
      <c r="G28" s="35"/>
      <c r="H28" s="35"/>
      <c r="I28" s="135"/>
      <c r="J28" s="148">
        <f>ROUND(J120, 2)</f>
        <v>0</v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5"/>
      <c r="E29" s="145"/>
      <c r="F29" s="145"/>
      <c r="G29" s="145"/>
      <c r="H29" s="145"/>
      <c r="I29" s="146"/>
      <c r="J29" s="145"/>
      <c r="K29" s="145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9" t="s">
        <v>36</v>
      </c>
      <c r="G30" s="35"/>
      <c r="H30" s="35"/>
      <c r="I30" s="150" t="s">
        <v>35</v>
      </c>
      <c r="J30" s="149" t="s">
        <v>37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51" t="s">
        <v>38</v>
      </c>
      <c r="E31" s="134" t="s">
        <v>39</v>
      </c>
      <c r="F31" s="152">
        <f>ROUND((SUM(BE120:BE153)),  2)</f>
        <v>0</v>
      </c>
      <c r="G31" s="35"/>
      <c r="H31" s="35"/>
      <c r="I31" s="153">
        <v>0.20000000000000001</v>
      </c>
      <c r="J31" s="152">
        <f>ROUND(((SUM(BE120:BE153))*I31),  2)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34" t="s">
        <v>40</v>
      </c>
      <c r="F32" s="152">
        <f>ROUND((SUM(BF120:BF153)),  2)</f>
        <v>0</v>
      </c>
      <c r="G32" s="35"/>
      <c r="H32" s="35"/>
      <c r="I32" s="153">
        <v>0.20000000000000001</v>
      </c>
      <c r="J32" s="152">
        <f>ROUND(((SUM(BF120:BF153))*I32), 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4" t="s">
        <v>41</v>
      </c>
      <c r="F33" s="152">
        <f>ROUND((SUM(BG120:BG153)),  2)</f>
        <v>0</v>
      </c>
      <c r="G33" s="35"/>
      <c r="H33" s="35"/>
      <c r="I33" s="153">
        <v>0.20000000000000001</v>
      </c>
      <c r="J33" s="152">
        <f>0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4" t="s">
        <v>42</v>
      </c>
      <c r="F34" s="152">
        <f>ROUND((SUM(BH120:BH153)),  2)</f>
        <v>0</v>
      </c>
      <c r="G34" s="35"/>
      <c r="H34" s="35"/>
      <c r="I34" s="153">
        <v>0.20000000000000001</v>
      </c>
      <c r="J34" s="152">
        <f>0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4" t="s">
        <v>43</v>
      </c>
      <c r="F35" s="152">
        <f>ROUND((SUM(BI120:BI153)),  2)</f>
        <v>0</v>
      </c>
      <c r="G35" s="35"/>
      <c r="H35" s="35"/>
      <c r="I35" s="153">
        <v>0</v>
      </c>
      <c r="J35" s="152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135"/>
      <c r="J36" s="35"/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54"/>
      <c r="D37" s="155" t="s">
        <v>44</v>
      </c>
      <c r="E37" s="156"/>
      <c r="F37" s="156"/>
      <c r="G37" s="157" t="s">
        <v>45</v>
      </c>
      <c r="H37" s="158" t="s">
        <v>46</v>
      </c>
      <c r="I37" s="159"/>
      <c r="J37" s="160">
        <f>SUM(J28:J35)</f>
        <v>0</v>
      </c>
      <c r="K37" s="161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1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I39" s="128"/>
      <c r="L39" s="17"/>
    </row>
    <row r="40" s="1" customFormat="1" ht="14.4" customHeight="1">
      <c r="B40" s="17"/>
      <c r="I40" s="128"/>
      <c r="L40" s="17"/>
    </row>
    <row r="41" s="1" customFormat="1" ht="14.4" customHeight="1">
      <c r="B41" s="17"/>
      <c r="I41" s="128"/>
      <c r="L41" s="17"/>
    </row>
    <row r="42" s="1" customFormat="1" ht="14.4" customHeight="1">
      <c r="B42" s="17"/>
      <c r="I42" s="128"/>
      <c r="L42" s="17"/>
    </row>
    <row r="43" s="1" customFormat="1" ht="14.4" customHeight="1">
      <c r="B43" s="17"/>
      <c r="I43" s="128"/>
      <c r="L43" s="17"/>
    </row>
    <row r="44" s="1" customFormat="1" ht="14.4" customHeight="1">
      <c r="B44" s="17"/>
      <c r="I44" s="128"/>
      <c r="L44" s="17"/>
    </row>
    <row r="45" s="1" customFormat="1" ht="14.4" customHeight="1">
      <c r="B45" s="17"/>
      <c r="I45" s="128"/>
      <c r="L45" s="17"/>
    </row>
    <row r="46" s="1" customFormat="1" ht="14.4" customHeight="1">
      <c r="B46" s="17"/>
      <c r="I46" s="128"/>
      <c r="L46" s="17"/>
    </row>
    <row r="47" s="1" customFormat="1" ht="14.4" customHeight="1">
      <c r="B47" s="17"/>
      <c r="I47" s="128"/>
      <c r="L47" s="17"/>
    </row>
    <row r="48" s="1" customFormat="1" ht="14.4" customHeight="1">
      <c r="B48" s="17"/>
      <c r="I48" s="128"/>
      <c r="L48" s="17"/>
    </row>
    <row r="49" s="1" customFormat="1" ht="14.4" customHeight="1">
      <c r="B49" s="17"/>
      <c r="I49" s="128"/>
      <c r="L49" s="17"/>
    </row>
    <row r="50" s="2" customFormat="1" ht="14.4" customHeight="1">
      <c r="B50" s="60"/>
      <c r="D50" s="162" t="s">
        <v>47</v>
      </c>
      <c r="E50" s="163"/>
      <c r="F50" s="163"/>
      <c r="G50" s="162" t="s">
        <v>48</v>
      </c>
      <c r="H50" s="163"/>
      <c r="I50" s="164"/>
      <c r="J50" s="163"/>
      <c r="K50" s="163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5" t="s">
        <v>49</v>
      </c>
      <c r="E61" s="166"/>
      <c r="F61" s="167" t="s">
        <v>50</v>
      </c>
      <c r="G61" s="165" t="s">
        <v>49</v>
      </c>
      <c r="H61" s="166"/>
      <c r="I61" s="168"/>
      <c r="J61" s="169" t="s">
        <v>50</v>
      </c>
      <c r="K61" s="166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2" t="s">
        <v>51</v>
      </c>
      <c r="E65" s="170"/>
      <c r="F65" s="170"/>
      <c r="G65" s="162" t="s">
        <v>52</v>
      </c>
      <c r="H65" s="170"/>
      <c r="I65" s="171"/>
      <c r="J65" s="170"/>
      <c r="K65" s="170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5" t="s">
        <v>49</v>
      </c>
      <c r="E76" s="166"/>
      <c r="F76" s="167" t="s">
        <v>50</v>
      </c>
      <c r="G76" s="165" t="s">
        <v>49</v>
      </c>
      <c r="H76" s="166"/>
      <c r="I76" s="168"/>
      <c r="J76" s="169" t="s">
        <v>50</v>
      </c>
      <c r="K76" s="166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2"/>
      <c r="C77" s="173"/>
      <c r="D77" s="173"/>
      <c r="E77" s="173"/>
      <c r="F77" s="173"/>
      <c r="G77" s="173"/>
      <c r="H77" s="173"/>
      <c r="I77" s="174"/>
      <c r="J77" s="173"/>
      <c r="K77" s="173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5"/>
      <c r="C81" s="176"/>
      <c r="D81" s="176"/>
      <c r="E81" s="176"/>
      <c r="F81" s="176"/>
      <c r="G81" s="176"/>
      <c r="H81" s="176"/>
      <c r="I81" s="177"/>
      <c r="J81" s="176"/>
      <c r="K81" s="176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82</v>
      </c>
      <c r="D82" s="37"/>
      <c r="E82" s="37"/>
      <c r="F82" s="37"/>
      <c r="G82" s="37"/>
      <c r="H82" s="37"/>
      <c r="I82" s="135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35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135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73" t="str">
        <f>E7</f>
        <v>Hrádza</v>
      </c>
      <c r="F85" s="37"/>
      <c r="G85" s="37"/>
      <c r="H85" s="37"/>
      <c r="I85" s="135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135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19</v>
      </c>
      <c r="D87" s="37"/>
      <c r="E87" s="37"/>
      <c r="F87" s="24" t="str">
        <f>F10</f>
        <v xml:space="preserve"> </v>
      </c>
      <c r="G87" s="37"/>
      <c r="H87" s="37"/>
      <c r="I87" s="138" t="s">
        <v>21</v>
      </c>
      <c r="J87" s="76" t="str">
        <f>IF(J10="","",J10)</f>
        <v>3. 2. 2020</v>
      </c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135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25.65" customHeight="1">
      <c r="A89" s="35"/>
      <c r="B89" s="36"/>
      <c r="C89" s="29" t="s">
        <v>23</v>
      </c>
      <c r="D89" s="37"/>
      <c r="E89" s="37"/>
      <c r="F89" s="24" t="str">
        <f>E13</f>
        <v xml:space="preserve"> </v>
      </c>
      <c r="G89" s="37"/>
      <c r="H89" s="37"/>
      <c r="I89" s="138" t="s">
        <v>28</v>
      </c>
      <c r="J89" s="33" t="str">
        <f>E19</f>
        <v>Ing. Rastislav Slodičák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5.15" customHeight="1">
      <c r="A90" s="35"/>
      <c r="B90" s="36"/>
      <c r="C90" s="29" t="s">
        <v>26</v>
      </c>
      <c r="D90" s="37"/>
      <c r="E90" s="37"/>
      <c r="F90" s="24" t="str">
        <f>IF(E16="","",E16)</f>
        <v>Vyplň údaj</v>
      </c>
      <c r="G90" s="37"/>
      <c r="H90" s="37"/>
      <c r="I90" s="138" t="s">
        <v>31</v>
      </c>
      <c r="J90" s="33" t="str">
        <f>E22</f>
        <v>Ing. J. Špániková</v>
      </c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135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78" t="s">
        <v>83</v>
      </c>
      <c r="D92" s="179"/>
      <c r="E92" s="179"/>
      <c r="F92" s="179"/>
      <c r="G92" s="179"/>
      <c r="H92" s="179"/>
      <c r="I92" s="180"/>
      <c r="J92" s="181" t="s">
        <v>84</v>
      </c>
      <c r="K92" s="179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135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82" t="s">
        <v>85</v>
      </c>
      <c r="D94" s="37"/>
      <c r="E94" s="37"/>
      <c r="F94" s="37"/>
      <c r="G94" s="37"/>
      <c r="H94" s="37"/>
      <c r="I94" s="135"/>
      <c r="J94" s="107">
        <f>J120</f>
        <v>0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86</v>
      </c>
    </row>
    <row r="95" hidden="1" s="9" customFormat="1" ht="24.96" customHeight="1">
      <c r="A95" s="9"/>
      <c r="B95" s="183"/>
      <c r="C95" s="184"/>
      <c r="D95" s="185" t="s">
        <v>87</v>
      </c>
      <c r="E95" s="186"/>
      <c r="F95" s="186"/>
      <c r="G95" s="186"/>
      <c r="H95" s="186"/>
      <c r="I95" s="187"/>
      <c r="J95" s="188">
        <f>J121</f>
        <v>0</v>
      </c>
      <c r="K95" s="184"/>
      <c r="L95" s="18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90"/>
      <c r="C96" s="191"/>
      <c r="D96" s="192" t="s">
        <v>88</v>
      </c>
      <c r="E96" s="193"/>
      <c r="F96" s="193"/>
      <c r="G96" s="193"/>
      <c r="H96" s="193"/>
      <c r="I96" s="194"/>
      <c r="J96" s="195">
        <f>J122</f>
        <v>0</v>
      </c>
      <c r="K96" s="191"/>
      <c r="L96" s="196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90"/>
      <c r="C97" s="191"/>
      <c r="D97" s="192" t="s">
        <v>89</v>
      </c>
      <c r="E97" s="193"/>
      <c r="F97" s="193"/>
      <c r="G97" s="193"/>
      <c r="H97" s="193"/>
      <c r="I97" s="194"/>
      <c r="J97" s="195">
        <f>J127</f>
        <v>0</v>
      </c>
      <c r="K97" s="191"/>
      <c r="L97" s="196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90"/>
      <c r="C98" s="191"/>
      <c r="D98" s="192" t="s">
        <v>90</v>
      </c>
      <c r="E98" s="193"/>
      <c r="F98" s="193"/>
      <c r="G98" s="193"/>
      <c r="H98" s="193"/>
      <c r="I98" s="194"/>
      <c r="J98" s="195">
        <f>J135</f>
        <v>0</v>
      </c>
      <c r="K98" s="191"/>
      <c r="L98" s="19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0"/>
      <c r="C99" s="191"/>
      <c r="D99" s="192" t="s">
        <v>91</v>
      </c>
      <c r="E99" s="193"/>
      <c r="F99" s="193"/>
      <c r="G99" s="193"/>
      <c r="H99" s="193"/>
      <c r="I99" s="194"/>
      <c r="J99" s="195">
        <f>J138</f>
        <v>0</v>
      </c>
      <c r="K99" s="191"/>
      <c r="L99" s="19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83"/>
      <c r="C100" s="184"/>
      <c r="D100" s="185" t="s">
        <v>92</v>
      </c>
      <c r="E100" s="186"/>
      <c r="F100" s="186"/>
      <c r="G100" s="186"/>
      <c r="H100" s="186"/>
      <c r="I100" s="187"/>
      <c r="J100" s="188">
        <f>J148</f>
        <v>0</v>
      </c>
      <c r="K100" s="184"/>
      <c r="L100" s="18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90"/>
      <c r="C101" s="191"/>
      <c r="D101" s="192" t="s">
        <v>93</v>
      </c>
      <c r="E101" s="193"/>
      <c r="F101" s="193"/>
      <c r="G101" s="193"/>
      <c r="H101" s="193"/>
      <c r="I101" s="194"/>
      <c r="J101" s="195">
        <f>J149</f>
        <v>0</v>
      </c>
      <c r="K101" s="191"/>
      <c r="L101" s="19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0"/>
      <c r="C102" s="191"/>
      <c r="D102" s="192" t="s">
        <v>94</v>
      </c>
      <c r="E102" s="193"/>
      <c r="F102" s="193"/>
      <c r="G102" s="193"/>
      <c r="H102" s="193"/>
      <c r="I102" s="194"/>
      <c r="J102" s="195">
        <f>J151</f>
        <v>0</v>
      </c>
      <c r="K102" s="191"/>
      <c r="L102" s="19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135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17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hidden="1"/>
    <row r="106" hidden="1"/>
    <row r="107" hidden="1"/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177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95</v>
      </c>
      <c r="D109" s="37"/>
      <c r="E109" s="37"/>
      <c r="F109" s="37"/>
      <c r="G109" s="37"/>
      <c r="H109" s="37"/>
      <c r="I109" s="135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135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15</v>
      </c>
      <c r="D111" s="37"/>
      <c r="E111" s="37"/>
      <c r="F111" s="37"/>
      <c r="G111" s="37"/>
      <c r="H111" s="37"/>
      <c r="I111" s="135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E7</f>
        <v>Hrádza</v>
      </c>
      <c r="F112" s="37"/>
      <c r="G112" s="37"/>
      <c r="H112" s="37"/>
      <c r="I112" s="135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135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19</v>
      </c>
      <c r="D114" s="37"/>
      <c r="E114" s="37"/>
      <c r="F114" s="24" t="str">
        <f>F10</f>
        <v xml:space="preserve"> </v>
      </c>
      <c r="G114" s="37"/>
      <c r="H114" s="37"/>
      <c r="I114" s="138" t="s">
        <v>21</v>
      </c>
      <c r="J114" s="76" t="str">
        <f>IF(J10="","",J10)</f>
        <v>3. 2. 2020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135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5.65" customHeight="1">
      <c r="A116" s="35"/>
      <c r="B116" s="36"/>
      <c r="C116" s="29" t="s">
        <v>23</v>
      </c>
      <c r="D116" s="37"/>
      <c r="E116" s="37"/>
      <c r="F116" s="24" t="str">
        <f>E13</f>
        <v xml:space="preserve"> </v>
      </c>
      <c r="G116" s="37"/>
      <c r="H116" s="37"/>
      <c r="I116" s="138" t="s">
        <v>28</v>
      </c>
      <c r="J116" s="33" t="str">
        <f>E19</f>
        <v>Ing. Rastislav Slodičák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26</v>
      </c>
      <c r="D117" s="37"/>
      <c r="E117" s="37"/>
      <c r="F117" s="24" t="str">
        <f>IF(E16="","",E16)</f>
        <v>Vyplň údaj</v>
      </c>
      <c r="G117" s="37"/>
      <c r="H117" s="37"/>
      <c r="I117" s="138" t="s">
        <v>31</v>
      </c>
      <c r="J117" s="33" t="str">
        <f>E22</f>
        <v>Ing. J. Špániková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135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7"/>
      <c r="B119" s="198"/>
      <c r="C119" s="199" t="s">
        <v>96</v>
      </c>
      <c r="D119" s="200" t="s">
        <v>59</v>
      </c>
      <c r="E119" s="200" t="s">
        <v>55</v>
      </c>
      <c r="F119" s="200" t="s">
        <v>56</v>
      </c>
      <c r="G119" s="200" t="s">
        <v>97</v>
      </c>
      <c r="H119" s="200" t="s">
        <v>98</v>
      </c>
      <c r="I119" s="201" t="s">
        <v>99</v>
      </c>
      <c r="J119" s="202" t="s">
        <v>84</v>
      </c>
      <c r="K119" s="203" t="s">
        <v>100</v>
      </c>
      <c r="L119" s="204"/>
      <c r="M119" s="97" t="s">
        <v>1</v>
      </c>
      <c r="N119" s="98" t="s">
        <v>38</v>
      </c>
      <c r="O119" s="98" t="s">
        <v>101</v>
      </c>
      <c r="P119" s="98" t="s">
        <v>102</v>
      </c>
      <c r="Q119" s="98" t="s">
        <v>103</v>
      </c>
      <c r="R119" s="98" t="s">
        <v>104</v>
      </c>
      <c r="S119" s="98" t="s">
        <v>105</v>
      </c>
      <c r="T119" s="99" t="s">
        <v>106</v>
      </c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</row>
    <row r="120" s="2" customFormat="1" ht="22.8" customHeight="1">
      <c r="A120" s="35"/>
      <c r="B120" s="36"/>
      <c r="C120" s="104" t="s">
        <v>85</v>
      </c>
      <c r="D120" s="37"/>
      <c r="E120" s="37"/>
      <c r="F120" s="37"/>
      <c r="G120" s="37"/>
      <c r="H120" s="37"/>
      <c r="I120" s="135"/>
      <c r="J120" s="205">
        <f>BK120</f>
        <v>0</v>
      </c>
      <c r="K120" s="37"/>
      <c r="L120" s="41"/>
      <c r="M120" s="100"/>
      <c r="N120" s="206"/>
      <c r="O120" s="101"/>
      <c r="P120" s="207">
        <f>P121+P148</f>
        <v>0</v>
      </c>
      <c r="Q120" s="101"/>
      <c r="R120" s="207">
        <f>R121+R148</f>
        <v>145.85443120000002</v>
      </c>
      <c r="S120" s="101"/>
      <c r="T120" s="208">
        <f>T121+T148</f>
        <v>42.640940000000001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73</v>
      </c>
      <c r="AU120" s="14" t="s">
        <v>86</v>
      </c>
      <c r="BK120" s="209">
        <f>BK121+BK148</f>
        <v>0</v>
      </c>
    </row>
    <row r="121" s="12" customFormat="1" ht="25.92" customHeight="1">
      <c r="A121" s="12"/>
      <c r="B121" s="210"/>
      <c r="C121" s="211"/>
      <c r="D121" s="212" t="s">
        <v>73</v>
      </c>
      <c r="E121" s="213" t="s">
        <v>107</v>
      </c>
      <c r="F121" s="213" t="s">
        <v>108</v>
      </c>
      <c r="G121" s="211"/>
      <c r="H121" s="211"/>
      <c r="I121" s="214"/>
      <c r="J121" s="215">
        <f>BK121</f>
        <v>0</v>
      </c>
      <c r="K121" s="211"/>
      <c r="L121" s="216"/>
      <c r="M121" s="217"/>
      <c r="N121" s="218"/>
      <c r="O121" s="218"/>
      <c r="P121" s="219">
        <f>P122+P127+P135+P138</f>
        <v>0</v>
      </c>
      <c r="Q121" s="218"/>
      <c r="R121" s="219">
        <f>R122+R127+R135+R138</f>
        <v>144.75193120000003</v>
      </c>
      <c r="S121" s="218"/>
      <c r="T121" s="220">
        <f>T122+T127+T135+T138</f>
        <v>42.424939999999999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1" t="s">
        <v>79</v>
      </c>
      <c r="AT121" s="222" t="s">
        <v>73</v>
      </c>
      <c r="AU121" s="222" t="s">
        <v>74</v>
      </c>
      <c r="AY121" s="221" t="s">
        <v>109</v>
      </c>
      <c r="BK121" s="223">
        <f>BK122+BK127+BK135+BK138</f>
        <v>0</v>
      </c>
    </row>
    <row r="122" s="12" customFormat="1" ht="22.8" customHeight="1">
      <c r="A122" s="12"/>
      <c r="B122" s="210"/>
      <c r="C122" s="211"/>
      <c r="D122" s="212" t="s">
        <v>73</v>
      </c>
      <c r="E122" s="224" t="s">
        <v>79</v>
      </c>
      <c r="F122" s="224" t="s">
        <v>110</v>
      </c>
      <c r="G122" s="211"/>
      <c r="H122" s="211"/>
      <c r="I122" s="214"/>
      <c r="J122" s="225">
        <f>BK122</f>
        <v>0</v>
      </c>
      <c r="K122" s="211"/>
      <c r="L122" s="216"/>
      <c r="M122" s="217"/>
      <c r="N122" s="218"/>
      <c r="O122" s="218"/>
      <c r="P122" s="219">
        <f>SUM(P123:P126)</f>
        <v>0</v>
      </c>
      <c r="Q122" s="218"/>
      <c r="R122" s="219">
        <f>SUM(R123:R126)</f>
        <v>0</v>
      </c>
      <c r="S122" s="218"/>
      <c r="T122" s="220">
        <f>SUM(T123:T126)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79</v>
      </c>
      <c r="AT122" s="222" t="s">
        <v>73</v>
      </c>
      <c r="AU122" s="222" t="s">
        <v>79</v>
      </c>
      <c r="AY122" s="221" t="s">
        <v>109</v>
      </c>
      <c r="BK122" s="223">
        <f>SUM(BK123:BK126)</f>
        <v>0</v>
      </c>
    </row>
    <row r="123" s="2" customFormat="1" ht="21.75" customHeight="1">
      <c r="A123" s="35"/>
      <c r="B123" s="36"/>
      <c r="C123" s="226" t="s">
        <v>79</v>
      </c>
      <c r="D123" s="226" t="s">
        <v>111</v>
      </c>
      <c r="E123" s="227" t="s">
        <v>112</v>
      </c>
      <c r="F123" s="228" t="s">
        <v>113</v>
      </c>
      <c r="G123" s="229" t="s">
        <v>114</v>
      </c>
      <c r="H123" s="230">
        <v>54.494999999999997</v>
      </c>
      <c r="I123" s="231"/>
      <c r="J123" s="232">
        <f>ROUND(I123*H123,2)</f>
        <v>0</v>
      </c>
      <c r="K123" s="233"/>
      <c r="L123" s="41"/>
      <c r="M123" s="234" t="s">
        <v>1</v>
      </c>
      <c r="N123" s="235" t="s">
        <v>40</v>
      </c>
      <c r="O123" s="88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8" t="s">
        <v>115</v>
      </c>
      <c r="AT123" s="238" t="s">
        <v>111</v>
      </c>
      <c r="AU123" s="238" t="s">
        <v>116</v>
      </c>
      <c r="AY123" s="14" t="s">
        <v>109</v>
      </c>
      <c r="BE123" s="239">
        <f>IF(N123="základná",J123,0)</f>
        <v>0</v>
      </c>
      <c r="BF123" s="239">
        <f>IF(N123="znížená",J123,0)</f>
        <v>0</v>
      </c>
      <c r="BG123" s="239">
        <f>IF(N123="zákl. prenesená",J123,0)</f>
        <v>0</v>
      </c>
      <c r="BH123" s="239">
        <f>IF(N123="zníž. prenesená",J123,0)</f>
        <v>0</v>
      </c>
      <c r="BI123" s="239">
        <f>IF(N123="nulová",J123,0)</f>
        <v>0</v>
      </c>
      <c r="BJ123" s="14" t="s">
        <v>116</v>
      </c>
      <c r="BK123" s="239">
        <f>ROUND(I123*H123,2)</f>
        <v>0</v>
      </c>
      <c r="BL123" s="14" t="s">
        <v>115</v>
      </c>
      <c r="BM123" s="238" t="s">
        <v>117</v>
      </c>
    </row>
    <row r="124" s="2" customFormat="1" ht="21.75" customHeight="1">
      <c r="A124" s="35"/>
      <c r="B124" s="36"/>
      <c r="C124" s="226" t="s">
        <v>116</v>
      </c>
      <c r="D124" s="226" t="s">
        <v>111</v>
      </c>
      <c r="E124" s="227" t="s">
        <v>118</v>
      </c>
      <c r="F124" s="228" t="s">
        <v>119</v>
      </c>
      <c r="G124" s="229" t="s">
        <v>114</v>
      </c>
      <c r="H124" s="230">
        <v>54.494999999999997</v>
      </c>
      <c r="I124" s="231"/>
      <c r="J124" s="232">
        <f>ROUND(I124*H124,2)</f>
        <v>0</v>
      </c>
      <c r="K124" s="233"/>
      <c r="L124" s="41"/>
      <c r="M124" s="234" t="s">
        <v>1</v>
      </c>
      <c r="N124" s="235" t="s">
        <v>40</v>
      </c>
      <c r="O124" s="88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115</v>
      </c>
      <c r="AT124" s="238" t="s">
        <v>111</v>
      </c>
      <c r="AU124" s="238" t="s">
        <v>116</v>
      </c>
      <c r="AY124" s="14" t="s">
        <v>109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116</v>
      </c>
      <c r="BK124" s="239">
        <f>ROUND(I124*H124,2)</f>
        <v>0</v>
      </c>
      <c r="BL124" s="14" t="s">
        <v>115</v>
      </c>
      <c r="BM124" s="238" t="s">
        <v>120</v>
      </c>
    </row>
    <row r="125" s="2" customFormat="1" ht="21.75" customHeight="1">
      <c r="A125" s="35"/>
      <c r="B125" s="36"/>
      <c r="C125" s="226" t="s">
        <v>121</v>
      </c>
      <c r="D125" s="226" t="s">
        <v>111</v>
      </c>
      <c r="E125" s="227" t="s">
        <v>122</v>
      </c>
      <c r="F125" s="228" t="s">
        <v>123</v>
      </c>
      <c r="G125" s="229" t="s">
        <v>114</v>
      </c>
      <c r="H125" s="230">
        <v>54.494999999999997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40</v>
      </c>
      <c r="O125" s="88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115</v>
      </c>
      <c r="AT125" s="238" t="s">
        <v>111</v>
      </c>
      <c r="AU125" s="238" t="s">
        <v>116</v>
      </c>
      <c r="AY125" s="14" t="s">
        <v>109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116</v>
      </c>
      <c r="BK125" s="239">
        <f>ROUND(I125*H125,2)</f>
        <v>0</v>
      </c>
      <c r="BL125" s="14" t="s">
        <v>115</v>
      </c>
      <c r="BM125" s="238" t="s">
        <v>124</v>
      </c>
    </row>
    <row r="126" s="2" customFormat="1" ht="16.5" customHeight="1">
      <c r="A126" s="35"/>
      <c r="B126" s="36"/>
      <c r="C126" s="226" t="s">
        <v>115</v>
      </c>
      <c r="D126" s="226" t="s">
        <v>111</v>
      </c>
      <c r="E126" s="227" t="s">
        <v>125</v>
      </c>
      <c r="F126" s="228" t="s">
        <v>126</v>
      </c>
      <c r="G126" s="229" t="s">
        <v>114</v>
      </c>
      <c r="H126" s="230">
        <v>54.494999999999997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40</v>
      </c>
      <c r="O126" s="88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115</v>
      </c>
      <c r="AT126" s="238" t="s">
        <v>111</v>
      </c>
      <c r="AU126" s="238" t="s">
        <v>116</v>
      </c>
      <c r="AY126" s="14" t="s">
        <v>109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116</v>
      </c>
      <c r="BK126" s="239">
        <f>ROUND(I126*H126,2)</f>
        <v>0</v>
      </c>
      <c r="BL126" s="14" t="s">
        <v>115</v>
      </c>
      <c r="BM126" s="238" t="s">
        <v>127</v>
      </c>
    </row>
    <row r="127" s="12" customFormat="1" ht="22.8" customHeight="1">
      <c r="A127" s="12"/>
      <c r="B127" s="210"/>
      <c r="C127" s="211"/>
      <c r="D127" s="212" t="s">
        <v>73</v>
      </c>
      <c r="E127" s="224" t="s">
        <v>121</v>
      </c>
      <c r="F127" s="224" t="s">
        <v>128</v>
      </c>
      <c r="G127" s="211"/>
      <c r="H127" s="211"/>
      <c r="I127" s="214"/>
      <c r="J127" s="225">
        <f>BK127</f>
        <v>0</v>
      </c>
      <c r="K127" s="211"/>
      <c r="L127" s="216"/>
      <c r="M127" s="217"/>
      <c r="N127" s="218"/>
      <c r="O127" s="218"/>
      <c r="P127" s="219">
        <f>SUM(P128:P134)</f>
        <v>0</v>
      </c>
      <c r="Q127" s="218"/>
      <c r="R127" s="219">
        <f>SUM(R128:R134)</f>
        <v>143.28890720000001</v>
      </c>
      <c r="S127" s="218"/>
      <c r="T127" s="220">
        <f>SUM(T128:T134)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79</v>
      </c>
      <c r="AT127" s="222" t="s">
        <v>73</v>
      </c>
      <c r="AU127" s="222" t="s">
        <v>79</v>
      </c>
      <c r="AY127" s="221" t="s">
        <v>109</v>
      </c>
      <c r="BK127" s="223">
        <f>SUM(BK128:BK134)</f>
        <v>0</v>
      </c>
    </row>
    <row r="128" s="2" customFormat="1" ht="21.75" customHeight="1">
      <c r="A128" s="35"/>
      <c r="B128" s="36"/>
      <c r="C128" s="226" t="s">
        <v>129</v>
      </c>
      <c r="D128" s="226" t="s">
        <v>111</v>
      </c>
      <c r="E128" s="227" t="s">
        <v>130</v>
      </c>
      <c r="F128" s="228" t="s">
        <v>131</v>
      </c>
      <c r="G128" s="229" t="s">
        <v>132</v>
      </c>
      <c r="H128" s="230">
        <v>0.085000000000000006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40</v>
      </c>
      <c r="O128" s="88"/>
      <c r="P128" s="236">
        <f>O128*H128</f>
        <v>0</v>
      </c>
      <c r="Q128" s="236">
        <v>1.0900000000000001</v>
      </c>
      <c r="R128" s="236">
        <f>Q128*H128</f>
        <v>0.09265000000000001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115</v>
      </c>
      <c r="AT128" s="238" t="s">
        <v>111</v>
      </c>
      <c r="AU128" s="238" t="s">
        <v>116</v>
      </c>
      <c r="AY128" s="14" t="s">
        <v>109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116</v>
      </c>
      <c r="BK128" s="239">
        <f>ROUND(I128*H128,2)</f>
        <v>0</v>
      </c>
      <c r="BL128" s="14" t="s">
        <v>115</v>
      </c>
      <c r="BM128" s="238" t="s">
        <v>133</v>
      </c>
    </row>
    <row r="129" s="2" customFormat="1" ht="33" customHeight="1">
      <c r="A129" s="35"/>
      <c r="B129" s="36"/>
      <c r="C129" s="226" t="s">
        <v>134</v>
      </c>
      <c r="D129" s="226" t="s">
        <v>111</v>
      </c>
      <c r="E129" s="227" t="s">
        <v>135</v>
      </c>
      <c r="F129" s="228" t="s">
        <v>136</v>
      </c>
      <c r="G129" s="229" t="s">
        <v>114</v>
      </c>
      <c r="H129" s="230">
        <v>1.1000000000000001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40</v>
      </c>
      <c r="O129" s="88"/>
      <c r="P129" s="236">
        <f>O129*H129</f>
        <v>0</v>
      </c>
      <c r="Q129" s="236">
        <v>2.4040699999999999</v>
      </c>
      <c r="R129" s="236">
        <f>Q129*H129</f>
        <v>2.6444770000000002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115</v>
      </c>
      <c r="AT129" s="238" t="s">
        <v>111</v>
      </c>
      <c r="AU129" s="238" t="s">
        <v>116</v>
      </c>
      <c r="AY129" s="14" t="s">
        <v>109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116</v>
      </c>
      <c r="BK129" s="239">
        <f>ROUND(I129*H129,2)</f>
        <v>0</v>
      </c>
      <c r="BL129" s="14" t="s">
        <v>115</v>
      </c>
      <c r="BM129" s="238" t="s">
        <v>137</v>
      </c>
    </row>
    <row r="130" s="2" customFormat="1" ht="33" customHeight="1">
      <c r="A130" s="35"/>
      <c r="B130" s="36"/>
      <c r="C130" s="226" t="s">
        <v>138</v>
      </c>
      <c r="D130" s="226" t="s">
        <v>111</v>
      </c>
      <c r="E130" s="227" t="s">
        <v>139</v>
      </c>
      <c r="F130" s="228" t="s">
        <v>140</v>
      </c>
      <c r="G130" s="229" t="s">
        <v>114</v>
      </c>
      <c r="H130" s="230">
        <v>7.2199999999999998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40</v>
      </c>
      <c r="O130" s="88"/>
      <c r="P130" s="236">
        <f>O130*H130</f>
        <v>0</v>
      </c>
      <c r="Q130" s="236">
        <v>2.4022000000000001</v>
      </c>
      <c r="R130" s="236">
        <f>Q130*H130</f>
        <v>17.343883999999999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115</v>
      </c>
      <c r="AT130" s="238" t="s">
        <v>111</v>
      </c>
      <c r="AU130" s="238" t="s">
        <v>116</v>
      </c>
      <c r="AY130" s="14" t="s">
        <v>109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116</v>
      </c>
      <c r="BK130" s="239">
        <f>ROUND(I130*H130,2)</f>
        <v>0</v>
      </c>
      <c r="BL130" s="14" t="s">
        <v>115</v>
      </c>
      <c r="BM130" s="238" t="s">
        <v>141</v>
      </c>
    </row>
    <row r="131" s="2" customFormat="1" ht="33" customHeight="1">
      <c r="A131" s="35"/>
      <c r="B131" s="36"/>
      <c r="C131" s="226" t="s">
        <v>142</v>
      </c>
      <c r="D131" s="226" t="s">
        <v>111</v>
      </c>
      <c r="E131" s="227" t="s">
        <v>143</v>
      </c>
      <c r="F131" s="228" t="s">
        <v>144</v>
      </c>
      <c r="G131" s="229" t="s">
        <v>114</v>
      </c>
      <c r="H131" s="230">
        <v>48.090000000000003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40</v>
      </c>
      <c r="O131" s="88"/>
      <c r="P131" s="236">
        <f>O131*H131</f>
        <v>0</v>
      </c>
      <c r="Q131" s="236">
        <v>2.4012899999999999</v>
      </c>
      <c r="R131" s="236">
        <f>Q131*H131</f>
        <v>115.47803610000001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115</v>
      </c>
      <c r="AT131" s="238" t="s">
        <v>111</v>
      </c>
      <c r="AU131" s="238" t="s">
        <v>116</v>
      </c>
      <c r="AY131" s="14" t="s">
        <v>109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116</v>
      </c>
      <c r="BK131" s="239">
        <f>ROUND(I131*H131,2)</f>
        <v>0</v>
      </c>
      <c r="BL131" s="14" t="s">
        <v>115</v>
      </c>
      <c r="BM131" s="238" t="s">
        <v>145</v>
      </c>
    </row>
    <row r="132" s="2" customFormat="1" ht="21.75" customHeight="1">
      <c r="A132" s="35"/>
      <c r="B132" s="36"/>
      <c r="C132" s="226" t="s">
        <v>146</v>
      </c>
      <c r="D132" s="226" t="s">
        <v>111</v>
      </c>
      <c r="E132" s="227" t="s">
        <v>147</v>
      </c>
      <c r="F132" s="228" t="s">
        <v>148</v>
      </c>
      <c r="G132" s="229" t="s">
        <v>149</v>
      </c>
      <c r="H132" s="230">
        <v>207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40</v>
      </c>
      <c r="O132" s="88"/>
      <c r="P132" s="236">
        <f>O132*H132</f>
        <v>0</v>
      </c>
      <c r="Q132" s="236">
        <v>0.0042199999999999998</v>
      </c>
      <c r="R132" s="236">
        <f>Q132*H132</f>
        <v>0.87353999999999998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115</v>
      </c>
      <c r="AT132" s="238" t="s">
        <v>111</v>
      </c>
      <c r="AU132" s="238" t="s">
        <v>116</v>
      </c>
      <c r="AY132" s="14" t="s">
        <v>109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116</v>
      </c>
      <c r="BK132" s="239">
        <f>ROUND(I132*H132,2)</f>
        <v>0</v>
      </c>
      <c r="BL132" s="14" t="s">
        <v>115</v>
      </c>
      <c r="BM132" s="238" t="s">
        <v>150</v>
      </c>
    </row>
    <row r="133" s="2" customFormat="1" ht="21.75" customHeight="1">
      <c r="A133" s="35"/>
      <c r="B133" s="36"/>
      <c r="C133" s="226" t="s">
        <v>151</v>
      </c>
      <c r="D133" s="226" t="s">
        <v>111</v>
      </c>
      <c r="E133" s="227" t="s">
        <v>152</v>
      </c>
      <c r="F133" s="228" t="s">
        <v>153</v>
      </c>
      <c r="G133" s="229" t="s">
        <v>149</v>
      </c>
      <c r="H133" s="230">
        <v>207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40</v>
      </c>
      <c r="O133" s="88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115</v>
      </c>
      <c r="AT133" s="238" t="s">
        <v>111</v>
      </c>
      <c r="AU133" s="238" t="s">
        <v>116</v>
      </c>
      <c r="AY133" s="14" t="s">
        <v>109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116</v>
      </c>
      <c r="BK133" s="239">
        <f>ROUND(I133*H133,2)</f>
        <v>0</v>
      </c>
      <c r="BL133" s="14" t="s">
        <v>115</v>
      </c>
      <c r="BM133" s="238" t="s">
        <v>154</v>
      </c>
    </row>
    <row r="134" s="2" customFormat="1" ht="16.5" customHeight="1">
      <c r="A134" s="35"/>
      <c r="B134" s="36"/>
      <c r="C134" s="226" t="s">
        <v>155</v>
      </c>
      <c r="D134" s="226" t="s">
        <v>111</v>
      </c>
      <c r="E134" s="227" t="s">
        <v>156</v>
      </c>
      <c r="F134" s="228" t="s">
        <v>157</v>
      </c>
      <c r="G134" s="229" t="s">
        <v>132</v>
      </c>
      <c r="H134" s="230">
        <v>6.7690000000000001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40</v>
      </c>
      <c r="O134" s="88"/>
      <c r="P134" s="236">
        <f>O134*H134</f>
        <v>0</v>
      </c>
      <c r="Q134" s="236">
        <v>1.0128999999999999</v>
      </c>
      <c r="R134" s="236">
        <f>Q134*H134</f>
        <v>6.8563200999999996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115</v>
      </c>
      <c r="AT134" s="238" t="s">
        <v>111</v>
      </c>
      <c r="AU134" s="238" t="s">
        <v>116</v>
      </c>
      <c r="AY134" s="14" t="s">
        <v>109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116</v>
      </c>
      <c r="BK134" s="239">
        <f>ROUND(I134*H134,2)</f>
        <v>0</v>
      </c>
      <c r="BL134" s="14" t="s">
        <v>115</v>
      </c>
      <c r="BM134" s="238" t="s">
        <v>158</v>
      </c>
    </row>
    <row r="135" s="12" customFormat="1" ht="22.8" customHeight="1">
      <c r="A135" s="12"/>
      <c r="B135" s="210"/>
      <c r="C135" s="211"/>
      <c r="D135" s="212" t="s">
        <v>73</v>
      </c>
      <c r="E135" s="224" t="s">
        <v>134</v>
      </c>
      <c r="F135" s="224" t="s">
        <v>159</v>
      </c>
      <c r="G135" s="211"/>
      <c r="H135" s="211"/>
      <c r="I135" s="214"/>
      <c r="J135" s="225">
        <f>BK135</f>
        <v>0</v>
      </c>
      <c r="K135" s="211"/>
      <c r="L135" s="216"/>
      <c r="M135" s="217"/>
      <c r="N135" s="218"/>
      <c r="O135" s="218"/>
      <c r="P135" s="219">
        <f>SUM(P136:P137)</f>
        <v>0</v>
      </c>
      <c r="Q135" s="218"/>
      <c r="R135" s="219">
        <f>SUM(R136:R137)</f>
        <v>1.0980000000000001</v>
      </c>
      <c r="S135" s="218"/>
      <c r="T135" s="220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1" t="s">
        <v>79</v>
      </c>
      <c r="AT135" s="222" t="s">
        <v>73</v>
      </c>
      <c r="AU135" s="222" t="s">
        <v>79</v>
      </c>
      <c r="AY135" s="221" t="s">
        <v>109</v>
      </c>
      <c r="BK135" s="223">
        <f>SUM(BK136:BK137)</f>
        <v>0</v>
      </c>
    </row>
    <row r="136" s="2" customFormat="1" ht="21.75" customHeight="1">
      <c r="A136" s="35"/>
      <c r="B136" s="36"/>
      <c r="C136" s="226" t="s">
        <v>160</v>
      </c>
      <c r="D136" s="226" t="s">
        <v>111</v>
      </c>
      <c r="E136" s="227" t="s">
        <v>161</v>
      </c>
      <c r="F136" s="228" t="s">
        <v>162</v>
      </c>
      <c r="G136" s="229" t="s">
        <v>149</v>
      </c>
      <c r="H136" s="230">
        <v>300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40</v>
      </c>
      <c r="O136" s="88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115</v>
      </c>
      <c r="AT136" s="238" t="s">
        <v>111</v>
      </c>
      <c r="AU136" s="238" t="s">
        <v>116</v>
      </c>
      <c r="AY136" s="14" t="s">
        <v>109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116</v>
      </c>
      <c r="BK136" s="239">
        <f>ROUND(I136*H136,2)</f>
        <v>0</v>
      </c>
      <c r="BL136" s="14" t="s">
        <v>115</v>
      </c>
      <c r="BM136" s="238" t="s">
        <v>163</v>
      </c>
    </row>
    <row r="137" s="2" customFormat="1" ht="21.75" customHeight="1">
      <c r="A137" s="35"/>
      <c r="B137" s="36"/>
      <c r="C137" s="226" t="s">
        <v>164</v>
      </c>
      <c r="D137" s="226" t="s">
        <v>111</v>
      </c>
      <c r="E137" s="227" t="s">
        <v>165</v>
      </c>
      <c r="F137" s="228" t="s">
        <v>166</v>
      </c>
      <c r="G137" s="229" t="s">
        <v>149</v>
      </c>
      <c r="H137" s="230">
        <v>300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40</v>
      </c>
      <c r="O137" s="88"/>
      <c r="P137" s="236">
        <f>O137*H137</f>
        <v>0</v>
      </c>
      <c r="Q137" s="236">
        <v>0.0036600000000000001</v>
      </c>
      <c r="R137" s="236">
        <f>Q137*H137</f>
        <v>1.0980000000000001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115</v>
      </c>
      <c r="AT137" s="238" t="s">
        <v>111</v>
      </c>
      <c r="AU137" s="238" t="s">
        <v>116</v>
      </c>
      <c r="AY137" s="14" t="s">
        <v>109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116</v>
      </c>
      <c r="BK137" s="239">
        <f>ROUND(I137*H137,2)</f>
        <v>0</v>
      </c>
      <c r="BL137" s="14" t="s">
        <v>115</v>
      </c>
      <c r="BM137" s="238" t="s">
        <v>167</v>
      </c>
    </row>
    <row r="138" s="12" customFormat="1" ht="22.8" customHeight="1">
      <c r="A138" s="12"/>
      <c r="B138" s="210"/>
      <c r="C138" s="211"/>
      <c r="D138" s="212" t="s">
        <v>73</v>
      </c>
      <c r="E138" s="224" t="s">
        <v>146</v>
      </c>
      <c r="F138" s="224" t="s">
        <v>168</v>
      </c>
      <c r="G138" s="211"/>
      <c r="H138" s="211"/>
      <c r="I138" s="214"/>
      <c r="J138" s="225">
        <f>BK138</f>
        <v>0</v>
      </c>
      <c r="K138" s="211"/>
      <c r="L138" s="216"/>
      <c r="M138" s="217"/>
      <c r="N138" s="218"/>
      <c r="O138" s="218"/>
      <c r="P138" s="219">
        <f>SUM(P139:P147)</f>
        <v>0</v>
      </c>
      <c r="Q138" s="218"/>
      <c r="R138" s="219">
        <f>SUM(R139:R147)</f>
        <v>0.36502400000000002</v>
      </c>
      <c r="S138" s="218"/>
      <c r="T138" s="220">
        <f>SUM(T139:T147)</f>
        <v>42.424939999999999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79</v>
      </c>
      <c r="AT138" s="222" t="s">
        <v>73</v>
      </c>
      <c r="AU138" s="222" t="s">
        <v>79</v>
      </c>
      <c r="AY138" s="221" t="s">
        <v>109</v>
      </c>
      <c r="BK138" s="223">
        <f>SUM(BK139:BK147)</f>
        <v>0</v>
      </c>
    </row>
    <row r="139" s="2" customFormat="1" ht="21.75" customHeight="1">
      <c r="A139" s="35"/>
      <c r="B139" s="36"/>
      <c r="C139" s="226" t="s">
        <v>169</v>
      </c>
      <c r="D139" s="226" t="s">
        <v>111</v>
      </c>
      <c r="E139" s="227" t="s">
        <v>170</v>
      </c>
      <c r="F139" s="228" t="s">
        <v>171</v>
      </c>
      <c r="G139" s="229" t="s">
        <v>149</v>
      </c>
      <c r="H139" s="230">
        <v>300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40</v>
      </c>
      <c r="O139" s="88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115</v>
      </c>
      <c r="AT139" s="238" t="s">
        <v>111</v>
      </c>
      <c r="AU139" s="238" t="s">
        <v>116</v>
      </c>
      <c r="AY139" s="14" t="s">
        <v>109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116</v>
      </c>
      <c r="BK139" s="239">
        <f>ROUND(I139*H139,2)</f>
        <v>0</v>
      </c>
      <c r="BL139" s="14" t="s">
        <v>115</v>
      </c>
      <c r="BM139" s="238" t="s">
        <v>172</v>
      </c>
    </row>
    <row r="140" s="2" customFormat="1" ht="21.75" customHeight="1">
      <c r="A140" s="35"/>
      <c r="B140" s="36"/>
      <c r="C140" s="226" t="s">
        <v>173</v>
      </c>
      <c r="D140" s="226" t="s">
        <v>111</v>
      </c>
      <c r="E140" s="227" t="s">
        <v>174</v>
      </c>
      <c r="F140" s="228" t="s">
        <v>175</v>
      </c>
      <c r="G140" s="229" t="s">
        <v>176</v>
      </c>
      <c r="H140" s="230">
        <v>829.60000000000002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40</v>
      </c>
      <c r="O140" s="88"/>
      <c r="P140" s="236">
        <f>O140*H140</f>
        <v>0</v>
      </c>
      <c r="Q140" s="236">
        <v>0.00044000000000000002</v>
      </c>
      <c r="R140" s="236">
        <f>Q140*H140</f>
        <v>0.36502400000000002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115</v>
      </c>
      <c r="AT140" s="238" t="s">
        <v>111</v>
      </c>
      <c r="AU140" s="238" t="s">
        <v>116</v>
      </c>
      <c r="AY140" s="14" t="s">
        <v>109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116</v>
      </c>
      <c r="BK140" s="239">
        <f>ROUND(I140*H140,2)</f>
        <v>0</v>
      </c>
      <c r="BL140" s="14" t="s">
        <v>115</v>
      </c>
      <c r="BM140" s="238" t="s">
        <v>177</v>
      </c>
    </row>
    <row r="141" s="2" customFormat="1" ht="33" customHeight="1">
      <c r="A141" s="35"/>
      <c r="B141" s="36"/>
      <c r="C141" s="226" t="s">
        <v>178</v>
      </c>
      <c r="D141" s="226" t="s">
        <v>111</v>
      </c>
      <c r="E141" s="227" t="s">
        <v>179</v>
      </c>
      <c r="F141" s="228" t="s">
        <v>180</v>
      </c>
      <c r="G141" s="229" t="s">
        <v>132</v>
      </c>
      <c r="H141" s="230">
        <v>0.085000000000000006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40</v>
      </c>
      <c r="O141" s="88"/>
      <c r="P141" s="236">
        <f>O141*H141</f>
        <v>0</v>
      </c>
      <c r="Q141" s="236">
        <v>0</v>
      </c>
      <c r="R141" s="236">
        <f>Q141*H141</f>
        <v>0</v>
      </c>
      <c r="S141" s="236">
        <v>1.244</v>
      </c>
      <c r="T141" s="237">
        <f>S141*H141</f>
        <v>0.10574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115</v>
      </c>
      <c r="AT141" s="238" t="s">
        <v>111</v>
      </c>
      <c r="AU141" s="238" t="s">
        <v>116</v>
      </c>
      <c r="AY141" s="14" t="s">
        <v>109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116</v>
      </c>
      <c r="BK141" s="239">
        <f>ROUND(I141*H141,2)</f>
        <v>0</v>
      </c>
      <c r="BL141" s="14" t="s">
        <v>115</v>
      </c>
      <c r="BM141" s="238" t="s">
        <v>181</v>
      </c>
    </row>
    <row r="142" s="2" customFormat="1" ht="16.5" customHeight="1">
      <c r="A142" s="35"/>
      <c r="B142" s="36"/>
      <c r="C142" s="226" t="s">
        <v>182</v>
      </c>
      <c r="D142" s="226" t="s">
        <v>111</v>
      </c>
      <c r="E142" s="227" t="s">
        <v>183</v>
      </c>
      <c r="F142" s="228" t="s">
        <v>184</v>
      </c>
      <c r="G142" s="229" t="s">
        <v>149</v>
      </c>
      <c r="H142" s="230">
        <v>160.30000000000001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40</v>
      </c>
      <c r="O142" s="88"/>
      <c r="P142" s="236">
        <f>O142*H142</f>
        <v>0</v>
      </c>
      <c r="Q142" s="236">
        <v>0</v>
      </c>
      <c r="R142" s="236">
        <f>Q142*H142</f>
        <v>0</v>
      </c>
      <c r="S142" s="236">
        <v>0.26400000000000001</v>
      </c>
      <c r="T142" s="237">
        <f>S142*H142</f>
        <v>42.319200000000002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115</v>
      </c>
      <c r="AT142" s="238" t="s">
        <v>111</v>
      </c>
      <c r="AU142" s="238" t="s">
        <v>116</v>
      </c>
      <c r="AY142" s="14" t="s">
        <v>109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116</v>
      </c>
      <c r="BK142" s="239">
        <f>ROUND(I142*H142,2)</f>
        <v>0</v>
      </c>
      <c r="BL142" s="14" t="s">
        <v>115</v>
      </c>
      <c r="BM142" s="238" t="s">
        <v>185</v>
      </c>
    </row>
    <row r="143" s="2" customFormat="1" ht="21.75" customHeight="1">
      <c r="A143" s="35"/>
      <c r="B143" s="36"/>
      <c r="C143" s="226" t="s">
        <v>186</v>
      </c>
      <c r="D143" s="226" t="s">
        <v>111</v>
      </c>
      <c r="E143" s="227" t="s">
        <v>187</v>
      </c>
      <c r="F143" s="228" t="s">
        <v>188</v>
      </c>
      <c r="G143" s="229" t="s">
        <v>132</v>
      </c>
      <c r="H143" s="230">
        <v>42.640999999999998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40</v>
      </c>
      <c r="O143" s="88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115</v>
      </c>
      <c r="AT143" s="238" t="s">
        <v>111</v>
      </c>
      <c r="AU143" s="238" t="s">
        <v>116</v>
      </c>
      <c r="AY143" s="14" t="s">
        <v>109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116</v>
      </c>
      <c r="BK143" s="239">
        <f>ROUND(I143*H143,2)</f>
        <v>0</v>
      </c>
      <c r="BL143" s="14" t="s">
        <v>115</v>
      </c>
      <c r="BM143" s="238" t="s">
        <v>189</v>
      </c>
    </row>
    <row r="144" s="2" customFormat="1" ht="16.5" customHeight="1">
      <c r="A144" s="35"/>
      <c r="B144" s="36"/>
      <c r="C144" s="226" t="s">
        <v>190</v>
      </c>
      <c r="D144" s="226" t="s">
        <v>111</v>
      </c>
      <c r="E144" s="227" t="s">
        <v>191</v>
      </c>
      <c r="F144" s="228" t="s">
        <v>192</v>
      </c>
      <c r="G144" s="229" t="s">
        <v>132</v>
      </c>
      <c r="H144" s="230">
        <v>42.640999999999998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40</v>
      </c>
      <c r="O144" s="88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115</v>
      </c>
      <c r="AT144" s="238" t="s">
        <v>111</v>
      </c>
      <c r="AU144" s="238" t="s">
        <v>116</v>
      </c>
      <c r="AY144" s="14" t="s">
        <v>109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116</v>
      </c>
      <c r="BK144" s="239">
        <f>ROUND(I144*H144,2)</f>
        <v>0</v>
      </c>
      <c r="BL144" s="14" t="s">
        <v>115</v>
      </c>
      <c r="BM144" s="238" t="s">
        <v>193</v>
      </c>
    </row>
    <row r="145" s="2" customFormat="1" ht="21.75" customHeight="1">
      <c r="A145" s="35"/>
      <c r="B145" s="36"/>
      <c r="C145" s="226" t="s">
        <v>7</v>
      </c>
      <c r="D145" s="226" t="s">
        <v>111</v>
      </c>
      <c r="E145" s="227" t="s">
        <v>194</v>
      </c>
      <c r="F145" s="228" t="s">
        <v>195</v>
      </c>
      <c r="G145" s="229" t="s">
        <v>132</v>
      </c>
      <c r="H145" s="230">
        <v>169.27600000000001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40</v>
      </c>
      <c r="O145" s="88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115</v>
      </c>
      <c r="AT145" s="238" t="s">
        <v>111</v>
      </c>
      <c r="AU145" s="238" t="s">
        <v>116</v>
      </c>
      <c r="AY145" s="14" t="s">
        <v>109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116</v>
      </c>
      <c r="BK145" s="239">
        <f>ROUND(I145*H145,2)</f>
        <v>0</v>
      </c>
      <c r="BL145" s="14" t="s">
        <v>115</v>
      </c>
      <c r="BM145" s="238" t="s">
        <v>196</v>
      </c>
    </row>
    <row r="146" s="2" customFormat="1" ht="21.75" customHeight="1">
      <c r="A146" s="35"/>
      <c r="B146" s="36"/>
      <c r="C146" s="226" t="s">
        <v>197</v>
      </c>
      <c r="D146" s="226" t="s">
        <v>111</v>
      </c>
      <c r="E146" s="227" t="s">
        <v>198</v>
      </c>
      <c r="F146" s="228" t="s">
        <v>199</v>
      </c>
      <c r="G146" s="229" t="s">
        <v>132</v>
      </c>
      <c r="H146" s="230">
        <v>2560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40</v>
      </c>
      <c r="O146" s="88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115</v>
      </c>
      <c r="AT146" s="238" t="s">
        <v>111</v>
      </c>
      <c r="AU146" s="238" t="s">
        <v>116</v>
      </c>
      <c r="AY146" s="14" t="s">
        <v>109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116</v>
      </c>
      <c r="BK146" s="239">
        <f>ROUND(I146*H146,2)</f>
        <v>0</v>
      </c>
      <c r="BL146" s="14" t="s">
        <v>115</v>
      </c>
      <c r="BM146" s="238" t="s">
        <v>200</v>
      </c>
    </row>
    <row r="147" s="2" customFormat="1" ht="21.75" customHeight="1">
      <c r="A147" s="35"/>
      <c r="B147" s="36"/>
      <c r="C147" s="226" t="s">
        <v>201</v>
      </c>
      <c r="D147" s="226" t="s">
        <v>111</v>
      </c>
      <c r="E147" s="227" t="s">
        <v>202</v>
      </c>
      <c r="F147" s="228" t="s">
        <v>203</v>
      </c>
      <c r="G147" s="229" t="s">
        <v>132</v>
      </c>
      <c r="H147" s="230">
        <v>5120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40</v>
      </c>
      <c r="O147" s="88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115</v>
      </c>
      <c r="AT147" s="238" t="s">
        <v>111</v>
      </c>
      <c r="AU147" s="238" t="s">
        <v>116</v>
      </c>
      <c r="AY147" s="14" t="s">
        <v>109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116</v>
      </c>
      <c r="BK147" s="239">
        <f>ROUND(I147*H147,2)</f>
        <v>0</v>
      </c>
      <c r="BL147" s="14" t="s">
        <v>115</v>
      </c>
      <c r="BM147" s="238" t="s">
        <v>204</v>
      </c>
    </row>
    <row r="148" s="12" customFormat="1" ht="25.92" customHeight="1">
      <c r="A148" s="12"/>
      <c r="B148" s="210"/>
      <c r="C148" s="211"/>
      <c r="D148" s="212" t="s">
        <v>73</v>
      </c>
      <c r="E148" s="213" t="s">
        <v>205</v>
      </c>
      <c r="F148" s="213" t="s">
        <v>206</v>
      </c>
      <c r="G148" s="211"/>
      <c r="H148" s="211"/>
      <c r="I148" s="214"/>
      <c r="J148" s="215">
        <f>BK148</f>
        <v>0</v>
      </c>
      <c r="K148" s="211"/>
      <c r="L148" s="216"/>
      <c r="M148" s="217"/>
      <c r="N148" s="218"/>
      <c r="O148" s="218"/>
      <c r="P148" s="219">
        <f>P149+P151</f>
        <v>0</v>
      </c>
      <c r="Q148" s="218"/>
      <c r="R148" s="219">
        <f>R149+R151</f>
        <v>1.1025</v>
      </c>
      <c r="S148" s="218"/>
      <c r="T148" s="220">
        <f>T149+T151</f>
        <v>0.216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116</v>
      </c>
      <c r="AT148" s="222" t="s">
        <v>73</v>
      </c>
      <c r="AU148" s="222" t="s">
        <v>74</v>
      </c>
      <c r="AY148" s="221" t="s">
        <v>109</v>
      </c>
      <c r="BK148" s="223">
        <f>BK149+BK151</f>
        <v>0</v>
      </c>
    </row>
    <row r="149" s="12" customFormat="1" ht="22.8" customHeight="1">
      <c r="A149" s="12"/>
      <c r="B149" s="210"/>
      <c r="C149" s="211"/>
      <c r="D149" s="212" t="s">
        <v>73</v>
      </c>
      <c r="E149" s="224" t="s">
        <v>207</v>
      </c>
      <c r="F149" s="224" t="s">
        <v>208</v>
      </c>
      <c r="G149" s="211"/>
      <c r="H149" s="211"/>
      <c r="I149" s="214"/>
      <c r="J149" s="225">
        <f>BK149</f>
        <v>0</v>
      </c>
      <c r="K149" s="211"/>
      <c r="L149" s="216"/>
      <c r="M149" s="217"/>
      <c r="N149" s="218"/>
      <c r="O149" s="218"/>
      <c r="P149" s="219">
        <f>P150</f>
        <v>0</v>
      </c>
      <c r="Q149" s="218"/>
      <c r="R149" s="219">
        <f>R150</f>
        <v>1.1025</v>
      </c>
      <c r="S149" s="218"/>
      <c r="T149" s="220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116</v>
      </c>
      <c r="AT149" s="222" t="s">
        <v>73</v>
      </c>
      <c r="AU149" s="222" t="s">
        <v>79</v>
      </c>
      <c r="AY149" s="221" t="s">
        <v>109</v>
      </c>
      <c r="BK149" s="223">
        <f>BK150</f>
        <v>0</v>
      </c>
    </row>
    <row r="150" s="2" customFormat="1" ht="33" customHeight="1">
      <c r="A150" s="35"/>
      <c r="B150" s="36"/>
      <c r="C150" s="226" t="s">
        <v>209</v>
      </c>
      <c r="D150" s="226" t="s">
        <v>111</v>
      </c>
      <c r="E150" s="227" t="s">
        <v>210</v>
      </c>
      <c r="F150" s="228" t="s">
        <v>211</v>
      </c>
      <c r="G150" s="229" t="s">
        <v>149</v>
      </c>
      <c r="H150" s="230">
        <v>210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40</v>
      </c>
      <c r="O150" s="88"/>
      <c r="P150" s="236">
        <f>O150*H150</f>
        <v>0</v>
      </c>
      <c r="Q150" s="236">
        <v>0.0052500000000000003</v>
      </c>
      <c r="R150" s="236">
        <f>Q150*H150</f>
        <v>1.1025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178</v>
      </c>
      <c r="AT150" s="238" t="s">
        <v>111</v>
      </c>
      <c r="AU150" s="238" t="s">
        <v>116</v>
      </c>
      <c r="AY150" s="14" t="s">
        <v>109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116</v>
      </c>
      <c r="BK150" s="239">
        <f>ROUND(I150*H150,2)</f>
        <v>0</v>
      </c>
      <c r="BL150" s="14" t="s">
        <v>178</v>
      </c>
      <c r="BM150" s="238" t="s">
        <v>212</v>
      </c>
    </row>
    <row r="151" s="12" customFormat="1" ht="22.8" customHeight="1">
      <c r="A151" s="12"/>
      <c r="B151" s="210"/>
      <c r="C151" s="211"/>
      <c r="D151" s="212" t="s">
        <v>73</v>
      </c>
      <c r="E151" s="224" t="s">
        <v>213</v>
      </c>
      <c r="F151" s="224" t="s">
        <v>214</v>
      </c>
      <c r="G151" s="211"/>
      <c r="H151" s="211"/>
      <c r="I151" s="214"/>
      <c r="J151" s="225">
        <f>BK151</f>
        <v>0</v>
      </c>
      <c r="K151" s="211"/>
      <c r="L151" s="216"/>
      <c r="M151" s="217"/>
      <c r="N151" s="218"/>
      <c r="O151" s="218"/>
      <c r="P151" s="219">
        <f>SUM(P152:P153)</f>
        <v>0</v>
      </c>
      <c r="Q151" s="218"/>
      <c r="R151" s="219">
        <f>SUM(R152:R153)</f>
        <v>0</v>
      </c>
      <c r="S151" s="218"/>
      <c r="T151" s="220">
        <f>SUM(T152:T153)</f>
        <v>0.216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116</v>
      </c>
      <c r="AT151" s="222" t="s">
        <v>73</v>
      </c>
      <c r="AU151" s="222" t="s">
        <v>79</v>
      </c>
      <c r="AY151" s="221" t="s">
        <v>109</v>
      </c>
      <c r="BK151" s="223">
        <f>SUM(BK152:BK153)</f>
        <v>0</v>
      </c>
    </row>
    <row r="152" s="2" customFormat="1" ht="21.75" customHeight="1">
      <c r="A152" s="35"/>
      <c r="B152" s="36"/>
      <c r="C152" s="226" t="s">
        <v>215</v>
      </c>
      <c r="D152" s="226" t="s">
        <v>111</v>
      </c>
      <c r="E152" s="227" t="s">
        <v>216</v>
      </c>
      <c r="F152" s="228" t="s">
        <v>217</v>
      </c>
      <c r="G152" s="229" t="s">
        <v>149</v>
      </c>
      <c r="H152" s="230">
        <v>7.2000000000000002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40</v>
      </c>
      <c r="O152" s="88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178</v>
      </c>
      <c r="AT152" s="238" t="s">
        <v>111</v>
      </c>
      <c r="AU152" s="238" t="s">
        <v>116</v>
      </c>
      <c r="AY152" s="14" t="s">
        <v>109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116</v>
      </c>
      <c r="BK152" s="239">
        <f>ROUND(I152*H152,2)</f>
        <v>0</v>
      </c>
      <c r="BL152" s="14" t="s">
        <v>178</v>
      </c>
      <c r="BM152" s="238" t="s">
        <v>218</v>
      </c>
    </row>
    <row r="153" s="2" customFormat="1" ht="21.75" customHeight="1">
      <c r="A153" s="35"/>
      <c r="B153" s="36"/>
      <c r="C153" s="226" t="s">
        <v>219</v>
      </c>
      <c r="D153" s="226" t="s">
        <v>111</v>
      </c>
      <c r="E153" s="227" t="s">
        <v>220</v>
      </c>
      <c r="F153" s="228" t="s">
        <v>221</v>
      </c>
      <c r="G153" s="229" t="s">
        <v>149</v>
      </c>
      <c r="H153" s="230">
        <v>7.2000000000000002</v>
      </c>
      <c r="I153" s="231"/>
      <c r="J153" s="232">
        <f>ROUND(I153*H153,2)</f>
        <v>0</v>
      </c>
      <c r="K153" s="233"/>
      <c r="L153" s="41"/>
      <c r="M153" s="240" t="s">
        <v>1</v>
      </c>
      <c r="N153" s="241" t="s">
        <v>40</v>
      </c>
      <c r="O153" s="242"/>
      <c r="P153" s="243">
        <f>O153*H153</f>
        <v>0</v>
      </c>
      <c r="Q153" s="243">
        <v>0</v>
      </c>
      <c r="R153" s="243">
        <f>Q153*H153</f>
        <v>0</v>
      </c>
      <c r="S153" s="243">
        <v>0.029999999999999999</v>
      </c>
      <c r="T153" s="244">
        <f>S153*H153</f>
        <v>0.216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178</v>
      </c>
      <c r="AT153" s="238" t="s">
        <v>111</v>
      </c>
      <c r="AU153" s="238" t="s">
        <v>116</v>
      </c>
      <c r="AY153" s="14" t="s">
        <v>109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116</v>
      </c>
      <c r="BK153" s="239">
        <f>ROUND(I153*H153,2)</f>
        <v>0</v>
      </c>
      <c r="BL153" s="14" t="s">
        <v>178</v>
      </c>
      <c r="BM153" s="238" t="s">
        <v>222</v>
      </c>
    </row>
    <row r="154" s="2" customFormat="1" ht="6.96" customHeight="1">
      <c r="A154" s="35"/>
      <c r="B154" s="63"/>
      <c r="C154" s="64"/>
      <c r="D154" s="64"/>
      <c r="E154" s="64"/>
      <c r="F154" s="64"/>
      <c r="G154" s="64"/>
      <c r="H154" s="64"/>
      <c r="I154" s="174"/>
      <c r="J154" s="64"/>
      <c r="K154" s="64"/>
      <c r="L154" s="41"/>
      <c r="M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</row>
  </sheetData>
  <sheetProtection sheet="1" autoFilter="0" formatColumns="0" formatRows="0" objects="1" scenarios="1" spinCount="100000" saltValue="Ivba9sHxEymmvHEDuGUGBxh0NfuevxSDZmbPffB+7t0imd6eX+QN/WoYWTWzRWkTF4K8GCTSCThJCVytCuI2Lw==" hashValue="OUVukxl+HV5KZK/ADEn4zgFAcaDWxHB45AYsXCtPbxBP85uFJcDFGsW3DgOdCaBoCyS2mzOp5/BcTSnkZkCuGQ==" algorithmName="SHA-512" password="CC35"/>
  <autoFilter ref="C119:K153"/>
  <mergeCells count="6">
    <mergeCell ref="E7:H7"/>
    <mergeCell ref="E16:H16"/>
    <mergeCell ref="E25:H25"/>
    <mergeCell ref="E85:H85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Jana Špániková</dc:creator>
  <cp:lastModifiedBy>Jana Špániková</cp:lastModifiedBy>
  <dcterms:created xsi:type="dcterms:W3CDTF">2020-02-06T14:44:27Z</dcterms:created>
  <dcterms:modified xsi:type="dcterms:W3CDTF">2020-02-06T14:44:30Z</dcterms:modified>
</cp:coreProperties>
</file>