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SPRÁVCA-PC\Users\Správca\Desktop\voros\Vikartovský - čerpačka\"/>
    </mc:Choice>
  </mc:AlternateContent>
  <bookViews>
    <workbookView xWindow="0" yWindow="0" windowWidth="0" windowHeight="0"/>
  </bookViews>
  <sheets>
    <sheet name="Rekapitulácia stavby" sheetId="1" r:id="rId1"/>
    <sheet name="1 - SO 01 - Hlavná stavba" sheetId="2" r:id="rId2"/>
    <sheet name="1_1 - Zdravotechnika" sheetId="3" r:id="rId3"/>
    <sheet name="1_2 - Vzduchotechnika" sheetId="4" r:id="rId4"/>
    <sheet name="1_3 - Elektroinštalácia" sheetId="5" r:id="rId5"/>
    <sheet name="2_1 - Úprava cesty III-1464" sheetId="6" r:id="rId6"/>
    <sheet name="2_2 - Úprava chodníkov pr..." sheetId="7" r:id="rId7"/>
    <sheet name="2_3 - Úprava cesty III-14..." sheetId="8" r:id="rId8"/>
    <sheet name="3_1 - SO 03.1 Vnútroareál..." sheetId="9" r:id="rId9"/>
    <sheet name="3_2 - SO 03.2 Vnútroareál..." sheetId="10" r:id="rId10"/>
    <sheet name="4 - SO 04 Dažďová kanaliz..." sheetId="11" r:id="rId11"/>
    <sheet name="5 - SO 05 Splašková kanal..." sheetId="12" r:id="rId12"/>
    <sheet name="6 - SO 06 Úprava vodovodn..." sheetId="13" r:id="rId13"/>
    <sheet name="7 - SO 07 Areálový vodovod" sheetId="14" r:id="rId14"/>
    <sheet name="8 - SO 08 Elektrická príp..." sheetId="15" r:id="rId15"/>
    <sheet name="9 - SO 09 Vonkajší rozvod NN" sheetId="16" r:id="rId16"/>
    <sheet name="10 - SO 10 Vonkajšie osve..." sheetId="17" r:id="rId17"/>
    <sheet name="12 - SO 12 Inf. zariadeni..." sheetId="18" r:id="rId18"/>
    <sheet name="13 - SO 13 Prekládka vere..." sheetId="19" r:id="rId19"/>
    <sheet name="14 - SO 14 Prekládka vzdu..." sheetId="20" r:id="rId20"/>
    <sheet name="16 - SO 16 - Stavebné úpr..." sheetId="21" r:id="rId21"/>
  </sheets>
  <definedNames>
    <definedName name="_xlnm.Print_Area" localSheetId="0">'Rekapitulácia stavby'!$D$4:$AO$76,'Rekapitulácia stavby'!$C$82:$AQ$125</definedName>
    <definedName name="_xlnm.Print_Titles" localSheetId="0">'Rekapitulácia stavby'!$92:$92</definedName>
    <definedName name="_xlnm._FilterDatabase" localSheetId="1" hidden="1">'1 - SO 01 - Hlavná stavba'!$C$148:$K$356</definedName>
    <definedName name="_xlnm.Print_Area" localSheetId="1">'1 - SO 01 - Hlavná stavba'!$C$4:$J$76,'1 - SO 01 - Hlavná stavba'!$C$82:$J$130,'1 - SO 01 - Hlavná stavba'!$C$136:$J$356</definedName>
    <definedName name="_xlnm.Print_Titles" localSheetId="1">'1 - SO 01 - Hlavná stavba'!$148:$148</definedName>
    <definedName name="_xlnm._FilterDatabase" localSheetId="2" hidden="1">'1_1 - Zdravotechnika'!$C$138:$K$235</definedName>
    <definedName name="_xlnm.Print_Area" localSheetId="2">'1_1 - Zdravotechnika'!$C$4:$J$76,'1_1 - Zdravotechnika'!$C$82:$J$118,'1_1 - Zdravotechnika'!$C$124:$J$235</definedName>
    <definedName name="_xlnm.Print_Titles" localSheetId="2">'1_1 - Zdravotechnika'!$138:$138</definedName>
    <definedName name="_xlnm._FilterDatabase" localSheetId="3" hidden="1">'1_2 - Vzduchotechnika'!$C$136:$K$206</definedName>
    <definedName name="_xlnm.Print_Area" localSheetId="3">'1_2 - Vzduchotechnika'!$C$4:$J$76,'1_2 - Vzduchotechnika'!$C$82:$J$116,'1_2 - Vzduchotechnika'!$C$122:$J$206</definedName>
    <definedName name="_xlnm.Print_Titles" localSheetId="3">'1_2 - Vzduchotechnika'!$136:$136</definedName>
    <definedName name="_xlnm._FilterDatabase" localSheetId="4" hidden="1">'1_3 - Elektroinštalácia'!$C$136:$K$303</definedName>
    <definedName name="_xlnm.Print_Area" localSheetId="4">'1_3 - Elektroinštalácia'!$C$4:$J$76,'1_3 - Elektroinštalácia'!$C$82:$J$116,'1_3 - Elektroinštalácia'!$C$122:$J$303</definedName>
    <definedName name="_xlnm.Print_Titles" localSheetId="4">'1_3 - Elektroinštalácia'!$136:$136</definedName>
    <definedName name="_xlnm._FilterDatabase" localSheetId="5" hidden="1">'2_1 - Úprava cesty III-1464'!$C$135:$K$191</definedName>
    <definedName name="_xlnm.Print_Area" localSheetId="5">'2_1 - Úprava cesty III-1464'!$C$4:$J$76,'2_1 - Úprava cesty III-1464'!$C$82:$J$115,'2_1 - Úprava cesty III-1464'!$C$121:$J$191</definedName>
    <definedName name="_xlnm.Print_Titles" localSheetId="5">'2_1 - Úprava cesty III-1464'!$135:$135</definedName>
    <definedName name="_xlnm._FilterDatabase" localSheetId="6" hidden="1">'2_2 - Úprava chodníkov pr...'!$C$137:$K$175</definedName>
    <definedName name="_xlnm.Print_Area" localSheetId="6">'2_2 - Úprava chodníkov pr...'!$C$4:$J$76,'2_2 - Úprava chodníkov pr...'!$C$82:$J$117,'2_2 - Úprava chodníkov pr...'!$C$123:$J$175</definedName>
    <definedName name="_xlnm.Print_Titles" localSheetId="6">'2_2 - Úprava chodníkov pr...'!$137:$137</definedName>
    <definedName name="_xlnm._FilterDatabase" localSheetId="7" hidden="1">'2_3 - Úprava cesty III-14...'!$C$132:$K$180</definedName>
    <definedName name="_xlnm.Print_Area" localSheetId="7">'2_3 - Úprava cesty III-14...'!$C$4:$J$76,'2_3 - Úprava cesty III-14...'!$C$82:$J$112,'2_3 - Úprava cesty III-14...'!$C$118:$J$180</definedName>
    <definedName name="_xlnm.Print_Titles" localSheetId="7">'2_3 - Úprava cesty III-14...'!$132:$132</definedName>
    <definedName name="_xlnm._FilterDatabase" localSheetId="8" hidden="1">'3_1 - SO 03.1 Vnútroareál...'!$C$137:$K$217</definedName>
    <definedName name="_xlnm.Print_Area" localSheetId="8">'3_1 - SO 03.1 Vnútroareál...'!$C$4:$J$76,'3_1 - SO 03.1 Vnútroareál...'!$C$82:$J$117,'3_1 - SO 03.1 Vnútroareál...'!$C$123:$J$217</definedName>
    <definedName name="_xlnm.Print_Titles" localSheetId="8">'3_1 - SO 03.1 Vnútroareál...'!$137:$137</definedName>
    <definedName name="_xlnm._FilterDatabase" localSheetId="9" hidden="1">'3_2 - SO 03.2 Vnútroareál...'!$C$132:$K$174</definedName>
    <definedName name="_xlnm.Print_Area" localSheetId="9">'3_2 - SO 03.2 Vnútroareál...'!$C$4:$J$76,'3_2 - SO 03.2 Vnútroareál...'!$C$82:$J$112,'3_2 - SO 03.2 Vnútroareál...'!$C$118:$J$174</definedName>
    <definedName name="_xlnm.Print_Titles" localSheetId="9">'3_2 - SO 03.2 Vnútroareál...'!$132:$132</definedName>
    <definedName name="_xlnm._FilterDatabase" localSheetId="10" hidden="1">'4 - SO 04 Dažďová kanaliz...'!$C$130:$K$168</definedName>
    <definedName name="_xlnm.Print_Area" localSheetId="10">'4 - SO 04 Dažďová kanaliz...'!$C$4:$J$76,'4 - SO 04 Dažďová kanaliz...'!$C$82:$J$112,'4 - SO 04 Dažďová kanaliz...'!$C$118:$J$168</definedName>
    <definedName name="_xlnm.Print_Titles" localSheetId="10">'4 - SO 04 Dažďová kanaliz...'!$130:$130</definedName>
    <definedName name="_xlnm._FilterDatabase" localSheetId="11" hidden="1">'5 - SO 05 Splašková kanal...'!$C$129:$K$153</definedName>
    <definedName name="_xlnm.Print_Area" localSheetId="11">'5 - SO 05 Splašková kanal...'!$C$4:$J$76,'5 - SO 05 Splašková kanal...'!$C$82:$J$111,'5 - SO 05 Splašková kanal...'!$C$117:$J$153</definedName>
    <definedName name="_xlnm.Print_Titles" localSheetId="11">'5 - SO 05 Splašková kanal...'!$129:$129</definedName>
    <definedName name="_xlnm._FilterDatabase" localSheetId="12" hidden="1">'6 - SO 06 Úprava vodovodn...'!$C$129:$K$164</definedName>
    <definedName name="_xlnm.Print_Area" localSheetId="12">'6 - SO 06 Úprava vodovodn...'!$C$4:$J$76,'6 - SO 06 Úprava vodovodn...'!$C$82:$J$111,'6 - SO 06 Úprava vodovodn...'!$C$117:$J$164</definedName>
    <definedName name="_xlnm.Print_Titles" localSheetId="12">'6 - SO 06 Úprava vodovodn...'!$129:$129</definedName>
    <definedName name="_xlnm._FilterDatabase" localSheetId="13" hidden="1">'7 - SO 07 Areálový vodovod'!$C$129:$K$152</definedName>
    <definedName name="_xlnm.Print_Area" localSheetId="13">'7 - SO 07 Areálový vodovod'!$C$4:$J$76,'7 - SO 07 Areálový vodovod'!$C$82:$J$111,'7 - SO 07 Areálový vodovod'!$C$117:$J$152</definedName>
    <definedName name="_xlnm.Print_Titles" localSheetId="13">'7 - SO 07 Areálový vodovod'!$129:$129</definedName>
    <definedName name="_xlnm._FilterDatabase" localSheetId="14" hidden="1">'8 - SO 08 Elektrická príp...'!$C$129:$K$152</definedName>
    <definedName name="_xlnm.Print_Area" localSheetId="14">'8 - SO 08 Elektrická príp...'!$C$4:$J$76,'8 - SO 08 Elektrická príp...'!$C$82:$J$111,'8 - SO 08 Elektrická príp...'!$C$117:$J$152</definedName>
    <definedName name="_xlnm.Print_Titles" localSheetId="14">'8 - SO 08 Elektrická príp...'!$129:$129</definedName>
    <definedName name="_xlnm._FilterDatabase" localSheetId="15" hidden="1">'9 - SO 09 Vonkajší rozvod NN'!$C$129:$K$153</definedName>
    <definedName name="_xlnm.Print_Area" localSheetId="15">'9 - SO 09 Vonkajší rozvod NN'!$C$4:$J$76,'9 - SO 09 Vonkajší rozvod NN'!$C$82:$J$111,'9 - SO 09 Vonkajší rozvod NN'!$C$117:$J$153</definedName>
    <definedName name="_xlnm.Print_Titles" localSheetId="15">'9 - SO 09 Vonkajší rozvod NN'!$129:$129</definedName>
    <definedName name="_xlnm._FilterDatabase" localSheetId="16" hidden="1">'10 - SO 10 Vonkajšie osve...'!$C$129:$K$163</definedName>
    <definedName name="_xlnm.Print_Area" localSheetId="16">'10 - SO 10 Vonkajšie osve...'!$C$4:$J$76,'10 - SO 10 Vonkajšie osve...'!$C$82:$J$111,'10 - SO 10 Vonkajšie osve...'!$C$117:$J$163</definedName>
    <definedName name="_xlnm.Print_Titles" localSheetId="16">'10 - SO 10 Vonkajšie osve...'!$129:$129</definedName>
    <definedName name="_xlnm._FilterDatabase" localSheetId="17" hidden="1">'12 - SO 12 Inf. zariadeni...'!$C$130:$K$147</definedName>
    <definedName name="_xlnm.Print_Area" localSheetId="17">'12 - SO 12 Inf. zariadeni...'!$C$4:$J$76,'12 - SO 12 Inf. zariadeni...'!$C$82:$J$112,'12 - SO 12 Inf. zariadeni...'!$C$118:$J$147</definedName>
    <definedName name="_xlnm.Print_Titles" localSheetId="17">'12 - SO 12 Inf. zariadeni...'!$130:$130</definedName>
    <definedName name="_xlnm._FilterDatabase" localSheetId="18" hidden="1">'13 - SO 13 Prekládka vere...'!$C$131:$K$160</definedName>
    <definedName name="_xlnm.Print_Area" localSheetId="18">'13 - SO 13 Prekládka vere...'!$C$4:$J$76,'13 - SO 13 Prekládka vere...'!$C$82:$J$113,'13 - SO 13 Prekládka vere...'!$C$119:$J$160</definedName>
    <definedName name="_xlnm.Print_Titles" localSheetId="18">'13 - SO 13 Prekládka vere...'!$131:$131</definedName>
    <definedName name="_xlnm._FilterDatabase" localSheetId="19" hidden="1">'14 - SO 14 Prekládka vzdu...'!$C$130:$K$150</definedName>
    <definedName name="_xlnm.Print_Area" localSheetId="19">'14 - SO 14 Prekládka vzdu...'!$C$4:$J$76,'14 - SO 14 Prekládka vzdu...'!$C$82:$J$112,'14 - SO 14 Prekládka vzdu...'!$C$118:$J$150</definedName>
    <definedName name="_xlnm.Print_Titles" localSheetId="19">'14 - SO 14 Prekládka vzdu...'!$130:$130</definedName>
    <definedName name="_xlnm._FilterDatabase" localSheetId="20" hidden="1">'16 - SO 16 - Stavebné úpr...'!$C$136:$K$185</definedName>
    <definedName name="_xlnm.Print_Area" localSheetId="20">'16 - SO 16 - Stavebné úpr...'!$C$4:$J$76,'16 - SO 16 - Stavebné úpr...'!$C$82:$J$118,'16 - SO 16 - Stavebné úpr...'!$C$124:$J$185</definedName>
    <definedName name="_xlnm.Print_Titles" localSheetId="20">'16 - SO 16 - Stavebné úpr...'!$136:$136</definedName>
  </definedNames>
  <calcPr/>
</workbook>
</file>

<file path=xl/calcChain.xml><?xml version="1.0" encoding="utf-8"?>
<calcChain xmlns="http://schemas.openxmlformats.org/spreadsheetml/2006/main">
  <c i="21" l="1" r="J39"/>
  <c r="J38"/>
  <c i="1" r="AY117"/>
  <c i="21" r="J37"/>
  <c i="1" r="AX117"/>
  <c i="21"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T154"/>
  <c r="R155"/>
  <c r="R154"/>
  <c r="P155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3"/>
  <c r="F133"/>
  <c r="F131"/>
  <c r="E129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1"/>
  <c r="F91"/>
  <c r="F89"/>
  <c r="E87"/>
  <c r="J24"/>
  <c r="E24"/>
  <c r="J92"/>
  <c r="J23"/>
  <c r="J18"/>
  <c r="E18"/>
  <c r="F134"/>
  <c r="J17"/>
  <c r="J12"/>
  <c r="J131"/>
  <c r="E7"/>
  <c r="E127"/>
  <c i="20" r="J39"/>
  <c r="J38"/>
  <c i="1" r="AY116"/>
  <c i="20" r="J37"/>
  <c i="1" r="AX116"/>
  <c i="20"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1"/>
  <c r="F91"/>
  <c r="F89"/>
  <c r="E87"/>
  <c r="J24"/>
  <c r="E24"/>
  <c r="J92"/>
  <c r="J23"/>
  <c r="J18"/>
  <c r="E18"/>
  <c r="F128"/>
  <c r="J17"/>
  <c r="J12"/>
  <c r="J125"/>
  <c r="E7"/>
  <c r="E121"/>
  <c i="19" r="R134"/>
  <c r="R133"/>
  <c r="J39"/>
  <c r="J38"/>
  <c i="1" r="AY115"/>
  <c i="19" r="J37"/>
  <c i="1" r="AX115"/>
  <c i="19"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1"/>
  <c r="F91"/>
  <c r="F89"/>
  <c r="E87"/>
  <c r="J24"/>
  <c r="E24"/>
  <c r="J92"/>
  <c r="J23"/>
  <c r="J18"/>
  <c r="E18"/>
  <c r="F129"/>
  <c r="J17"/>
  <c r="J12"/>
  <c r="J89"/>
  <c r="E7"/>
  <c r="E122"/>
  <c i="18" r="J39"/>
  <c r="J38"/>
  <c i="1" r="AY114"/>
  <c i="18" r="J37"/>
  <c i="1" r="AX114"/>
  <c i="18" r="BI147"/>
  <c r="BH147"/>
  <c r="BG147"/>
  <c r="BE147"/>
  <c r="T147"/>
  <c r="T146"/>
  <c r="T145"/>
  <c r="R147"/>
  <c r="R146"/>
  <c r="R145"/>
  <c r="P147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1"/>
  <c r="F91"/>
  <c r="F89"/>
  <c r="E87"/>
  <c r="J24"/>
  <c r="E24"/>
  <c r="J128"/>
  <c r="J23"/>
  <c r="J18"/>
  <c r="E18"/>
  <c r="F128"/>
  <c r="J17"/>
  <c r="J12"/>
  <c r="J125"/>
  <c r="E7"/>
  <c r="E121"/>
  <c i="17" r="J39"/>
  <c r="J38"/>
  <c i="1" r="AY113"/>
  <c i="17" r="J37"/>
  <c i="1" r="AX113"/>
  <c i="17"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127"/>
  <c r="J23"/>
  <c r="J18"/>
  <c r="E18"/>
  <c r="F127"/>
  <c r="J17"/>
  <c r="J12"/>
  <c r="J89"/>
  <c r="E7"/>
  <c r="E120"/>
  <c i="16" r="J39"/>
  <c r="J38"/>
  <c i="1" r="AY112"/>
  <c i="16" r="J37"/>
  <c i="1" r="AX112"/>
  <c i="16"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92"/>
  <c r="J23"/>
  <c r="J18"/>
  <c r="E18"/>
  <c r="F92"/>
  <c r="J17"/>
  <c r="J12"/>
  <c r="J124"/>
  <c r="E7"/>
  <c r="E120"/>
  <c i="1" r="AY111"/>
  <c i="15" r="J39"/>
  <c r="J38"/>
  <c r="J37"/>
  <c i="1" r="AX111"/>
  <c i="15"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92"/>
  <c r="J23"/>
  <c r="J18"/>
  <c r="E18"/>
  <c r="F92"/>
  <c r="J17"/>
  <c r="J12"/>
  <c r="J89"/>
  <c r="E7"/>
  <c r="E120"/>
  <c i="14" r="J39"/>
  <c r="J38"/>
  <c i="1" r="AY110"/>
  <c i="14" r="J37"/>
  <c i="1" r="AX110"/>
  <c i="14"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92"/>
  <c r="J23"/>
  <c r="J18"/>
  <c r="E18"/>
  <c r="F127"/>
  <c r="J17"/>
  <c r="J12"/>
  <c r="J89"/>
  <c r="E7"/>
  <c r="E120"/>
  <c i="13" r="J39"/>
  <c r="J38"/>
  <c i="1" r="AY109"/>
  <c i="13" r="J37"/>
  <c i="1" r="AX109"/>
  <c i="13"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127"/>
  <c r="J23"/>
  <c r="J18"/>
  <c r="E18"/>
  <c r="F127"/>
  <c r="J17"/>
  <c r="J12"/>
  <c r="J124"/>
  <c r="E7"/>
  <c r="E120"/>
  <c i="12" r="J39"/>
  <c r="J38"/>
  <c i="1" r="AY108"/>
  <c i="12" r="J37"/>
  <c i="1" r="AX108"/>
  <c i="12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92"/>
  <c r="J23"/>
  <c r="J18"/>
  <c r="E18"/>
  <c r="F127"/>
  <c r="J17"/>
  <c r="J12"/>
  <c r="J124"/>
  <c r="E7"/>
  <c r="E85"/>
  <c i="11" r="J39"/>
  <c r="J38"/>
  <c i="1" r="AY107"/>
  <c i="11" r="J37"/>
  <c i="1" r="AX107"/>
  <c i="11"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7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1"/>
  <c r="F91"/>
  <c r="F89"/>
  <c r="E87"/>
  <c r="J24"/>
  <c r="E24"/>
  <c r="J128"/>
  <c r="J23"/>
  <c r="J18"/>
  <c r="E18"/>
  <c r="F92"/>
  <c r="J17"/>
  <c r="J12"/>
  <c r="J125"/>
  <c r="E7"/>
  <c r="E121"/>
  <c i="10" r="J41"/>
  <c r="J40"/>
  <c i="1" r="AY106"/>
  <c i="10" r="J39"/>
  <c i="1" r="AX106"/>
  <c i="10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29"/>
  <c r="F129"/>
  <c r="F127"/>
  <c r="E125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3"/>
  <c r="F93"/>
  <c r="F91"/>
  <c r="E89"/>
  <c r="J26"/>
  <c r="E26"/>
  <c r="J94"/>
  <c r="J25"/>
  <c r="J20"/>
  <c r="E20"/>
  <c r="F130"/>
  <c r="J19"/>
  <c r="J14"/>
  <c r="J127"/>
  <c r="E7"/>
  <c r="E121"/>
  <c i="9" r="J41"/>
  <c r="J40"/>
  <c i="1" r="AY105"/>
  <c i="9" r="J39"/>
  <c i="1" r="AX105"/>
  <c i="9"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T213"/>
  <c r="T212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4"/>
  <c r="F134"/>
  <c r="F132"/>
  <c r="E130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3"/>
  <c r="F93"/>
  <c r="F91"/>
  <c r="E89"/>
  <c r="J26"/>
  <c r="E26"/>
  <c r="J135"/>
  <c r="J25"/>
  <c r="J20"/>
  <c r="E20"/>
  <c r="F94"/>
  <c r="J19"/>
  <c r="J14"/>
  <c r="J91"/>
  <c r="E7"/>
  <c r="E85"/>
  <c i="8" r="J41"/>
  <c r="J40"/>
  <c i="1" r="AY103"/>
  <c i="8" r="J39"/>
  <c i="1" r="AX103"/>
  <c i="8"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29"/>
  <c r="F129"/>
  <c r="F127"/>
  <c r="E125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3"/>
  <c r="F93"/>
  <c r="F91"/>
  <c r="E89"/>
  <c r="J26"/>
  <c r="E26"/>
  <c r="J94"/>
  <c r="J25"/>
  <c r="J20"/>
  <c r="E20"/>
  <c r="F94"/>
  <c r="J19"/>
  <c r="J14"/>
  <c r="J127"/>
  <c r="E7"/>
  <c r="E121"/>
  <c i="7" r="J41"/>
  <c r="J40"/>
  <c i="1" r="AY102"/>
  <c i="7" r="J39"/>
  <c i="1" r="AX102"/>
  <c i="7" r="BI175"/>
  <c r="BH175"/>
  <c r="BG175"/>
  <c r="BE175"/>
  <c r="T175"/>
  <c r="T174"/>
  <c r="R175"/>
  <c r="R174"/>
  <c r="P175"/>
  <c r="P174"/>
  <c r="BI173"/>
  <c r="BH173"/>
  <c r="BG173"/>
  <c r="BE173"/>
  <c r="T173"/>
  <c r="T172"/>
  <c r="T171"/>
  <c r="R173"/>
  <c r="R172"/>
  <c r="R171"/>
  <c r="P173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4"/>
  <c r="F134"/>
  <c r="F132"/>
  <c r="E130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3"/>
  <c r="F93"/>
  <c r="F91"/>
  <c r="E89"/>
  <c r="J26"/>
  <c r="E26"/>
  <c r="J94"/>
  <c r="J25"/>
  <c r="J20"/>
  <c r="E20"/>
  <c r="F135"/>
  <c r="J19"/>
  <c r="J14"/>
  <c r="J91"/>
  <c r="E7"/>
  <c r="E126"/>
  <c i="6" r="T155"/>
  <c r="J41"/>
  <c r="J40"/>
  <c i="1" r="AY101"/>
  <c i="6" r="J39"/>
  <c i="1" r="AX101"/>
  <c i="6"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2"/>
  <c r="F132"/>
  <c r="F130"/>
  <c r="E128"/>
  <c r="BI113"/>
  <c r="BH113"/>
  <c r="BG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J93"/>
  <c r="F93"/>
  <c r="F91"/>
  <c r="E89"/>
  <c r="J26"/>
  <c r="E26"/>
  <c r="J94"/>
  <c r="J25"/>
  <c r="J20"/>
  <c r="E20"/>
  <c r="F94"/>
  <c r="J19"/>
  <c r="J14"/>
  <c r="J91"/>
  <c r="E7"/>
  <c r="E85"/>
  <c i="5" r="J41"/>
  <c r="J40"/>
  <c i="1" r="AY99"/>
  <c i="5" r="J39"/>
  <c i="1" r="AX99"/>
  <c i="5" r="BI303"/>
  <c r="BH303"/>
  <c r="BG303"/>
  <c r="BE303"/>
  <c r="T303"/>
  <c r="T302"/>
  <c r="R303"/>
  <c r="R302"/>
  <c r="P303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T139"/>
  <c r="R140"/>
  <c r="R139"/>
  <c r="P140"/>
  <c r="P139"/>
  <c r="J133"/>
  <c r="F133"/>
  <c r="F131"/>
  <c r="E129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3"/>
  <c r="F93"/>
  <c r="F91"/>
  <c r="E89"/>
  <c r="J26"/>
  <c r="E26"/>
  <c r="J134"/>
  <c r="J25"/>
  <c r="J20"/>
  <c r="E20"/>
  <c r="F94"/>
  <c r="J19"/>
  <c r="J14"/>
  <c r="J91"/>
  <c r="E7"/>
  <c r="E85"/>
  <c i="4" r="J41"/>
  <c r="J40"/>
  <c i="1" r="AY98"/>
  <c i="4" r="J39"/>
  <c i="1" r="AX98"/>
  <c i="4"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F133"/>
  <c r="F131"/>
  <c r="E129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3"/>
  <c r="F93"/>
  <c r="F91"/>
  <c r="E89"/>
  <c r="J26"/>
  <c r="E26"/>
  <c r="J134"/>
  <c r="J25"/>
  <c r="J20"/>
  <c r="E20"/>
  <c r="F134"/>
  <c r="J19"/>
  <c r="J14"/>
  <c r="J131"/>
  <c r="E7"/>
  <c r="E125"/>
  <c i="3" r="J41"/>
  <c r="J40"/>
  <c i="1" r="AY97"/>
  <c i="3" r="J39"/>
  <c i="1" r="AX97"/>
  <c i="3"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J135"/>
  <c r="F135"/>
  <c r="F133"/>
  <c r="E131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3"/>
  <c r="F93"/>
  <c r="F91"/>
  <c r="E89"/>
  <c r="J26"/>
  <c r="E26"/>
  <c r="J136"/>
  <c r="J25"/>
  <c r="J20"/>
  <c r="E20"/>
  <c r="F136"/>
  <c r="J19"/>
  <c r="J14"/>
  <c r="J91"/>
  <c r="E7"/>
  <c r="E85"/>
  <c i="2" r="J39"/>
  <c r="J38"/>
  <c i="1" r="AY96"/>
  <c i="2" r="J37"/>
  <c i="1" r="AX96"/>
  <c i="2" r="BI356"/>
  <c r="BH356"/>
  <c r="BG356"/>
  <c r="BE356"/>
  <c r="T356"/>
  <c r="R356"/>
  <c r="P356"/>
  <c r="BI355"/>
  <c r="BH355"/>
  <c r="BG355"/>
  <c r="BE355"/>
  <c r="T355"/>
  <c r="R355"/>
  <c r="P355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7"/>
  <c r="BH347"/>
  <c r="BG347"/>
  <c r="BE347"/>
  <c r="T347"/>
  <c r="R347"/>
  <c r="P347"/>
  <c r="BI346"/>
  <c r="BH346"/>
  <c r="BG346"/>
  <c r="BE346"/>
  <c r="T346"/>
  <c r="R346"/>
  <c r="P346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T338"/>
  <c r="R339"/>
  <c r="R338"/>
  <c r="P339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J145"/>
  <c r="F145"/>
  <c r="F143"/>
  <c r="E141"/>
  <c r="BI128"/>
  <c r="BH128"/>
  <c r="BG128"/>
  <c r="BE128"/>
  <c r="BI127"/>
  <c r="BH127"/>
  <c r="BG127"/>
  <c r="BF127"/>
  <c r="BE127"/>
  <c r="BI126"/>
  <c r="BH126"/>
  <c r="BG126"/>
  <c r="BF126"/>
  <c r="BE126"/>
  <c r="BI125"/>
  <c r="BH125"/>
  <c r="BG125"/>
  <c r="BF125"/>
  <c r="BE125"/>
  <c r="BI124"/>
  <c r="BH124"/>
  <c r="BG124"/>
  <c r="BF124"/>
  <c r="BE124"/>
  <c r="BI123"/>
  <c r="BH123"/>
  <c r="BG123"/>
  <c r="BF123"/>
  <c r="BE123"/>
  <c r="J91"/>
  <c r="F91"/>
  <c r="F89"/>
  <c r="E87"/>
  <c r="J24"/>
  <c r="E24"/>
  <c r="J146"/>
  <c r="J23"/>
  <c r="J18"/>
  <c r="E18"/>
  <c r="F146"/>
  <c r="J17"/>
  <c r="J12"/>
  <c r="J143"/>
  <c r="E7"/>
  <c r="E85"/>
  <c i="1" r="CK123"/>
  <c r="CJ123"/>
  <c r="CI123"/>
  <c r="CH123"/>
  <c r="CG123"/>
  <c r="CF123"/>
  <c r="BZ123"/>
  <c r="CE123"/>
  <c r="CK122"/>
  <c r="CJ122"/>
  <c r="CI122"/>
  <c r="CH122"/>
  <c r="CG122"/>
  <c r="CF122"/>
  <c r="BZ122"/>
  <c r="CE122"/>
  <c r="CK121"/>
  <c r="CJ121"/>
  <c r="CI121"/>
  <c r="CH121"/>
  <c r="CG121"/>
  <c r="CF121"/>
  <c r="BZ121"/>
  <c r="CE121"/>
  <c r="CK120"/>
  <c r="CJ120"/>
  <c r="CI120"/>
  <c r="CH120"/>
  <c r="CG120"/>
  <c r="CF120"/>
  <c r="BZ120"/>
  <c r="CE120"/>
  <c r="L90"/>
  <c r="AM90"/>
  <c r="AM89"/>
  <c r="L89"/>
  <c r="AM87"/>
  <c r="L87"/>
  <c r="L85"/>
  <c r="L84"/>
  <c i="2" r="J351"/>
  <c r="J298"/>
  <c r="BK263"/>
  <c r="BK235"/>
  <c r="BK213"/>
  <c r="BK173"/>
  <c r="J356"/>
  <c r="BK336"/>
  <c r="BK318"/>
  <c r="J310"/>
  <c r="J296"/>
  <c r="J277"/>
  <c r="J234"/>
  <c r="J213"/>
  <c r="BK192"/>
  <c r="BK169"/>
  <c r="BK352"/>
  <c r="J331"/>
  <c r="BK313"/>
  <c r="BK278"/>
  <c r="J257"/>
  <c r="J239"/>
  <c r="J197"/>
  <c r="BK194"/>
  <c r="BK153"/>
  <c r="BK292"/>
  <c r="J265"/>
  <c r="BK216"/>
  <c r="BK190"/>
  <c i="1" r="AS104"/>
  <c i="2" r="J295"/>
  <c r="J276"/>
  <c r="J246"/>
  <c r="J206"/>
  <c r="BK168"/>
  <c r="J196"/>
  <c r="BK163"/>
  <c r="BK343"/>
  <c r="BK310"/>
  <c r="BK285"/>
  <c r="BK260"/>
  <c r="BK224"/>
  <c r="J208"/>
  <c r="J174"/>
  <c i="3" r="BK224"/>
  <c r="BK198"/>
  <c r="J169"/>
  <c r="BK233"/>
  <c r="BK212"/>
  <c r="J162"/>
  <c r="J217"/>
  <c r="BK178"/>
  <c r="J229"/>
  <c r="BK208"/>
  <c r="BK170"/>
  <c r="BK231"/>
  <c r="J198"/>
  <c r="J170"/>
  <c r="BK232"/>
  <c r="J203"/>
  <c r="BK173"/>
  <c r="BK227"/>
  <c r="BK181"/>
  <c r="BK174"/>
  <c r="J206"/>
  <c r="J181"/>
  <c r="J157"/>
  <c i="4" r="BK196"/>
  <c r="J186"/>
  <c r="BK168"/>
  <c r="BK190"/>
  <c r="BK165"/>
  <c r="J149"/>
  <c r="BK139"/>
  <c r="J156"/>
  <c r="BK157"/>
  <c r="J183"/>
  <c r="J148"/>
  <c r="BK183"/>
  <c r="BK156"/>
  <c r="BK201"/>
  <c r="BK161"/>
  <c i="5" r="J267"/>
  <c r="J239"/>
  <c r="J209"/>
  <c r="J179"/>
  <c r="J145"/>
  <c r="BK281"/>
  <c r="BK253"/>
  <c r="BK228"/>
  <c r="BK164"/>
  <c r="BK294"/>
  <c r="BK270"/>
  <c r="BK252"/>
  <c r="BK189"/>
  <c r="J160"/>
  <c r="BK292"/>
  <c r="J265"/>
  <c r="BK230"/>
  <c r="J200"/>
  <c r="BK154"/>
  <c r="J264"/>
  <c r="J226"/>
  <c r="J187"/>
  <c r="BK161"/>
  <c r="BK295"/>
  <c r="J247"/>
  <c r="BK223"/>
  <c r="BK193"/>
  <c r="J180"/>
  <c r="BK303"/>
  <c r="BK278"/>
  <c r="J254"/>
  <c r="J227"/>
  <c r="J178"/>
  <c r="J288"/>
  <c r="BK257"/>
  <c r="BK231"/>
  <c r="J177"/>
  <c i="6" r="J189"/>
  <c r="J172"/>
  <c r="BK172"/>
  <c r="BK140"/>
  <c r="BK189"/>
  <c r="J150"/>
  <c r="J157"/>
  <c r="BK173"/>
  <c r="BK148"/>
  <c r="J167"/>
  <c r="BK184"/>
  <c r="BK153"/>
  <c i="7" r="J170"/>
  <c r="BK165"/>
  <c r="J175"/>
  <c r="BK154"/>
  <c r="J156"/>
  <c r="J154"/>
  <c r="J146"/>
  <c i="8" r="J160"/>
  <c r="J137"/>
  <c r="J143"/>
  <c r="BK153"/>
  <c r="J169"/>
  <c r="BK149"/>
  <c r="J170"/>
  <c r="J136"/>
  <c r="BK175"/>
  <c r="BK151"/>
  <c i="9" r="BK205"/>
  <c r="BK194"/>
  <c r="BK161"/>
  <c r="J207"/>
  <c r="J168"/>
  <c r="BK207"/>
  <c r="BK159"/>
  <c r="BK211"/>
  <c r="J202"/>
  <c r="BK174"/>
  <c r="BK156"/>
  <c r="BK195"/>
  <c r="J174"/>
  <c r="J156"/>
  <c r="BK144"/>
  <c r="J179"/>
  <c r="BK166"/>
  <c r="BK173"/>
  <c r="BK151"/>
  <c i="10" r="J171"/>
  <c r="J149"/>
  <c r="BK170"/>
  <c r="BK156"/>
  <c r="J143"/>
  <c r="BK168"/>
  <c r="BK153"/>
  <c r="BK159"/>
  <c r="J150"/>
  <c r="J145"/>
  <c i="11" r="J152"/>
  <c r="BK136"/>
  <c r="J134"/>
  <c r="BK166"/>
  <c r="J141"/>
  <c r="J166"/>
  <c r="J155"/>
  <c r="BK142"/>
  <c r="J142"/>
  <c r="BK159"/>
  <c r="BK140"/>
  <c i="12" r="J151"/>
  <c r="J140"/>
  <c r="J147"/>
  <c r="BK143"/>
  <c r="BK146"/>
  <c r="BK152"/>
  <c r="BK134"/>
  <c i="13" r="BK161"/>
  <c r="J143"/>
  <c r="BK158"/>
  <c r="J161"/>
  <c r="J145"/>
  <c r="BK164"/>
  <c r="BK152"/>
  <c r="J149"/>
  <c r="J158"/>
  <c r="J139"/>
  <c i="14" r="J139"/>
  <c r="J145"/>
  <c r="BK145"/>
  <c r="J152"/>
  <c r="J147"/>
  <c i="15" r="BK152"/>
  <c r="BK134"/>
  <c r="J136"/>
  <c r="BK141"/>
  <c r="J143"/>
  <c i="16" r="BK151"/>
  <c r="BK139"/>
  <c r="BK133"/>
  <c r="BK134"/>
  <c r="BK150"/>
  <c r="J137"/>
  <c i="17" r="BK155"/>
  <c r="BK146"/>
  <c r="J158"/>
  <c r="J137"/>
  <c r="BK148"/>
  <c r="J146"/>
  <c r="BK152"/>
  <c r="J138"/>
  <c i="18" r="BK137"/>
  <c r="BK139"/>
  <c r="BK138"/>
  <c i="19" r="BK146"/>
  <c r="J160"/>
  <c r="J145"/>
  <c r="J147"/>
  <c r="J136"/>
  <c i="20" r="BK145"/>
  <c r="BK146"/>
  <c r="BK144"/>
  <c r="J134"/>
  <c i="21" r="BK153"/>
  <c r="BK182"/>
  <c r="J165"/>
  <c r="J152"/>
  <c r="BK147"/>
  <c r="BK159"/>
  <c r="J175"/>
  <c r="BK181"/>
  <c r="BK144"/>
  <c i="2" r="J329"/>
  <c r="BK319"/>
  <c r="J268"/>
  <c r="BK240"/>
  <c r="J217"/>
  <c r="J184"/>
  <c r="BK160"/>
  <c r="J344"/>
  <c r="J322"/>
  <c r="J313"/>
  <c r="BK301"/>
  <c r="BK286"/>
  <c r="J254"/>
  <c r="BK246"/>
  <c r="BK220"/>
  <c r="J210"/>
  <c r="J182"/>
  <c r="BK356"/>
  <c r="BK342"/>
  <c r="BK316"/>
  <c r="BK277"/>
  <c r="BK255"/>
  <c r="BK231"/>
  <c r="BK200"/>
  <c r="J177"/>
  <c r="BK349"/>
  <c r="BK311"/>
  <c r="BK258"/>
  <c r="J211"/>
  <c r="J188"/>
  <c r="BK154"/>
  <c r="BK324"/>
  <c r="BK303"/>
  <c r="BK282"/>
  <c r="BK254"/>
  <c r="J228"/>
  <c r="BK189"/>
  <c r="BK158"/>
  <c r="BK193"/>
  <c r="J162"/>
  <c r="BK325"/>
  <c r="BK293"/>
  <c r="BK270"/>
  <c r="J243"/>
  <c r="BK218"/>
  <c r="BK198"/>
  <c i="3" r="J232"/>
  <c r="J207"/>
  <c r="BK176"/>
  <c r="BK234"/>
  <c r="BK216"/>
  <c r="J190"/>
  <c r="BK145"/>
  <c r="J209"/>
  <c r="J234"/>
  <c r="J215"/>
  <c r="BK187"/>
  <c r="J223"/>
  <c r="J187"/>
  <c r="J150"/>
  <c r="J208"/>
  <c r="BK188"/>
  <c r="J168"/>
  <c r="BK223"/>
  <c r="BK175"/>
  <c r="J214"/>
  <c r="BK172"/>
  <c i="4" r="BK206"/>
  <c r="J199"/>
  <c r="J188"/>
  <c r="J166"/>
  <c r="BK195"/>
  <c r="BK163"/>
  <c r="J146"/>
  <c r="J184"/>
  <c r="BK152"/>
  <c r="BK164"/>
  <c r="J193"/>
  <c r="J172"/>
  <c r="BK142"/>
  <c r="J180"/>
  <c r="J151"/>
  <c r="BK166"/>
  <c i="5" r="J271"/>
  <c r="J244"/>
  <c r="J213"/>
  <c r="BK199"/>
  <c r="J188"/>
  <c r="J159"/>
  <c r="J285"/>
  <c r="J251"/>
  <c r="J233"/>
  <c r="BK196"/>
  <c r="BK155"/>
  <c r="J241"/>
  <c r="J205"/>
  <c r="BK181"/>
  <c r="J158"/>
  <c r="J300"/>
  <c r="J279"/>
  <c r="BK259"/>
  <c r="BK229"/>
  <c r="J171"/>
  <c r="BK280"/>
  <c r="J238"/>
  <c r="BK209"/>
  <c r="J175"/>
  <c i="6" r="J188"/>
  <c r="J175"/>
  <c r="BK191"/>
  <c r="J179"/>
  <c r="BK190"/>
  <c r="J159"/>
  <c r="BK165"/>
  <c r="BK143"/>
  <c r="J164"/>
  <c r="J186"/>
  <c r="J169"/>
  <c r="BK188"/>
  <c r="BK176"/>
  <c i="7" r="J159"/>
  <c r="J157"/>
  <c r="J150"/>
  <c r="J145"/>
  <c r="BK141"/>
  <c r="BK169"/>
  <c r="BK168"/>
  <c r="BK161"/>
  <c r="BK159"/>
  <c r="BK156"/>
  <c r="BK155"/>
  <c r="BK166"/>
  <c r="BK144"/>
  <c r="BK153"/>
  <c r="J163"/>
  <c i="8" r="BK164"/>
  <c r="BK144"/>
  <c r="BK156"/>
  <c r="J171"/>
  <c r="BK147"/>
  <c r="BK161"/>
  <c r="BK137"/>
  <c r="J172"/>
  <c r="J145"/>
  <c r="BK154"/>
  <c r="J158"/>
  <c i="9" r="BK208"/>
  <c r="J197"/>
  <c r="BK171"/>
  <c r="J141"/>
  <c r="J195"/>
  <c r="J161"/>
  <c r="J206"/>
  <c r="BK165"/>
  <c r="BK217"/>
  <c r="J192"/>
  <c r="BK169"/>
  <c r="BK150"/>
  <c r="J188"/>
  <c r="J165"/>
  <c r="BK152"/>
  <c r="J170"/>
  <c r="BK177"/>
  <c r="J150"/>
  <c i="10" r="J172"/>
  <c r="BK162"/>
  <c r="BK143"/>
  <c r="J165"/>
  <c r="BK139"/>
  <c r="J162"/>
  <c r="J151"/>
  <c r="J170"/>
  <c r="BK161"/>
  <c r="BK151"/>
  <c r="J139"/>
  <c r="J136"/>
  <c r="J140"/>
  <c r="BK137"/>
  <c i="11" r="J135"/>
  <c r="BK160"/>
  <c r="BK137"/>
  <c r="J158"/>
  <c r="BK146"/>
  <c r="J148"/>
  <c r="BK157"/>
  <c r="J137"/>
  <c i="12" r="BK150"/>
  <c r="J153"/>
  <c r="J145"/>
  <c r="J143"/>
  <c r="J150"/>
  <c r="BK138"/>
  <c i="13" r="BK145"/>
  <c r="BK156"/>
  <c r="J136"/>
  <c r="BK148"/>
  <c r="BK163"/>
  <c r="BK147"/>
  <c r="J147"/>
  <c i="14" r="BK151"/>
  <c r="J146"/>
  <c r="BK146"/>
  <c r="BK133"/>
  <c r="BK140"/>
  <c i="15" r="J138"/>
  <c r="J152"/>
  <c r="BK144"/>
  <c r="BK146"/>
  <c r="J149"/>
  <c i="16" r="J133"/>
  <c r="BK141"/>
  <c r="J150"/>
  <c r="BK135"/>
  <c i="17" r="J151"/>
  <c r="J133"/>
  <c r="J140"/>
  <c r="BK157"/>
  <c r="J135"/>
  <c r="J148"/>
  <c r="J136"/>
  <c i="18" r="BK135"/>
  <c r="BK147"/>
  <c r="J134"/>
  <c i="19" r="BK159"/>
  <c r="BK143"/>
  <c r="BK144"/>
  <c r="J135"/>
  <c r="J140"/>
  <c r="BK137"/>
  <c i="20" r="BK134"/>
  <c r="BK140"/>
  <c r="J141"/>
  <c i="21" r="J167"/>
  <c r="J144"/>
  <c r="J179"/>
  <c r="BK150"/>
  <c r="J149"/>
  <c r="BK164"/>
  <c r="BK179"/>
  <c r="BK158"/>
  <c r="J174"/>
  <c i="2" r="J335"/>
  <c r="J303"/>
  <c r="BK279"/>
  <c r="J238"/>
  <c r="J195"/>
  <c r="J165"/>
  <c r="J350"/>
  <c r="J324"/>
  <c r="J316"/>
  <c r="J305"/>
  <c r="J266"/>
  <c r="BK250"/>
  <c r="J235"/>
  <c r="J219"/>
  <c r="J200"/>
  <c r="J164"/>
  <c r="J347"/>
  <c r="J326"/>
  <c r="BK299"/>
  <c r="BK268"/>
  <c r="BK247"/>
  <c r="BK208"/>
  <c r="J169"/>
  <c r="BK323"/>
  <c r="BK290"/>
  <c r="J256"/>
  <c r="BK214"/>
  <c r="BK176"/>
  <c r="J342"/>
  <c r="J323"/>
  <c r="BK306"/>
  <c r="J281"/>
  <c r="BK259"/>
  <c r="J236"/>
  <c r="J192"/>
  <c r="BK166"/>
  <c r="J194"/>
  <c r="BK164"/>
  <c r="BK337"/>
  <c r="BK300"/>
  <c r="BK276"/>
  <c r="BK257"/>
  <c r="BK237"/>
  <c r="BK217"/>
  <c r="J201"/>
  <c r="J171"/>
  <c i="3" r="J228"/>
  <c r="BK209"/>
  <c r="BK190"/>
  <c r="J154"/>
  <c r="BK226"/>
  <c r="J174"/>
  <c r="BK148"/>
  <c r="J212"/>
  <c r="BK150"/>
  <c r="BK220"/>
  <c r="J180"/>
  <c r="BK228"/>
  <c r="J200"/>
  <c r="J185"/>
  <c r="BK230"/>
  <c r="BK194"/>
  <c r="J171"/>
  <c r="BK222"/>
  <c r="J178"/>
  <c r="BK162"/>
  <c r="J204"/>
  <c r="BK182"/>
  <c i="4" r="J205"/>
  <c r="BK192"/>
  <c r="BK174"/>
  <c r="J163"/>
  <c r="BK188"/>
  <c r="BK173"/>
  <c r="J147"/>
  <c r="J140"/>
  <c r="BK169"/>
  <c r="J169"/>
  <c r="BK151"/>
  <c r="BK177"/>
  <c r="BK145"/>
  <c r="J141"/>
  <c r="J162"/>
  <c r="J206"/>
  <c r="J167"/>
  <c i="5" r="J261"/>
  <c r="BK247"/>
  <c r="J210"/>
  <c r="J196"/>
  <c r="J164"/>
  <c r="BK144"/>
  <c r="J273"/>
  <c r="J249"/>
  <c r="BK218"/>
  <c r="BK167"/>
  <c r="BK148"/>
  <c r="J170"/>
  <c r="BK208"/>
  <c r="J163"/>
  <c r="BK296"/>
  <c r="BK262"/>
  <c r="BK225"/>
  <c r="J208"/>
  <c r="J182"/>
  <c r="J156"/>
  <c r="J296"/>
  <c r="BK275"/>
  <c r="J240"/>
  <c r="J211"/>
  <c r="BK151"/>
  <c r="BK244"/>
  <c r="BK207"/>
  <c r="J174"/>
  <c i="6" r="BK183"/>
  <c r="BK151"/>
  <c r="BK159"/>
  <c r="J140"/>
  <c r="J163"/>
  <c r="BK171"/>
  <c r="BK152"/>
  <c r="J170"/>
  <c r="J143"/>
  <c r="BK170"/>
  <c r="BK187"/>
  <c r="J160"/>
  <c i="7" r="BK152"/>
  <c r="J162"/>
  <c i="8" r="J167"/>
  <c r="J176"/>
  <c r="J178"/>
  <c r="J151"/>
  <c r="BK176"/>
  <c r="J152"/>
  <c r="BK136"/>
  <c r="J157"/>
  <c r="BK163"/>
  <c r="BK170"/>
  <c r="J138"/>
  <c i="9" r="BK206"/>
  <c r="BK192"/>
  <c r="J148"/>
  <c r="J199"/>
  <c r="BK164"/>
  <c r="J211"/>
  <c r="BK196"/>
  <c r="J185"/>
  <c r="BK180"/>
  <c r="J169"/>
  <c r="BK147"/>
  <c r="J208"/>
  <c r="BK185"/>
  <c r="J154"/>
  <c r="J193"/>
  <c r="BK170"/>
  <c r="BK153"/>
  <c r="BK183"/>
  <c r="BK193"/>
  <c r="BK167"/>
  <c i="10" r="BK174"/>
  <c r="J159"/>
  <c r="BK172"/>
  <c r="BK150"/>
  <c r="BK163"/>
  <c r="J153"/>
  <c r="BK171"/>
  <c r="J160"/>
  <c r="BK140"/>
  <c r="J147"/>
  <c i="11" r="BK165"/>
  <c r="BK143"/>
  <c r="J136"/>
  <c r="J163"/>
  <c r="BK168"/>
  <c r="BK151"/>
  <c r="BK138"/>
  <c r="J164"/>
  <c r="J146"/>
  <c i="12" r="J148"/>
  <c r="J152"/>
  <c r="J135"/>
  <c r="BK140"/>
  <c r="BK145"/>
  <c i="13" r="J163"/>
  <c r="BK137"/>
  <c r="BK160"/>
  <c r="J138"/>
  <c r="J159"/>
  <c r="J140"/>
  <c r="J155"/>
  <c r="J151"/>
  <c r="BK149"/>
  <c r="J133"/>
  <c i="14" r="J138"/>
  <c r="BK137"/>
  <c r="BK134"/>
  <c r="J148"/>
  <c r="J133"/>
  <c i="15" r="BK136"/>
  <c r="BK147"/>
  <c r="BK139"/>
  <c r="J144"/>
  <c i="16" r="J148"/>
  <c r="BK142"/>
  <c r="BK136"/>
  <c r="BK147"/>
  <c r="J143"/>
  <c i="17" r="J156"/>
  <c r="J141"/>
  <c r="BK150"/>
  <c r="J161"/>
  <c r="BK133"/>
  <c r="BK151"/>
  <c r="J139"/>
  <c i="18" r="BK143"/>
  <c r="J143"/>
  <c i="19" r="BK156"/>
  <c r="J141"/>
  <c r="J137"/>
  <c r="BK154"/>
  <c r="J143"/>
  <c i="20" r="J144"/>
  <c r="BK147"/>
  <c r="BK139"/>
  <c r="J139"/>
  <c i="21" r="J164"/>
  <c r="BK141"/>
  <c r="BK175"/>
  <c r="BK142"/>
  <c r="BK151"/>
  <c r="BK174"/>
  <c r="J145"/>
  <c r="BK165"/>
  <c r="BK160"/>
  <c i="2" r="BK330"/>
  <c r="J307"/>
  <c r="J287"/>
  <c r="BK256"/>
  <c r="J220"/>
  <c r="BK186"/>
  <c r="J158"/>
  <c r="BK346"/>
  <c r="BK327"/>
  <c r="J317"/>
  <c r="J306"/>
  <c r="J278"/>
  <c r="J255"/>
  <c r="J242"/>
  <c r="BK227"/>
  <c r="BK205"/>
  <c r="J189"/>
  <c r="J157"/>
  <c r="BK344"/>
  <c r="BK329"/>
  <c r="J301"/>
  <c r="J259"/>
  <c r="BK242"/>
  <c r="BK206"/>
  <c r="BK195"/>
  <c r="BK161"/>
  <c r="J321"/>
  <c r="BK281"/>
  <c r="J231"/>
  <c r="BK201"/>
  <c r="J178"/>
  <c r="J341"/>
  <c r="J314"/>
  <c r="J290"/>
  <c r="BK269"/>
  <c r="BK238"/>
  <c r="J186"/>
  <c r="BK152"/>
  <c r="J180"/>
  <c r="J156"/>
  <c r="J336"/>
  <c r="BK296"/>
  <c r="J279"/>
  <c r="BK245"/>
  <c r="J233"/>
  <c r="J214"/>
  <c r="J187"/>
  <c r="BK165"/>
  <c i="3" r="J216"/>
  <c r="BK185"/>
  <c r="J148"/>
  <c r="BK218"/>
  <c r="J172"/>
  <c r="J224"/>
  <c r="J183"/>
  <c r="J230"/>
  <c r="J211"/>
  <c r="J165"/>
  <c r="BK210"/>
  <c r="J186"/>
  <c r="BK146"/>
  <c r="BK207"/>
  <c r="BK184"/>
  <c r="J147"/>
  <c r="J205"/>
  <c r="BK177"/>
  <c r="J159"/>
  <c r="J194"/>
  <c r="J177"/>
  <c r="J145"/>
  <c i="4" r="J194"/>
  <c r="J189"/>
  <c r="BK167"/>
  <c r="BK199"/>
  <c r="J178"/>
  <c r="BK149"/>
  <c r="J144"/>
  <c r="BK172"/>
  <c r="J195"/>
  <c r="J158"/>
  <c r="BK191"/>
  <c r="BK146"/>
  <c r="J170"/>
  <c r="J154"/>
  <c r="J198"/>
  <c i="5" r="J287"/>
  <c r="BK254"/>
  <c r="BK221"/>
  <c r="J197"/>
  <c r="J172"/>
  <c r="J294"/>
  <c r="BK265"/>
  <c r="J236"/>
  <c r="J201"/>
  <c r="J161"/>
  <c r="BK142"/>
  <c r="BK266"/>
  <c r="BK234"/>
  <c r="J203"/>
  <c r="BK177"/>
  <c r="BK300"/>
  <c r="J276"/>
  <c r="BK233"/>
  <c r="J193"/>
  <c r="BK165"/>
  <c r="J282"/>
  <c r="BK232"/>
  <c r="J204"/>
  <c r="BK166"/>
  <c r="J303"/>
  <c r="J270"/>
  <c r="J231"/>
  <c r="BK217"/>
  <c r="BK191"/>
  <c r="J153"/>
  <c r="J293"/>
  <c r="BK269"/>
  <c r="BK242"/>
  <c r="J195"/>
  <c r="J167"/>
  <c r="J263"/>
  <c r="J221"/>
  <c r="J176"/>
  <c i="6" r="J187"/>
  <c r="J148"/>
  <c r="BK162"/>
  <c r="J191"/>
  <c r="BK166"/>
  <c r="BK169"/>
  <c r="BK149"/>
  <c r="J166"/>
  <c r="J146"/>
  <c r="BK168"/>
  <c r="J185"/>
  <c r="BK157"/>
  <c i="7" r="J168"/>
  <c r="BK145"/>
  <c r="BK157"/>
  <c r="J169"/>
  <c r="BK143"/>
  <c r="BK142"/>
  <c r="J144"/>
  <c i="8" r="BK148"/>
  <c r="BK166"/>
  <c r="J177"/>
  <c r="BK178"/>
  <c r="BK159"/>
  <c r="J147"/>
  <c r="BK180"/>
  <c r="BK146"/>
  <c r="J162"/>
  <c r="J174"/>
  <c r="BK143"/>
  <c i="9" r="J204"/>
  <c r="BK179"/>
  <c r="BK146"/>
  <c r="J198"/>
  <c r="J166"/>
  <c r="J209"/>
  <c r="BK197"/>
  <c i="14" r="BK135"/>
  <c r="J151"/>
  <c r="J136"/>
  <c i="15" r="J141"/>
  <c r="BK151"/>
  <c r="BK138"/>
  <c r="J147"/>
  <c r="BK135"/>
  <c i="16" r="BK146"/>
  <c r="J138"/>
  <c r="BK140"/>
  <c r="BK148"/>
  <c i="17" r="J160"/>
  <c r="J147"/>
  <c r="BK161"/>
  <c r="BK134"/>
  <c r="BK138"/>
  <c r="BK145"/>
  <c r="BK156"/>
  <c i="18" r="BK141"/>
  <c r="J137"/>
  <c r="J142"/>
  <c i="19" r="J155"/>
  <c r="J149"/>
  <c r="J151"/>
  <c r="BK157"/>
  <c r="BK142"/>
  <c r="BK140"/>
  <c i="20" r="BK141"/>
  <c r="BK142"/>
  <c r="J143"/>
  <c i="21" r="J173"/>
  <c r="J148"/>
  <c r="J180"/>
  <c r="J157"/>
  <c r="BK177"/>
  <c r="J142"/>
  <c r="BK155"/>
  <c r="BK163"/>
  <c r="BK162"/>
  <c r="J141"/>
  <c i="2" r="J325"/>
  <c r="BK294"/>
  <c r="J262"/>
  <c r="BK230"/>
  <c r="BK167"/>
  <c r="J352"/>
  <c r="J332"/>
  <c r="J319"/>
  <c r="BK307"/>
  <c r="J288"/>
  <c r="J264"/>
  <c r="BK248"/>
  <c r="BK233"/>
  <c r="J218"/>
  <c r="J203"/>
  <c r="BK175"/>
  <c r="BK355"/>
  <c r="BK341"/>
  <c r="BK317"/>
  <c r="BK297"/>
  <c r="BK264"/>
  <c r="BK249"/>
  <c r="BK203"/>
  <c r="BK171"/>
  <c r="BK326"/>
  <c r="BK308"/>
  <c r="J270"/>
  <c r="J215"/>
  <c r="J163"/>
  <c r="J334"/>
  <c r="BK309"/>
  <c r="J285"/>
  <c r="J250"/>
  <c r="J225"/>
  <c r="J176"/>
  <c r="J207"/>
  <c r="J173"/>
  <c r="BK157"/>
  <c r="BK321"/>
  <c r="BK295"/>
  <c r="BK273"/>
  <c r="J248"/>
  <c r="BK234"/>
  <c r="J209"/>
  <c r="J183"/>
  <c r="J155"/>
  <c i="3" r="BK221"/>
  <c r="BK191"/>
  <c r="BK168"/>
  <c r="J220"/>
  <c r="J175"/>
  <c r="BK152"/>
  <c r="BK204"/>
  <c r="BK143"/>
  <c r="BK213"/>
  <c r="BK159"/>
  <c r="J226"/>
  <c r="J195"/>
  <c r="J164"/>
  <c r="J227"/>
  <c r="BK189"/>
  <c r="BK165"/>
  <c r="J197"/>
  <c r="J166"/>
  <c r="J152"/>
  <c r="J189"/>
  <c r="BK163"/>
  <c i="4" r="BK193"/>
  <c r="J179"/>
  <c r="J165"/>
  <c r="BK186"/>
  <c r="BK155"/>
  <c r="J145"/>
  <c r="BK175"/>
  <c r="BK160"/>
  <c r="BK179"/>
  <c r="J196"/>
  <c r="BK178"/>
  <c r="BK144"/>
  <c r="J182"/>
  <c r="BK158"/>
  <c r="BK200"/>
  <c r="BK153"/>
  <c i="5" r="J275"/>
  <c r="J242"/>
  <c r="J206"/>
  <c r="J190"/>
  <c r="BK162"/>
  <c r="J289"/>
  <c r="J269"/>
  <c r="J222"/>
  <c r="J168"/>
  <c r="J151"/>
  <c r="J295"/>
  <c r="J278"/>
  <c r="BK272"/>
  <c r="BK260"/>
  <c r="BK251"/>
  <c r="J225"/>
  <c r="BK214"/>
  <c r="BK192"/>
  <c r="BK179"/>
  <c r="J173"/>
  <c r="BK159"/>
  <c r="J143"/>
  <c r="BK286"/>
  <c r="BK277"/>
  <c r="J268"/>
  <c r="J259"/>
  <c r="J256"/>
  <c r="BK226"/>
  <c r="BK222"/>
  <c r="BK210"/>
  <c r="BK182"/>
  <c r="BK174"/>
  <c r="BK160"/>
  <c r="BK153"/>
  <c r="J284"/>
  <c r="BK267"/>
  <c r="J248"/>
  <c r="J228"/>
  <c r="BK211"/>
  <c r="BK200"/>
  <c r="J192"/>
  <c r="BK185"/>
  <c r="BK140"/>
  <c r="BK291"/>
  <c r="J286"/>
  <c r="BK243"/>
  <c r="J224"/>
  <c r="BK212"/>
  <c r="BK186"/>
  <c r="J162"/>
  <c r="J299"/>
  <c r="BK273"/>
  <c r="J246"/>
  <c r="J214"/>
  <c r="BK194"/>
  <c r="BK301"/>
  <c r="BK248"/>
  <c r="J229"/>
  <c r="BK187"/>
  <c r="J166"/>
  <c i="6" r="BK186"/>
  <c r="J153"/>
  <c r="J145"/>
  <c r="J154"/>
  <c r="J171"/>
  <c r="BK141"/>
  <c r="J162"/>
  <c r="J184"/>
  <c r="BK160"/>
  <c r="BK182"/>
  <c r="BK154"/>
  <c r="J181"/>
  <c r="J144"/>
  <c i="7" r="J167"/>
  <c r="J173"/>
  <c r="J153"/>
  <c r="J161"/>
  <c r="BK163"/>
  <c r="J152"/>
  <c r="BK150"/>
  <c i="8" r="BK174"/>
  <c r="J159"/>
  <c r="BK171"/>
  <c r="J180"/>
  <c r="BK152"/>
  <c r="BK177"/>
  <c r="BK157"/>
  <c r="BK140"/>
  <c r="J163"/>
  <c r="BK172"/>
  <c r="BK139"/>
  <c r="BK155"/>
  <c i="9" r="BK209"/>
  <c r="BK199"/>
  <c r="J177"/>
  <c r="J153"/>
  <c r="BK203"/>
  <c r="J178"/>
  <c r="BK216"/>
  <c r="BK204"/>
  <c r="BK163"/>
  <c r="BK143"/>
  <c r="J194"/>
  <c r="J160"/>
  <c r="J143"/>
  <c r="BK178"/>
  <c r="J158"/>
  <c r="BK189"/>
  <c r="J184"/>
  <c r="BK168"/>
  <c r="BK142"/>
  <c i="10" r="BK164"/>
  <c r="BK144"/>
  <c r="J163"/>
  <c r="J173"/>
  <c r="BK147"/>
  <c r="BK169"/>
  <c r="J152"/>
  <c r="J155"/>
  <c r="BK138"/>
  <c r="BK154"/>
  <c r="J141"/>
  <c i="11" r="J154"/>
  <c r="J140"/>
  <c r="BK141"/>
  <c r="J159"/>
  <c r="BK145"/>
  <c r="BK164"/>
  <c r="J143"/>
  <c r="BK134"/>
  <c r="J156"/>
  <c r="BK135"/>
  <c i="12" r="BK141"/>
  <c r="J149"/>
  <c r="BK137"/>
  <c r="J136"/>
  <c r="J139"/>
  <c r="BK135"/>
  <c i="13" r="BK142"/>
  <c r="J157"/>
  <c r="J162"/>
  <c r="BK154"/>
  <c r="BK135"/>
  <c r="J153"/>
  <c r="J148"/>
  <c r="J142"/>
  <c i="14" r="BK149"/>
  <c r="J150"/>
  <c r="BK148"/>
  <c r="BK150"/>
  <c r="J137"/>
  <c i="15" r="J146"/>
  <c r="BK143"/>
  <c r="BK145"/>
  <c r="J151"/>
  <c i="16" r="J135"/>
  <c r="BK153"/>
  <c r="BK145"/>
  <c r="J139"/>
  <c r="J142"/>
  <c i="17" r="BK154"/>
  <c r="BK137"/>
  <c r="J155"/>
  <c r="BK163"/>
  <c r="J142"/>
  <c r="J145"/>
  <c r="BK143"/>
  <c i="18" r="BK144"/>
  <c r="J139"/>
  <c r="BK142"/>
  <c i="19" r="J157"/>
  <c r="J159"/>
  <c r="BK141"/>
  <c r="BK149"/>
  <c r="J142"/>
  <c i="20" r="BK143"/>
  <c r="J140"/>
  <c r="J135"/>
  <c r="BK136"/>
  <c i="21" r="BK166"/>
  <c r="J143"/>
  <c r="BK167"/>
  <c r="BK185"/>
  <c r="J169"/>
  <c r="J163"/>
  <c r="J177"/>
  <c r="J176"/>
  <c r="J150"/>
  <c i="2" r="J337"/>
  <c r="BK305"/>
  <c r="BK267"/>
  <c r="J252"/>
  <c r="BK209"/>
  <c r="BK177"/>
  <c r="BK155"/>
  <c r="BK334"/>
  <c r="J320"/>
  <c r="J308"/>
  <c r="J289"/>
  <c r="J269"/>
  <c r="J253"/>
  <c r="J240"/>
  <c r="BK221"/>
  <c r="J204"/>
  <c r="BK181"/>
  <c r="BK162"/>
  <c r="J343"/>
  <c r="BK322"/>
  <c r="BK289"/>
  <c r="J263"/>
  <c r="BK252"/>
  <c r="J226"/>
  <c r="J181"/>
  <c r="BK350"/>
  <c r="J297"/>
  <c r="BK266"/>
  <c r="BK219"/>
  <c r="J198"/>
  <c r="BK156"/>
  <c r="BK328"/>
  <c r="J311"/>
  <c r="J286"/>
  <c r="BK262"/>
  <c r="BK226"/>
  <c r="BK174"/>
  <c r="J205"/>
  <c r="J179"/>
  <c r="J153"/>
  <c r="J330"/>
  <c r="J299"/>
  <c r="J282"/>
  <c r="J267"/>
  <c r="J244"/>
  <c r="BK229"/>
  <c r="BK210"/>
  <c r="BK178"/>
  <c i="3" r="BK225"/>
  <c r="BK202"/>
  <c r="J161"/>
  <c r="BK229"/>
  <c r="BK196"/>
  <c r="J160"/>
  <c r="J219"/>
  <c r="BK161"/>
  <c r="J231"/>
  <c r="BK197"/>
  <c r="BK149"/>
  <c r="BK219"/>
  <c r="J191"/>
  <c r="BK158"/>
  <c r="BK206"/>
  <c r="J182"/>
  <c r="BK214"/>
  <c r="BK180"/>
  <c r="J163"/>
  <c r="J199"/>
  <c r="J179"/>
  <c r="BK160"/>
  <c i="4" r="BK203"/>
  <c r="J191"/>
  <c r="J173"/>
  <c r="J201"/>
  <c r="BK187"/>
  <c r="J157"/>
  <c r="J142"/>
  <c r="BK170"/>
  <c r="J187"/>
  <c r="J155"/>
  <c r="BK180"/>
  <c r="BK154"/>
  <c r="J139"/>
  <c r="J161"/>
  <c r="BK204"/>
  <c i="5" r="J298"/>
  <c r="J258"/>
  <c r="J232"/>
  <c r="J207"/>
  <c r="BK195"/>
  <c r="BK163"/>
  <c r="BK287"/>
  <c r="J272"/>
  <c r="BK240"/>
  <c r="BK169"/>
  <c r="J149"/>
  <c r="BK203"/>
  <c r="J169"/>
  <c r="BK293"/>
  <c r="BK276"/>
  <c r="BK238"/>
  <c r="J218"/>
  <c r="BK183"/>
  <c r="J148"/>
  <c r="BK284"/>
  <c r="J260"/>
  <c r="J235"/>
  <c r="BK180"/>
  <c r="BK298"/>
  <c r="J262"/>
  <c r="J219"/>
  <c r="J184"/>
  <c r="BK145"/>
  <c i="6" r="J165"/>
  <c r="BK164"/>
  <c r="J158"/>
  <c r="J173"/>
  <c r="J152"/>
  <c r="BK163"/>
  <c r="BK146"/>
  <c r="BK161"/>
  <c r="BK179"/>
  <c r="BK150"/>
  <c r="J168"/>
  <c i="7" r="BK175"/>
  <c r="BK170"/>
  <c r="BK146"/>
  <c r="J165"/>
  <c r="J148"/>
  <c r="J155"/>
  <c r="J141"/>
  <c i="8" r="BK168"/>
  <c r="BK150"/>
  <c r="BK158"/>
  <c r="J168"/>
  <c r="J179"/>
  <c r="BK167"/>
  <c r="BK145"/>
  <c r="BK169"/>
  <c r="J139"/>
  <c r="BK160"/>
  <c r="BK165"/>
  <c i="9" r="J216"/>
  <c r="J201"/>
  <c r="J183"/>
  <c r="J155"/>
  <c r="BK210"/>
  <c r="J181"/>
  <c r="J142"/>
  <c r="J203"/>
  <c r="BK186"/>
  <c r="J182"/>
  <c r="J175"/>
  <c r="BK162"/>
  <c r="BK215"/>
  <c r="BK200"/>
  <c r="J171"/>
  <c r="J146"/>
  <c r="BK184"/>
  <c r="J162"/>
  <c r="BK141"/>
  <c r="BK175"/>
  <c r="BK181"/>
  <c r="BK158"/>
  <c r="BK148"/>
  <c i="10" r="J169"/>
  <c r="J156"/>
  <c r="J166"/>
  <c r="J146"/>
  <c r="J167"/>
  <c r="BK148"/>
  <c r="BK167"/>
  <c r="BK158"/>
  <c r="J158"/>
  <c r="BK155"/>
  <c r="J154"/>
  <c i="11" r="J160"/>
  <c r="J138"/>
  <c r="J167"/>
  <c r="BK155"/>
  <c r="J139"/>
  <c r="J157"/>
  <c r="J145"/>
  <c r="J168"/>
  <c r="J151"/>
  <c i="12" r="BK153"/>
  <c r="J137"/>
  <c r="J146"/>
  <c r="J141"/>
  <c r="BK149"/>
  <c r="BK136"/>
  <c i="13" r="BK146"/>
  <c r="J134"/>
  <c r="BK151"/>
  <c r="J156"/>
  <c r="BK138"/>
  <c r="J160"/>
  <c r="BK139"/>
  <c r="J146"/>
  <c i="14" r="BK147"/>
  <c r="BK136"/>
  <c r="J140"/>
  <c r="J149"/>
  <c r="J135"/>
  <c i="15" r="J135"/>
  <c r="J137"/>
  <c r="BK137"/>
  <c r="BK149"/>
  <c i="16" r="J145"/>
  <c r="BK138"/>
  <c r="J153"/>
  <c r="J149"/>
  <c r="J147"/>
  <c i="17" r="J157"/>
  <c r="J143"/>
  <c r="BK147"/>
  <c r="J149"/>
  <c r="J152"/>
  <c r="J144"/>
  <c i="18" r="J141"/>
  <c r="J147"/>
  <c r="J136"/>
  <c i="19" r="J154"/>
  <c r="J156"/>
  <c r="BK135"/>
  <c r="J153"/>
  <c r="BK147"/>
  <c r="BK136"/>
  <c i="20" r="J149"/>
  <c r="BK149"/>
  <c r="J136"/>
  <c i="21" r="J160"/>
  <c r="J181"/>
  <c r="J158"/>
  <c r="J140"/>
  <c r="J166"/>
  <c r="BK176"/>
  <c r="BK143"/>
  <c r="J184"/>
  <c r="J155"/>
  <c i="2" r="J327"/>
  <c r="J304"/>
  <c r="BK283"/>
  <c r="J245"/>
  <c r="J224"/>
  <c r="BK187"/>
  <c r="J161"/>
  <c r="BK347"/>
  <c r="J328"/>
  <c r="J315"/>
  <c r="BK287"/>
  <c r="J260"/>
  <c r="J247"/>
  <c r="BK228"/>
  <c r="BK207"/>
  <c r="BK183"/>
  <c i="1" r="AS95"/>
  <c i="2" r="J294"/>
  <c r="BK261"/>
  <c r="J241"/>
  <c r="J202"/>
  <c r="BK179"/>
  <c r="J154"/>
  <c r="BK315"/>
  <c r="BK271"/>
  <c r="BK225"/>
  <c r="J193"/>
  <c r="J160"/>
  <c r="BK335"/>
  <c r="J318"/>
  <c r="J300"/>
  <c r="J280"/>
  <c r="BK241"/>
  <c r="BK211"/>
  <c r="J170"/>
  <c r="J199"/>
  <c r="J168"/>
  <c r="J346"/>
  <c r="BK298"/>
  <c r="BK280"/>
  <c r="BK265"/>
  <c r="BK239"/>
  <c r="J221"/>
  <c r="BK204"/>
  <c r="J175"/>
  <c i="3" r="J233"/>
  <c r="J213"/>
  <c r="BK171"/>
  <c r="BK144"/>
  <c r="J210"/>
  <c r="BK157"/>
  <c r="BK215"/>
  <c r="J221"/>
  <c r="BK199"/>
  <c r="BK169"/>
  <c r="J142"/>
  <c r="BK203"/>
  <c r="BK183"/>
  <c r="J225"/>
  <c r="J192"/>
  <c r="BK154"/>
  <c r="J202"/>
  <c r="J176"/>
  <c r="J158"/>
  <c r="BK192"/>
  <c r="BK166"/>
  <c i="4" r="J200"/>
  <c r="J175"/>
  <c r="J203"/>
  <c r="BK184"/>
  <c r="J153"/>
  <c r="J143"/>
  <c r="J171"/>
  <c r="BK189"/>
  <c r="BK162"/>
  <c r="J192"/>
  <c r="BK147"/>
  <c r="BK140"/>
  <c r="J160"/>
  <c r="BK205"/>
  <c r="J164"/>
  <c i="5" r="BK268"/>
  <c r="BK249"/>
  <c r="J217"/>
  <c r="J202"/>
  <c r="J189"/>
  <c r="BK149"/>
  <c r="J277"/>
  <c r="J245"/>
  <c r="BK204"/>
  <c r="BK156"/>
  <c r="BK297"/>
  <c r="BK245"/>
  <c r="J215"/>
  <c r="BK206"/>
  <c r="BK184"/>
  <c r="BK175"/>
  <c r="J155"/>
  <c r="J301"/>
  <c r="J283"/>
  <c r="J274"/>
  <c r="BK261"/>
  <c r="BK246"/>
  <c r="BK224"/>
  <c r="BK219"/>
  <c r="J194"/>
  <c r="BK178"/>
  <c r="BK158"/>
  <c r="BK288"/>
  <c r="BK258"/>
  <c r="BK239"/>
  <c r="BK216"/>
  <c r="BK201"/>
  <c r="J186"/>
  <c r="J165"/>
  <c r="BK299"/>
  <c r="BK285"/>
  <c r="J234"/>
  <c r="J216"/>
  <c r="BK188"/>
  <c r="BK171"/>
  <c r="J140"/>
  <c r="J281"/>
  <c r="BK250"/>
  <c r="BK213"/>
  <c r="BK168"/>
  <c r="J266"/>
  <c r="BK236"/>
  <c r="BK190"/>
  <c r="BK152"/>
  <c i="6" r="J182"/>
  <c r="BK145"/>
  <c r="J142"/>
  <c r="BK144"/>
  <c r="BK167"/>
  <c r="BK181"/>
  <c r="J156"/>
  <c r="BK177"/>
  <c r="BK158"/>
  <c r="J177"/>
  <c r="BK156"/>
  <c r="J183"/>
  <c r="BK139"/>
  <c i="7" r="BK162"/>
  <c r="BK167"/>
  <c r="J147"/>
  <c r="J164"/>
  <c r="J166"/>
  <c r="J143"/>
  <c r="BK148"/>
  <c i="8" r="BK162"/>
  <c r="BK138"/>
  <c r="J153"/>
  <c r="J155"/>
  <c r="J140"/>
  <c r="J166"/>
  <c r="J148"/>
  <c r="J173"/>
  <c r="BK141"/>
  <c r="J150"/>
  <c r="J154"/>
  <c i="9" r="BK214"/>
  <c r="BK202"/>
  <c r="BK188"/>
  <c r="J163"/>
  <c r="J217"/>
  <c r="BK176"/>
  <c r="J214"/>
  <c r="BK198"/>
  <c r="J144"/>
  <c r="J210"/>
  <c r="J190"/>
  <c r="BK155"/>
  <c r="J189"/>
  <c r="J167"/>
  <c r="J151"/>
  <c r="J173"/>
  <c r="BK182"/>
  <c r="BK172"/>
  <c r="J145"/>
  <c i="10" r="BK166"/>
  <c r="BK141"/>
  <c r="J157"/>
  <c r="J137"/>
  <c r="J161"/>
  <c r="BK173"/>
  <c r="BK165"/>
  <c r="BK145"/>
  <c r="BK146"/>
  <c r="BK152"/>
  <c i="11" r="BK163"/>
  <c r="J149"/>
  <c r="BK167"/>
  <c r="BK156"/>
  <c r="J150"/>
  <c r="J161"/>
  <c r="BK139"/>
  <c r="BK161"/>
  <c i="12" r="BK148"/>
  <c r="BK151"/>
  <c r="BK139"/>
  <c i="13" r="J152"/>
  <c r="J164"/>
  <c r="BK141"/>
  <c r="BK155"/>
  <c r="J137"/>
  <c r="BK157"/>
  <c r="BK136"/>
  <c r="BK162"/>
  <c r="BK140"/>
  <c i="14" r="J134"/>
  <c r="BK152"/>
  <c r="BK138"/>
  <c r="J141"/>
  <c i="15" r="BK148"/>
  <c r="J133"/>
  <c r="J145"/>
  <c r="J140"/>
  <c i="16" r="J151"/>
  <c r="BK137"/>
  <c r="BK149"/>
  <c r="J141"/>
  <c r="J146"/>
  <c i="17" r="BK158"/>
  <c r="J150"/>
  <c r="J163"/>
  <c r="J154"/>
  <c r="BK160"/>
  <c r="BK136"/>
  <c r="BK144"/>
  <c r="BK142"/>
  <c i="18" r="BK134"/>
  <c r="J135"/>
  <c r="J138"/>
  <c i="19" r="BK152"/>
  <c r="BK145"/>
  <c r="BK148"/>
  <c r="BK155"/>
  <c r="J148"/>
  <c r="J144"/>
  <c i="20" r="J150"/>
  <c r="BK150"/>
  <c r="J146"/>
  <c r="BK135"/>
  <c i="21" r="J159"/>
  <c r="BK184"/>
  <c r="BK169"/>
  <c r="J153"/>
  <c r="J170"/>
  <c r="BK180"/>
  <c r="J151"/>
  <c r="BK170"/>
  <c r="BK145"/>
  <c r="BK152"/>
  <c i="2" r="J355"/>
  <c r="BK314"/>
  <c r="J293"/>
  <c r="J261"/>
  <c r="J229"/>
  <c r="J190"/>
  <c i="1" r="AS100"/>
  <c i="2" r="BK312"/>
  <c r="J292"/>
  <c r="J271"/>
  <c r="J249"/>
  <c r="J237"/>
  <c r="J230"/>
  <c r="BK215"/>
  <c r="BK199"/>
  <c r="J167"/>
  <c r="BK351"/>
  <c r="BK332"/>
  <c r="BK304"/>
  <c r="J274"/>
  <c r="BK253"/>
  <c r="J227"/>
  <c r="BK196"/>
  <c r="J166"/>
  <c r="J339"/>
  <c r="J312"/>
  <c r="J273"/>
  <c r="BK243"/>
  <c r="BK202"/>
  <c r="BK182"/>
  <c r="BK339"/>
  <c r="BK320"/>
  <c r="BK288"/>
  <c r="BK274"/>
  <c r="BK244"/>
  <c r="BK197"/>
  <c r="BK180"/>
  <c r="J349"/>
  <c r="BK188"/>
  <c r="J152"/>
  <c r="BK331"/>
  <c r="J309"/>
  <c r="J283"/>
  <c r="J258"/>
  <c r="BK236"/>
  <c r="J216"/>
  <c r="BK184"/>
  <c r="BK170"/>
  <c i="3" r="J218"/>
  <c r="BK179"/>
  <c r="BK147"/>
  <c r="BK211"/>
  <c r="J173"/>
  <c r="BK142"/>
  <c r="J196"/>
  <c r="J235"/>
  <c r="BK217"/>
  <c r="BK195"/>
  <c r="J143"/>
  <c r="BK205"/>
  <c r="J188"/>
  <c r="BK235"/>
  <c r="J222"/>
  <c r="BK186"/>
  <c r="J144"/>
  <c r="BK200"/>
  <c r="BK164"/>
  <c r="J146"/>
  <c r="J184"/>
  <c r="J149"/>
  <c i="4" r="J204"/>
  <c r="J190"/>
  <c r="BK171"/>
  <c r="BK198"/>
  <c r="BK182"/>
  <c r="BK148"/>
  <c r="BK141"/>
  <c r="J159"/>
  <c r="J177"/>
  <c r="BK194"/>
  <c r="J174"/>
  <c r="BK143"/>
  <c r="J168"/>
  <c r="J152"/>
  <c r="BK159"/>
  <c i="5" r="BK282"/>
  <c r="J252"/>
  <c r="BK227"/>
  <c r="BK205"/>
  <c r="J191"/>
  <c r="J152"/>
  <c r="BK283"/>
  <c r="BK255"/>
  <c r="BK237"/>
  <c r="BK198"/>
  <c r="J157"/>
  <c r="J144"/>
  <c r="J292"/>
  <c r="BK274"/>
  <c r="BK264"/>
  <c r="J255"/>
  <c r="BK241"/>
  <c r="BK220"/>
  <c r="J198"/>
  <c r="J181"/>
  <c r="BK170"/>
  <c r="J154"/>
  <c r="J297"/>
  <c r="BK279"/>
  <c r="BK271"/>
  <c r="J257"/>
  <c r="J243"/>
  <c r="J223"/>
  <c r="BK215"/>
  <c r="J183"/>
  <c r="BK173"/>
  <c r="BK150"/>
  <c r="J280"/>
  <c r="J250"/>
  <c r="BK235"/>
  <c r="J212"/>
  <c r="BK197"/>
  <c r="BK172"/>
  <c r="BK143"/>
  <c r="BK289"/>
  <c r="J253"/>
  <c r="J230"/>
  <c r="BK202"/>
  <c r="BK176"/>
  <c r="J150"/>
  <c r="J291"/>
  <c r="BK263"/>
  <c r="J237"/>
  <c r="J199"/>
  <c r="J142"/>
  <c r="BK256"/>
  <c r="J220"/>
  <c r="J185"/>
  <c r="BK157"/>
  <c i="6" r="BK185"/>
  <c r="J149"/>
  <c r="J139"/>
  <c r="BK175"/>
  <c r="J190"/>
  <c r="J161"/>
  <c r="J180"/>
  <c r="J151"/>
  <c r="J176"/>
  <c r="BK142"/>
  <c r="BK180"/>
  <c r="J141"/>
  <c i="7" r="J158"/>
  <c r="BK164"/>
  <c r="BK173"/>
  <c r="BK158"/>
  <c r="BK147"/>
  <c r="J142"/>
  <c i="8" r="J175"/>
  <c r="J156"/>
  <c r="J161"/>
  <c r="BK173"/>
  <c r="J149"/>
  <c r="J165"/>
  <c r="J146"/>
  <c r="BK179"/>
  <c r="J144"/>
  <c r="J141"/>
  <c r="J164"/>
  <c i="9" r="J215"/>
  <c r="J200"/>
  <c r="J164"/>
  <c r="BK145"/>
  <c r="BK190"/>
  <c r="BK154"/>
  <c r="J205"/>
  <c r="J152"/>
  <c r="BK201"/>
  <c r="J159"/>
  <c r="J196"/>
  <c r="J176"/>
  <c r="BK160"/>
  <c r="J186"/>
  <c r="J172"/>
  <c r="J180"/>
  <c r="J147"/>
  <c i="10" r="J168"/>
  <c r="BK149"/>
  <c r="BK160"/>
  <c r="J174"/>
  <c r="BK157"/>
  <c r="J138"/>
  <c r="J164"/>
  <c r="J148"/>
  <c r="J144"/>
  <c r="BK136"/>
  <c i="11" r="J162"/>
  <c r="BK148"/>
  <c r="BK158"/>
  <c r="BK154"/>
  <c r="J165"/>
  <c r="BK149"/>
  <c r="BK152"/>
  <c r="BK162"/>
  <c r="BK150"/>
  <c i="12" r="BK147"/>
  <c r="J133"/>
  <c r="BK133"/>
  <c r="J134"/>
  <c r="J138"/>
  <c i="13" r="BK159"/>
  <c r="J135"/>
  <c r="BK153"/>
  <c r="BK134"/>
  <c r="J141"/>
  <c r="J154"/>
  <c r="BK133"/>
  <c r="BK143"/>
  <c i="14" r="BK141"/>
  <c r="BK139"/>
  <c r="BK143"/>
  <c r="J143"/>
  <c i="15" r="BK140"/>
  <c r="J148"/>
  <c r="J134"/>
  <c r="BK133"/>
  <c r="J139"/>
  <c i="16" r="BK143"/>
  <c r="J140"/>
  <c r="J134"/>
  <c r="J136"/>
  <c i="17" r="BK159"/>
  <c r="BK149"/>
  <c r="J159"/>
  <c r="BK135"/>
  <c r="BK141"/>
  <c r="BK140"/>
  <c r="BK139"/>
  <c r="J134"/>
  <c i="18" r="J144"/>
  <c r="BK136"/>
  <c i="19" r="BK160"/>
  <c r="BK151"/>
  <c r="J146"/>
  <c r="BK153"/>
  <c r="J152"/>
  <c i="20" r="J147"/>
  <c r="J142"/>
  <c r="J145"/>
  <c i="21" r="J182"/>
  <c r="BK140"/>
  <c r="J162"/>
  <c r="BK148"/>
  <c r="BK173"/>
  <c r="J185"/>
  <c r="J147"/>
  <c r="BK149"/>
  <c r="BK157"/>
  <c i="2" l="1" r="BK159"/>
  <c r="J159"/>
  <c r="J99"/>
  <c r="P172"/>
  <c r="P191"/>
  <c r="BK223"/>
  <c r="R232"/>
  <c r="BK272"/>
  <c r="J272"/>
  <c r="J108"/>
  <c r="T272"/>
  <c r="BK302"/>
  <c r="J302"/>
  <c r="J112"/>
  <c r="R333"/>
  <c r="R345"/>
  <c r="P354"/>
  <c r="P353"/>
  <c i="5" r="BK141"/>
  <c r="J141"/>
  <c r="J101"/>
  <c r="P141"/>
  <c r="P138"/>
  <c i="10" r="BK142"/>
  <c r="J142"/>
  <c r="J101"/>
  <c i="19" r="R150"/>
  <c i="20" r="BK133"/>
  <c r="BK132"/>
  <c r="J132"/>
  <c r="J97"/>
  <c r="P148"/>
  <c i="2" r="BK232"/>
  <c r="J232"/>
  <c r="J106"/>
  <c r="T251"/>
  <c r="R272"/>
  <c r="P284"/>
  <c r="T284"/>
  <c r="T291"/>
  <c r="P333"/>
  <c r="P345"/>
  <c r="T348"/>
  <c i="3" r="T141"/>
  <c r="T140"/>
  <c r="R156"/>
  <c r="T156"/>
  <c r="R201"/>
  <c i="4" r="BK138"/>
  <c r="J138"/>
  <c r="J99"/>
  <c r="T150"/>
  <c r="T176"/>
  <c r="P185"/>
  <c r="R197"/>
  <c r="R202"/>
  <c i="5" r="P147"/>
  <c r="P146"/>
  <c r="P290"/>
  <c i="6" r="BK138"/>
  <c r="J138"/>
  <c r="J100"/>
  <c r="BK147"/>
  <c r="J147"/>
  <c r="J101"/>
  <c r="R147"/>
  <c r="BK174"/>
  <c r="J174"/>
  <c r="J103"/>
  <c r="R174"/>
  <c i="7" r="BK140"/>
  <c r="J140"/>
  <c r="J100"/>
  <c r="P160"/>
  <c i="8" r="BK142"/>
  <c r="J142"/>
  <c r="J101"/>
  <c i="9" r="BK149"/>
  <c r="J149"/>
  <c r="J101"/>
  <c r="T157"/>
  <c r="R191"/>
  <c i="10" r="P135"/>
  <c i="11" r="BK144"/>
  <c r="J144"/>
  <c r="J99"/>
  <c r="P147"/>
  <c r="BK153"/>
  <c r="J153"/>
  <c r="J101"/>
  <c i="12" r="P132"/>
  <c r="T144"/>
  <c i="13" r="T132"/>
  <c r="BK150"/>
  <c r="J150"/>
  <c r="J100"/>
  <c i="19" r="P139"/>
  <c r="R158"/>
  <c i="20" r="BK138"/>
  <c r="J138"/>
  <c r="J100"/>
  <c i="2" r="P159"/>
  <c r="BK191"/>
  <c r="J191"/>
  <c r="J102"/>
  <c r="R212"/>
  <c r="T232"/>
  <c r="BK275"/>
  <c r="J275"/>
  <c r="J109"/>
  <c r="R302"/>
  <c r="P340"/>
  <c r="BK348"/>
  <c r="J348"/>
  <c r="J117"/>
  <c r="T354"/>
  <c r="T353"/>
  <c i="5" r="R147"/>
  <c i="6" r="R138"/>
  <c r="P155"/>
  <c r="P178"/>
  <c i="7" r="BK151"/>
  <c r="J151"/>
  <c r="J102"/>
  <c r="R160"/>
  <c i="17" r="T132"/>
  <c i="19" r="T134"/>
  <c r="T133"/>
  <c r="P150"/>
  <c i="20" r="R133"/>
  <c r="R132"/>
  <c r="R148"/>
  <c i="21" r="P161"/>
  <c i="2" r="R151"/>
  <c r="R172"/>
  <c r="P185"/>
  <c r="BK212"/>
  <c r="J212"/>
  <c r="J103"/>
  <c r="P223"/>
  <c r="BK251"/>
  <c r="J251"/>
  <c r="J107"/>
  <c r="T275"/>
  <c r="BK291"/>
  <c r="J291"/>
  <c r="J111"/>
  <c r="R291"/>
  <c r="T333"/>
  <c r="BK345"/>
  <c r="J345"/>
  <c r="J116"/>
  <c r="BK354"/>
  <c r="BK353"/>
  <c r="J353"/>
  <c r="J118"/>
  <c i="3" r="R141"/>
  <c r="R140"/>
  <c r="T167"/>
  <c r="P193"/>
  <c r="R193"/>
  <c i="4" r="R150"/>
  <c r="P181"/>
  <c r="T185"/>
  <c r="T197"/>
  <c i="5" r="R141"/>
  <c r="R138"/>
  <c r="BK290"/>
  <c r="J290"/>
  <c r="J104"/>
  <c i="6" r="T138"/>
  <c r="R155"/>
  <c r="T178"/>
  <c i="7" r="P140"/>
  <c r="P139"/>
  <c r="P138"/>
  <c i="1" r="AU102"/>
  <c i="7" r="P151"/>
  <c r="R151"/>
  <c i="8" r="P142"/>
  <c i="9" r="BK140"/>
  <c r="BK157"/>
  <c r="J157"/>
  <c r="J102"/>
  <c r="BK187"/>
  <c r="J187"/>
  <c r="J103"/>
  <c r="R187"/>
  <c r="T187"/>
  <c r="R213"/>
  <c r="R212"/>
  <c i="10" r="T142"/>
  <c i="11" r="T133"/>
  <c r="R144"/>
  <c r="P153"/>
  <c i="12" r="R132"/>
  <c r="P144"/>
  <c i="13" r="BK132"/>
  <c r="R132"/>
  <c r="BK144"/>
  <c r="J144"/>
  <c r="J99"/>
  <c i="19" r="T139"/>
  <c r="T158"/>
  <c i="20" r="T133"/>
  <c r="T132"/>
  <c r="T148"/>
  <c i="21" r="R161"/>
  <c i="2" r="T151"/>
  <c r="T172"/>
  <c r="T185"/>
  <c r="T212"/>
  <c r="P232"/>
  <c r="P275"/>
  <c r="T302"/>
  <c r="T340"/>
  <c r="R348"/>
  <c i="3" r="P141"/>
  <c r="P140"/>
  <c r="P167"/>
  <c r="T201"/>
  <c i="4" r="P138"/>
  <c r="BK150"/>
  <c r="J150"/>
  <c r="J100"/>
  <c r="P176"/>
  <c r="BK185"/>
  <c r="J185"/>
  <c r="J103"/>
  <c r="P197"/>
  <c r="T202"/>
  <c i="5" r="T147"/>
  <c i="6" r="P147"/>
  <c r="T147"/>
  <c r="P174"/>
  <c r="T174"/>
  <c i="7" r="R140"/>
  <c r="R139"/>
  <c r="R138"/>
  <c r="BK160"/>
  <c r="J160"/>
  <c r="J103"/>
  <c i="8" r="T142"/>
  <c i="9" r="R140"/>
  <c r="P157"/>
  <c r="BK191"/>
  <c r="J191"/>
  <c r="J104"/>
  <c r="BK213"/>
  <c r="J213"/>
  <c r="J106"/>
  <c i="10" r="BK135"/>
  <c r="J135"/>
  <c r="J100"/>
  <c r="R135"/>
  <c r="T135"/>
  <c i="11" r="BK133"/>
  <c r="J133"/>
  <c r="J98"/>
  <c r="P144"/>
  <c r="R147"/>
  <c r="T147"/>
  <c i="12" r="T132"/>
  <c r="T131"/>
  <c r="T130"/>
  <c i="13" r="R150"/>
  <c i="14" r="P132"/>
  <c r="T144"/>
  <c i="15" r="BK132"/>
  <c r="BK131"/>
  <c r="BK142"/>
  <c r="J142"/>
  <c r="J99"/>
  <c r="P150"/>
  <c i="16" r="P132"/>
  <c r="R144"/>
  <c i="17" r="R132"/>
  <c r="P153"/>
  <c i="18" r="T133"/>
  <c r="P140"/>
  <c i="19" r="T150"/>
  <c i="20" r="P133"/>
  <c r="P132"/>
  <c r="BK148"/>
  <c r="J148"/>
  <c r="J101"/>
  <c i="21" r="T139"/>
  <c r="P146"/>
  <c r="P156"/>
  <c r="T161"/>
  <c r="T168"/>
  <c r="P172"/>
  <c r="P178"/>
  <c r="BK183"/>
  <c r="J183"/>
  <c r="J107"/>
  <c i="2" r="BK151"/>
  <c r="J151"/>
  <c r="J98"/>
  <c r="R159"/>
  <c r="BK185"/>
  <c r="J185"/>
  <c r="J101"/>
  <c r="R185"/>
  <c r="P212"/>
  <c i="3" r="P156"/>
  <c r="BK167"/>
  <c r="J167"/>
  <c r="J105"/>
  <c r="BK201"/>
  <c r="J201"/>
  <c r="J107"/>
  <c i="4" r="P150"/>
  <c r="P137"/>
  <c i="1" r="AU98"/>
  <c i="4" r="R176"/>
  <c r="R181"/>
  <c r="BK197"/>
  <c r="J197"/>
  <c r="J104"/>
  <c r="P202"/>
  <c i="5" r="BK147"/>
  <c r="J147"/>
  <c r="J103"/>
  <c r="R290"/>
  <c i="6" r="R178"/>
  <c i="8" r="R142"/>
  <c i="9" r="P140"/>
  <c r="P149"/>
  <c r="R149"/>
  <c r="T149"/>
  <c r="P187"/>
  <c r="T191"/>
  <c i="10" r="P142"/>
  <c r="P134"/>
  <c r="P133"/>
  <c i="1" r="AU106"/>
  <c i="11" r="R133"/>
  <c r="T144"/>
  <c r="R153"/>
  <c i="12" r="BK144"/>
  <c r="J144"/>
  <c r="J100"/>
  <c i="13" r="T150"/>
  <c i="14" r="R132"/>
  <c r="BK144"/>
  <c r="J144"/>
  <c r="J100"/>
  <c i="15" r="P132"/>
  <c r="P131"/>
  <c r="P130"/>
  <c i="1" r="AU111"/>
  <c i="15" r="P142"/>
  <c r="BK150"/>
  <c r="J150"/>
  <c r="J100"/>
  <c i="16" r="BK132"/>
  <c r="J132"/>
  <c r="J98"/>
  <c r="BK144"/>
  <c r="J144"/>
  <c r="J99"/>
  <c i="17" r="P132"/>
  <c r="P131"/>
  <c r="P130"/>
  <c i="1" r="AU113"/>
  <c i="17" r="BK153"/>
  <c r="J153"/>
  <c r="J99"/>
  <c i="18" r="BK133"/>
  <c r="J133"/>
  <c r="J98"/>
  <c r="R140"/>
  <c i="19" r="P134"/>
  <c r="P133"/>
  <c r="BK150"/>
  <c r="J150"/>
  <c r="J101"/>
  <c i="20" r="T138"/>
  <c r="T137"/>
  <c i="21" r="BK139"/>
  <c r="BK146"/>
  <c r="J146"/>
  <c r="J99"/>
  <c r="BK156"/>
  <c r="J156"/>
  <c r="J101"/>
  <c r="T156"/>
  <c r="R168"/>
  <c r="R172"/>
  <c r="R178"/>
  <c r="R183"/>
  <c i="2" r="T159"/>
  <c r="T191"/>
  <c r="T223"/>
  <c r="P251"/>
  <c r="R275"/>
  <c r="P302"/>
  <c r="BK340"/>
  <c r="J340"/>
  <c r="J115"/>
  <c r="T345"/>
  <c r="R354"/>
  <c r="R353"/>
  <c i="3" r="BK141"/>
  <c r="BK156"/>
  <c r="J156"/>
  <c r="J104"/>
  <c r="R167"/>
  <c r="BK193"/>
  <c r="J193"/>
  <c r="J106"/>
  <c r="T193"/>
  <c i="4" r="R138"/>
  <c r="T138"/>
  <c r="BK176"/>
  <c r="J176"/>
  <c r="J101"/>
  <c r="BK181"/>
  <c r="J181"/>
  <c r="J102"/>
  <c r="R185"/>
  <c r="BK202"/>
  <c r="J202"/>
  <c r="J105"/>
  <c i="5" r="T141"/>
  <c r="T138"/>
  <c r="T290"/>
  <c i="6" r="P138"/>
  <c r="P137"/>
  <c r="P136"/>
  <c i="1" r="AU101"/>
  <c i="6" r="BK155"/>
  <c r="J155"/>
  <c r="J102"/>
  <c r="BK178"/>
  <c r="J178"/>
  <c r="J104"/>
  <c i="7" r="T140"/>
  <c r="T160"/>
  <c i="8" r="BK135"/>
  <c r="J135"/>
  <c r="J100"/>
  <c r="P135"/>
  <c r="R135"/>
  <c r="T135"/>
  <c i="9" r="T140"/>
  <c r="T139"/>
  <c r="T138"/>
  <c r="R157"/>
  <c r="P191"/>
  <c r="P213"/>
  <c r="P212"/>
  <c i="10" r="R142"/>
  <c r="R134"/>
  <c r="R133"/>
  <c i="11" r="P133"/>
  <c r="P132"/>
  <c r="P131"/>
  <c i="1" r="AU107"/>
  <c i="11" r="BK147"/>
  <c r="J147"/>
  <c r="J100"/>
  <c r="T153"/>
  <c i="12" r="BK132"/>
  <c r="J132"/>
  <c r="J98"/>
  <c r="R144"/>
  <c i="13" r="P132"/>
  <c r="P144"/>
  <c r="P150"/>
  <c i="14" r="T132"/>
  <c r="P144"/>
  <c i="15" r="T132"/>
  <c r="T131"/>
  <c r="T142"/>
  <c r="R150"/>
  <c i="16" r="T132"/>
  <c r="P144"/>
  <c i="17" r="BK132"/>
  <c r="BK131"/>
  <c r="R153"/>
  <c i="18" r="P133"/>
  <c r="P132"/>
  <c r="P131"/>
  <c i="1" r="AU114"/>
  <c i="18" r="BK140"/>
  <c r="J140"/>
  <c r="J99"/>
  <c i="19" r="BK134"/>
  <c r="J134"/>
  <c r="J98"/>
  <c r="R139"/>
  <c r="R138"/>
  <c r="R132"/>
  <c r="P158"/>
  <c i="20" r="P138"/>
  <c r="P137"/>
  <c i="21" r="P139"/>
  <c r="R146"/>
  <c r="R156"/>
  <c r="BK168"/>
  <c r="J168"/>
  <c r="J103"/>
  <c r="BK172"/>
  <c r="BK171"/>
  <c r="J171"/>
  <c r="J104"/>
  <c r="BK178"/>
  <c r="J178"/>
  <c r="J106"/>
  <c r="P183"/>
  <c i="2" r="P151"/>
  <c r="BK172"/>
  <c r="J172"/>
  <c r="J100"/>
  <c r="R191"/>
  <c r="R223"/>
  <c r="R251"/>
  <c r="P272"/>
  <c r="BK284"/>
  <c r="J284"/>
  <c r="J110"/>
  <c r="R284"/>
  <c r="P291"/>
  <c r="BK333"/>
  <c r="J333"/>
  <c r="J113"/>
  <c r="R340"/>
  <c r="P348"/>
  <c i="3" r="P201"/>
  <c i="4" r="T181"/>
  <c i="7" r="T151"/>
  <c i="13" r="R144"/>
  <c r="T144"/>
  <c i="14" r="BK132"/>
  <c r="J132"/>
  <c r="J98"/>
  <c r="R144"/>
  <c i="15" r="R132"/>
  <c r="R131"/>
  <c r="R130"/>
  <c r="R142"/>
  <c r="T150"/>
  <c i="16" r="R132"/>
  <c r="R131"/>
  <c r="R130"/>
  <c r="T144"/>
  <c i="17" r="T153"/>
  <c i="18" r="R133"/>
  <c r="R132"/>
  <c r="R131"/>
  <c r="T140"/>
  <c i="19" r="BK139"/>
  <c r="BK138"/>
  <c r="J138"/>
  <c r="J99"/>
  <c r="BK158"/>
  <c r="J158"/>
  <c r="J102"/>
  <c i="20" r="R138"/>
  <c r="R137"/>
  <c i="21" r="R139"/>
  <c r="R138"/>
  <c r="T146"/>
  <c r="BK161"/>
  <c r="J161"/>
  <c r="J102"/>
  <c r="P168"/>
  <c r="T172"/>
  <c r="T171"/>
  <c r="T178"/>
  <c r="T183"/>
  <c i="5" r="BK139"/>
  <c r="J139"/>
  <c r="J100"/>
  <c i="7" r="BK149"/>
  <c r="J149"/>
  <c r="J101"/>
  <c r="BK174"/>
  <c r="J174"/>
  <c r="J106"/>
  <c i="3" r="BK153"/>
  <c r="J153"/>
  <c r="J102"/>
  <c r="BK151"/>
  <c r="J151"/>
  <c r="J101"/>
  <c i="5" r="BK302"/>
  <c r="J302"/>
  <c r="J105"/>
  <c i="12" r="BK142"/>
  <c r="J142"/>
  <c r="J99"/>
  <c i="18" r="BK146"/>
  <c r="J146"/>
  <c r="J101"/>
  <c i="16" r="BK152"/>
  <c r="J152"/>
  <c r="J100"/>
  <c i="7" r="BK172"/>
  <c r="J172"/>
  <c r="J105"/>
  <c i="17" r="BK162"/>
  <c r="J162"/>
  <c r="J100"/>
  <c i="21" r="BK154"/>
  <c r="J154"/>
  <c r="J100"/>
  <c i="2" r="BK338"/>
  <c r="J338"/>
  <c r="J114"/>
  <c i="14" r="BK142"/>
  <c r="J142"/>
  <c r="J99"/>
  <c i="20" r="BK137"/>
  <c r="J137"/>
  <c r="J99"/>
  <c i="21" r="F92"/>
  <c i="20" r="J133"/>
  <c r="J98"/>
  <c i="21" r="BF147"/>
  <c r="BF148"/>
  <c r="BF153"/>
  <c r="BF158"/>
  <c r="BF163"/>
  <c r="BF164"/>
  <c r="BF174"/>
  <c r="BF184"/>
  <c i="20" r="BK131"/>
  <c r="J131"/>
  <c r="J96"/>
  <c r="J30"/>
  <c i="21" r="E85"/>
  <c r="J134"/>
  <c r="BF151"/>
  <c r="BF159"/>
  <c r="BF166"/>
  <c r="BF175"/>
  <c r="BF182"/>
  <c r="BF185"/>
  <c r="J89"/>
  <c r="BF141"/>
  <c r="BF149"/>
  <c r="BF152"/>
  <c r="BF169"/>
  <c r="BF140"/>
  <c r="BF155"/>
  <c r="BF160"/>
  <c r="BF170"/>
  <c r="BF177"/>
  <c r="BF179"/>
  <c r="BF142"/>
  <c r="BF143"/>
  <c r="BF144"/>
  <c r="BF162"/>
  <c r="BF165"/>
  <c r="BF173"/>
  <c r="BF176"/>
  <c r="BF181"/>
  <c r="BF145"/>
  <c r="BF150"/>
  <c r="BF157"/>
  <c r="BF167"/>
  <c r="BF180"/>
  <c i="19" r="J139"/>
  <c r="J100"/>
  <c i="20" r="F92"/>
  <c r="J128"/>
  <c r="BF134"/>
  <c r="E85"/>
  <c r="BF136"/>
  <c r="BF139"/>
  <c r="BF144"/>
  <c r="BF145"/>
  <c r="BF147"/>
  <c r="BF150"/>
  <c r="J89"/>
  <c r="BF135"/>
  <c r="BF142"/>
  <c r="BF146"/>
  <c r="BF141"/>
  <c r="BF143"/>
  <c r="BF140"/>
  <c r="BF149"/>
  <c i="18" r="BK132"/>
  <c r="J132"/>
  <c r="J97"/>
  <c i="19" r="F92"/>
  <c r="J129"/>
  <c r="BF145"/>
  <c r="BF148"/>
  <c r="BF149"/>
  <c r="BF153"/>
  <c r="BF154"/>
  <c r="BF136"/>
  <c r="BF143"/>
  <c r="BF144"/>
  <c r="BF151"/>
  <c r="BF155"/>
  <c r="BF156"/>
  <c r="BF157"/>
  <c r="J126"/>
  <c r="BF137"/>
  <c r="BF142"/>
  <c r="E85"/>
  <c r="BF140"/>
  <c r="BF152"/>
  <c r="BF160"/>
  <c r="BF135"/>
  <c r="BF141"/>
  <c r="BF146"/>
  <c r="BF147"/>
  <c r="BF159"/>
  <c i="17" r="J132"/>
  <c r="J98"/>
  <c i="18" r="E85"/>
  <c r="F92"/>
  <c r="BF135"/>
  <c r="BF138"/>
  <c r="J89"/>
  <c r="J92"/>
  <c r="BF134"/>
  <c r="BF141"/>
  <c r="BF143"/>
  <c r="BF144"/>
  <c r="BF147"/>
  <c i="17" r="J131"/>
  <c r="J97"/>
  <c i="18" r="BF139"/>
  <c r="BF142"/>
  <c r="BF136"/>
  <c r="BF137"/>
  <c i="17" r="BF140"/>
  <c r="BF145"/>
  <c r="BF146"/>
  <c r="BF155"/>
  <c r="BF159"/>
  <c i="16" r="BK131"/>
  <c r="J131"/>
  <c r="J97"/>
  <c i="17" r="E85"/>
  <c r="BF136"/>
  <c r="BF142"/>
  <c r="BF134"/>
  <c r="BF135"/>
  <c r="BF137"/>
  <c r="BF138"/>
  <c r="BF141"/>
  <c r="BF147"/>
  <c r="BF154"/>
  <c r="BF143"/>
  <c r="BF148"/>
  <c r="BF150"/>
  <c r="F92"/>
  <c r="J124"/>
  <c r="BF149"/>
  <c r="BF133"/>
  <c r="BF144"/>
  <c r="BF151"/>
  <c r="BF161"/>
  <c r="BF163"/>
  <c r="J92"/>
  <c r="BF152"/>
  <c r="BF158"/>
  <c r="BF160"/>
  <c r="BF139"/>
  <c r="BF156"/>
  <c r="BF157"/>
  <c i="16" r="F127"/>
  <c r="BF133"/>
  <c r="BF138"/>
  <c r="J89"/>
  <c r="BF153"/>
  <c r="J127"/>
  <c r="BF143"/>
  <c r="BF151"/>
  <c r="E85"/>
  <c r="BF137"/>
  <c r="BF145"/>
  <c i="15" r="J131"/>
  <c r="J97"/>
  <c r="J132"/>
  <c r="J98"/>
  <c i="16" r="BF135"/>
  <c r="BF147"/>
  <c r="BF142"/>
  <c r="BF149"/>
  <c r="BF134"/>
  <c r="BF136"/>
  <c r="BF139"/>
  <c r="BF141"/>
  <c r="BF150"/>
  <c r="BF140"/>
  <c r="BF146"/>
  <c r="BF148"/>
  <c i="15" r="J124"/>
  <c r="BF133"/>
  <c r="BF137"/>
  <c r="BF145"/>
  <c r="BF138"/>
  <c r="BF147"/>
  <c r="J127"/>
  <c r="BF136"/>
  <c r="BF141"/>
  <c i="14" r="BK131"/>
  <c r="J131"/>
  <c r="J97"/>
  <c i="15" r="F127"/>
  <c r="BF135"/>
  <c r="BF143"/>
  <c r="BF152"/>
  <c r="BF139"/>
  <c r="BF146"/>
  <c r="BF149"/>
  <c r="E85"/>
  <c r="BF134"/>
  <c r="BF140"/>
  <c r="BF148"/>
  <c r="BF144"/>
  <c r="BF151"/>
  <c i="13" r="J132"/>
  <c r="J98"/>
  <c i="14" r="J124"/>
  <c r="E85"/>
  <c r="F92"/>
  <c r="BF133"/>
  <c r="BF134"/>
  <c r="BF136"/>
  <c r="BF138"/>
  <c r="BF146"/>
  <c r="BF147"/>
  <c r="BF148"/>
  <c r="BF150"/>
  <c r="BF135"/>
  <c r="BF143"/>
  <c r="J127"/>
  <c r="BF140"/>
  <c r="BF145"/>
  <c r="BF141"/>
  <c r="BF149"/>
  <c r="BF152"/>
  <c r="BF137"/>
  <c r="BF139"/>
  <c r="BF151"/>
  <c i="13" r="E85"/>
  <c r="BF134"/>
  <c r="BF135"/>
  <c r="BF137"/>
  <c r="F92"/>
  <c r="BF139"/>
  <c r="BF141"/>
  <c r="BF142"/>
  <c r="BF145"/>
  <c r="BF146"/>
  <c r="BF152"/>
  <c r="BF154"/>
  <c r="BF155"/>
  <c r="BF133"/>
  <c r="BF147"/>
  <c r="BF153"/>
  <c r="BF158"/>
  <c r="BF161"/>
  <c r="BF164"/>
  <c r="J89"/>
  <c r="BF136"/>
  <c r="BF138"/>
  <c r="BF143"/>
  <c r="BF148"/>
  <c r="BF157"/>
  <c r="BF159"/>
  <c r="BF163"/>
  <c r="J92"/>
  <c r="BF140"/>
  <c r="BF149"/>
  <c r="BF151"/>
  <c r="BF156"/>
  <c r="BF160"/>
  <c r="BF162"/>
  <c i="11" r="BK132"/>
  <c r="J132"/>
  <c r="J97"/>
  <c i="12" r="F92"/>
  <c r="E120"/>
  <c r="J127"/>
  <c r="BF133"/>
  <c r="BF135"/>
  <c r="BF145"/>
  <c r="BF134"/>
  <c r="BF141"/>
  <c r="BF143"/>
  <c r="BF148"/>
  <c r="BF149"/>
  <c r="BF151"/>
  <c r="J89"/>
  <c r="BF136"/>
  <c r="BF137"/>
  <c r="BF138"/>
  <c r="BF139"/>
  <c r="BF153"/>
  <c r="BF140"/>
  <c r="BF146"/>
  <c r="BF147"/>
  <c r="BF150"/>
  <c r="BF152"/>
  <c i="10" r="BK134"/>
  <c r="J134"/>
  <c r="J99"/>
  <c i="11" r="F128"/>
  <c r="BF139"/>
  <c r="BF141"/>
  <c r="BF149"/>
  <c r="BF158"/>
  <c r="BF160"/>
  <c r="BF167"/>
  <c r="E85"/>
  <c r="BF140"/>
  <c r="BF145"/>
  <c r="BF148"/>
  <c r="BF150"/>
  <c r="BF151"/>
  <c r="BF154"/>
  <c r="BF163"/>
  <c r="BF166"/>
  <c r="J89"/>
  <c r="BF143"/>
  <c r="BF152"/>
  <c r="BF157"/>
  <c r="BF134"/>
  <c r="BF135"/>
  <c r="BF165"/>
  <c r="BF168"/>
  <c r="BF136"/>
  <c r="BF138"/>
  <c r="BF156"/>
  <c r="BF159"/>
  <c r="BF137"/>
  <c r="BF155"/>
  <c r="BF161"/>
  <c r="J92"/>
  <c r="BF142"/>
  <c r="BF146"/>
  <c r="BF162"/>
  <c r="BF164"/>
  <c i="10" r="E85"/>
  <c r="J130"/>
  <c r="BF147"/>
  <c r="BF152"/>
  <c r="F94"/>
  <c r="BF145"/>
  <c r="BF157"/>
  <c r="BF174"/>
  <c r="BF140"/>
  <c r="BF141"/>
  <c r="BF156"/>
  <c i="9" r="J140"/>
  <c r="J100"/>
  <c r="BK212"/>
  <c r="J212"/>
  <c r="J105"/>
  <c i="10" r="J91"/>
  <c r="BF136"/>
  <c r="BF144"/>
  <c r="BF146"/>
  <c r="BF148"/>
  <c r="BF149"/>
  <c r="BF159"/>
  <c r="BF160"/>
  <c r="BF163"/>
  <c r="BF164"/>
  <c r="BF166"/>
  <c r="BF169"/>
  <c r="BF170"/>
  <c r="BF139"/>
  <c r="BF154"/>
  <c r="BF158"/>
  <c r="BF162"/>
  <c r="BF168"/>
  <c r="BF143"/>
  <c r="BF151"/>
  <c r="BF153"/>
  <c r="BF155"/>
  <c r="BF165"/>
  <c r="BF171"/>
  <c r="BF172"/>
  <c r="BF137"/>
  <c r="BF138"/>
  <c r="BF150"/>
  <c r="BF161"/>
  <c r="BF167"/>
  <c r="BF173"/>
  <c i="9" r="J132"/>
  <c r="BF145"/>
  <c r="BF154"/>
  <c i="8" r="BK134"/>
  <c r="J134"/>
  <c r="J99"/>
  <c i="9" r="J94"/>
  <c r="F135"/>
  <c r="BF147"/>
  <c r="BF152"/>
  <c r="BF153"/>
  <c r="BF158"/>
  <c r="BF161"/>
  <c r="BF164"/>
  <c r="BF174"/>
  <c r="BF190"/>
  <c r="BF143"/>
  <c r="BF194"/>
  <c r="BF201"/>
  <c r="E126"/>
  <c r="BF159"/>
  <c r="BF172"/>
  <c r="BF206"/>
  <c r="BF144"/>
  <c r="BF151"/>
  <c r="BF162"/>
  <c r="BF163"/>
  <c r="BF165"/>
  <c r="BF167"/>
  <c r="BF178"/>
  <c r="BF179"/>
  <c r="BF180"/>
  <c r="BF182"/>
  <c r="BF207"/>
  <c r="BF211"/>
  <c r="BF141"/>
  <c r="BF146"/>
  <c r="BF150"/>
  <c r="BF166"/>
  <c r="BF171"/>
  <c r="BF176"/>
  <c r="BF177"/>
  <c r="BF199"/>
  <c r="BF202"/>
  <c r="BF205"/>
  <c r="BF208"/>
  <c r="BF210"/>
  <c r="BF216"/>
  <c r="BF217"/>
  <c r="BF155"/>
  <c r="BF156"/>
  <c r="BF169"/>
  <c r="BF170"/>
  <c r="BF183"/>
  <c r="BF184"/>
  <c r="BF186"/>
  <c r="BF188"/>
  <c r="BF192"/>
  <c r="BF196"/>
  <c r="BF197"/>
  <c r="BF198"/>
  <c r="BF209"/>
  <c r="BF142"/>
  <c r="BF148"/>
  <c r="BF160"/>
  <c r="BF168"/>
  <c r="BF173"/>
  <c r="BF175"/>
  <c r="BF181"/>
  <c r="BF185"/>
  <c r="BF189"/>
  <c r="BF193"/>
  <c r="BF195"/>
  <c r="BF200"/>
  <c r="BF203"/>
  <c r="BF204"/>
  <c r="BF214"/>
  <c r="BF215"/>
  <c i="8" r="E85"/>
  <c r="F130"/>
  <c r="BF136"/>
  <c r="BF148"/>
  <c r="BF176"/>
  <c i="7" r="BK139"/>
  <c i="8" r="J130"/>
  <c r="BF144"/>
  <c r="BF151"/>
  <c r="BF152"/>
  <c r="BF155"/>
  <c r="BF157"/>
  <c r="BF166"/>
  <c r="BF168"/>
  <c r="BF169"/>
  <c r="BF174"/>
  <c r="BF175"/>
  <c r="BF147"/>
  <c r="BF149"/>
  <c r="BF153"/>
  <c r="BF158"/>
  <c r="BF164"/>
  <c r="BF165"/>
  <c r="BF150"/>
  <c r="J91"/>
  <c r="BF143"/>
  <c r="BF145"/>
  <c r="BF156"/>
  <c r="BF160"/>
  <c r="BF161"/>
  <c r="BF162"/>
  <c r="BF137"/>
  <c r="BF138"/>
  <c r="BF139"/>
  <c r="BF140"/>
  <c r="BF146"/>
  <c r="BF159"/>
  <c r="BF163"/>
  <c r="BF167"/>
  <c r="BF173"/>
  <c r="BF177"/>
  <c r="BF178"/>
  <c r="BF180"/>
  <c r="BF141"/>
  <c r="BF154"/>
  <c r="BF170"/>
  <c r="BF171"/>
  <c r="BF172"/>
  <c r="BF179"/>
  <c i="7" r="BF154"/>
  <c r="BF159"/>
  <c r="BF161"/>
  <c r="BF150"/>
  <c r="BF175"/>
  <c r="F94"/>
  <c r="J132"/>
  <c r="J135"/>
  <c r="BF144"/>
  <c r="BF157"/>
  <c i="6" r="BK137"/>
  <c r="BK136"/>
  <c r="J136"/>
  <c r="J98"/>
  <c r="J32"/>
  <c i="7" r="E85"/>
  <c r="BF145"/>
  <c r="BF158"/>
  <c r="BF141"/>
  <c r="BF142"/>
  <c r="BF152"/>
  <c r="BF156"/>
  <c r="BF162"/>
  <c r="BF163"/>
  <c r="BF165"/>
  <c r="BF173"/>
  <c r="BF148"/>
  <c r="BF164"/>
  <c r="BF170"/>
  <c r="BF153"/>
  <c r="BF166"/>
  <c r="BF143"/>
  <c r="BF146"/>
  <c r="BF147"/>
  <c r="BF155"/>
  <c r="BF167"/>
  <c r="BF168"/>
  <c r="BF169"/>
  <c i="6" r="E124"/>
  <c r="BF148"/>
  <c r="BF161"/>
  <c r="BF164"/>
  <c r="BF165"/>
  <c r="BF170"/>
  <c r="BF172"/>
  <c r="BF181"/>
  <c r="BF189"/>
  <c r="J133"/>
  <c r="BF143"/>
  <c r="BF158"/>
  <c r="BF160"/>
  <c r="BF162"/>
  <c r="BF171"/>
  <c r="BF175"/>
  <c r="F133"/>
  <c r="BF139"/>
  <c r="BF149"/>
  <c r="BF153"/>
  <c r="BF156"/>
  <c r="BF166"/>
  <c r="BF168"/>
  <c r="BF185"/>
  <c r="BF186"/>
  <c r="BF187"/>
  <c i="5" r="BK146"/>
  <c r="J146"/>
  <c r="J102"/>
  <c i="6" r="BF140"/>
  <c r="BF141"/>
  <c r="BF173"/>
  <c r="BF179"/>
  <c r="BF184"/>
  <c r="J130"/>
  <c r="BF144"/>
  <c r="BF145"/>
  <c r="BF146"/>
  <c r="BF159"/>
  <c r="BF169"/>
  <c r="BF177"/>
  <c r="BF183"/>
  <c r="BF191"/>
  <c r="BF142"/>
  <c r="BF150"/>
  <c r="BF152"/>
  <c r="BF163"/>
  <c r="BF167"/>
  <c r="BF180"/>
  <c r="BF182"/>
  <c r="BF188"/>
  <c r="BF190"/>
  <c r="BF151"/>
  <c r="BF154"/>
  <c r="BF157"/>
  <c r="BF176"/>
  <c i="4" r="BK137"/>
  <c r="J137"/>
  <c r="J98"/>
  <c r="J32"/>
  <c i="5" r="J131"/>
  <c r="BF155"/>
  <c r="BF161"/>
  <c r="BF169"/>
  <c r="BF171"/>
  <c r="BF172"/>
  <c r="BF183"/>
  <c r="BF185"/>
  <c r="BF191"/>
  <c r="BF196"/>
  <c r="BF202"/>
  <c r="BF213"/>
  <c r="BF216"/>
  <c r="BF233"/>
  <c r="BF240"/>
  <c r="BF242"/>
  <c r="BF253"/>
  <c r="BF260"/>
  <c r="BF286"/>
  <c r="J94"/>
  <c r="F134"/>
  <c r="BF158"/>
  <c r="BF163"/>
  <c r="BF174"/>
  <c r="BF176"/>
  <c r="BF209"/>
  <c r="BF217"/>
  <c r="BF219"/>
  <c r="BF220"/>
  <c r="BF222"/>
  <c r="BF223"/>
  <c r="BF224"/>
  <c r="BF225"/>
  <c r="BF232"/>
  <c r="BF244"/>
  <c r="BF265"/>
  <c r="BF266"/>
  <c r="BF270"/>
  <c r="BF285"/>
  <c r="BF144"/>
  <c r="BF179"/>
  <c r="BF182"/>
  <c r="BF189"/>
  <c r="BF194"/>
  <c r="BF195"/>
  <c r="BF214"/>
  <c r="BF245"/>
  <c r="BF247"/>
  <c r="BF248"/>
  <c r="BF256"/>
  <c r="BF259"/>
  <c r="BF264"/>
  <c r="BF267"/>
  <c r="BF277"/>
  <c r="BF278"/>
  <c r="BF279"/>
  <c r="BF281"/>
  <c r="BF282"/>
  <c r="BF287"/>
  <c r="BF297"/>
  <c r="E125"/>
  <c r="BF145"/>
  <c r="BF149"/>
  <c r="BF151"/>
  <c r="BF152"/>
  <c r="BF154"/>
  <c r="BF170"/>
  <c r="BF181"/>
  <c r="BF188"/>
  <c r="BF193"/>
  <c r="BF221"/>
  <c r="BF246"/>
  <c r="BF255"/>
  <c r="BF261"/>
  <c r="BF262"/>
  <c r="BF271"/>
  <c r="BF296"/>
  <c r="BF143"/>
  <c r="BF148"/>
  <c r="BF162"/>
  <c r="BF168"/>
  <c r="BF177"/>
  <c r="BF184"/>
  <c r="BF190"/>
  <c r="BF192"/>
  <c r="BF197"/>
  <c r="BF198"/>
  <c r="BF201"/>
  <c r="BF204"/>
  <c r="BF206"/>
  <c r="BF207"/>
  <c r="BF211"/>
  <c r="BF234"/>
  <c r="BF235"/>
  <c r="BF236"/>
  <c r="BF241"/>
  <c r="BF249"/>
  <c r="BF250"/>
  <c r="BF251"/>
  <c r="BF252"/>
  <c r="BF254"/>
  <c r="BF294"/>
  <c r="BF295"/>
  <c r="BF298"/>
  <c r="BF303"/>
  <c r="BF140"/>
  <c r="BF150"/>
  <c r="BF164"/>
  <c r="BF166"/>
  <c r="BF178"/>
  <c r="BF187"/>
  <c r="BF200"/>
  <c r="BF208"/>
  <c r="BF212"/>
  <c r="BF226"/>
  <c r="BF227"/>
  <c r="BF228"/>
  <c r="BF229"/>
  <c r="BF231"/>
  <c r="BF237"/>
  <c r="BF239"/>
  <c r="BF257"/>
  <c r="BF258"/>
  <c r="BF284"/>
  <c r="BF288"/>
  <c r="BF159"/>
  <c r="BF165"/>
  <c r="BF199"/>
  <c r="BF205"/>
  <c r="BF210"/>
  <c r="BF215"/>
  <c r="BF238"/>
  <c r="BF243"/>
  <c r="BF274"/>
  <c r="BF275"/>
  <c r="BF299"/>
  <c r="BF300"/>
  <c r="BF301"/>
  <c r="BF142"/>
  <c r="BF153"/>
  <c r="BF156"/>
  <c r="BF157"/>
  <c r="BF160"/>
  <c r="BF167"/>
  <c r="BF173"/>
  <c r="BF175"/>
  <c r="BF180"/>
  <c r="BF186"/>
  <c r="BF203"/>
  <c r="BF218"/>
  <c r="BF230"/>
  <c r="BF263"/>
  <c r="BF268"/>
  <c r="BF269"/>
  <c r="BF272"/>
  <c r="BF273"/>
  <c r="BF276"/>
  <c r="BF280"/>
  <c r="BF283"/>
  <c r="BF289"/>
  <c r="BF291"/>
  <c r="BF292"/>
  <c r="BF293"/>
  <c i="3" r="J141"/>
  <c r="J100"/>
  <c i="4" r="J91"/>
  <c r="J94"/>
  <c r="BF149"/>
  <c r="BF154"/>
  <c r="BF155"/>
  <c r="BF158"/>
  <c r="BF194"/>
  <c r="BF200"/>
  <c r="BF157"/>
  <c r="BF162"/>
  <c r="BF163"/>
  <c r="BF164"/>
  <c r="BF165"/>
  <c r="BF172"/>
  <c r="BF173"/>
  <c r="BF174"/>
  <c r="BF187"/>
  <c r="BF188"/>
  <c r="BF190"/>
  <c r="BF191"/>
  <c i="3" r="BK155"/>
  <c r="J155"/>
  <c r="J103"/>
  <c i="4" r="BF140"/>
  <c r="BF146"/>
  <c r="BF148"/>
  <c r="BF151"/>
  <c r="BF166"/>
  <c r="BF167"/>
  <c r="BF152"/>
  <c r="BF153"/>
  <c r="BF159"/>
  <c r="BF160"/>
  <c r="BF171"/>
  <c r="BF180"/>
  <c r="BF184"/>
  <c r="BF177"/>
  <c r="BF179"/>
  <c r="E85"/>
  <c r="F94"/>
  <c r="BF139"/>
  <c r="BF141"/>
  <c r="BF142"/>
  <c r="BF143"/>
  <c r="BF144"/>
  <c r="BF145"/>
  <c r="BF147"/>
  <c r="BF168"/>
  <c r="BF169"/>
  <c r="BF170"/>
  <c r="BF178"/>
  <c r="BF183"/>
  <c r="BF189"/>
  <c r="BF193"/>
  <c r="BF198"/>
  <c r="BF203"/>
  <c r="BF156"/>
  <c r="BF161"/>
  <c r="BF175"/>
  <c r="BF182"/>
  <c r="BF186"/>
  <c r="BF192"/>
  <c r="BF195"/>
  <c r="BF196"/>
  <c r="BF199"/>
  <c r="BF201"/>
  <c r="BF204"/>
  <c r="BF205"/>
  <c r="BF206"/>
  <c i="2" r="J223"/>
  <c r="J105"/>
  <c i="3" r="J133"/>
  <c r="BF146"/>
  <c r="BF152"/>
  <c r="BF158"/>
  <c r="BF161"/>
  <c r="BF184"/>
  <c r="BF188"/>
  <c r="BF215"/>
  <c r="BF217"/>
  <c r="BF219"/>
  <c r="F94"/>
  <c r="E127"/>
  <c r="BF142"/>
  <c r="BF154"/>
  <c r="BF160"/>
  <c r="BF171"/>
  <c r="BF194"/>
  <c r="BF195"/>
  <c r="BF210"/>
  <c r="BF218"/>
  <c r="BF224"/>
  <c i="2" r="J354"/>
  <c r="J119"/>
  <c i="3" r="BF148"/>
  <c r="BF149"/>
  <c r="BF157"/>
  <c r="BF174"/>
  <c r="BF175"/>
  <c r="BF179"/>
  <c r="BF183"/>
  <c r="BF185"/>
  <c r="BF187"/>
  <c r="BF191"/>
  <c r="BF192"/>
  <c r="BF196"/>
  <c r="BF197"/>
  <c r="BF209"/>
  <c r="BF211"/>
  <c r="BF220"/>
  <c r="BF223"/>
  <c r="BF233"/>
  <c r="BF144"/>
  <c r="BF162"/>
  <c r="BF176"/>
  <c r="BF178"/>
  <c r="BF180"/>
  <c r="BF181"/>
  <c r="BF182"/>
  <c r="BF212"/>
  <c r="BF216"/>
  <c r="BF229"/>
  <c r="BF145"/>
  <c r="BF147"/>
  <c r="BF189"/>
  <c r="BF200"/>
  <c r="BF221"/>
  <c r="BF222"/>
  <c r="BF225"/>
  <c r="BF227"/>
  <c r="BF228"/>
  <c r="BF159"/>
  <c r="BF163"/>
  <c r="BF165"/>
  <c r="BF169"/>
  <c r="BF172"/>
  <c r="BF173"/>
  <c r="BF186"/>
  <c r="BF190"/>
  <c r="BF199"/>
  <c r="BF202"/>
  <c r="BF206"/>
  <c r="BF213"/>
  <c r="BF226"/>
  <c r="J94"/>
  <c r="BF143"/>
  <c r="BF164"/>
  <c r="BF166"/>
  <c r="BF168"/>
  <c r="BF170"/>
  <c r="BF198"/>
  <c r="BF207"/>
  <c r="BF208"/>
  <c r="BF214"/>
  <c r="BF232"/>
  <c r="BF234"/>
  <c r="BF235"/>
  <c r="BF150"/>
  <c r="BF177"/>
  <c r="BF203"/>
  <c r="BF204"/>
  <c r="BF205"/>
  <c r="BF230"/>
  <c r="BF231"/>
  <c i="2" r="J89"/>
  <c r="BF160"/>
  <c r="BF166"/>
  <c r="BF176"/>
  <c r="BF179"/>
  <c r="BF180"/>
  <c r="BF181"/>
  <c r="BF189"/>
  <c r="BF190"/>
  <c r="BF206"/>
  <c r="BF249"/>
  <c r="BF253"/>
  <c r="BF254"/>
  <c r="BF261"/>
  <c r="BF262"/>
  <c r="BF263"/>
  <c r="BF286"/>
  <c r="BF304"/>
  <c r="BF313"/>
  <c r="BF314"/>
  <c r="BF328"/>
  <c r="BF329"/>
  <c r="BF337"/>
  <c r="BF339"/>
  <c r="BF342"/>
  <c r="BF346"/>
  <c r="BF347"/>
  <c r="J92"/>
  <c r="E139"/>
  <c r="BF165"/>
  <c r="BF201"/>
  <c r="BF202"/>
  <c r="BF154"/>
  <c r="BF156"/>
  <c r="BF161"/>
  <c r="BF162"/>
  <c r="BF163"/>
  <c r="BF164"/>
  <c r="BF171"/>
  <c r="BF177"/>
  <c r="BF178"/>
  <c r="BF183"/>
  <c r="BF187"/>
  <c r="BF193"/>
  <c r="BF195"/>
  <c r="BF199"/>
  <c r="BF200"/>
  <c r="BF204"/>
  <c r="BF207"/>
  <c r="BF213"/>
  <c r="BF214"/>
  <c r="BF218"/>
  <c r="BF230"/>
  <c r="BF233"/>
  <c r="BF242"/>
  <c r="BF255"/>
  <c r="BF256"/>
  <c r="BF264"/>
  <c r="BF266"/>
  <c r="BF267"/>
  <c r="BF278"/>
  <c r="BF293"/>
  <c r="BF296"/>
  <c r="BF303"/>
  <c r="BF307"/>
  <c r="BF321"/>
  <c r="BF325"/>
  <c r="F92"/>
  <c r="BF168"/>
  <c r="BF170"/>
  <c r="BF174"/>
  <c r="BF184"/>
  <c r="BF186"/>
  <c r="BF194"/>
  <c r="BF196"/>
  <c r="BF205"/>
  <c r="BF208"/>
  <c r="BF234"/>
  <c r="BF244"/>
  <c r="BF246"/>
  <c r="BF250"/>
  <c r="BF257"/>
  <c r="BF273"/>
  <c r="BF279"/>
  <c r="BF287"/>
  <c r="BF288"/>
  <c r="BF297"/>
  <c r="BF298"/>
  <c r="BF300"/>
  <c r="BF305"/>
  <c r="BF317"/>
  <c r="BF319"/>
  <c r="BF324"/>
  <c r="BF330"/>
  <c r="BF332"/>
  <c r="BF335"/>
  <c r="BF157"/>
  <c r="BF167"/>
  <c r="BF182"/>
  <c r="BF188"/>
  <c r="BF198"/>
  <c r="BF209"/>
  <c r="BF210"/>
  <c r="BF216"/>
  <c r="BF219"/>
  <c r="BF224"/>
  <c r="BF225"/>
  <c r="BF227"/>
  <c r="BF228"/>
  <c r="BF229"/>
  <c r="BF235"/>
  <c r="BF236"/>
  <c r="BF237"/>
  <c r="BF239"/>
  <c r="BF243"/>
  <c r="BF269"/>
  <c r="BF281"/>
  <c r="BF282"/>
  <c r="BF283"/>
  <c r="BF290"/>
  <c r="BF294"/>
  <c r="BF308"/>
  <c r="BF318"/>
  <c r="BF320"/>
  <c r="BF323"/>
  <c r="BF326"/>
  <c r="BF334"/>
  <c r="BF336"/>
  <c r="BF341"/>
  <c r="BF343"/>
  <c r="BF349"/>
  <c r="BF352"/>
  <c r="BF152"/>
  <c r="BF155"/>
  <c r="BF158"/>
  <c r="BF173"/>
  <c r="BF175"/>
  <c r="BF197"/>
  <c r="BF211"/>
  <c r="BF215"/>
  <c r="BF220"/>
  <c r="BF231"/>
  <c r="BF240"/>
  <c r="BF247"/>
  <c r="BF252"/>
  <c r="BF259"/>
  <c r="BF268"/>
  <c r="BF289"/>
  <c r="BF292"/>
  <c r="BF301"/>
  <c r="BF306"/>
  <c r="BF309"/>
  <c r="BF310"/>
  <c r="BF311"/>
  <c r="BF327"/>
  <c r="BF331"/>
  <c r="BF350"/>
  <c r="BF356"/>
  <c r="BF153"/>
  <c r="BF169"/>
  <c r="BF192"/>
  <c r="BF203"/>
  <c r="BF217"/>
  <c r="BF221"/>
  <c r="BF226"/>
  <c r="BF238"/>
  <c r="BF241"/>
  <c r="BF245"/>
  <c r="BF248"/>
  <c r="BF258"/>
  <c r="BF260"/>
  <c r="BF265"/>
  <c r="BF270"/>
  <c r="BF271"/>
  <c r="BF274"/>
  <c r="BF276"/>
  <c r="BF277"/>
  <c r="BF280"/>
  <c r="BF285"/>
  <c r="BF295"/>
  <c r="BF299"/>
  <c r="BF312"/>
  <c r="BF315"/>
  <c r="BF316"/>
  <c r="BF322"/>
  <c r="BF344"/>
  <c r="BF351"/>
  <c r="BF355"/>
  <c i="1" r="AS94"/>
  <c i="3" r="F37"/>
  <c i="1" r="AZ97"/>
  <c i="3" r="J37"/>
  <c i="1" r="AV97"/>
  <c i="4" r="F37"/>
  <c i="1" r="AZ98"/>
  <c i="4" r="J37"/>
  <c i="1" r="AV98"/>
  <c i="5" r="F40"/>
  <c i="1" r="BC99"/>
  <c i="8" r="J37"/>
  <c i="1" r="AV103"/>
  <c i="10" r="F40"/>
  <c i="1" r="BC106"/>
  <c i="11" r="F37"/>
  <c i="1" r="BB107"/>
  <c i="12" r="F39"/>
  <c i="1" r="BD108"/>
  <c i="14" r="J35"/>
  <c i="1" r="AV110"/>
  <c i="16" r="F39"/>
  <c i="1" r="BD112"/>
  <c i="17" r="F39"/>
  <c i="1" r="BD113"/>
  <c i="19" r="J35"/>
  <c i="1" r="AV115"/>
  <c i="20" r="F37"/>
  <c i="1" r="BB116"/>
  <c i="2" r="F37"/>
  <c i="1" r="BB96"/>
  <c i="5" r="F37"/>
  <c i="1" r="AZ99"/>
  <c i="8" r="F37"/>
  <c i="1" r="AZ103"/>
  <c i="10" r="F37"/>
  <c i="1" r="AZ106"/>
  <c i="11" r="J35"/>
  <c i="1" r="AV107"/>
  <c i="13" r="F38"/>
  <c i="1" r="BC109"/>
  <c i="15" r="J35"/>
  <c i="1" r="AV111"/>
  <c i="17" r="F37"/>
  <c i="1" r="BB113"/>
  <c i="19" r="F35"/>
  <c i="1" r="AZ115"/>
  <c i="21" r="F39"/>
  <c i="1" r="BD117"/>
  <c i="2" r="F35"/>
  <c i="1" r="AZ96"/>
  <c i="6" r="F41"/>
  <c i="1" r="BD101"/>
  <c i="6" r="F40"/>
  <c i="1" r="BC101"/>
  <c i="7" r="J37"/>
  <c i="1" r="AV102"/>
  <c i="7" r="F39"/>
  <c i="1" r="BB102"/>
  <c i="9" r="J37"/>
  <c i="1" r="AV105"/>
  <c i="10" r="F39"/>
  <c i="1" r="BB106"/>
  <c i="12" r="J35"/>
  <c i="1" r="AV108"/>
  <c i="14" r="F39"/>
  <c i="1" r="BD110"/>
  <c i="15" r="F39"/>
  <c i="1" r="BD111"/>
  <c i="17" r="J35"/>
  <c i="1" r="AV113"/>
  <c i="21" r="J35"/>
  <c i="1" r="AV117"/>
  <c i="20" r="F38"/>
  <c i="1" r="BC116"/>
  <c i="2" r="F38"/>
  <c i="1" r="BC96"/>
  <c i="5" r="J37"/>
  <c i="1" r="AV99"/>
  <c i="8" r="F39"/>
  <c i="1" r="BB103"/>
  <c i="9" r="F41"/>
  <c i="1" r="BD105"/>
  <c i="11" r="F39"/>
  <c i="1" r="BD107"/>
  <c i="13" r="J35"/>
  <c i="1" r="AV109"/>
  <c i="15" r="F37"/>
  <c i="1" r="BB111"/>
  <c i="16" r="F38"/>
  <c i="1" r="BC112"/>
  <c i="18" r="F39"/>
  <c i="1" r="BD114"/>
  <c i="19" r="F39"/>
  <c i="1" r="BD115"/>
  <c i="20" r="F35"/>
  <c i="1" r="AZ116"/>
  <c i="2" r="J35"/>
  <c i="1" r="AV96"/>
  <c i="5" r="F41"/>
  <c i="1" r="BD99"/>
  <c i="9" r="F37"/>
  <c i="1" r="AZ105"/>
  <c i="10" r="F41"/>
  <c i="1" r="BD106"/>
  <c i="12" r="F38"/>
  <c i="1" r="BC108"/>
  <c i="13" r="F37"/>
  <c i="1" r="BB109"/>
  <c i="15" r="F35"/>
  <c i="1" r="AZ111"/>
  <c i="17" r="F38"/>
  <c i="1" r="BC113"/>
  <c i="18" r="F37"/>
  <c i="1" r="BB114"/>
  <c i="21" r="F37"/>
  <c i="1" r="BB117"/>
  <c i="21" r="F35"/>
  <c i="1" r="AZ117"/>
  <c i="3" r="F41"/>
  <c i="1" r="BD97"/>
  <c i="3" r="F39"/>
  <c i="1" r="BB97"/>
  <c i="4" r="J114"/>
  <c r="J108"/>
  <c r="J116"/>
  <c r="F39"/>
  <c i="1" r="BB98"/>
  <c i="6" r="F37"/>
  <c i="1" r="AZ101"/>
  <c i="6" r="J37"/>
  <c i="1" r="AV101"/>
  <c i="7" r="F40"/>
  <c i="1" r="BC102"/>
  <c i="8" r="F41"/>
  <c i="1" r="BD103"/>
  <c i="9" r="F40"/>
  <c i="1" r="BC105"/>
  <c i="11" r="F35"/>
  <c i="1" r="AZ107"/>
  <c i="13" r="F39"/>
  <c i="1" r="BD109"/>
  <c i="14" r="F37"/>
  <c i="1" r="BB110"/>
  <c i="16" r="F37"/>
  <c i="1" r="BB112"/>
  <c i="17" r="F35"/>
  <c i="1" r="AZ113"/>
  <c i="18" r="F35"/>
  <c i="1" r="AZ114"/>
  <c i="21" r="F38"/>
  <c i="1" r="BC117"/>
  <c i="20" r="J110"/>
  <c r="BF110"/>
  <c r="J36"/>
  <c i="1" r="AW116"/>
  <c i="3" r="F40"/>
  <c i="1" r="BC97"/>
  <c i="4" r="F41"/>
  <c i="1" r="BD98"/>
  <c i="4" r="F40"/>
  <c i="1" r="BC98"/>
  <c i="6" r="F39"/>
  <c i="1" r="BB101"/>
  <c i="6" r="J113"/>
  <c r="J107"/>
  <c r="J33"/>
  <c r="J34"/>
  <c i="1" r="AG101"/>
  <c i="7" r="F37"/>
  <c i="1" r="AZ102"/>
  <c i="7" r="F41"/>
  <c i="1" r="BD102"/>
  <c i="9" r="F39"/>
  <c i="1" r="BB105"/>
  <c i="11" r="F38"/>
  <c i="1" r="BC107"/>
  <c i="12" r="F35"/>
  <c i="1" r="AZ108"/>
  <c i="14" r="F35"/>
  <c i="1" r="AZ110"/>
  <c i="15" r="F38"/>
  <c i="1" r="BC111"/>
  <c i="16" r="J35"/>
  <c i="1" r="AV112"/>
  <c i="18" r="J35"/>
  <c i="1" r="AV114"/>
  <c i="19" r="F37"/>
  <c i="1" r="BB115"/>
  <c i="20" r="J35"/>
  <c i="1" r="AV116"/>
  <c i="2" r="F39"/>
  <c i="1" r="BD96"/>
  <c i="5" r="F39"/>
  <c i="1" r="BB99"/>
  <c i="8" r="F40"/>
  <c i="1" r="BC103"/>
  <c i="10" r="J37"/>
  <c i="1" r="AV106"/>
  <c i="12" r="F37"/>
  <c i="1" r="BB108"/>
  <c i="13" r="F35"/>
  <c i="1" r="AZ109"/>
  <c i="14" r="F38"/>
  <c i="1" r="BC110"/>
  <c i="16" r="F35"/>
  <c i="1" r="AZ112"/>
  <c i="18" r="F38"/>
  <c i="1" r="BC114"/>
  <c i="19" r="F38"/>
  <c i="1" r="BC115"/>
  <c i="20" r="F39"/>
  <c i="1" r="BD116"/>
  <c i="2" l="1" r="R222"/>
  <c i="21" r="P138"/>
  <c i="15" r="T130"/>
  <c i="13" r="P131"/>
  <c r="P130"/>
  <c i="1" r="AU109"/>
  <c i="3" r="BK140"/>
  <c r="J140"/>
  <c r="J99"/>
  <c i="2" r="T222"/>
  <c i="11" r="R132"/>
  <c r="R131"/>
  <c i="2" r="R150"/>
  <c r="R149"/>
  <c i="20" r="P131"/>
  <c i="1" r="AU116"/>
  <c i="15" r="BK130"/>
  <c r="J130"/>
  <c r="J96"/>
  <c r="J30"/>
  <c i="9" r="R139"/>
  <c r="R138"/>
  <c i="13" r="BK131"/>
  <c r="J131"/>
  <c r="J97"/>
  <c i="11" r="T132"/>
  <c r="T131"/>
  <c i="7" r="T139"/>
  <c r="T138"/>
  <c i="5" r="T146"/>
  <c r="T137"/>
  <c i="20" r="T131"/>
  <c i="17" r="BK130"/>
  <c r="J130"/>
  <c r="J96"/>
  <c r="J30"/>
  <c i="21" r="T138"/>
  <c r="T137"/>
  <c i="16" r="P131"/>
  <c r="P130"/>
  <c i="1" r="AU112"/>
  <c i="10" r="T134"/>
  <c r="T133"/>
  <c i="9" r="BK139"/>
  <c r="J139"/>
  <c r="J99"/>
  <c i="6" r="T137"/>
  <c r="T136"/>
  <c i="13" r="T131"/>
  <c r="T130"/>
  <c i="16" r="T131"/>
  <c r="T130"/>
  <c i="21" r="BK138"/>
  <c r="J138"/>
  <c r="J97"/>
  <c i="14" r="P131"/>
  <c r="P130"/>
  <c i="1" r="AU110"/>
  <c i="8" r="T134"/>
  <c r="T133"/>
  <c i="19" r="T138"/>
  <c i="12" r="R131"/>
  <c r="R130"/>
  <c i="5" r="R146"/>
  <c r="R137"/>
  <c i="4" r="T137"/>
  <c i="3" r="T155"/>
  <c i="14" r="R131"/>
  <c r="R130"/>
  <c i="8" r="R134"/>
  <c r="R133"/>
  <c i="3" r="P155"/>
  <c i="17" r="T131"/>
  <c r="T130"/>
  <c i="6" r="R137"/>
  <c r="R136"/>
  <c i="2" r="P150"/>
  <c i="19" r="P138"/>
  <c r="P132"/>
  <c i="1" r="AU115"/>
  <c i="2" r="BK222"/>
  <c r="J222"/>
  <c r="J104"/>
  <c i="9" r="P139"/>
  <c r="P138"/>
  <c i="1" r="AU105"/>
  <c i="17" r="R131"/>
  <c r="R130"/>
  <c i="14" r="T131"/>
  <c r="T130"/>
  <c i="2" r="P222"/>
  <c i="19" r="T132"/>
  <c i="12" r="P131"/>
  <c r="P130"/>
  <c i="1" r="AU108"/>
  <c i="3" r="T139"/>
  <c i="21" r="R171"/>
  <c r="R137"/>
  <c r="P171"/>
  <c i="18" r="T132"/>
  <c r="T131"/>
  <c i="3" r="P139"/>
  <c i="1" r="AU97"/>
  <c i="2" r="T150"/>
  <c i="13" r="R131"/>
  <c r="R130"/>
  <c i="8" r="P134"/>
  <c r="P133"/>
  <c i="1" r="AU103"/>
  <c i="4" r="R137"/>
  <c i="20" r="R131"/>
  <c i="5" r="P137"/>
  <c i="1" r="AU99"/>
  <c i="3" r="R155"/>
  <c r="R139"/>
  <c i="5" r="BK138"/>
  <c r="J138"/>
  <c r="J99"/>
  <c i="2" r="BK150"/>
  <c r="J150"/>
  <c r="J97"/>
  <c i="7" r="BK171"/>
  <c r="J171"/>
  <c r="J104"/>
  <c i="18" r="BK145"/>
  <c r="J145"/>
  <c r="J100"/>
  <c i="12" r="BK131"/>
  <c r="J131"/>
  <c r="J97"/>
  <c i="19" r="BK133"/>
  <c r="J133"/>
  <c r="J97"/>
  <c i="21" r="J139"/>
  <c r="J98"/>
  <c r="J172"/>
  <c r="J105"/>
  <c i="18" r="BK131"/>
  <c r="J131"/>
  <c r="J96"/>
  <c r="J30"/>
  <c i="16" r="BK130"/>
  <c r="J130"/>
  <c r="J96"/>
  <c r="J30"/>
  <c i="14" r="BK130"/>
  <c r="J130"/>
  <c r="J96"/>
  <c r="J30"/>
  <c i="11" r="BK131"/>
  <c r="J131"/>
  <c r="J96"/>
  <c r="J30"/>
  <c i="10" r="BK133"/>
  <c r="J133"/>
  <c r="J98"/>
  <c r="J32"/>
  <c i="9" r="BK138"/>
  <c r="J138"/>
  <c r="J98"/>
  <c r="J32"/>
  <c i="8" r="BK133"/>
  <c r="J133"/>
  <c r="J98"/>
  <c r="J32"/>
  <c i="7" r="J139"/>
  <c r="J99"/>
  <c i="6" r="J137"/>
  <c r="J99"/>
  <c r="BF113"/>
  <c i="5" r="BK137"/>
  <c r="J137"/>
  <c r="J98"/>
  <c r="J32"/>
  <c i="4" r="J33"/>
  <c r="BF114"/>
  <c i="1" r="AZ95"/>
  <c r="AV95"/>
  <c i="6" r="J38"/>
  <c i="1" r="AW101"/>
  <c r="AT101"/>
  <c r="AN101"/>
  <c i="15" r="J109"/>
  <c r="BF109"/>
  <c r="J36"/>
  <c i="1" r="AW111"/>
  <c r="AT111"/>
  <c r="AZ100"/>
  <c r="AV100"/>
  <c r="BD104"/>
  <c r="BC95"/>
  <c r="AY95"/>
  <c r="BB100"/>
  <c r="AX100"/>
  <c i="10" r="J110"/>
  <c r="BF110"/>
  <c r="F38"/>
  <c i="1" r="BA106"/>
  <c i="16" r="J109"/>
  <c r="BF109"/>
  <c r="F36"/>
  <c i="1" r="BA112"/>
  <c i="18" r="J110"/>
  <c r="BF110"/>
  <c r="J36"/>
  <c i="1" r="AW114"/>
  <c r="AT114"/>
  <c i="20" r="F36"/>
  <c i="1" r="BA116"/>
  <c r="BD100"/>
  <c i="11" r="J110"/>
  <c r="J104"/>
  <c r="J112"/>
  <c i="20" r="J104"/>
  <c r="J112"/>
  <c i="4" r="J38"/>
  <c i="1" r="AW98"/>
  <c r="AT98"/>
  <c r="AU104"/>
  <c r="BB95"/>
  <c i="8" r="J110"/>
  <c r="J104"/>
  <c r="J33"/>
  <c r="J34"/>
  <c i="1" r="AG103"/>
  <c i="9" r="J115"/>
  <c r="BF115"/>
  <c r="J38"/>
  <c i="1" r="AW105"/>
  <c r="AT105"/>
  <c r="BB104"/>
  <c r="AX104"/>
  <c i="17" r="J109"/>
  <c r="BF109"/>
  <c r="J36"/>
  <c i="1" r="AW113"/>
  <c r="AT113"/>
  <c r="AU100"/>
  <c i="4" r="J34"/>
  <c i="1" r="AG98"/>
  <c i="5" r="J114"/>
  <c r="J108"/>
  <c r="J33"/>
  <c r="J34"/>
  <c i="1" r="AG99"/>
  <c i="6" r="J115"/>
  <c i="1" r="BC104"/>
  <c r="AY104"/>
  <c i="14" r="J109"/>
  <c r="J103"/>
  <c r="J111"/>
  <c i="1" r="BD95"/>
  <c r="BC100"/>
  <c r="AY100"/>
  <c r="AZ104"/>
  <c r="AV104"/>
  <c r="AT116"/>
  <c i="2" l="1" r="T149"/>
  <c r="P149"/>
  <c i="1" r="AU96"/>
  <c i="21" r="P137"/>
  <c i="1" r="AU117"/>
  <c i="3" r="BK139"/>
  <c r="J139"/>
  <c r="J98"/>
  <c r="J32"/>
  <c i="13" r="BK130"/>
  <c r="J130"/>
  <c r="J96"/>
  <c r="J30"/>
  <c i="7" r="BK138"/>
  <c r="J138"/>
  <c r="J98"/>
  <c r="J32"/>
  <c i="12" r="BK130"/>
  <c r="J130"/>
  <c r="J96"/>
  <c r="J30"/>
  <c i="19" r="BK132"/>
  <c r="J132"/>
  <c r="J96"/>
  <c r="J30"/>
  <c i="2" r="BK149"/>
  <c r="J149"/>
  <c r="J96"/>
  <c r="J30"/>
  <c i="21" r="BK137"/>
  <c r="J137"/>
  <c r="J96"/>
  <c r="J30"/>
  <c i="20" r="J31"/>
  <c i="14" r="J31"/>
  <c r="BF109"/>
  <c i="11" r="J31"/>
  <c r="BF110"/>
  <c i="8" r="BF110"/>
  <c i="5" r="BF114"/>
  <c i="6" r="J43"/>
  <c i="4" r="J43"/>
  <c i="1" r="AN98"/>
  <c i="13" r="J109"/>
  <c r="BF109"/>
  <c r="J36"/>
  <c i="1" r="AW109"/>
  <c r="AT109"/>
  <c r="AX95"/>
  <c i="8" r="F38"/>
  <c i="1" r="BA103"/>
  <c i="16" r="J36"/>
  <c i="1" r="AW112"/>
  <c r="AT112"/>
  <c r="AU95"/>
  <c r="AU94"/>
  <c i="15" r="J103"/>
  <c r="J111"/>
  <c i="5" r="J116"/>
  <c i="8" r="J112"/>
  <c i="9" r="F38"/>
  <c i="1" r="BA105"/>
  <c r="BA104"/>
  <c r="AW104"/>
  <c r="AT104"/>
  <c i="14" r="J36"/>
  <c i="1" r="AW110"/>
  <c r="AT110"/>
  <c r="AZ94"/>
  <c i="17" r="J103"/>
  <c r="J31"/>
  <c r="J32"/>
  <c i="1" r="AG113"/>
  <c r="AN113"/>
  <c i="7" r="J115"/>
  <c r="BF115"/>
  <c r="J38"/>
  <c i="1" r="AW102"/>
  <c r="AT102"/>
  <c i="5" r="J38"/>
  <c i="1" r="AW99"/>
  <c r="AT99"/>
  <c r="AN99"/>
  <c i="17" r="F36"/>
  <c i="1" r="BA113"/>
  <c i="2" r="J128"/>
  <c r="BF128"/>
  <c r="J36"/>
  <c i="1" r="AW96"/>
  <c r="AT96"/>
  <c i="9" r="J109"/>
  <c r="J33"/>
  <c r="J34"/>
  <c i="1" r="AG105"/>
  <c i="10" r="J38"/>
  <c i="1" r="AW106"/>
  <c r="AT106"/>
  <c i="11" r="J36"/>
  <c i="1" r="AW107"/>
  <c r="AT107"/>
  <c r="BD94"/>
  <c r="W36"/>
  <c i="3" r="J116"/>
  <c r="BF116"/>
  <c r="J38"/>
  <c i="1" r="AW97"/>
  <c r="AT97"/>
  <c i="4" r="F38"/>
  <c i="1" r="BA98"/>
  <c i="11" r="J32"/>
  <c i="1" r="AG107"/>
  <c i="14" r="F36"/>
  <c i="1" r="BA110"/>
  <c i="20" r="J32"/>
  <c i="1" r="AG116"/>
  <c r="AN116"/>
  <c i="15" r="F36"/>
  <c i="1" r="BA111"/>
  <c i="19" r="J111"/>
  <c r="BF111"/>
  <c r="J36"/>
  <c i="1" r="AW115"/>
  <c r="AT115"/>
  <c i="5" r="F38"/>
  <c i="1" r="BA99"/>
  <c i="12" r="J109"/>
  <c r="J103"/>
  <c r="J111"/>
  <c i="6" r="F38"/>
  <c i="1" r="BA101"/>
  <c i="10" r="J104"/>
  <c r="J112"/>
  <c i="14" r="J32"/>
  <c i="1" r="AG110"/>
  <c r="AN110"/>
  <c i="16" r="J103"/>
  <c r="J31"/>
  <c r="J32"/>
  <c i="1" r="AG112"/>
  <c r="AN112"/>
  <c i="18" r="F36"/>
  <c i="1" r="BA114"/>
  <c r="BB94"/>
  <c r="AX94"/>
  <c i="21" r="J116"/>
  <c r="BF116"/>
  <c r="J36"/>
  <c i="1" r="AW117"/>
  <c r="AT117"/>
  <c i="8" r="J38"/>
  <c i="1" r="AW103"/>
  <c r="AT103"/>
  <c r="AN103"/>
  <c i="18" r="J104"/>
  <c r="J31"/>
  <c r="J32"/>
  <c i="1" r="AG114"/>
  <c r="AN114"/>
  <c r="BC94"/>
  <c r="W35"/>
  <c i="17" l="1" r="J41"/>
  <c i="15" r="J31"/>
  <c i="12" r="J31"/>
  <c r="BF109"/>
  <c i="20" r="J41"/>
  <c i="18" r="J41"/>
  <c i="16" r="J41"/>
  <c i="14" r="J41"/>
  <c i="11" r="J41"/>
  <c i="10" r="J33"/>
  <c i="9" r="J43"/>
  <c i="1" r="AN105"/>
  <c i="8" r="J43"/>
  <c i="5" r="J43"/>
  <c i="1" r="AN107"/>
  <c i="17" r="J111"/>
  <c i="2" r="J122"/>
  <c r="J130"/>
  <c i="7" r="F38"/>
  <c i="1" r="BA102"/>
  <c r="BA100"/>
  <c r="AW100"/>
  <c r="AT100"/>
  <c i="13" r="J103"/>
  <c r="J111"/>
  <c i="3" r="F38"/>
  <c i="1" r="BA97"/>
  <c i="10" r="J34"/>
  <c i="1" r="AG106"/>
  <c r="AN106"/>
  <c r="W34"/>
  <c i="21" r="F36"/>
  <c i="1" r="BA117"/>
  <c i="3" r="J110"/>
  <c r="J118"/>
  <c i="11" r="F36"/>
  <c i="1" r="BA107"/>
  <c i="19" r="F36"/>
  <c i="1" r="BA115"/>
  <c i="15" r="J32"/>
  <c i="1" r="AG111"/>
  <c r="AN111"/>
  <c i="9" r="J117"/>
  <c i="16" r="J111"/>
  <c i="1" r="AV94"/>
  <c i="21" r="J110"/>
  <c r="J118"/>
  <c i="2" r="F36"/>
  <c i="1" r="BA96"/>
  <c i="18" r="J112"/>
  <c i="13" r="F36"/>
  <c i="1" r="BA109"/>
  <c i="19" r="J105"/>
  <c r="J31"/>
  <c r="J32"/>
  <c i="1" r="AG115"/>
  <c r="AN115"/>
  <c i="7" r="J109"/>
  <c r="J117"/>
  <c i="12" r="J36"/>
  <c i="1" r="AW108"/>
  <c r="AT108"/>
  <c r="AY94"/>
  <c i="12" r="J32"/>
  <c i="1" r="AG108"/>
  <c r="AN108"/>
  <c i="13" l="1" r="J31"/>
  <c i="7" r="J33"/>
  <c i="15" r="J41"/>
  <c i="2" r="J31"/>
  <c i="21" r="J31"/>
  <c i="19" r="J41"/>
  <c i="3" r="J33"/>
  <c i="12" r="J41"/>
  <c i="10" r="J43"/>
  <c i="13" r="J32"/>
  <c i="1" r="AG109"/>
  <c r="AN109"/>
  <c i="21" r="J32"/>
  <c i="1" r="AG117"/>
  <c r="AN117"/>
  <c r="BA95"/>
  <c r="AW95"/>
  <c r="AT95"/>
  <c i="2" r="J32"/>
  <c i="1" r="AG96"/>
  <c r="AN96"/>
  <c i="3" r="J34"/>
  <c i="1" r="AG97"/>
  <c r="AN97"/>
  <c i="7" r="J34"/>
  <c i="1" r="AG102"/>
  <c r="AN102"/>
  <c i="19" r="J113"/>
  <c i="1" r="AG104"/>
  <c r="AN104"/>
  <c i="12" r="F36"/>
  <c i="1" r="BA108"/>
  <c i="21" l="1" r="J41"/>
  <c i="13" r="J41"/>
  <c i="7" r="J43"/>
  <c i="2" r="J41"/>
  <c i="3" r="J43"/>
  <c i="1" r="BA94"/>
  <c r="AW94"/>
  <c r="AK33"/>
  <c r="AG100"/>
  <c r="AN100"/>
  <c r="AG95"/>
  <c r="AN95"/>
  <c l="1" r="AG94"/>
  <c r="AK26"/>
  <c r="W33"/>
  <c r="AT94"/>
  <c l="1" r="AN94"/>
  <c r="AG121"/>
  <c r="AG122"/>
  <c r="CD122"/>
  <c r="AG120"/>
  <c r="CD120"/>
  <c r="AG123"/>
  <c l="1" r="CD121"/>
  <c r="CD123"/>
  <c r="AG119"/>
  <c r="AK27"/>
  <c r="AK29"/>
  <c r="AV123"/>
  <c r="BY123"/>
  <c r="AV121"/>
  <c r="BY121"/>
  <c r="AV122"/>
  <c r="BY122"/>
  <c r="AV120"/>
  <c r="BY120"/>
  <c l="1" r="AK32"/>
  <c r="AN120"/>
  <c r="AN123"/>
  <c r="AN121"/>
  <c r="AN122"/>
  <c r="W32"/>
  <c r="AG125"/>
  <c l="1" r="AK38"/>
  <c r="AN119"/>
  <c r="AN12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<sst xmlns="http://schemas.openxmlformats.org/spreadsheetml/2006/main">
  <si>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</si>
  <si>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</si>
  <si>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</si>
  <si>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</si>
  <si>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{bd6a8741-bbdc-4180-a956-08e33d14c4d1}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</si>
  <si>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</si>
  <si>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</si>
  <si>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</si>
  <si>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</si>
  <si>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</si>
  <si>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</si>
  <si>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</si>
  <si>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PV460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</si>
  <si>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</si>
  <si>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</si>
  <si>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ČSPHM F. Petrol Marcelová</t>
  </si>
  <si>
    <t>JKSO:</t>
  </si>
  <si>
    <t>KS:</t>
  </si>
  <si>
    <t>Miesto:</t>
  </si>
  <si>
    <t>k.ú. Marcelová</t>
  </si>
  <si>
    <t>Dátum:</t>
  </si>
  <si>
    <t>24. 1. 2022</t>
  </si>
  <si>
    <t>Objednávateľ:</t>
  </si>
  <si>
    <t>IČO:</t>
  </si>
  <si>
    <t>F.PROPERTY s.r.o., K. Nagya 12/2, Komárno</t>
  </si>
  <si>
    <t>IČ DPH:</t>
  </si>
  <si>
    <t>Zhotoviteľ:</t>
  </si>
  <si>
    <t>Vyplň údaj</t>
  </si>
  <si>
    <t>Projektant:</t>
  </si>
  <si>
    <t>FKF design spol. s r.o.</t>
  </si>
  <si>
    <t>True</t>
  </si>
  <si>
    <t>0,01</t>
  </si>
  <si>
    <t>Spracovateľ:</t>
  </si>
  <si>
    <t xml:space="preserve"> </t>
  </si>
  <si>
    <t>Poznámka:</t>
  </si>
  <si>
    <t xml:space="preserve">Jedná sa len o orientačný rozpočet spracovaný podľa poskytnuých podkladov. Všetky výmery a ceny sú len informatívne a odhadované. Súčasťou rozpočtu nie je dodávka technológie čerpacích staníc, rovnako tak búranie jestuvjúceho RD a okolia, prekládka telekomunikačného vedenia, zrušenie plynovej prípojky, odstránenie šachiet a studne, búranie jestvujúceho oplotenia, nakoľko neboli súčasťou PD.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</si>
  <si>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</si>
  <si>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</si>
  <si>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</si>
  <si>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</si>
  <si>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</si>
  <si>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</si>
  <si>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</si>
  <si>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</si>
  <si>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</si>
  <si>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</si>
  <si>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</si>
  <si>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</si>
  <si>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</si>
  <si>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</si>
  <si>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</si>
  <si>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</si>
  <si>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</si>
  <si>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</si>
  <si>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</si>
  <si>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</si>
  <si>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</si>
  <si>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</si>
  <si>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</si>
  <si>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</si>
  <si>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</si>
  <si>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</si>
  <si>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</si>
  <si>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</si>
  <si>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</si>
  <si>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</si>
  <si>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</si>
  <si>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</si>
  <si>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</si>
  <si>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</si>
  <si>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</si>
  <si>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</si>
  <si>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</si>
  <si>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</si>
  <si>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</si>
  <si>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</si>
  <si>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</si>
  <si>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</si>
  <si>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</si>
  <si>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</si>
  <si>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</si>
  <si>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</si>
  <si>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1</t>
  </si>
  <si>
    <t>SO 01 - Hlavná stavba</t>
  </si>
  <si>
    <t>STA</t>
  </si>
  <si>
    <t>{6e36f605-66fc-49ee-b0e4-f0b3387fceb2}</t>
  </si>
  <si>
    <t>/</t>
  </si>
  <si>
    <t>Časť</t>
  </si>
  <si>
    <t>2</t>
  </si>
  <si>
    <t>###NOINSERT###</t>
  </si>
  <si>
    <t>1_1</t>
  </si>
  <si>
    <t>Zdravotechnika</t>
  </si>
  <si>
    <t>{f41b7278-f9c2-465a-93c1-279c6f2592b6}</t>
  </si>
  <si>
    <t>1_2</t>
  </si>
  <si>
    <t>Vzduchotechnika</t>
  </si>
  <si>
    <t>{3ed4e18f-a3f7-4e17-890e-77b8c2a5c660}</t>
  </si>
  <si>
    <t>1_3</t>
  </si>
  <si>
    <t>Elektroinštalácia</t>
  </si>
  <si>
    <t>{99a78e90-46c0-4240-b45a-bb69467a8833}</t>
  </si>
  <si>
    <t>SO 02 Úprava cesty III/1464 a súbežných chodníkov</t>
  </si>
  <si>
    <t>{0bed2673-9b40-444b-b1b7-62777266da17}</t>
  </si>
  <si>
    <t>2_1</t>
  </si>
  <si>
    <t>Úprava cesty III/1464</t>
  </si>
  <si>
    <t>{61937b3b-3d51-4fa7-a479-caf4f00fc663}</t>
  </si>
  <si>
    <t>2_2</t>
  </si>
  <si>
    <t>Úprava chodníkov pri ceste III/1464</t>
  </si>
  <si>
    <t>{3172a1e6-7026-4290-9e0d-45f5c5c43386}</t>
  </si>
  <si>
    <t>2_3</t>
  </si>
  <si>
    <t>Úprava cesty III/1464, trvalé a dočasné dopravné značenie</t>
  </si>
  <si>
    <t>{de0342dd-021f-419b-aa02-8428cb5cc5fd}</t>
  </si>
  <si>
    <t>3</t>
  </si>
  <si>
    <t>SO 03 Vnútroareálové spevnené plochy a komunikácie</t>
  </si>
  <si>
    <t>{e0e5fc31-0bdb-4a6c-a6db-9920b0cfc3e0}</t>
  </si>
  <si>
    <t>3_1</t>
  </si>
  <si>
    <t>SO 03.1 Vnútroareálové spvenené plochy a komunikácie</t>
  </si>
  <si>
    <t>{d25740a6-20e0-4f45-b4fe-0a2991aadb94}</t>
  </si>
  <si>
    <t>3_2</t>
  </si>
  <si>
    <t>SO 03.2 Vnútroareálové spevnené plochy a komunikácie, trvalé a dočasné dopravné značenie</t>
  </si>
  <si>
    <t>{29eda319-0817-42dc-843e-2f78cbe042a0}</t>
  </si>
  <si>
    <t>4</t>
  </si>
  <si>
    <t>SO 04 Dažďová kanalizácia a ORL</t>
  </si>
  <si>
    <t>{847e5fab-bd89-4b3c-8473-3f7b3154a510}</t>
  </si>
  <si>
    <t>5</t>
  </si>
  <si>
    <t>SO 05 Splašková kanalizácia</t>
  </si>
  <si>
    <t>{a3a9de3d-815c-4eaf-b50d-d5471579189f}</t>
  </si>
  <si>
    <t>6</t>
  </si>
  <si>
    <t>SO 06 Úprava vodovodnej prípojky</t>
  </si>
  <si>
    <t>{9515120a-67c0-44a6-a7a4-2b9ddc004959}</t>
  </si>
  <si>
    <t>7</t>
  </si>
  <si>
    <t>SO 07 Areálový vodovod</t>
  </si>
  <si>
    <t>{8844327c-ea89-4e67-ae87-da42e148d09b}</t>
  </si>
  <si>
    <t>8</t>
  </si>
  <si>
    <t>SO 08 Elektrická prípojka</t>
  </si>
  <si>
    <t>{ac45611d-6506-4113-b843-5f45c5bea10d}</t>
  </si>
  <si>
    <t>9</t>
  </si>
  <si>
    <t>SO 09 Vonkajší rozvod NN</t>
  </si>
  <si>
    <t>{65454cc0-dec4-4e42-b543-c6d2ade6f2ba}</t>
  </si>
  <si>
    <t>10</t>
  </si>
  <si>
    <t>SO 10 Vonkajšie osvetlenie</t>
  </si>
  <si>
    <t>{2cd3c15c-dcbe-45cd-b498-faf5c46d6129}</t>
  </si>
  <si>
    <t>12</t>
  </si>
  <si>
    <t>SO 12 Inf. zariadenia a drobná architektúra</t>
  </si>
  <si>
    <t>{39872e88-1d7f-4e6a-9e25-7cf52d2dfa2e}</t>
  </si>
  <si>
    <t>13</t>
  </si>
  <si>
    <t>SO 13 Prekládka verejného osvetlenia</t>
  </si>
  <si>
    <t>{3f0c9090-7fb3-4579-8f76-6b0fc6641e40}</t>
  </si>
  <si>
    <t>14</t>
  </si>
  <si>
    <t>SO 14 Prekládka vzdušného vedenia</t>
  </si>
  <si>
    <t>{4496ce6c-0028-406b-a550-ef0bdf0d7b63}</t>
  </si>
  <si>
    <t>16</t>
  </si>
  <si>
    <t>SO 16 - Stavebné úpravy pre LPG</t>
  </si>
  <si>
    <t>{f1abf1e8-a635-477a-886f-f288c6ff58cf}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</si>
  <si>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</si>
  <si>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</si>
  <si>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</si>
  <si>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</si>
  <si>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</si>
  <si>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</si>
  <si>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</si>
  <si>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</si>
  <si>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</si>
  <si>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</si>
  <si>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</si>
  <si>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1 - SO 01 - Hlavná stavba</t>
  </si>
  <si>
    <t xml:space="preserve">Jedná sa len o orientačný rozpočet spracovaný podľa poskytnuých podkladov. Všetky výmery a ceny sú len informatívne a odhadované. Súčasťou rozpočtu nie je dodávka technológie čerpacích staníc, rovnako tak búranie jestuvjúceho RD a okolia, prekládka telekomunikačného vedenia, zrušenie plynovej prípojky, odstránenie šachiet a studne, búranie jestvujúceho oplotenia, nakoľko neboli súčasťou PD.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</si>
  <si>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</si>
  <si>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</si>
  <si>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</si>
  <si>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</si>
  <si>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</si>
  <si>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</si>
  <si>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</si>
  <si>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</si>
  <si>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</si>
  <si>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</si>
  <si>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</si>
  <si>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</si>
  <si>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</si>
  <si>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</si>
  <si>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</si>
  <si>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</si>
  <si>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</si>
  <si>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</si>
  <si>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</si>
  <si>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</si>
  <si>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</si>
  <si>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</si>
  <si>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</si>
  <si>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</si>
  <si>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</si>
  <si>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</si>
  <si>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</si>
  <si>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</si>
  <si>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</si>
  <si>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</si>
  <si>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</si>
  <si>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</si>
  <si>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</si>
  <si>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</si>
  <si>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</si>
  <si>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</si>
  <si>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</si>
  <si>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</si>
  <si>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</si>
  <si>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</si>
  <si>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</si>
  <si>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</si>
  <si>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</si>
  <si>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</si>
  <si>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</si>
  <si>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</si>
  <si>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</si>
  <si>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</si>
  <si>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</si>
  <si>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</si>
  <si>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</si>
  <si>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</si>
  <si>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</si>
  <si>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</si>
  <si>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186</t>
  </si>
  <si>
    <t>K</t>
  </si>
  <si>
    <t>131201101.S</t>
  </si>
  <si>
    <t>Výkop nezapaženej jamy v hornine 3, do 100 m3</t>
  </si>
  <si>
    <t>m3</t>
  </si>
  <si>
    <t>-1149807488</t>
  </si>
  <si>
    <t>184</t>
  </si>
  <si>
    <t>132201201.S</t>
  </si>
  <si>
    <t>Výkop ryhy šírky 600-2000mm horn.3 do 100m3</t>
  </si>
  <si>
    <t>385568232</t>
  </si>
  <si>
    <t>187</t>
  </si>
  <si>
    <t>162201102.S</t>
  </si>
  <si>
    <t>Vodorovné premiestnenie výkopku z horniny 1-4 nad 20-50m</t>
  </si>
  <si>
    <t>2109705399</t>
  </si>
  <si>
    <t>188</t>
  </si>
  <si>
    <t>162501122.S</t>
  </si>
  <si>
    <t>Vodorovné premiestnenie výkopku po spevnenej ceste z horniny tr.1-4, nad 100 do 1000 m3 na vzdialenosť do 3000 m</t>
  </si>
  <si>
    <t>-536721462</t>
  </si>
  <si>
    <t>189</t>
  </si>
  <si>
    <t>167101102.S</t>
  </si>
  <si>
    <t>Nakladanie neuľahnutého výkopku z hornín tr.1-4 nad 100 do 1000 m3</t>
  </si>
  <si>
    <t>-1970036093</t>
  </si>
  <si>
    <t>190</t>
  </si>
  <si>
    <t>171201202.S</t>
  </si>
  <si>
    <t>Uloženie sypaniny na skládky nad 100 do 1000 m3</t>
  </si>
  <si>
    <t>-1844132233</t>
  </si>
  <si>
    <t>191</t>
  </si>
  <si>
    <t>171209002.S</t>
  </si>
  <si>
    <t>Poplatok za skladovanie - zemina a kamenivo (17 05) ostatné</t>
  </si>
  <si>
    <t>t</t>
  </si>
  <si>
    <t>-1423812394</t>
  </si>
  <si>
    <t>Zakladanie</t>
  </si>
  <si>
    <t>34</t>
  </si>
  <si>
    <t>215901101.S</t>
  </si>
  <si>
    <t>Zhutnenie podložia z rastlej horniny 1 až 4 pod násypy, z hornina súdržných do 92 % PS a nesúdržných</t>
  </si>
  <si>
    <t>m2</t>
  </si>
  <si>
    <t>-1256943995</t>
  </si>
  <si>
    <t>29</t>
  </si>
  <si>
    <t>271533001.S</t>
  </si>
  <si>
    <t xml:space="preserve">Násyp pod základové konštrukcie so zhutnením z  kameniva hrubého drveného fr.32-63 mm</t>
  </si>
  <si>
    <t>-207070060</t>
  </si>
  <si>
    <t>273321411.S</t>
  </si>
  <si>
    <t>Betón základových dosiek, železový (bez výstuže), tr. C 25/30</t>
  </si>
  <si>
    <t>716331225</t>
  </si>
  <si>
    <t>273351217.S</t>
  </si>
  <si>
    <t>Debnenie stien základových dosiek, zhotovenie-tradičné</t>
  </si>
  <si>
    <t>1636905176</t>
  </si>
  <si>
    <t>273351218.S</t>
  </si>
  <si>
    <t>Debnenie stien základových dosiek, odstránenie-tradičné</t>
  </si>
  <si>
    <t>-728835370</t>
  </si>
  <si>
    <t>11</t>
  </si>
  <si>
    <t>273362021.S</t>
  </si>
  <si>
    <t>Výstuž základových dosiek zo zvár. sietí KARI</t>
  </si>
  <si>
    <t>272014072</t>
  </si>
  <si>
    <t>274321411.S</t>
  </si>
  <si>
    <t>Betón základových pásov, železový (bez výstuže), tr. C 25/30</t>
  </si>
  <si>
    <t>1146947892</t>
  </si>
  <si>
    <t>274351217.S</t>
  </si>
  <si>
    <t>Debnenie stien základových pásov, zhotovenie-tradičné</t>
  </si>
  <si>
    <t>1030698334</t>
  </si>
  <si>
    <t>274351218.S</t>
  </si>
  <si>
    <t>Debnenie stien základových pásov, odstránenie-tradičné</t>
  </si>
  <si>
    <t>1389963925</t>
  </si>
  <si>
    <t>275321411.S</t>
  </si>
  <si>
    <t>Betón základových pätiek, železový (bez výstuže), tr. C 25/30</t>
  </si>
  <si>
    <t>1172919342</t>
  </si>
  <si>
    <t>275351217.S</t>
  </si>
  <si>
    <t>Debnenie stien základových pätiek, zhotovenie-tradičné</t>
  </si>
  <si>
    <t>537002870</t>
  </si>
  <si>
    <t>275351218.S</t>
  </si>
  <si>
    <t>Debnenie stien základových pätiek, odstránenie-tradičné</t>
  </si>
  <si>
    <t>-939547558</t>
  </si>
  <si>
    <t>Zvislé a kompletné konštrukcie</t>
  </si>
  <si>
    <t>31</t>
  </si>
  <si>
    <t>311272561</t>
  </si>
  <si>
    <t>Murivo nosné (m3) z tvárnic YTONG Statik hr. 200 mm P4-550, na MVC a maltu YTONG (200x249x599)</t>
  </si>
  <si>
    <t>-1765719954</t>
  </si>
  <si>
    <t>30</t>
  </si>
  <si>
    <t>311272563</t>
  </si>
  <si>
    <t>Murivo nosné (m3) z tvárnic YTONG Statik hr. 300 mm P4-550 PD, na MVC a maltu YTONG (300x249x499)</t>
  </si>
  <si>
    <t>-1825540670</t>
  </si>
  <si>
    <t>25</t>
  </si>
  <si>
    <t>317165181</t>
  </si>
  <si>
    <t>Nosný preklad YTONG šírky 200 mm, výšky 249 mm, dĺžky 1250 mm</t>
  </si>
  <si>
    <t>ks</t>
  </si>
  <si>
    <t>-1168515142</t>
  </si>
  <si>
    <t>26</t>
  </si>
  <si>
    <t>317165182</t>
  </si>
  <si>
    <t>Nosný preklad YTONG šírky 200 mm, výšky 249 mm, dĺžky 1500 mm</t>
  </si>
  <si>
    <t>963515261</t>
  </si>
  <si>
    <t>24</t>
  </si>
  <si>
    <t>317165223</t>
  </si>
  <si>
    <t>Nosný preklad YTONG šírky 300 mm, výšky 249 mm, dĺžky 1750 mm</t>
  </si>
  <si>
    <t>-518716654</t>
  </si>
  <si>
    <t>181</t>
  </si>
  <si>
    <t>317165301</t>
  </si>
  <si>
    <t>Nenosný preklad YTONG šírky 100 mm, výšky 249 mm, dĺžky 1250 mm</t>
  </si>
  <si>
    <t>898809611</t>
  </si>
  <si>
    <t>317321315.S</t>
  </si>
  <si>
    <t>Betón prekladov železový (bez výstuže) tr. C 20/25</t>
  </si>
  <si>
    <t>1912219763</t>
  </si>
  <si>
    <t>21</t>
  </si>
  <si>
    <t>317351107.S</t>
  </si>
  <si>
    <t xml:space="preserve">Debnenie prekladu  vrátane podpornej konštrukcie výšky do 4 m zhotovenie</t>
  </si>
  <si>
    <t>-482183573</t>
  </si>
  <si>
    <t>22</t>
  </si>
  <si>
    <t>317351108.S</t>
  </si>
  <si>
    <t xml:space="preserve">Debnenie prekladu  vrátane podpornej konštrukcie výšky do 4 m odstránenie</t>
  </si>
  <si>
    <t>-1697402923</t>
  </si>
  <si>
    <t>23</t>
  </si>
  <si>
    <t>317361821.Sr</t>
  </si>
  <si>
    <t>Výstuž prvkov z ocele B500 (10505)</t>
  </si>
  <si>
    <t>185273288</t>
  </si>
  <si>
    <t>33</t>
  </si>
  <si>
    <t>342272102</t>
  </si>
  <si>
    <t>Priečky z tvárnic YTONG hr. 100 mm P2-500 hladkých, na MVC a maltu YTONG (100x249x599)</t>
  </si>
  <si>
    <t>348327688</t>
  </si>
  <si>
    <t>32</t>
  </si>
  <si>
    <t>342272104</t>
  </si>
  <si>
    <t>Priečky z tvárnic YTONG hr. 150 mm P2-500 hladkých, na MVC a maltu YTONG (150x249x599)</t>
  </si>
  <si>
    <t>147070617</t>
  </si>
  <si>
    <t>Vodorovné konštrukcie</t>
  </si>
  <si>
    <t>417321414.S</t>
  </si>
  <si>
    <t>Betón stužujúcich pásov a vencov železový tr. C 20/25</t>
  </si>
  <si>
    <t>1034362228</t>
  </si>
  <si>
    <t>17</t>
  </si>
  <si>
    <t>417351115.S</t>
  </si>
  <si>
    <t>Debnenie bočníc stužujúcich pásov a vencov vrátane vzpier zhotovenie</t>
  </si>
  <si>
    <t>815597279</t>
  </si>
  <si>
    <t>18</t>
  </si>
  <si>
    <t>417351116.S</t>
  </si>
  <si>
    <t>Debnenie bočníc stužujúcich pásov a vencov vrátane vzpier odstránenie</t>
  </si>
  <si>
    <t>-245688917</t>
  </si>
  <si>
    <t>169</t>
  </si>
  <si>
    <t>417391151.S</t>
  </si>
  <si>
    <t>Montáž obkladu betónových konštrukcií vykonaný súčasne s betónovaním extrudovaným polystyrénom</t>
  </si>
  <si>
    <t>-856417635</t>
  </si>
  <si>
    <t>170</t>
  </si>
  <si>
    <t>M</t>
  </si>
  <si>
    <t>283750000700.S</t>
  </si>
  <si>
    <t>Doska XPS hr. 50 mm, zateplenie soklov, suterénov, podláh</t>
  </si>
  <si>
    <t>78929022</t>
  </si>
  <si>
    <t>Úpravy povrchov, podlahy, osadenie</t>
  </si>
  <si>
    <t>71</t>
  </si>
  <si>
    <t>612460124.S</t>
  </si>
  <si>
    <t>Príprava vnútorného podkladu stien penetráciou pod omietky a nátery</t>
  </si>
  <si>
    <t>-1854851897</t>
  </si>
  <si>
    <t>72</t>
  </si>
  <si>
    <t>612460364.S</t>
  </si>
  <si>
    <t>Vnútorná omietka stien vápennocementová jednovrstvová, hr. 15 mm</t>
  </si>
  <si>
    <t>219985517</t>
  </si>
  <si>
    <t>73</t>
  </si>
  <si>
    <t>612481119.S</t>
  </si>
  <si>
    <t>Potiahnutie vnútorných stien sklotextilnou mriežkou s celoplošným prilepením</t>
  </si>
  <si>
    <t>2037902435</t>
  </si>
  <si>
    <t>139</t>
  </si>
  <si>
    <t>621255021.S</t>
  </si>
  <si>
    <t>Montáž podhľadu prevetrávanej fasády z fasádnych dosiek, s oceľovou konštrukcou, uchytenie na nity, bez tepelnej izolácie</t>
  </si>
  <si>
    <t>-1524759451</t>
  </si>
  <si>
    <t>140</t>
  </si>
  <si>
    <t>591510000100.Sf</t>
  </si>
  <si>
    <t>Fasádny kazetový obklad z kompozitných dosiek</t>
  </si>
  <si>
    <t>-120852414</t>
  </si>
  <si>
    <t>159</t>
  </si>
  <si>
    <t>622461032.S</t>
  </si>
  <si>
    <t>Vonkajšia omietka stien pastovitá silikátová roztieraná, hr. 1,5 mm</t>
  </si>
  <si>
    <t>-368462898</t>
  </si>
  <si>
    <t>158</t>
  </si>
  <si>
    <t>625250342.S</t>
  </si>
  <si>
    <t>Kontaktný zatepľovací systém z grafitového EPS hr. 150 mm, skrutkovacie kotvy</t>
  </si>
  <si>
    <t>-862523054</t>
  </si>
  <si>
    <t>182</t>
  </si>
  <si>
    <t>6253366</t>
  </si>
  <si>
    <t xml:space="preserve">M+D isokorb </t>
  </si>
  <si>
    <t>kpl</t>
  </si>
  <si>
    <t>-1322507276</t>
  </si>
  <si>
    <t>56</t>
  </si>
  <si>
    <t>631315711.S3</t>
  </si>
  <si>
    <t>Mazanina z betónu prostého (m3) tr. C 30/37 hr.nad 120 do 240 mm</t>
  </si>
  <si>
    <t>-1873282441</t>
  </si>
  <si>
    <t>57</t>
  </si>
  <si>
    <t>631319155.S</t>
  </si>
  <si>
    <t>Príplatok za prehlad. povrchu betónovej mazaniny min. tr.C 8/10 oceľ. hlad. hr. 120-240 mm</t>
  </si>
  <si>
    <t>852629715</t>
  </si>
  <si>
    <t>58</t>
  </si>
  <si>
    <t>631319161.S0</t>
  </si>
  <si>
    <t>Príplatok za prehlad. betónovej mazaniny min. tr.C 8/10 oceľ. hlad. hr. 50-80 mm - protišmyková úprava</t>
  </si>
  <si>
    <t>-1798989848</t>
  </si>
  <si>
    <t>47</t>
  </si>
  <si>
    <t>631325711.S</t>
  </si>
  <si>
    <t>Mazanina z betónu vystužená oceľovými vláknami tr.C25/30 hr. nad 120 do 240 mm</t>
  </si>
  <si>
    <t>587305544</t>
  </si>
  <si>
    <t>59</t>
  </si>
  <si>
    <t>631362021.S</t>
  </si>
  <si>
    <t>Výstuž mazanín z betónov (z kameniva) a z ľahkých betónov zo zváraných sietí z drôtov typu KARI</t>
  </si>
  <si>
    <t>-1027140589</t>
  </si>
  <si>
    <t>44</t>
  </si>
  <si>
    <t>632440158.S1</t>
  </si>
  <si>
    <t>Anhydritový samonivelizačný poter, pevnosti v tlaku 30 MPa, hr. 60 mm</t>
  </si>
  <si>
    <t>1971438092</t>
  </si>
  <si>
    <t>62</t>
  </si>
  <si>
    <t>632440158.S2</t>
  </si>
  <si>
    <t>Anhydritový samonivelizačný poter, pevnosti v tlaku 30 MPa, hr. 65 mm</t>
  </si>
  <si>
    <t>-2105542236</t>
  </si>
  <si>
    <t>109</t>
  </si>
  <si>
    <t>642944121.S</t>
  </si>
  <si>
    <t>Dodatočná montáž oceľovej dverovej zárubne, plochy otvoru do 2,5 m2</t>
  </si>
  <si>
    <t>-504952040</t>
  </si>
  <si>
    <t>110</t>
  </si>
  <si>
    <t>553310008800.S0</t>
  </si>
  <si>
    <t>Zárubňa oceľová 800x1970 mm</t>
  </si>
  <si>
    <t>-386881478</t>
  </si>
  <si>
    <t>112</t>
  </si>
  <si>
    <t>553310008600.S</t>
  </si>
  <si>
    <t>Zárubňa oceľová 700x1970 mm</t>
  </si>
  <si>
    <t>80864970</t>
  </si>
  <si>
    <t>113</t>
  </si>
  <si>
    <t>553310008400.S</t>
  </si>
  <si>
    <t>Zárubňa oceľová 600x1970</t>
  </si>
  <si>
    <t>-1489475109</t>
  </si>
  <si>
    <t>111</t>
  </si>
  <si>
    <t>553310009000.S</t>
  </si>
  <si>
    <t>Zárubňa oceľová 900x1970 mm</t>
  </si>
  <si>
    <t>1050090227</t>
  </si>
  <si>
    <t>Ostatné konštrukcie a práce-búranie</t>
  </si>
  <si>
    <t>171</t>
  </si>
  <si>
    <t>941941041.S</t>
  </si>
  <si>
    <t>Montáž lešenia ľahkého pracovného radového s podlahami šírky nad 1,00 do 1,20 m, výšky do 10 m</t>
  </si>
  <si>
    <t>-1055338613</t>
  </si>
  <si>
    <t>172</t>
  </si>
  <si>
    <t>941941291.S</t>
  </si>
  <si>
    <t>Príplatok za prvý a každý ďalší i začatý mesiac použitia lešenia ľahkého pracovného radového s podlahami šírky nad 1,00 do 1,20 m, výšky do 10 m</t>
  </si>
  <si>
    <t>1046916402</t>
  </si>
  <si>
    <t>173</t>
  </si>
  <si>
    <t>941941841.S</t>
  </si>
  <si>
    <t>Demontáž lešenia ľahkého pracovného radového s podlahami šírky nad 1,00 do 1,20 m, výšky do 10 m</t>
  </si>
  <si>
    <t>16987753</t>
  </si>
  <si>
    <t>192</t>
  </si>
  <si>
    <t>941955003.S</t>
  </si>
  <si>
    <t>Lešenie ľahké pracovné pomocné s výškou lešeňovej podlahy nad 1,90 do 2,50 m</t>
  </si>
  <si>
    <t>-1145999531</t>
  </si>
  <si>
    <t>193</t>
  </si>
  <si>
    <t>949942101.Sr</t>
  </si>
  <si>
    <t>Plošina - prenájom</t>
  </si>
  <si>
    <t>deň</t>
  </si>
  <si>
    <t>-304919427</t>
  </si>
  <si>
    <t>98</t>
  </si>
  <si>
    <t>953945314.S</t>
  </si>
  <si>
    <t>Hliníkový soklový profil šírky 153 mm</t>
  </si>
  <si>
    <t>m</t>
  </si>
  <si>
    <t>90460118</t>
  </si>
  <si>
    <t>99</t>
  </si>
  <si>
    <t>953945351.S</t>
  </si>
  <si>
    <t>Hliníkový rohový ochranný profil s integrovanou mriežkou</t>
  </si>
  <si>
    <t>-1842569744</t>
  </si>
  <si>
    <t>101</t>
  </si>
  <si>
    <t>953995407.S</t>
  </si>
  <si>
    <t>Okenný a dverový začisťovací a dilatačný profil</t>
  </si>
  <si>
    <t>1977639390</t>
  </si>
  <si>
    <t>100</t>
  </si>
  <si>
    <t>953995412.S</t>
  </si>
  <si>
    <t>Nadokenný profil s priznanou okapničkou</t>
  </si>
  <si>
    <t>-2094152564</t>
  </si>
  <si>
    <t>PSV</t>
  </si>
  <si>
    <t>Práce a dodávky PSV</t>
  </si>
  <si>
    <t>711</t>
  </si>
  <si>
    <t>Izolácie proti vode a vlhkosti</t>
  </si>
  <si>
    <t>35</t>
  </si>
  <si>
    <t>711111001.S</t>
  </si>
  <si>
    <t>Zhotovenie izolácie proti zemnej vlhkosti vodorovná náterom penetračným za studena</t>
  </si>
  <si>
    <t>1284146489</t>
  </si>
  <si>
    <t>36</t>
  </si>
  <si>
    <t>246170000900.S</t>
  </si>
  <si>
    <t>Lak asfaltový penetračný</t>
  </si>
  <si>
    <t>1357282832</t>
  </si>
  <si>
    <t>174</t>
  </si>
  <si>
    <t>711112001.S</t>
  </si>
  <si>
    <t xml:space="preserve">Zhotovenie  izolácie proti zemnej vlhkosti zvislá penetračným náterom za studena</t>
  </si>
  <si>
    <t>-1524594934</t>
  </si>
  <si>
    <t>175</t>
  </si>
  <si>
    <t>-1642721659</t>
  </si>
  <si>
    <t>37</t>
  </si>
  <si>
    <t>711141559.S</t>
  </si>
  <si>
    <t xml:space="preserve">Zhotovenie  izolácie proti zemnej vlhkosti a tlakovej vode vodorovná NAIP pritavením</t>
  </si>
  <si>
    <t>1625825371</t>
  </si>
  <si>
    <t>38</t>
  </si>
  <si>
    <t>211301</t>
  </si>
  <si>
    <t>Asfaltový pás ICOPAL Elastobit GG 40 (Elastobit STAN, STS), spodný, dvojvrstvové systémy</t>
  </si>
  <si>
    <t>-1013129756</t>
  </si>
  <si>
    <t>176</t>
  </si>
  <si>
    <t>711142559.S</t>
  </si>
  <si>
    <t xml:space="preserve">Zhotovenie  izolácie proti zemnej vlhkosti a tlakovej vode zvislá NAIP pritavením</t>
  </si>
  <si>
    <t>1440625865</t>
  </si>
  <si>
    <t>178</t>
  </si>
  <si>
    <t>1035174976</t>
  </si>
  <si>
    <t>712</t>
  </si>
  <si>
    <t>Izolácie striech, povlakové krytiny</t>
  </si>
  <si>
    <t>141</t>
  </si>
  <si>
    <t>712290010.S</t>
  </si>
  <si>
    <t>Zhotovenie parozábrany pre strechy ploché do 10°</t>
  </si>
  <si>
    <t>-646324122</t>
  </si>
  <si>
    <t>142</t>
  </si>
  <si>
    <t>283230007300</t>
  </si>
  <si>
    <t>Parozábrana FATRAFOL Fatrapar E, hr. 0,15 mm, š. 2 m, materiál na báze PO - modifikovaný PE, FATRA IZOLFA</t>
  </si>
  <si>
    <t>-648951248</t>
  </si>
  <si>
    <t>125</t>
  </si>
  <si>
    <t>712370070.S</t>
  </si>
  <si>
    <t>Zhotovenie povlakovej krytiny striech plochých do 10° PVC-P fóliou upevnenou prikotvením so zvarením spoju</t>
  </si>
  <si>
    <t>1341217780</t>
  </si>
  <si>
    <t>126</t>
  </si>
  <si>
    <t>283220002000</t>
  </si>
  <si>
    <t>Hydroizolačná fólia PVC-P FATRAFOL 810, hr. 1,5 mm, š. 1,3 m, izolácia plochých striech, farba sivá, FATRA IZOLFA</t>
  </si>
  <si>
    <t>-1639016389</t>
  </si>
  <si>
    <t>127</t>
  </si>
  <si>
    <t>311970001300.S</t>
  </si>
  <si>
    <t>Kotviaci prvok 4,8x140 mm do trapézového plechu hr. nad 0.9 mm, oceľový</t>
  </si>
  <si>
    <t>2123632174</t>
  </si>
  <si>
    <t>136</t>
  </si>
  <si>
    <t>-14277263</t>
  </si>
  <si>
    <t>137</t>
  </si>
  <si>
    <t>1024298807</t>
  </si>
  <si>
    <t>138</t>
  </si>
  <si>
    <t>-1478345209</t>
  </si>
  <si>
    <t>147</t>
  </si>
  <si>
    <t>712973220.S</t>
  </si>
  <si>
    <t>Detaily k PVC-P fóliam osadenie hotovej strešnej vpuste</t>
  </si>
  <si>
    <t>-318051112</t>
  </si>
  <si>
    <t>148</t>
  </si>
  <si>
    <t>311690001000.S</t>
  </si>
  <si>
    <t>Rozperný nit 6x30 mm do betónu, hliníkový</t>
  </si>
  <si>
    <t>1113006003</t>
  </si>
  <si>
    <t>149</t>
  </si>
  <si>
    <t>6193</t>
  </si>
  <si>
    <t>TopWET TWE vpusť zvislá s PVC manžetou - vyhrievaná</t>
  </si>
  <si>
    <t>-2087253819</t>
  </si>
  <si>
    <t>150</t>
  </si>
  <si>
    <t>-502146062</t>
  </si>
  <si>
    <t>151</t>
  </si>
  <si>
    <t>1308511814</t>
  </si>
  <si>
    <t>152</t>
  </si>
  <si>
    <t>8125</t>
  </si>
  <si>
    <t>Chrlič TopWET s PVC manžetou - vyhrievaný</t>
  </si>
  <si>
    <t>-1529733663</t>
  </si>
  <si>
    <t>123</t>
  </si>
  <si>
    <t>712990040.S</t>
  </si>
  <si>
    <t>Položenie geotextílie vodorovne alebo zvislo na strechy ploché do 10°</t>
  </si>
  <si>
    <t>228387093</t>
  </si>
  <si>
    <t>124</t>
  </si>
  <si>
    <t>693110004500.S</t>
  </si>
  <si>
    <t>Geotextília polypropylénová netkaná 300 g/m2</t>
  </si>
  <si>
    <t>-1310343540</t>
  </si>
  <si>
    <t>134</t>
  </si>
  <si>
    <t>-280828869</t>
  </si>
  <si>
    <t>135</t>
  </si>
  <si>
    <t>925907755</t>
  </si>
  <si>
    <t>713</t>
  </si>
  <si>
    <t>Izolácie tepelné</t>
  </si>
  <si>
    <t>42</t>
  </si>
  <si>
    <t>713120010.S</t>
  </si>
  <si>
    <t>Zakrývanie tepelnej izolácie podláh fóliou</t>
  </si>
  <si>
    <t>223531144</t>
  </si>
  <si>
    <t>43</t>
  </si>
  <si>
    <t>283230003000.S</t>
  </si>
  <si>
    <t xml:space="preserve">Fólia separačná </t>
  </si>
  <si>
    <t>-130727097</t>
  </si>
  <si>
    <t>54</t>
  </si>
  <si>
    <t>1275512424</t>
  </si>
  <si>
    <t>55</t>
  </si>
  <si>
    <t>283230011400.S</t>
  </si>
  <si>
    <t>Krycia PE fólia hr. 0,12 mm,</t>
  </si>
  <si>
    <t>-1622267289</t>
  </si>
  <si>
    <t>40</t>
  </si>
  <si>
    <t>713122111.S</t>
  </si>
  <si>
    <t>Montáž tepelnej izolácie podláh polystyrénom, kladeným voľne v jednej vrstve</t>
  </si>
  <si>
    <t>650697849</t>
  </si>
  <si>
    <t>41</t>
  </si>
  <si>
    <t>283720008900.S</t>
  </si>
  <si>
    <t>Doska EPS hr. 80 mm, pevnosť v tlaku 150 kPa, na zateplenie podláh a plochých striech</t>
  </si>
  <si>
    <t>-1748392461</t>
  </si>
  <si>
    <t>52</t>
  </si>
  <si>
    <t>1295654791</t>
  </si>
  <si>
    <t>53</t>
  </si>
  <si>
    <t>283750002000</t>
  </si>
  <si>
    <t>Doska XPS STYRODUR 3000 CS hr. 80 mm, zakladanie stavieb, podlahy, obrátené ploché strechy, ISOVER</t>
  </si>
  <si>
    <t>-485239560</t>
  </si>
  <si>
    <t>60</t>
  </si>
  <si>
    <t>-1932383460</t>
  </si>
  <si>
    <t>61</t>
  </si>
  <si>
    <t>283720001100.S</t>
  </si>
  <si>
    <t>Doska EPS hr. 70 mm, pevnosť v tlaku 150 kPa, na zateplenie podláh a plochých striech</t>
  </si>
  <si>
    <t>712210450</t>
  </si>
  <si>
    <t>179</t>
  </si>
  <si>
    <t>713132211.S</t>
  </si>
  <si>
    <t>Montáž tepelnej izolácie podzemných stien a základov xps celoplošným prilepením</t>
  </si>
  <si>
    <t>-1358235259</t>
  </si>
  <si>
    <t>180</t>
  </si>
  <si>
    <t>283750002500.S</t>
  </si>
  <si>
    <t>Doska XPS 300 hr. 150 mm, zakladanie stavieb, podlahy, obrátené ploché strechy</t>
  </si>
  <si>
    <t>-244510968</t>
  </si>
  <si>
    <t>130</t>
  </si>
  <si>
    <t>713142155.S</t>
  </si>
  <si>
    <t>Montáž tepelnej izolácie striech plochých do 10° polystyrénom, rozloženej v jednej vrstve, prikotvením</t>
  </si>
  <si>
    <t>730239664</t>
  </si>
  <si>
    <t>131</t>
  </si>
  <si>
    <t>283720010000</t>
  </si>
  <si>
    <t>Doska EPS 200S hr. 100 mm, na zateplenie podláh a strešných terás, ISOVER</t>
  </si>
  <si>
    <t>1607743805</t>
  </si>
  <si>
    <t>121</t>
  </si>
  <si>
    <t>713142160.S</t>
  </si>
  <si>
    <t>Montáž tepelnej izolácie striech plochých do 10° spádovými doskami z polystyrénu v jednej vrstve</t>
  </si>
  <si>
    <t>-21986752</t>
  </si>
  <si>
    <t>122</t>
  </si>
  <si>
    <t>283760007500.S</t>
  </si>
  <si>
    <t>Doska spádová EPS, pevnosť v tlaku 150 kPa, polystyrén pre vyspádovanie plochých striech</t>
  </si>
  <si>
    <t>721722134</t>
  </si>
  <si>
    <t>132</t>
  </si>
  <si>
    <t>-228788601</t>
  </si>
  <si>
    <t>133</t>
  </si>
  <si>
    <t>-2133739189</t>
  </si>
  <si>
    <t>119</t>
  </si>
  <si>
    <t>713142255.S</t>
  </si>
  <si>
    <t>Montáž tepelnej izolácie striech plochých do 10° polystyrénom, rozloženej v dvoch vrstvách, prikotvením</t>
  </si>
  <si>
    <t>18163158</t>
  </si>
  <si>
    <t>120</t>
  </si>
  <si>
    <t>283720010500</t>
  </si>
  <si>
    <t>Doska EPS 200S hr. 200 mm, na zateplenie podláh a strešných terás, ISOVER</t>
  </si>
  <si>
    <t>-46313049</t>
  </si>
  <si>
    <t>722</t>
  </si>
  <si>
    <t>Zdravotechnika - vnútorný vodovod</t>
  </si>
  <si>
    <t>65</t>
  </si>
  <si>
    <t>722250180.S</t>
  </si>
  <si>
    <t>Montáž hasiaceho prístroja na stenu</t>
  </si>
  <si>
    <t>494189151</t>
  </si>
  <si>
    <t>66</t>
  </si>
  <si>
    <t>449170000900.S</t>
  </si>
  <si>
    <t>Prenosný hasiaci prístroj práškový P6Če 6 kg, 21A</t>
  </si>
  <si>
    <t>771678039</t>
  </si>
  <si>
    <t>763</t>
  </si>
  <si>
    <t>Konštrukcie - drevostavby</t>
  </si>
  <si>
    <t>166</t>
  </si>
  <si>
    <t>763120010.S</t>
  </si>
  <si>
    <t>Sadrokartónová inštalačná predstena pre sanitárne zariadenia, kca CD+UD, jednoducho opláštená doskou impregnovanou H2 12,5 mm</t>
  </si>
  <si>
    <t>1720710742</t>
  </si>
  <si>
    <t>69</t>
  </si>
  <si>
    <t>763135075.S</t>
  </si>
  <si>
    <t>Kazetový podhľad 600 x 600 mm, hrana ostrá, konštrukcia viditeľná, doska sadrokartónová hygienická biela hr. 9,5 mm</t>
  </si>
  <si>
    <t>682073675</t>
  </si>
  <si>
    <t>70</t>
  </si>
  <si>
    <t>763138222.S</t>
  </si>
  <si>
    <t>Podhľad SDK závesný na dvojúrovňovej oceľovej podkonštrukcií CD+UD, doska impregnovaná H2 12.5 mm</t>
  </si>
  <si>
    <t>-583235907</t>
  </si>
  <si>
    <t>68</t>
  </si>
  <si>
    <t>763138270.S</t>
  </si>
  <si>
    <t>Akustický podhľad SDK na oceľovej podkonštrukcií CD+UD, doska sadrokartónová akustická 12.5 mm,</t>
  </si>
  <si>
    <t>1655031580</t>
  </si>
  <si>
    <t>162</t>
  </si>
  <si>
    <t>763161510.S</t>
  </si>
  <si>
    <t>Montáž SDK obkladu - kapotáže r. š. do 500 mm, 1x hrana s rohovou lištou, jednoduché opláštenie doskami hr. 12,5 mm</t>
  </si>
  <si>
    <t>-1159221834</t>
  </si>
  <si>
    <t>163</t>
  </si>
  <si>
    <t>590110002000.S</t>
  </si>
  <si>
    <t>Doska sadrokartónová štandardná A, hr. 12,5 mm</t>
  </si>
  <si>
    <t>-2005590406</t>
  </si>
  <si>
    <t>164</t>
  </si>
  <si>
    <t>763161515.S</t>
  </si>
  <si>
    <t>Montáž SDK obkladu - kapotáže r. š. nad 500 do 1000 mm, 1x hrana s rohovou lištou, jednoduché opláštenie doskami hr. 12,5 mm</t>
  </si>
  <si>
    <t>1356332936</t>
  </si>
  <si>
    <t>165</t>
  </si>
  <si>
    <t>279264207</t>
  </si>
  <si>
    <t>764</t>
  </si>
  <si>
    <t>Konštrukcie klampiarske</t>
  </si>
  <si>
    <t>114</t>
  </si>
  <si>
    <t>764172491.S</t>
  </si>
  <si>
    <t>Montáž krytiny z trapézového plechu, sklon do 30°</t>
  </si>
  <si>
    <t>-1152273137</t>
  </si>
  <si>
    <t>115</t>
  </si>
  <si>
    <t>138310001000.S</t>
  </si>
  <si>
    <t>Plech trapézový pozink farebný, výška profilu 35 mm, hr. 0,5 - 1,00 mm</t>
  </si>
  <si>
    <t>-777271423</t>
  </si>
  <si>
    <t>116</t>
  </si>
  <si>
    <t>138310001300.S</t>
  </si>
  <si>
    <t>Plech trapézový pozink farebný, výška profilu 50 mm, hr. 0,5 - 1,25 mm</t>
  </si>
  <si>
    <t>549955092</t>
  </si>
  <si>
    <t>155</t>
  </si>
  <si>
    <t>764357501.S</t>
  </si>
  <si>
    <t xml:space="preserve">Žľaby z pozinkovaného farbeného PZf plechu, medzistrešné alebo zaatikové </t>
  </si>
  <si>
    <t>-1658412800</t>
  </si>
  <si>
    <t>90</t>
  </si>
  <si>
    <t>764410750.S</t>
  </si>
  <si>
    <t>Oplechovanie parapetov z hliníkového farebného Al plechu, vrátane rohov r.š. 330 mm</t>
  </si>
  <si>
    <t>-198285361</t>
  </si>
  <si>
    <t>146</t>
  </si>
  <si>
    <t>764430440.S</t>
  </si>
  <si>
    <t>Oplechovanie muriva a atík z pozinkovaného farbeného PZf plechu, vrátane rohov r.š. 500 mm</t>
  </si>
  <si>
    <t>-665434963</t>
  </si>
  <si>
    <t>766</t>
  </si>
  <si>
    <t>Konštrukcie stolárske</t>
  </si>
  <si>
    <t>128</t>
  </si>
  <si>
    <t>766422231.S0</t>
  </si>
  <si>
    <t>Montáž obloženia podhľadov drevenými lamelami</t>
  </si>
  <si>
    <t>-806282234</t>
  </si>
  <si>
    <t>129</t>
  </si>
  <si>
    <t>01</t>
  </si>
  <si>
    <t>Drevené lamely 60/50 mm</t>
  </si>
  <si>
    <t>183180250</t>
  </si>
  <si>
    <t>107</t>
  </si>
  <si>
    <t>766661422.S</t>
  </si>
  <si>
    <t>Montáž dverí drevených vchodových bezpečnostných do kovovej bezpečnostnej zárubne</t>
  </si>
  <si>
    <t>487646161</t>
  </si>
  <si>
    <t>108</t>
  </si>
  <si>
    <t>611720000100.S0</t>
  </si>
  <si>
    <t xml:space="preserve">Dvere drevené bezpečnostné 900x1970  - D6</t>
  </si>
  <si>
    <t>1983441802</t>
  </si>
  <si>
    <t>104</t>
  </si>
  <si>
    <t>766662113.S</t>
  </si>
  <si>
    <t>Montáž dverového krídla otočného jednokrídlového bezpoldrážkového, do existujúcej zárubne, vrátane kovania</t>
  </si>
  <si>
    <t>-1927921522</t>
  </si>
  <si>
    <t>105</t>
  </si>
  <si>
    <t>549150000600.S</t>
  </si>
  <si>
    <t>Kľučka dverová a rozeta 2x, nehrdzavejúca oceľ, povrch nerez brúsený</t>
  </si>
  <si>
    <t>1867861490</t>
  </si>
  <si>
    <t>106</t>
  </si>
  <si>
    <t>611610004000.S</t>
  </si>
  <si>
    <t>Dvere vnútorné jednokrídlové, šírka 600-900 mm, výplň DTD doska, povrch laminát</t>
  </si>
  <si>
    <t>850076676</t>
  </si>
  <si>
    <t>91</t>
  </si>
  <si>
    <t>766694154.S0</t>
  </si>
  <si>
    <t>Montáž parapetnej dosky plastovej šírky nad 300 mm</t>
  </si>
  <si>
    <t>-1991622367</t>
  </si>
  <si>
    <t>92</t>
  </si>
  <si>
    <t>6115600006001</t>
  </si>
  <si>
    <t xml:space="preserve">Parapetná doska plastová, šírka 400 mm, komôrková vnútorná, </t>
  </si>
  <si>
    <t>1617150869</t>
  </si>
  <si>
    <t>93</t>
  </si>
  <si>
    <t>611560000800</t>
  </si>
  <si>
    <t>Plastové krytky k vnútorným parapetom plastovým, pár, vo farbe biela, mramor, zlatý dub, buk, mahagón, orech, WINK TRADE</t>
  </si>
  <si>
    <t>-161606952</t>
  </si>
  <si>
    <t>767</t>
  </si>
  <si>
    <t>Konštrukcie doplnkové kovové</t>
  </si>
  <si>
    <t>153</t>
  </si>
  <si>
    <t>7673dnapis</t>
  </si>
  <si>
    <t>M+D 3D nápis svetelný - biely - OS1</t>
  </si>
  <si>
    <t>súbor</t>
  </si>
  <si>
    <t>810882153</t>
  </si>
  <si>
    <t>143</t>
  </si>
  <si>
    <t>767425122.S</t>
  </si>
  <si>
    <t>Montáž hliníkového opláštenia HUNTER DOUGLAS alebo 84 R podhľadov zatvorených</t>
  </si>
  <si>
    <t>577717021</t>
  </si>
  <si>
    <t>144</t>
  </si>
  <si>
    <t>84R</t>
  </si>
  <si>
    <t>Dodávka hliníkového podhľadu 84R</t>
  </si>
  <si>
    <t>-422269191</t>
  </si>
  <si>
    <t>160</t>
  </si>
  <si>
    <t>767590210.S</t>
  </si>
  <si>
    <t>Montáž čistiacej rohože gumenej na podlahu</t>
  </si>
  <si>
    <t>1125188407</t>
  </si>
  <si>
    <t>161</t>
  </si>
  <si>
    <t>697510004600.S</t>
  </si>
  <si>
    <t>Gumová čistiaca rohož, výška rohože 23 mm</t>
  </si>
  <si>
    <t>-594649637</t>
  </si>
  <si>
    <t>78</t>
  </si>
  <si>
    <t>767612100.S0</t>
  </si>
  <si>
    <t>Montáž okien a dverí hliníkových, plastových</t>
  </si>
  <si>
    <t>334533458</t>
  </si>
  <si>
    <t>79</t>
  </si>
  <si>
    <t>O1</t>
  </si>
  <si>
    <t>Exteriérové hliníkové okno 2500x700 mm - označenie O1</t>
  </si>
  <si>
    <t>-726616762</t>
  </si>
  <si>
    <t>80</t>
  </si>
  <si>
    <t>O2</t>
  </si>
  <si>
    <t>Exteriérové hliníkové okno 1300x1500 mm - označenie O2</t>
  </si>
  <si>
    <t>-1520437166</t>
  </si>
  <si>
    <t>81</t>
  </si>
  <si>
    <t>O3</t>
  </si>
  <si>
    <t>Exteriérové hliníkové okno 1800x1500 mm - označenie O3</t>
  </si>
  <si>
    <t>1620312308</t>
  </si>
  <si>
    <t>82</t>
  </si>
  <si>
    <t>D1</t>
  </si>
  <si>
    <t>Exteriérové hliníkové dvere 1100x2700 - označenie D1</t>
  </si>
  <si>
    <t>1863731608</t>
  </si>
  <si>
    <t>83</t>
  </si>
  <si>
    <t>D2</t>
  </si>
  <si>
    <t>Interiérové plastové dvere v autoumývarni 1400x2500 - označenie D2</t>
  </si>
  <si>
    <t>-434063566</t>
  </si>
  <si>
    <t>94</t>
  </si>
  <si>
    <t>767660005.S</t>
  </si>
  <si>
    <t>Montáž siete proti hmyzu na okno, pevnej úchytkami na tesnenie</t>
  </si>
  <si>
    <t>1088348361</t>
  </si>
  <si>
    <t>95</t>
  </si>
  <si>
    <t>553420000005.S</t>
  </si>
  <si>
    <t>Okenná sieť proti hmyzu pevná s vnútorným lemom na rám okna, reverzibilná z interiéru, farba biela</t>
  </si>
  <si>
    <t>1140515591</t>
  </si>
  <si>
    <t>96</t>
  </si>
  <si>
    <t>767661561.S</t>
  </si>
  <si>
    <t>Montáž interierovej hliníkovej žalúzie od šírky 120 cm do 200 cm dĺžky do 260 cm</t>
  </si>
  <si>
    <t>-1790542210</t>
  </si>
  <si>
    <t>97</t>
  </si>
  <si>
    <t>611530075900.S</t>
  </si>
  <si>
    <t>Žalúzie interiérové hliníkové MAX 25, šxl 1300x1500 mm</t>
  </si>
  <si>
    <t>-793617713</t>
  </si>
  <si>
    <t>67</t>
  </si>
  <si>
    <t>767990990</t>
  </si>
  <si>
    <t>M+D požiarny rebrík</t>
  </si>
  <si>
    <t>-340033163</t>
  </si>
  <si>
    <t>767995103.S</t>
  </si>
  <si>
    <t>Montáž ostatných atypických kovových stavebných doplnkových konštrukcií nad 10 do 20 kg</t>
  </si>
  <si>
    <t>kg</t>
  </si>
  <si>
    <t>-545560629</t>
  </si>
  <si>
    <t>15</t>
  </si>
  <si>
    <t>133840001000.S1</t>
  </si>
  <si>
    <t>Dodávka oceľových prvkov vrátane náterov</t>
  </si>
  <si>
    <t>2052566703</t>
  </si>
  <si>
    <t>102</t>
  </si>
  <si>
    <t>7679999d3</t>
  </si>
  <si>
    <t>Hliníková priemyselná brána 3000x3400mm</t>
  </si>
  <si>
    <t>-395266110</t>
  </si>
  <si>
    <t>103</t>
  </si>
  <si>
    <t>7679999d4</t>
  </si>
  <si>
    <t>Hliníková priemyselná brána 3800x3400mm</t>
  </si>
  <si>
    <t>172021164</t>
  </si>
  <si>
    <t>168</t>
  </si>
  <si>
    <t>7679999ob</t>
  </si>
  <si>
    <t>M+D oceľové ochranné bariéry</t>
  </si>
  <si>
    <t>1291142965</t>
  </si>
  <si>
    <t>167</t>
  </si>
  <si>
    <t>7679999pp</t>
  </si>
  <si>
    <t>M+D plastové medziboxové priečky v pozinkovanom oceľovom ráme</t>
  </si>
  <si>
    <t>577646801</t>
  </si>
  <si>
    <t>145</t>
  </si>
  <si>
    <t>767999kom</t>
  </si>
  <si>
    <t>M+D komunálny odpad - typizovaný box Gerhardt Braun 2,5x5m</t>
  </si>
  <si>
    <t>851860013</t>
  </si>
  <si>
    <t>84</t>
  </si>
  <si>
    <t>767999ZS1</t>
  </si>
  <si>
    <t>M+D Exteriérová hliníková zasklená stena s automatickými posuvnými dverami - 7362x2700 mm - ZS1</t>
  </si>
  <si>
    <t>1044093461</t>
  </si>
  <si>
    <t>85</t>
  </si>
  <si>
    <t>767999ZS2</t>
  </si>
  <si>
    <t>M+D Exteriérová hliníková zasklená stena 3847x2700 mm - ZS2</t>
  </si>
  <si>
    <t>-1953215158</t>
  </si>
  <si>
    <t>86</t>
  </si>
  <si>
    <t>767999ZS3</t>
  </si>
  <si>
    <t>M+D Exteriérová hliníková zasklená stena s automatickými posuvnými dverami 6170x2700 mm - ZS3</t>
  </si>
  <si>
    <t>478292008</t>
  </si>
  <si>
    <t>87</t>
  </si>
  <si>
    <t>767999ZS4</t>
  </si>
  <si>
    <t>M+D Exteriérová mobilná zasklená stena - posuvno skladateľná - 2460x2700 mm - ZS4</t>
  </si>
  <si>
    <t>991901474</t>
  </si>
  <si>
    <t>88</t>
  </si>
  <si>
    <t>767999ZS5</t>
  </si>
  <si>
    <t>M+D Exteriérová mobilná zasklená stena - posuvno skladateľná - 10150x2700 mm - ZS5</t>
  </si>
  <si>
    <t>-2071348254</t>
  </si>
  <si>
    <t>89</t>
  </si>
  <si>
    <t>767999ZS6</t>
  </si>
  <si>
    <t>M+D Exteriérová mobilná zasklená stena - posuvno skladateľná - 2460x2700 mm - ZS6</t>
  </si>
  <si>
    <t>-1628922757</t>
  </si>
  <si>
    <t>154</t>
  </si>
  <si>
    <t>767dt</t>
  </si>
  <si>
    <t>M+D dekoratívny ťahokov z hliníkového plechu na pomocnej konštrukcii - DT</t>
  </si>
  <si>
    <t>372380480</t>
  </si>
  <si>
    <t>771</t>
  </si>
  <si>
    <t>Podlahy z dlaždíc</t>
  </si>
  <si>
    <t>45</t>
  </si>
  <si>
    <t>771541121.S0</t>
  </si>
  <si>
    <t xml:space="preserve">Montáž podláh z dlaždíc gres kladených do tmelu </t>
  </si>
  <si>
    <t>-55852468</t>
  </si>
  <si>
    <t>46</t>
  </si>
  <si>
    <t>597740002110.S0</t>
  </si>
  <si>
    <t>Dlaždice keramické gresové - podľa legendy miestnosti (kameň sivej farby, imitácia betónu apod) - vrátane sokla</t>
  </si>
  <si>
    <t>-740985133</t>
  </si>
  <si>
    <t>63</t>
  </si>
  <si>
    <t>771541211.S</t>
  </si>
  <si>
    <t xml:space="preserve">Montáž podláh z dlaždíc gres kladených do tmelu flexibil. mrazuvzdorného </t>
  </si>
  <si>
    <t>2103870262</t>
  </si>
  <si>
    <t>64</t>
  </si>
  <si>
    <t>597740003100.S</t>
  </si>
  <si>
    <t>Dlaždice keramické, gresové hr. 10 mm</t>
  </si>
  <si>
    <t>-1535415514</t>
  </si>
  <si>
    <t>777</t>
  </si>
  <si>
    <t>Podlahy syntetické</t>
  </si>
  <si>
    <t>51</t>
  </si>
  <si>
    <t>7775310200</t>
  </si>
  <si>
    <t>Epoxipolyuretánová živica Sika Elastomastic TF+ hr. 4 mm s protišmykovým posypom z karbidovou drťou + Sikadur kombiflex pás + základný náter pod epoxipolyuretánovú živicu + steny miestnosti 1.15 a 1.16 a1.17</t>
  </si>
  <si>
    <t>-1517644818</t>
  </si>
  <si>
    <t>781</t>
  </si>
  <si>
    <t>Obklady</t>
  </si>
  <si>
    <t>74</t>
  </si>
  <si>
    <t>781445061.S</t>
  </si>
  <si>
    <t>Montáž obkladov vnútor. stien z obkladačiek kladených do tmelu - imitácia dreva</t>
  </si>
  <si>
    <t>1199369716</t>
  </si>
  <si>
    <t>75</t>
  </si>
  <si>
    <t>5976400017011</t>
  </si>
  <si>
    <t>Obkladačky keramické - obklad s imitáciou dreva, resp. imitácia betónu</t>
  </si>
  <si>
    <t>955148995</t>
  </si>
  <si>
    <t>76</t>
  </si>
  <si>
    <t>781445107.S</t>
  </si>
  <si>
    <t>Montáž obkladov vnútor. stien z obkladačiek kladených do tmelu veľ. 300x600 mm</t>
  </si>
  <si>
    <t>1802228051</t>
  </si>
  <si>
    <t>77</t>
  </si>
  <si>
    <t>597640001800.S</t>
  </si>
  <si>
    <t>Obkladačky keramické lxvxhr 298x598x10 mm</t>
  </si>
  <si>
    <t>-1421090675</t>
  </si>
  <si>
    <t>783</t>
  </si>
  <si>
    <t>Nátery</t>
  </si>
  <si>
    <t>118</t>
  </si>
  <si>
    <t>783222100.S</t>
  </si>
  <si>
    <t>Nátery kov.stav.doplnk.konštr. syntetické farby šedej na vzduchu schnúce dvojnásobné - 70µm</t>
  </si>
  <si>
    <t>1617860488</t>
  </si>
  <si>
    <t>117</t>
  </si>
  <si>
    <t>783226100.S</t>
  </si>
  <si>
    <t>Nátery kov.stav.doplnk.konštr. syntetické na vzduchu schnúce základný - 35µm</t>
  </si>
  <si>
    <t>-856969233</t>
  </si>
  <si>
    <t>784</t>
  </si>
  <si>
    <t>Maľby</t>
  </si>
  <si>
    <t>196</t>
  </si>
  <si>
    <t>784410100.S</t>
  </si>
  <si>
    <t>Penetrovanie jednonásobné jemnozrnných podkladov výšky do 3,80 m</t>
  </si>
  <si>
    <t>-1805723</t>
  </si>
  <si>
    <t>197</t>
  </si>
  <si>
    <t>784422271.S</t>
  </si>
  <si>
    <t>Maľby vápenné základné dvojnásobné, ručne nanášané na jemnozrnný podklad výšky do 3,80 m</t>
  </si>
  <si>
    <t>-2077996874</t>
  </si>
  <si>
    <t>194</t>
  </si>
  <si>
    <t>784481010.S</t>
  </si>
  <si>
    <t>Stierka stien na podklad jemnozrnný výšky do 3,80 m</t>
  </si>
  <si>
    <t>-884398385</t>
  </si>
  <si>
    <t>195</t>
  </si>
  <si>
    <t>784481110.S</t>
  </si>
  <si>
    <t>Stierka stropov na podklad jemnozrnný výšky do 3,80 m</t>
  </si>
  <si>
    <t>974663983</t>
  </si>
  <si>
    <t>Práce a dodávky M</t>
  </si>
  <si>
    <t>21-M</t>
  </si>
  <si>
    <t>Elektromontáže</t>
  </si>
  <si>
    <t>156</t>
  </si>
  <si>
    <t>210452001.S</t>
  </si>
  <si>
    <t>Montáž elektrického vykurovacieho kábla do polkruhového, alebo hranatého žlabu</t>
  </si>
  <si>
    <t>-69300999</t>
  </si>
  <si>
    <t>157</t>
  </si>
  <si>
    <t>341710023200.S</t>
  </si>
  <si>
    <t>Vykurovací vodič dvojžilový 20 W/m, dĺ. 53,5 m, príkon 1070 W, pre vonkajšie aplikácie</t>
  </si>
  <si>
    <t>389392267</t>
  </si>
  <si>
    <t>Časť:</t>
  </si>
  <si>
    <t>1_1 - Zdravotechnika</t>
  </si>
  <si>
    <t xml:space="preserve">    721 - Zdravotechnika - vnútorná kanalizácia</t>
  </si>
  <si>
    <t xml:space="preserve">    725 - Zdravotechnika - zariaďovacie predmety</t>
  </si>
  <si>
    <t>-1552269803</t>
  </si>
  <si>
    <t>-1370761839</t>
  </si>
  <si>
    <t>162501112.S</t>
  </si>
  <si>
    <t>Vodorovné premiestnenie výkopku po nespevnenej ceste z horniny tr.1-4, do 100 m3 na vzdialenosť do 3000 m</t>
  </si>
  <si>
    <t>2034375678</t>
  </si>
  <si>
    <t>167101101.S</t>
  </si>
  <si>
    <t>Nakladanie neuľahnutého výkopku z hornín tr.1-4 do 100 m3</t>
  </si>
  <si>
    <t>2109469306</t>
  </si>
  <si>
    <t>171201201.S</t>
  </si>
  <si>
    <t>Uloženie sypaniny na skládky do 100 m3</t>
  </si>
  <si>
    <t>-1920995089</t>
  </si>
  <si>
    <t>1022368102</t>
  </si>
  <si>
    <t>174101001.S</t>
  </si>
  <si>
    <t>Zásyp sypaninou so zhutnením jám, šachiet, rýh, zárezov alebo okolo objektov do 100 m3</t>
  </si>
  <si>
    <t>-375987264</t>
  </si>
  <si>
    <t>175101102.S</t>
  </si>
  <si>
    <t>Obsyp potrubia sypaninou z vhodných hornín 1 až 4 s prehodením sypaniny</t>
  </si>
  <si>
    <t>1846621941</t>
  </si>
  <si>
    <t>583310001500.S</t>
  </si>
  <si>
    <t>Kamenivo ťažené hrubé frakcia 16-22 mm</t>
  </si>
  <si>
    <t>-1178767857</t>
  </si>
  <si>
    <t>2791002161</t>
  </si>
  <si>
    <t>Prestup v základoch</t>
  </si>
  <si>
    <t>-769184255</t>
  </si>
  <si>
    <t>451572111.S</t>
  </si>
  <si>
    <t>Lôžko pod potrubie, stoky a drobné objekty, v otvorenom výkope z kameniva drobného ťaženého 0-4 mm</t>
  </si>
  <si>
    <t>-2052947512</t>
  </si>
  <si>
    <t>713482111.S</t>
  </si>
  <si>
    <t>Montáž trubíc z PE, hr.do 10 mm,vnút.priemer do 38 mm</t>
  </si>
  <si>
    <t>-1318419262</t>
  </si>
  <si>
    <t>283310001600</t>
  </si>
  <si>
    <t>Izolačná PE trubica TUBOLIT DG 35x9 mm (d potrubia x hr. izolácie), nadrezaná, AZ FLEX</t>
  </si>
  <si>
    <t>1497601335</t>
  </si>
  <si>
    <t>-903001590</t>
  </si>
  <si>
    <t>283310001400</t>
  </si>
  <si>
    <t>Izolačná PE trubica TUBOLIT DG 25x9 mm (d potrubia x hr. izolácie), nadrezaná, AZ FLEX</t>
  </si>
  <si>
    <t>594487083</t>
  </si>
  <si>
    <t>1355002452</t>
  </si>
  <si>
    <t>283310001300</t>
  </si>
  <si>
    <t>Izolačná PE trubica TUBOLIT DG 22x9 mm (d potrubia x hr. izolácie), nadrezaná, AZ FLEX</t>
  </si>
  <si>
    <t>-1098187689</t>
  </si>
  <si>
    <t>713482131.S</t>
  </si>
  <si>
    <t>Montáž trubíc z PE, hr.30 mm,vnút.priemer do 38 mm</t>
  </si>
  <si>
    <t>1435001969</t>
  </si>
  <si>
    <t>283310006300</t>
  </si>
  <si>
    <t>Izolačná PE trubica TUBOLIT DG 28x30 mm (d potrubia x hr. izolácie), rozrezaná, AZ FLEX</t>
  </si>
  <si>
    <t>655210468</t>
  </si>
  <si>
    <t>-2074824497</t>
  </si>
  <si>
    <t>283310006200</t>
  </si>
  <si>
    <t>Izolačná PE trubica TUBOLIT DG 22x30 mm (d potrubia x hr. izolácie), rozrezaná, AZ FLEX</t>
  </si>
  <si>
    <t>458634213</t>
  </si>
  <si>
    <t>721</t>
  </si>
  <si>
    <t>Zdravotechnika - vnútorná kanalizácia</t>
  </si>
  <si>
    <t>721171109.S</t>
  </si>
  <si>
    <t>Potrubie z PVC - U odpadové ležaté hrdlové D 110 mm</t>
  </si>
  <si>
    <t>1236200520</t>
  </si>
  <si>
    <t>721171110.S</t>
  </si>
  <si>
    <t>Potrubie z PVC - U odpadové ležaté hrdlové D 125 mm</t>
  </si>
  <si>
    <t>-808704336</t>
  </si>
  <si>
    <t>286510003600</t>
  </si>
  <si>
    <t>Koleno PVC-U, DN 110x87° hladká pre gravitačnú kanalizáciu KG potrubia, WAVIN</t>
  </si>
  <si>
    <t>-1616399581</t>
  </si>
  <si>
    <t>286510004100</t>
  </si>
  <si>
    <t>Koleno PVC-U, DN 125x87° hladká pre gravitačnú kanalizáciu KG potrubia, WAVIN</t>
  </si>
  <si>
    <t>-917349144</t>
  </si>
  <si>
    <t>286510007900</t>
  </si>
  <si>
    <t>Redukcia PVC-U, DN 125/110 hladká pre gravitačnú kanalizáciu KG potrubia, WAVIN</t>
  </si>
  <si>
    <t>114598328</t>
  </si>
  <si>
    <t>286510007900.Sr</t>
  </si>
  <si>
    <t>Redukcia PVC-U DN 75/110 pre hladký, kanalizačný, gravitačný systém</t>
  </si>
  <si>
    <t>-910293683</t>
  </si>
  <si>
    <t>721172200.S</t>
  </si>
  <si>
    <t>Montáž odpadového HT potrubia vodorovného DN 32</t>
  </si>
  <si>
    <t>2083072138</t>
  </si>
  <si>
    <t>286140036200.S</t>
  </si>
  <si>
    <t>HT rúra hrdlová DN 32 dĺ. 1 m, PP systém pre rozvod vnútorného odpadu</t>
  </si>
  <si>
    <t>405400518</t>
  </si>
  <si>
    <t>721172206.S</t>
  </si>
  <si>
    <t>Montáž odpadového HT potrubia vodorovného DN 50</t>
  </si>
  <si>
    <t>871441681</t>
  </si>
  <si>
    <t>286140037400.S</t>
  </si>
  <si>
    <t>HT rúra hrdlová DN 50 dĺ. 1 m, PP systém pre rozvod vnútorného odpadu</t>
  </si>
  <si>
    <t>365114177</t>
  </si>
  <si>
    <t>721172209.S</t>
  </si>
  <si>
    <t>Montáž odpadového HT potrubia vodorovného DN 70</t>
  </si>
  <si>
    <t>-1244290381</t>
  </si>
  <si>
    <t>286140038000</t>
  </si>
  <si>
    <t>HT rúra hrdlová D 75 dĺ. 1 m PP systém pre rozvod vnútorného odpadu, PIPELIFE</t>
  </si>
  <si>
    <t>883839077</t>
  </si>
  <si>
    <t>721172212.S</t>
  </si>
  <si>
    <t>Montáž odpadového HT potrubia vodorovného DN 100</t>
  </si>
  <si>
    <t>1470695737</t>
  </si>
  <si>
    <t>286140038600.S</t>
  </si>
  <si>
    <t>HT rúra hrdlová DN 100 dĺ. 1 m, PP systém pre rozvod vnútorného odpadu</t>
  </si>
  <si>
    <t>-411264642</t>
  </si>
  <si>
    <t>721172233.S</t>
  </si>
  <si>
    <t>Montáž odpadového HT potrubia zvislého DN 100</t>
  </si>
  <si>
    <t>-1865156539</t>
  </si>
  <si>
    <t>27</t>
  </si>
  <si>
    <t>953303682</t>
  </si>
  <si>
    <t>28</t>
  </si>
  <si>
    <t>721172236.S</t>
  </si>
  <si>
    <t>Montáž odpadového HT potrubia zvislého DN 125</t>
  </si>
  <si>
    <t>-299374441</t>
  </si>
  <si>
    <t>286140039200.S</t>
  </si>
  <si>
    <t>HT rúra hrdlová DN 125 dĺ. 1 m, PP systém pre rozvod vnútorného odpadu</t>
  </si>
  <si>
    <t>-100785853</t>
  </si>
  <si>
    <t>721213015.S</t>
  </si>
  <si>
    <t>Montáž podlahového vpustu s zvislým odtokom DN 110</t>
  </si>
  <si>
    <t>1690471802</t>
  </si>
  <si>
    <t>286630029100.S</t>
  </si>
  <si>
    <t>Podlahový vpust, vertikálny odtok DN 110, mriežka/krytka nerez, zápachová uzávierka</t>
  </si>
  <si>
    <t>63961017</t>
  </si>
  <si>
    <t>721242130.S</t>
  </si>
  <si>
    <t>Montáž lapača strešných splavenín plastového z PP s kĺbom, lapacím košom a zápachovou uzávierkou DN 110/125</t>
  </si>
  <si>
    <t>504909889</t>
  </si>
  <si>
    <t>286630056150</t>
  </si>
  <si>
    <t>Lapač strešných naplavenín HL600NG, DN 110/125 s kĺbom na odtoku, lapačom nečistôt, protizápachovou nezámrznou klapkou, čistiacim krytom, pohľadové diely z liatiny</t>
  </si>
  <si>
    <t>-1404273658</t>
  </si>
  <si>
    <t>721290012.S</t>
  </si>
  <si>
    <t>Montáž privzdušňovacieho ventilu pre odpadové potrubia DN 110</t>
  </si>
  <si>
    <t>-949293394</t>
  </si>
  <si>
    <t>551610000100</t>
  </si>
  <si>
    <t>Privzdušňovacia hlavica HL900N, DN 50/75/110, (37 l/s), - 40 až + 60°C, dvojitá vzduchová izolácia, vnútorná kanalizácia, PP</t>
  </si>
  <si>
    <t>-1767597351</t>
  </si>
  <si>
    <t>721290111.S</t>
  </si>
  <si>
    <t>Ostatné - skúška tesnosti kanalizácie v objektoch vodou do DN 125</t>
  </si>
  <si>
    <t>402926661</t>
  </si>
  <si>
    <t>722171132.S</t>
  </si>
  <si>
    <t>Plasthliníkové potrubie v tyčiach spájané lisovaním d 20 mm</t>
  </si>
  <si>
    <t>-966847049</t>
  </si>
  <si>
    <t>39</t>
  </si>
  <si>
    <t>722171133.S</t>
  </si>
  <si>
    <t>Plasthliníkové potrubie v tyčiach spájané lisovaním d 25/26 mm</t>
  </si>
  <si>
    <t>-1017329562</t>
  </si>
  <si>
    <t>722171134.S</t>
  </si>
  <si>
    <t>Plasthliníkové potrubie v tyčiach spájané lisovaním d 32 mm</t>
  </si>
  <si>
    <t>-399833303</t>
  </si>
  <si>
    <t>722221020.S</t>
  </si>
  <si>
    <t>Montáž guľového kohúta závitového priameho pre vodu G 1</t>
  </si>
  <si>
    <t>1996152997</t>
  </si>
  <si>
    <t>551110005100.S</t>
  </si>
  <si>
    <t>Guľový uzáver pre vodu 1", niklovaná mosadz</t>
  </si>
  <si>
    <t>92694040</t>
  </si>
  <si>
    <t>722290215.S</t>
  </si>
  <si>
    <t>Tlaková skúška vodovodného potrubia hrdlového alebo prírubového do DN 100</t>
  </si>
  <si>
    <t>567936680</t>
  </si>
  <si>
    <t>722290234.S</t>
  </si>
  <si>
    <t>Prepláchnutie a dezinfekcia vodovodného potrubia do DN 80</t>
  </si>
  <si>
    <t>855173242</t>
  </si>
  <si>
    <t>725</t>
  </si>
  <si>
    <t>Zdravotechnika - zariaďovacie predmety</t>
  </si>
  <si>
    <t>725119410.S</t>
  </si>
  <si>
    <t>Montáž záchodovej misy keramickej zavesenej s rovným odpadom</t>
  </si>
  <si>
    <t>-89279798</t>
  </si>
  <si>
    <t>48</t>
  </si>
  <si>
    <t>642360000500.S</t>
  </si>
  <si>
    <t>Misa záchodová keramická závesná so splachovacím okruhom</t>
  </si>
  <si>
    <t>-698369790</t>
  </si>
  <si>
    <t>49</t>
  </si>
  <si>
    <t>725149715.S</t>
  </si>
  <si>
    <t>Montáž predstenového systému záchodov do ľahkých stien s kovovou konštrukciou</t>
  </si>
  <si>
    <t>-2121702529</t>
  </si>
  <si>
    <t>50</t>
  </si>
  <si>
    <t>552370000100.S</t>
  </si>
  <si>
    <t>Predstenový systém pre závesné WC so splachovacou podomietkovou nádržou do ľahkých montovaných konštrukcií</t>
  </si>
  <si>
    <t>839577159</t>
  </si>
  <si>
    <t>725219401.S</t>
  </si>
  <si>
    <t>Montáž umývadla keramického na skrutky do muriva, bez výtokovej armatúry</t>
  </si>
  <si>
    <t>389603343</t>
  </si>
  <si>
    <t>642110004300.S</t>
  </si>
  <si>
    <t>Umývadlo keramické bežný typ</t>
  </si>
  <si>
    <t>691822212</t>
  </si>
  <si>
    <t>725245271.S0</t>
  </si>
  <si>
    <t>Montáž sprchových kútov kompletných štvorcových</t>
  </si>
  <si>
    <t>474926357</t>
  </si>
  <si>
    <t>552230000800.S</t>
  </si>
  <si>
    <t>Kút sprchový - kompletný</t>
  </si>
  <si>
    <t>-1858021373</t>
  </si>
  <si>
    <t>725291112.S</t>
  </si>
  <si>
    <t>Montáž záchodového sedadla s poklopom</t>
  </si>
  <si>
    <t>1519030511</t>
  </si>
  <si>
    <t>554330000300.S</t>
  </si>
  <si>
    <t>Záchodové sedadlo plastové s poklopom</t>
  </si>
  <si>
    <t>1490319963</t>
  </si>
  <si>
    <t>725319114.S</t>
  </si>
  <si>
    <t>Montáž kuchynských drezov jednoduchých, hranatých s rozmerom do 1000x600 mm, bez výtokových armatúr</t>
  </si>
  <si>
    <t>-1804717374</t>
  </si>
  <si>
    <t>552310001200.S</t>
  </si>
  <si>
    <t>Kuchynský drez nerezový 840x460 mm na zapustenie do dosky</t>
  </si>
  <si>
    <t>-59788126</t>
  </si>
  <si>
    <t>725333360.S</t>
  </si>
  <si>
    <t>Montáž výlevky keramickej voľne stojacej bez výtokovej armatúry</t>
  </si>
  <si>
    <t>-1892980803</t>
  </si>
  <si>
    <t>642710000100.S</t>
  </si>
  <si>
    <t>Výlevka stojatá keramická s plastovou mrežou</t>
  </si>
  <si>
    <t>674968078</t>
  </si>
  <si>
    <t>725819402.S</t>
  </si>
  <si>
    <t>Montáž ventilu bez pripojovacej rúrky G 1/2</t>
  </si>
  <si>
    <t>1688234207</t>
  </si>
  <si>
    <t>551110020000.S</t>
  </si>
  <si>
    <t>Guľový ventil rohový, 1/2" - 1/2", s filtrom, chrómovaná mosadz</t>
  </si>
  <si>
    <t>-653651386</t>
  </si>
  <si>
    <t>725829601.S</t>
  </si>
  <si>
    <t>Montáž batérie umývadlovej a drezovej stojankovej, pákovej alebo klasickej s mechanickým ovládaním</t>
  </si>
  <si>
    <t>921415712</t>
  </si>
  <si>
    <t>551450003800.S</t>
  </si>
  <si>
    <t>Batéria umývadlová stojanková páková</t>
  </si>
  <si>
    <t>-1442740888</t>
  </si>
  <si>
    <t>1173772653</t>
  </si>
  <si>
    <t>551450000600.S</t>
  </si>
  <si>
    <t>Batéria drezová stojanková páková</t>
  </si>
  <si>
    <t>-100597177</t>
  </si>
  <si>
    <t>725829801.S</t>
  </si>
  <si>
    <t>Montáž batérie výlevkovej nástennej pákovej alebo klasickej s mechanickým ovládaním</t>
  </si>
  <si>
    <t>1507382419</t>
  </si>
  <si>
    <t>551450000200.S0</t>
  </si>
  <si>
    <t>Batéria výlevková nástenná jednopáková, chróm</t>
  </si>
  <si>
    <t>-65043364</t>
  </si>
  <si>
    <t>725849201.S</t>
  </si>
  <si>
    <t>Montáž batérie sprchovej nástennej pákovej, klasickej</t>
  </si>
  <si>
    <t>-1550263315</t>
  </si>
  <si>
    <t>551450002600.S</t>
  </si>
  <si>
    <t>Batéria sprchová nástenná páková</t>
  </si>
  <si>
    <t>1575493665</t>
  </si>
  <si>
    <t>725869301.S</t>
  </si>
  <si>
    <t>Montáž zápachovej uzávierky pre zariaďovacie predmety, umývadlovej do D 40 mm</t>
  </si>
  <si>
    <t>1255144197</t>
  </si>
  <si>
    <t>551620006400.S</t>
  </si>
  <si>
    <t>Zápachová uzávierka - sifón pre umývadlá DN 40</t>
  </si>
  <si>
    <t>-164654276</t>
  </si>
  <si>
    <t>725869310.S</t>
  </si>
  <si>
    <t>Montáž zápachovej uzávierky pre zariaďovacie predmety, drezovej do D 40 mm (pre jeden drez)</t>
  </si>
  <si>
    <t>-246130066</t>
  </si>
  <si>
    <t>551620006800.S</t>
  </si>
  <si>
    <t>Zápachová uzávierka- sifón pre jednodielne drezy DN 40</t>
  </si>
  <si>
    <t>-334642765</t>
  </si>
  <si>
    <t>725869340.S</t>
  </si>
  <si>
    <t>Montáž zápachovej uzávierky pre zariaďovacie predmety, sprchovej do D 50 mm</t>
  </si>
  <si>
    <t>186829250</t>
  </si>
  <si>
    <t>551620003400.S</t>
  </si>
  <si>
    <t>Zápachová uzávierka sprchových vaničiek DN 40/50</t>
  </si>
  <si>
    <t>258802516</t>
  </si>
  <si>
    <t>725869350.S</t>
  </si>
  <si>
    <t>Montáž zápachovej uzávierky pre zariaďovacie predmety, výlevkovej do D 40 mm</t>
  </si>
  <si>
    <t>489411722</t>
  </si>
  <si>
    <t>551620014000.S</t>
  </si>
  <si>
    <t>Zápachová uzávierka kolenová d 40/40 mm, pre výlevku</t>
  </si>
  <si>
    <t>972295895</t>
  </si>
  <si>
    <t>725869381.S</t>
  </si>
  <si>
    <t>Montáž zápachovej uzávierky pre zariaďovacie predmety, ostatných typov do D 40 mm</t>
  </si>
  <si>
    <t>-1268957256</t>
  </si>
  <si>
    <t>551620015500</t>
  </si>
  <si>
    <t>Zápachová uzávierka HL136.3, DN 40, kondezačný sifón 60 mm, vertikálne pripojenie 5/4", s protizápachovou klapkou a čistiacim kusom, vetranie a klimatizácia, PP</t>
  </si>
  <si>
    <t>1392429502</t>
  </si>
  <si>
    <t>1_2 - Vzduchotechnika</t>
  </si>
  <si>
    <t>D1 - Zariadenie č.1 - Doplnové chladenie a vykurovanie predajne - Skyair systém</t>
  </si>
  <si>
    <t>D2 - Zariadenie č.2 - Chladenie a vykurovanie a TV predajne s vodným systémom - tepelné čerpadlo</t>
  </si>
  <si>
    <t>D3 - Zariadenie č.4 - Elektrická vzduchová dverná clona</t>
  </si>
  <si>
    <t>D4 - Zariadenie č.5 - Vykurovanie terasy s infračervenými ohrievačmi</t>
  </si>
  <si>
    <t>D5 - Zariadenie č.6 - Vetranie sociálnych priestorov</t>
  </si>
  <si>
    <t>D6 - Zariadenie č.7 - Vykurovanie šatne, predsiene WC, WC</t>
  </si>
  <si>
    <t>D7 - Iné:</t>
  </si>
  <si>
    <t>Zariadenie č.1 - Doplnové chladenie a vykurovanie predajne - Skyair systém</t>
  </si>
  <si>
    <t>Daikin1</t>
  </si>
  <si>
    <t>Vonkajšia kondenzačná jednotka - Daikin RZAG71NY1, chladiaca látka R410a, 3~400V/50Hz, Pchl=6,8 kW, Pvyk=7,5 kW, 81kg</t>
  </si>
  <si>
    <t>ks ks ks b</t>
  </si>
  <si>
    <t>Daikin2</t>
  </si>
  <si>
    <t>Vnútorná kazetovájednotka FCAG71B + dekoračný panel</t>
  </si>
  <si>
    <t>-862441943</t>
  </si>
  <si>
    <t>Daikin3</t>
  </si>
  <si>
    <t>Infračervený ovládač</t>
  </si>
  <si>
    <t>-663482776</t>
  </si>
  <si>
    <t>Daikin4</t>
  </si>
  <si>
    <t>Cu potrubie rozmeru 10 mm vrátane izolácie</t>
  </si>
  <si>
    <t>bm</t>
  </si>
  <si>
    <t>-942470509</t>
  </si>
  <si>
    <t>Daikin5</t>
  </si>
  <si>
    <t>Cu potrubie rozmeru 16 mm vrátane izolácie</t>
  </si>
  <si>
    <t>-1660645715</t>
  </si>
  <si>
    <t>Daikin6</t>
  </si>
  <si>
    <t>Ocelová konzola pod kondenzačnú jednotku pre jej umiestnenie, vrátane pružného uloženia</t>
  </si>
  <si>
    <t>514617552</t>
  </si>
  <si>
    <t>Daikin7</t>
  </si>
  <si>
    <t>Komunikačný kábel</t>
  </si>
  <si>
    <t>618811011</t>
  </si>
  <si>
    <t>Daikin8</t>
  </si>
  <si>
    <t>Odvod kondenzu DN20-DN40 ku kanalizačným stupačkám</t>
  </si>
  <si>
    <t>-451034793</t>
  </si>
  <si>
    <t>Daikin9</t>
  </si>
  <si>
    <t>Kompletačné práce, spúšťane</t>
  </si>
  <si>
    <t>-74359605</t>
  </si>
  <si>
    <t>Daikin10</t>
  </si>
  <si>
    <t>Montáž vonkajšej a vnútorných jednotiek</t>
  </si>
  <si>
    <t>-127096439</t>
  </si>
  <si>
    <t>Daikin11</t>
  </si>
  <si>
    <t>Montážny, kotviaci a spojovací materiál</t>
  </si>
  <si>
    <t>-959024060</t>
  </si>
  <si>
    <t>Zariadenie č.2 - Chladenie a vykurovanie a TV predajne s vodným systémom - tepelné čerpadlo</t>
  </si>
  <si>
    <t>Daikin Daikin</t>
  </si>
  <si>
    <t>Vonkajšia kondenzačná jednotka tep.čerpadla ŠxVxHl=900x1345x320mm, R410a, 114kg, Qvyk=16,0kW, Qchl=13,8kW, Daikin ERLQ016CW1</t>
  </si>
  <si>
    <t>-2085919896</t>
  </si>
  <si>
    <t>Daikin Daikin 1</t>
  </si>
  <si>
    <t>Vnútorná stojatá jednotka tep. čerpadla, R32 VxŠxHl=1732x600x728mm, 129kg, stacionárna jedn., rezervný výkon 9kW, integrovaný zásobník 260 l, Daikin EHVX16S26CB9W</t>
  </si>
  <si>
    <t>2140817186</t>
  </si>
  <si>
    <t>Daikin Daikin Aermec</t>
  </si>
  <si>
    <t>Vnútorná kazetová jednotka fancoil 2-trubková Daikin FW C-BT-09, + BYCQ140CW1 dekoračný panel, BRC7F532F dialkový ovládač</t>
  </si>
  <si>
    <t>Daikin Daikin02</t>
  </si>
  <si>
    <t>Vnútorná nástenná jednotka fancoil 2-trubková, Daikin WFT-02-CT, + RO408153577 dialkový ovládač</t>
  </si>
  <si>
    <t>-900744875</t>
  </si>
  <si>
    <t>Pol1</t>
  </si>
  <si>
    <t>Automatický odvzdušňovací ventil IVAR typ IVAR.MINICAL 5021 1/2"</t>
  </si>
  <si>
    <t>Pol1a</t>
  </si>
  <si>
    <t>Vypúšťací gulový ventil s páčkou IVAR typ IVAR.EURO M, DN15</t>
  </si>
  <si>
    <t>1801411863</t>
  </si>
  <si>
    <t>Pol1ab</t>
  </si>
  <si>
    <t>Guľový kohút IMI Heimeier GLOBO-H 0600 DN15</t>
  </si>
  <si>
    <t>2112643176</t>
  </si>
  <si>
    <t>Pol1abc</t>
  </si>
  <si>
    <t>Guľový kohút IMI Heimeier GLOBO-H 0600 DN25</t>
  </si>
  <si>
    <t>-436356967</t>
  </si>
  <si>
    <t>Pol1abcd</t>
  </si>
  <si>
    <t>Guľový kohút IMI Heimeier GLOBO-H 0600 DN32</t>
  </si>
  <si>
    <t>-858127277</t>
  </si>
  <si>
    <t>Pol1abcde</t>
  </si>
  <si>
    <t>Tlakovo nezávislý vyvažovací a regulačný ventil TA-COMPACT-P DN15 s pohonom EMO T 230 V AC, kábel 2 m</t>
  </si>
  <si>
    <t>1829116098</t>
  </si>
  <si>
    <t>19</t>
  </si>
  <si>
    <t>Pol1abcdef</t>
  </si>
  <si>
    <t>Tlakovo nezávislý vyvažovací a regulačný ventil TA-COMPACT-P DN25 s pohonom EMO T 230 V AC, kábel 2 m</t>
  </si>
  <si>
    <t>-1299307600</t>
  </si>
  <si>
    <t>Pol1abcdefg</t>
  </si>
  <si>
    <t>Ohybná tlaková hadica DN15, 500 mm</t>
  </si>
  <si>
    <t>-107649890</t>
  </si>
  <si>
    <t>Pol1abcdefgh</t>
  </si>
  <si>
    <t>Ohybná tlaková hadica DN25, 500 mm</t>
  </si>
  <si>
    <t>1490679035</t>
  </si>
  <si>
    <t>Pol1abcdefghi</t>
  </si>
  <si>
    <t>Potrubie z rúrok závitových zváraných nízkotlakových DN15</t>
  </si>
  <si>
    <t>-561063242</t>
  </si>
  <si>
    <t>Pol1abcdefghij</t>
  </si>
  <si>
    <t>Potrubie z rúrok závitových zváraných nízkotlakových DN25</t>
  </si>
  <si>
    <t>101632911</t>
  </si>
  <si>
    <t>Pol1abcdefghijk</t>
  </si>
  <si>
    <t>Potrubie z rúrok závitových zváraných nízkotlakových DN32</t>
  </si>
  <si>
    <t>1330245410</t>
  </si>
  <si>
    <t>Pol1abcdefghijkl</t>
  </si>
  <si>
    <t>Potrubná izolačná tvarovka zo syntetického kaučuku - hr. 20 mm pr. 22 mm DN15</t>
  </si>
  <si>
    <t>750204336</t>
  </si>
  <si>
    <t>Pol1abcdefghijklm</t>
  </si>
  <si>
    <t>Potrubná izolačná tvarovka zo syntetického kaučuku - hr. 20 mm pr. 34 mm DN25</t>
  </si>
  <si>
    <t>120947539</t>
  </si>
  <si>
    <t>Pol1abcdefghijklmn</t>
  </si>
  <si>
    <t>Potrubná izolačná tvarovka zo syntetického kaučuku - hr. 20 mm pr. 42 mm DN32</t>
  </si>
  <si>
    <t>-1782888319</t>
  </si>
  <si>
    <t>Pol1abcdefghijklmno</t>
  </si>
  <si>
    <t>Náter potrubia dvojnásobný základný do priemeru DN32</t>
  </si>
  <si>
    <t>-928447484</t>
  </si>
  <si>
    <t>Pol1abcdefghijklmnop</t>
  </si>
  <si>
    <t>Závesy a pomocné konštrukcie</t>
  </si>
  <si>
    <t>sub</t>
  </si>
  <si>
    <t>838716935</t>
  </si>
  <si>
    <t>Pol2</t>
  </si>
  <si>
    <t>Montáž jednotky</t>
  </si>
  <si>
    <t>Pol2a</t>
  </si>
  <si>
    <t>-2089097053</t>
  </si>
  <si>
    <t>Pol2ab</t>
  </si>
  <si>
    <t>Montáž časti VZT</t>
  </si>
  <si>
    <t>126070805</t>
  </si>
  <si>
    <t>Pol2abc</t>
  </si>
  <si>
    <t>Kompletačné práce, spúšťanie</t>
  </si>
  <si>
    <t>447457813</t>
  </si>
  <si>
    <t>D3</t>
  </si>
  <si>
    <t>Zariadenie č.4 - Elektrická vzduchová dverná clona</t>
  </si>
  <si>
    <t>Multivac</t>
  </si>
  <si>
    <t>Vzduchová dverová clona elektrická, do výšky 3,2m, el. ohrev 5/10kW, 32,6kg, 2250m3/h, Š=1500mm, Multivac VCE-2B-150-E1-AC-0 dotykový ovládač Multivac VCE-R-CO, magnetický dverný kontakt DK1 (12V) podľa potreby</t>
  </si>
  <si>
    <t>Multivac1</t>
  </si>
  <si>
    <t>Vzduchová dverová clona elektrická, do výšky 3,2m, el. ohrev 3,2/6,3kW, 25,5kg, 1750m3/h, Š=1000mm, Multivac VCE-2B-100-E1-AC-0 dotykový ovládač Multivac VCE-R-CO, magnetický dverný kontakt DK1 (12V) podľa potreby</t>
  </si>
  <si>
    <t>1092621691</t>
  </si>
  <si>
    <t>Multivac2</t>
  </si>
  <si>
    <t>-380732795</t>
  </si>
  <si>
    <t>Multivac3</t>
  </si>
  <si>
    <t>1443333633</t>
  </si>
  <si>
    <t>D4</t>
  </si>
  <si>
    <t>Zariadenie č.5 - Vykurovanie terasy s infračervenými ohrievačmi</t>
  </si>
  <si>
    <t>FRICO</t>
  </si>
  <si>
    <t>Infračervený ohrievač, výkon 1150-1750W, ŠxVxHL=676x169x77mm, 2,5kg, 230V/50Hz, FRICO IHC 18 príslušenstvo: dialkový ovládač, regulátor, kábel FTP stojan alebo konzola podľa potreby</t>
  </si>
  <si>
    <t>FRICO2</t>
  </si>
  <si>
    <t>2146826175</t>
  </si>
  <si>
    <t>FRICO3</t>
  </si>
  <si>
    <t>852974938</t>
  </si>
  <si>
    <t>D5</t>
  </si>
  <si>
    <t>Zariadenie č.6 - Vetranie sociálnych priestorov</t>
  </si>
  <si>
    <t>Potrubný ventilátor Ruck RS 160 10 , zabezpečiť externý časový dobeh</t>
  </si>
  <si>
    <t>01a</t>
  </si>
  <si>
    <t>Spona FK 160</t>
  </si>
  <si>
    <t>1787815933</t>
  </si>
  <si>
    <t>02</t>
  </si>
  <si>
    <t>Tanierový ventil odvodný SYSTEMAIR EFF 100 + mont. rámik RFP 100</t>
  </si>
  <si>
    <t>1484968073</t>
  </si>
  <si>
    <t>03</t>
  </si>
  <si>
    <t xml:space="preserve">Tanierový ventil odvodný SYSTEMAIR EFF 125 + mont. rámik RFP 125 </t>
  </si>
  <si>
    <t>-942014336</t>
  </si>
  <si>
    <t>04</t>
  </si>
  <si>
    <t xml:space="preserve">Spätná klapka d125, RSK 125 </t>
  </si>
  <si>
    <t>1537901288</t>
  </si>
  <si>
    <t>05</t>
  </si>
  <si>
    <t>Výfuková hlavica THU 125</t>
  </si>
  <si>
    <t>-1948074803</t>
  </si>
  <si>
    <t>06</t>
  </si>
  <si>
    <t>Kruhové oceľové potrubie do priemeru 100/30% tvaroviek</t>
  </si>
  <si>
    <t>-30080492</t>
  </si>
  <si>
    <t>07</t>
  </si>
  <si>
    <t>Kruhové oceľové potrubie do priemeru 125/70% tvaroviek</t>
  </si>
  <si>
    <t>1694986778</t>
  </si>
  <si>
    <t>08</t>
  </si>
  <si>
    <t>Ohybná hadica Sonoflex 100</t>
  </si>
  <si>
    <t>1009871952</t>
  </si>
  <si>
    <t>09</t>
  </si>
  <si>
    <t>Montáž</t>
  </si>
  <si>
    <t>-1437951823</t>
  </si>
  <si>
    <t>-516484788</t>
  </si>
  <si>
    <t>D6</t>
  </si>
  <si>
    <t>Zariadenie č.7 - Vykurovanie šatne, predsiene WC, WC</t>
  </si>
  <si>
    <t>a01</t>
  </si>
  <si>
    <t>Stropný sálavý ohrievač 600x600, 300W, HP3N</t>
  </si>
  <si>
    <t>a02</t>
  </si>
  <si>
    <t xml:space="preserve">Stropný sálavý ohrievač 1200x600, 600W, HP6N </t>
  </si>
  <si>
    <t>1611022382</t>
  </si>
  <si>
    <t>a03</t>
  </si>
  <si>
    <t>Nástenný elektrický konvektor s elektronickým ovládaním CWM 500 U - len predpríprava EL</t>
  </si>
  <si>
    <t>-878810398</t>
  </si>
  <si>
    <t>a04</t>
  </si>
  <si>
    <t>1522499452</t>
  </si>
  <si>
    <t>D7</t>
  </si>
  <si>
    <t>Iné:</t>
  </si>
  <si>
    <t>Pol3</t>
  </si>
  <si>
    <t>Prestupy cez fasáduv počte 6 kusov - zabezpečí stavba</t>
  </si>
  <si>
    <t>Pol3a</t>
  </si>
  <si>
    <t>Komplexné skúšky</t>
  </si>
  <si>
    <t>1514413786</t>
  </si>
  <si>
    <t>Pol3b</t>
  </si>
  <si>
    <t>Revízne skúšky</t>
  </si>
  <si>
    <t>-54405656</t>
  </si>
  <si>
    <t>Pol3c</t>
  </si>
  <si>
    <t>Zoznámenie obsluhy s funkciou zariadenia a zacvičení personálu v používaní a údržbe</t>
  </si>
  <si>
    <t>-441928921</t>
  </si>
  <si>
    <t>1_3 - Elektroinštalácia</t>
  </si>
  <si>
    <t xml:space="preserve">    22-M - Montáže oznamovacích a zabezpečovacích zariadení</t>
  </si>
  <si>
    <t>HZS - Hodinové zúčtovacie sadzby</t>
  </si>
  <si>
    <t>612423631.S</t>
  </si>
  <si>
    <t>Omietka rýh v stenách maltou vápennou šírky ryhy nad 150 do 300 mm omietkou štukovou</t>
  </si>
  <si>
    <t>-552889422</t>
  </si>
  <si>
    <t>974031164.S</t>
  </si>
  <si>
    <t xml:space="preserve">Vysekávanie rýh v akomkoľvek murive tehlovom na akúkoľvek maltu do hĺbky 150 mm a š. do 150 mm,  -0,04000t</t>
  </si>
  <si>
    <t>1671375447</t>
  </si>
  <si>
    <t>979081111.S</t>
  </si>
  <si>
    <t>Odvoz sutiny a vybúraných hmôt na skládku do 1 km</t>
  </si>
  <si>
    <t>-503788491</t>
  </si>
  <si>
    <t>979082111.S</t>
  </si>
  <si>
    <t>Vnútrostavenisková doprava sutiny a vybúraných hmôt do 10 m</t>
  </si>
  <si>
    <t>296424937</t>
  </si>
  <si>
    <t>979089612.S</t>
  </si>
  <si>
    <t>Poplatok za skladovanie - iné odpady zo stavieb a demolácií (17 09), ostatné</t>
  </si>
  <si>
    <t>1396410781</t>
  </si>
  <si>
    <t>210220001.S</t>
  </si>
  <si>
    <t>Uzemňovacie vedenie na povrchu FeZn drôt zvodový Ø 8-10</t>
  </si>
  <si>
    <t>-1276488915</t>
  </si>
  <si>
    <t>354410054700.S</t>
  </si>
  <si>
    <t>Drôt bleskozvodový FeZn, d 8 mm</t>
  </si>
  <si>
    <t>-205197124</t>
  </si>
  <si>
    <t>1673131241</t>
  </si>
  <si>
    <t>198</t>
  </si>
  <si>
    <t>354410054800.S</t>
  </si>
  <si>
    <t>Drôt bleskozvodový FeZn, d 10 mm</t>
  </si>
  <si>
    <t>2139556681</t>
  </si>
  <si>
    <t>199</t>
  </si>
  <si>
    <t>-2029847212</t>
  </si>
  <si>
    <t>200</t>
  </si>
  <si>
    <t>1700950992</t>
  </si>
  <si>
    <t>201</t>
  </si>
  <si>
    <t>210220204.S</t>
  </si>
  <si>
    <t>Zachytávacia tyč FeZn bez osadenia PJ05</t>
  </si>
  <si>
    <t>-1577768690</t>
  </si>
  <si>
    <t>202</t>
  </si>
  <si>
    <t>354410023000.S</t>
  </si>
  <si>
    <t>Tyč zachytávacia FeZn na upevnenie do muriva označenie PJ05</t>
  </si>
  <si>
    <t>1477915984</t>
  </si>
  <si>
    <t>203</t>
  </si>
  <si>
    <t>210220252.S</t>
  </si>
  <si>
    <t>Svorka FeZn odbočovacia spojovacia SR 01, SR 02 (pásovina do 120 mm2)</t>
  </si>
  <si>
    <t>-294321383</t>
  </si>
  <si>
    <t>204</t>
  </si>
  <si>
    <t>354410000700.S</t>
  </si>
  <si>
    <t>Svorka FeZn odbočovacia spojovacia označenie SR 02 (M8) s podložkou</t>
  </si>
  <si>
    <t>-1493577753</t>
  </si>
  <si>
    <t>205</t>
  </si>
  <si>
    <t>210220253.S</t>
  </si>
  <si>
    <t>Svorka FeZn uzemňovacia SR03</t>
  </si>
  <si>
    <t>1215298752</t>
  </si>
  <si>
    <t>206</t>
  </si>
  <si>
    <t>354410000900.S</t>
  </si>
  <si>
    <t>Svorka FeZn uzemňovacia označenie SR 03 A</t>
  </si>
  <si>
    <t>-1790479274</t>
  </si>
  <si>
    <t>210999rfi</t>
  </si>
  <si>
    <t xml:space="preserve">Montáž a dodávka rozvádzača RfiKJ1.01 a RfiKJ2.01 vrátane výzbroje </t>
  </si>
  <si>
    <t>-82256722</t>
  </si>
  <si>
    <t>210spd12</t>
  </si>
  <si>
    <t xml:space="preserve">M+D SPD1,2 </t>
  </si>
  <si>
    <t>299730220</t>
  </si>
  <si>
    <t>183</t>
  </si>
  <si>
    <t>pc1</t>
  </si>
  <si>
    <t>Ústredňa video systému</t>
  </si>
  <si>
    <t>-1484373670</t>
  </si>
  <si>
    <t>pc10</t>
  </si>
  <si>
    <t>M+D transformátor FLM 1000</t>
  </si>
  <si>
    <t>2109851966</t>
  </si>
  <si>
    <t>pc11</t>
  </si>
  <si>
    <t>M+D kontrolný modul ABB FEH 2001</t>
  </si>
  <si>
    <t>-722122024</t>
  </si>
  <si>
    <t>pc12</t>
  </si>
  <si>
    <t>M+D alarm ABB FIM 1200</t>
  </si>
  <si>
    <t>1801490460</t>
  </si>
  <si>
    <t>pc13</t>
  </si>
  <si>
    <t>M+D tiahlo núdzového volania ABB FAP 3002</t>
  </si>
  <si>
    <t>-1803698307</t>
  </si>
  <si>
    <t>pc2</t>
  </si>
  <si>
    <t>Ústredňa domáceho rozhlasu</t>
  </si>
  <si>
    <t>868244972</t>
  </si>
  <si>
    <t>pc20</t>
  </si>
  <si>
    <t>M+D nástenný konvektor s reguláciou</t>
  </si>
  <si>
    <t>-583017673</t>
  </si>
  <si>
    <t>185</t>
  </si>
  <si>
    <t>pc3</t>
  </si>
  <si>
    <t>Stropný reproduktor pre zapustenú montáž, kovová konštrukcia, 6W/100V, 100Hz-18.kHz, 98dB</t>
  </si>
  <si>
    <t>-842758775</t>
  </si>
  <si>
    <t>210010003.S</t>
  </si>
  <si>
    <t>Rúrka ohybná elektroinštalačná typ 23-25, uložená pod omietkou</t>
  </si>
  <si>
    <t>-481087287</t>
  </si>
  <si>
    <t>345710007900.S</t>
  </si>
  <si>
    <t>Rúrka ohybná vlnitá s nízkou mechanickou odolnosťou z PVC-U, D 25</t>
  </si>
  <si>
    <t>-883028163</t>
  </si>
  <si>
    <t>210010321.S</t>
  </si>
  <si>
    <t>Krabica (1903, KR 68) odbočná s viečkom, svorkovnicou vrátane zapojenia, kruhová</t>
  </si>
  <si>
    <t>1945604568</t>
  </si>
  <si>
    <t>345410002600.S</t>
  </si>
  <si>
    <t>Krabica inštalačná KU 68-1903 KA so svorkovnicou a viečkom</t>
  </si>
  <si>
    <t>1046840508</t>
  </si>
  <si>
    <t>210110001.S</t>
  </si>
  <si>
    <t>Jednopólový spínač - radenie 1, nástenný IP 44, vrátane zapojenia</t>
  </si>
  <si>
    <t>-1662222695</t>
  </si>
  <si>
    <t>752151</t>
  </si>
  <si>
    <t>VALENA LIFE SPÍNAČ Č.1 IP44 BIELY</t>
  </si>
  <si>
    <t>256</t>
  </si>
  <si>
    <t>886267200</t>
  </si>
  <si>
    <t>754001</t>
  </si>
  <si>
    <t>VALENA LIFE RÁMIK JEDNODUCHÝ BIELY</t>
  </si>
  <si>
    <t>1604182466</t>
  </si>
  <si>
    <t>210110041.S</t>
  </si>
  <si>
    <t>Spínač polozapustený a zapustený vrátane zapojenia jednopólový - radenie 1</t>
  </si>
  <si>
    <t>-1881030246</t>
  </si>
  <si>
    <t>752101</t>
  </si>
  <si>
    <t>VALENA LIFE SPÍNAČ Č.1 BIELY</t>
  </si>
  <si>
    <t>-1672020241</t>
  </si>
  <si>
    <t>1908162750</t>
  </si>
  <si>
    <t>210110043.S</t>
  </si>
  <si>
    <t>Spínač polozapustený a zapustený vrátane zapojenia sériový - radenie 5</t>
  </si>
  <si>
    <t>1068561968</t>
  </si>
  <si>
    <t>345340007955</t>
  </si>
  <si>
    <t>Spínač Valena Life sériový polozapustený a zapustený, radenie č.5, biely, LEGRAND</t>
  </si>
  <si>
    <t>1133368188</t>
  </si>
  <si>
    <t>345350004320</t>
  </si>
  <si>
    <t>Rámik Valena Life jednoduchý biely, LEGRAND</t>
  </si>
  <si>
    <t>-116188224</t>
  </si>
  <si>
    <t>210110045.S</t>
  </si>
  <si>
    <t>Spínač polozapustený a zapustený vrátane zapojenia stried.prep.- radenie 6</t>
  </si>
  <si>
    <t>1518348077</t>
  </si>
  <si>
    <t>345330003510</t>
  </si>
  <si>
    <t>Prepínač Valena Life striedavý polozapustený a zapustený, radenie č.6, biely, LEGRAND</t>
  </si>
  <si>
    <t>1069111928</t>
  </si>
  <si>
    <t>163337876</t>
  </si>
  <si>
    <t>210110094.Sr</t>
  </si>
  <si>
    <t>Montáž pohybových snímačov</t>
  </si>
  <si>
    <t>-1473054636</t>
  </si>
  <si>
    <t>069740</t>
  </si>
  <si>
    <t>Snímač pohybu nástenný, stropný</t>
  </si>
  <si>
    <t>-1372277015</t>
  </si>
  <si>
    <t>210110602.S0</t>
  </si>
  <si>
    <t>Montáž prepínača ruč-v krabici</t>
  </si>
  <si>
    <t>-512511632</t>
  </si>
  <si>
    <t>024200</t>
  </si>
  <si>
    <t>OSMOZ KRABICA PRE 1PRVOK SIVÁ</t>
  </si>
  <si>
    <t>1756172377</t>
  </si>
  <si>
    <t>023940</t>
  </si>
  <si>
    <t>OSMOZ PREPÍNAČ NEPODSVIETENÝ 3-POL.ČIERNY</t>
  </si>
  <si>
    <t>-121965459</t>
  </si>
  <si>
    <t>022903</t>
  </si>
  <si>
    <t>OSMOZ KONTAKT PREPÍNACÍ -NO/NC SKRUTKY</t>
  </si>
  <si>
    <t>932133967</t>
  </si>
  <si>
    <t>210111011.S</t>
  </si>
  <si>
    <t>Domová zásuvka polozapustená alebo zapustená 250 V / 16A, vrátane zapojenia 2P + PE</t>
  </si>
  <si>
    <t>-97218976</t>
  </si>
  <si>
    <t>345350004320.S</t>
  </si>
  <si>
    <t>Rámik jednoduchý pre spínače a zásuvky</t>
  </si>
  <si>
    <t>-1752884058</t>
  </si>
  <si>
    <t>345520000480</t>
  </si>
  <si>
    <t>Zásuvka Valena Life jednonásobná, radenie 2P+T, s detskou ochranou, biela, LEGRAND</t>
  </si>
  <si>
    <t>-110902283</t>
  </si>
  <si>
    <t>210111012.S</t>
  </si>
  <si>
    <t>Domová zásuvka polozapustená alebo zapustená, 10/16 A 250 V 2P + Z 2 x zapojenie</t>
  </si>
  <si>
    <t>1529604229</t>
  </si>
  <si>
    <t>345520000490</t>
  </si>
  <si>
    <t>Zásuvka Valena Life dvojnásobná, radenie 2x(2P+T) 16A, s detskou ochranou, biela, LEGRAND</t>
  </si>
  <si>
    <t>-2117688539</t>
  </si>
  <si>
    <t>754002</t>
  </si>
  <si>
    <t>VALENA LIFE RÁMIK DVOJNÁSOBNÝ BIELY</t>
  </si>
  <si>
    <t>-950086448</t>
  </si>
  <si>
    <t>210111021.S</t>
  </si>
  <si>
    <t xml:space="preserve">Domová zásuvka pre zapustenú montáž IP 44, vrátane zapojenia 250 V / 16A,  2P + PE</t>
  </si>
  <si>
    <t>1797839524</t>
  </si>
  <si>
    <t>345520000500</t>
  </si>
  <si>
    <t>Zásuvka Valena Life jednonásobná, radenie 2P+T, s detskou ochranou IP44, biela, LEGRAND</t>
  </si>
  <si>
    <t>529164729</t>
  </si>
  <si>
    <t>-436575296</t>
  </si>
  <si>
    <t>089700r</t>
  </si>
  <si>
    <t>M+D PODLAHOVÁ KRABICA 2M NEREZ ŠTVOREC</t>
  </si>
  <si>
    <t>1353563706</t>
  </si>
  <si>
    <t>210111114.S</t>
  </si>
  <si>
    <t>Priemyslová zásuvka nástenná CEE 400 V / 32 A vrátane zapojenia, IZG 3243, 3P + PE, IZG 3253, 3P + N + PE</t>
  </si>
  <si>
    <t>-1725135285</t>
  </si>
  <si>
    <t>345510002600.S</t>
  </si>
  <si>
    <t>Zásuvka nástenná priemyslová IZG 3243 32A/400V/4P IP67</t>
  </si>
  <si>
    <t>40204841</t>
  </si>
  <si>
    <t>210140485.S</t>
  </si>
  <si>
    <t>Montáž havarijného STOP tlačitka s aretáciou</t>
  </si>
  <si>
    <t>-750263347</t>
  </si>
  <si>
    <t>3453100016801</t>
  </si>
  <si>
    <t xml:space="preserve">Havarijné stop tlačítko s aretáciou </t>
  </si>
  <si>
    <t>1541954312</t>
  </si>
  <si>
    <t>21020190401</t>
  </si>
  <si>
    <t>Montáž a zapojenie svietidla</t>
  </si>
  <si>
    <t>-484408543</t>
  </si>
  <si>
    <t>sv1</t>
  </si>
  <si>
    <t>LED svietidlo zapustené 40W - označenie A</t>
  </si>
  <si>
    <t>670193338</t>
  </si>
  <si>
    <t>sv4</t>
  </si>
  <si>
    <t>LED svietidlo zapustené 30W označenie B</t>
  </si>
  <si>
    <t>878245513</t>
  </si>
  <si>
    <t>sv6</t>
  </si>
  <si>
    <t>LED svietidlo - označenie C</t>
  </si>
  <si>
    <t>1045484774</t>
  </si>
  <si>
    <t>sv7</t>
  </si>
  <si>
    <t>LED svietidlo - označenie D</t>
  </si>
  <si>
    <t>-290899619</t>
  </si>
  <si>
    <t>sv78</t>
  </si>
  <si>
    <t>LED svietidlo - označenie E</t>
  </si>
  <si>
    <t>-571222527</t>
  </si>
  <si>
    <t>sv781</t>
  </si>
  <si>
    <t>LED svietidlo - označenie F</t>
  </si>
  <si>
    <t>-162533950</t>
  </si>
  <si>
    <t>sv782</t>
  </si>
  <si>
    <t>Led svetelný pás- označenie G</t>
  </si>
  <si>
    <t>-754363797</t>
  </si>
  <si>
    <t>sv783</t>
  </si>
  <si>
    <t xml:space="preserve"> Svietidlo LED- označenie K</t>
  </si>
  <si>
    <t>1532195298</t>
  </si>
  <si>
    <t>sv8</t>
  </si>
  <si>
    <t>LED svietidlo núdzové - označenie NO1</t>
  </si>
  <si>
    <t>1264341890</t>
  </si>
  <si>
    <t>sv9</t>
  </si>
  <si>
    <t>LED svietidlo núdzové - označenie NO2</t>
  </si>
  <si>
    <t>-679292609</t>
  </si>
  <si>
    <t>210220020.S</t>
  </si>
  <si>
    <t>Uzemňovacie vedenie v zemi FeZn do 120 mm2 vrátane izolácie spojov</t>
  </si>
  <si>
    <t>1675572724</t>
  </si>
  <si>
    <t>354410058800.S</t>
  </si>
  <si>
    <t>Pásovina uzemňovacia FeZn 30 x 4 mm</t>
  </si>
  <si>
    <t>803169812</t>
  </si>
  <si>
    <t>210220031.S</t>
  </si>
  <si>
    <t>Ekvipotenciálna svorkovnica EPS 2 v krabici</t>
  </si>
  <si>
    <t>347856163</t>
  </si>
  <si>
    <t>345410000400.S</t>
  </si>
  <si>
    <t>Krabica odbočná z PVC s viečkom pod omietku KO 125 E</t>
  </si>
  <si>
    <t>1535254927</t>
  </si>
  <si>
    <t>345610005100.S</t>
  </si>
  <si>
    <t>Svorkovnica ekvipotencionálna EPS 2, z PP</t>
  </si>
  <si>
    <t>-94707249</t>
  </si>
  <si>
    <t>210220050.S</t>
  </si>
  <si>
    <t>Označenie zvodov číselnými štítkami</t>
  </si>
  <si>
    <t>-682902167</t>
  </si>
  <si>
    <t>354410064700.S</t>
  </si>
  <si>
    <t>Štítok orientačný nerezový na zvody 0</t>
  </si>
  <si>
    <t>1665908695</t>
  </si>
  <si>
    <t>210220101.S</t>
  </si>
  <si>
    <t>Podpery vedenia FeZn na plochú strechu PV21</t>
  </si>
  <si>
    <t>-1583220568</t>
  </si>
  <si>
    <t>354410034800.S</t>
  </si>
  <si>
    <t>Podpera vedenia FeZn na ploché strechy označenie PV 21 oceľ</t>
  </si>
  <si>
    <t>1066396461</t>
  </si>
  <si>
    <t>354410034900.S</t>
  </si>
  <si>
    <t>Podložka plastová k podpere vedenia FeZn označenie podložka k PV 21</t>
  </si>
  <si>
    <t>-1635809221</t>
  </si>
  <si>
    <t>210220206.S</t>
  </si>
  <si>
    <t>Zachytávacia tyč FeZn s osadením JP 30</t>
  </si>
  <si>
    <t>1927706503</t>
  </si>
  <si>
    <t>354410023300.S</t>
  </si>
  <si>
    <t>Tyč zachytávacia FeZn na upevnenie do muriva označenie JP 25, d 25 mm</t>
  </si>
  <si>
    <t>-1767318041</t>
  </si>
  <si>
    <t>210220240.S</t>
  </si>
  <si>
    <t xml:space="preserve">Svorka FeZn k zachytávacej, uzemňovacej tyči  SJ</t>
  </si>
  <si>
    <t>-2067118710</t>
  </si>
  <si>
    <t>354410001500.S</t>
  </si>
  <si>
    <t>Svorka FeZn k uzemňovacej tyči označenie SJ 01</t>
  </si>
  <si>
    <t>-559129668</t>
  </si>
  <si>
    <t>210220241.S</t>
  </si>
  <si>
    <t>Svorka FeZn krížová SK a diagonálna krížová DKS</t>
  </si>
  <si>
    <t>1299208034</t>
  </si>
  <si>
    <t>354410002500.S</t>
  </si>
  <si>
    <t>Svorka FeZn krížová označenie SK</t>
  </si>
  <si>
    <t>-980878943</t>
  </si>
  <si>
    <t>210220243.S</t>
  </si>
  <si>
    <t>Svorka FeZn spojovacia SS</t>
  </si>
  <si>
    <t>769995244</t>
  </si>
  <si>
    <t>354410003400.S</t>
  </si>
  <si>
    <t>Svorka FeZn spojovacia označenie SS 2 skrutky s príložkou</t>
  </si>
  <si>
    <t>-1159448821</t>
  </si>
  <si>
    <t>210220245.S</t>
  </si>
  <si>
    <t>Svorka FeZn pripojovacia SP</t>
  </si>
  <si>
    <t>-310684019</t>
  </si>
  <si>
    <t>354410004000.S</t>
  </si>
  <si>
    <t>Svorka FeZn pripájaca označenie SP 1</t>
  </si>
  <si>
    <t>-58824958</t>
  </si>
  <si>
    <t>210220247.S</t>
  </si>
  <si>
    <t>Svorka FeZn skúšobná SZ</t>
  </si>
  <si>
    <t>-148445129</t>
  </si>
  <si>
    <t>354410004300.S</t>
  </si>
  <si>
    <t>Svorka FeZn skúšobná označenie SZ</t>
  </si>
  <si>
    <t>1407127549</t>
  </si>
  <si>
    <t>210220300.S</t>
  </si>
  <si>
    <t>Ochranné pospájanie v práčovniach, kúpeľniach, voľné uloženie CY 4-6 mm2</t>
  </si>
  <si>
    <t>1553473072</t>
  </si>
  <si>
    <t>341110012300.S</t>
  </si>
  <si>
    <t>Vodič medený H07V-U 6 mm2</t>
  </si>
  <si>
    <t>27510776</t>
  </si>
  <si>
    <t>210220302.S</t>
  </si>
  <si>
    <t>Ochranné pospájanie v práčovniach, kúpeľniach, voľné uloženie CY 10-16 mm2</t>
  </si>
  <si>
    <t>-1579986421</t>
  </si>
  <si>
    <t>341110012400.S</t>
  </si>
  <si>
    <t>Vodič medený H07V-U 10 mm2</t>
  </si>
  <si>
    <t>629085299</t>
  </si>
  <si>
    <t>116178357</t>
  </si>
  <si>
    <t>341110012500.S</t>
  </si>
  <si>
    <t>Vodič medený H07V-U 16 mm2</t>
  </si>
  <si>
    <t>286620107</t>
  </si>
  <si>
    <t>210411141.S</t>
  </si>
  <si>
    <t>Montáž kamery a príslušenstva</t>
  </si>
  <si>
    <t>1001368296</t>
  </si>
  <si>
    <t>383130004230.S</t>
  </si>
  <si>
    <t>Kamera IP - IP20 alebo IP44</t>
  </si>
  <si>
    <t>-646520522</t>
  </si>
  <si>
    <t>210451011.S</t>
  </si>
  <si>
    <t>Montáž vykurovacieho vodiča do betónu 4-6cm</t>
  </si>
  <si>
    <t>-1974387595</t>
  </si>
  <si>
    <t>3417200125003</t>
  </si>
  <si>
    <t>Vykurovací vodič Warmup W17SM2600, 2600W 152 m</t>
  </si>
  <si>
    <t>-889113215</t>
  </si>
  <si>
    <t>210451020.S</t>
  </si>
  <si>
    <t>Montáž a napojenie termostatu na stenu</t>
  </si>
  <si>
    <t>-1523869691</t>
  </si>
  <si>
    <t>3417300007001</t>
  </si>
  <si>
    <t>Termostat s podlahovým snímačom - Warmup Tempo IP20/IP32</t>
  </si>
  <si>
    <t>1786657449</t>
  </si>
  <si>
    <t>140F1098</t>
  </si>
  <si>
    <t>Káblový podlahový snímač NTC 10 m</t>
  </si>
  <si>
    <t>68982128</t>
  </si>
  <si>
    <t>210501100.S0</t>
  </si>
  <si>
    <t xml:space="preserve">M+D fotovoltaického panelu  + káble</t>
  </si>
  <si>
    <t>2067427145</t>
  </si>
  <si>
    <t>210501100.S1</t>
  </si>
  <si>
    <t xml:space="preserve">M+D fotovoltaického striedača/invertora </t>
  </si>
  <si>
    <t>-1546031795</t>
  </si>
  <si>
    <t>210800155.S</t>
  </si>
  <si>
    <t>Kábel medený uložený pevne CYKY 450/750 V 4x6</t>
  </si>
  <si>
    <t>-15613516</t>
  </si>
  <si>
    <t>341110001600.S</t>
  </si>
  <si>
    <t>Kábel medený CYKY 4x6 mm2</t>
  </si>
  <si>
    <t>227393300</t>
  </si>
  <si>
    <t>210800161.S</t>
  </si>
  <si>
    <t>Kábel medený uložený pevne CYKY 450/750 V 5x6</t>
  </si>
  <si>
    <t>-824494479</t>
  </si>
  <si>
    <t>341110002200.S</t>
  </si>
  <si>
    <t>Kábel medený CYKY 5x6 mm2</t>
  </si>
  <si>
    <t>556565898</t>
  </si>
  <si>
    <t>210800180.S</t>
  </si>
  <si>
    <t>Kábel medený uložený v rúrke CYKY 450/750 V 2x1,5</t>
  </si>
  <si>
    <t>-14626140</t>
  </si>
  <si>
    <t>341110000100.S</t>
  </si>
  <si>
    <t>Kábel medený CYKY 2x1,5 mm2</t>
  </si>
  <si>
    <t>536395630</t>
  </si>
  <si>
    <t>210800186.S</t>
  </si>
  <si>
    <t>Kábel medený uložený v rúrke CYKY 450/750 V 3x1,5</t>
  </si>
  <si>
    <t>812904134</t>
  </si>
  <si>
    <t>341110000700.S</t>
  </si>
  <si>
    <t>Kábel medený CYKY 3x1,5 mm2</t>
  </si>
  <si>
    <t>1072212518</t>
  </si>
  <si>
    <t>210800187.S</t>
  </si>
  <si>
    <t>Kábel medený uložený v rúrke CYKY 450/750 V 3x2,5</t>
  </si>
  <si>
    <t>-1322673035</t>
  </si>
  <si>
    <t>341110000800.S</t>
  </si>
  <si>
    <t>Kábel medený CYKY 3x2,5 mm2</t>
  </si>
  <si>
    <t>1892080493</t>
  </si>
  <si>
    <t>210800198.S</t>
  </si>
  <si>
    <t>Kábel medený uložený v rúrke CYKY 450/750 V 5x1,5</t>
  </si>
  <si>
    <t>-376013831</t>
  </si>
  <si>
    <t>341110001900.S</t>
  </si>
  <si>
    <t>Kábel medený CYKY 5x1,5 mm2</t>
  </si>
  <si>
    <t>-180524968</t>
  </si>
  <si>
    <t>210800199.S</t>
  </si>
  <si>
    <t>Kábel medený uložený v rúrke CYKY 450/750 V 5x2,5</t>
  </si>
  <si>
    <t>2069610478</t>
  </si>
  <si>
    <t>341110002000.S</t>
  </si>
  <si>
    <t>Kábel medený CYKY 5x2,5 mm2</t>
  </si>
  <si>
    <t>-1834420253</t>
  </si>
  <si>
    <t>210800201.S</t>
  </si>
  <si>
    <t>Kábel medený uložený v rúrke CYKY 450/750 V 5x6</t>
  </si>
  <si>
    <t>-1435524516</t>
  </si>
  <si>
    <t>733866085</t>
  </si>
  <si>
    <t>210800202.S</t>
  </si>
  <si>
    <t>Kábel medený uložený v rúrke CYKY 450/750 V 5x10</t>
  </si>
  <si>
    <t>-1986313089</t>
  </si>
  <si>
    <t>341110002300.S</t>
  </si>
  <si>
    <t>Kábel medený CYKY 5x10 mm2</t>
  </si>
  <si>
    <t>-2054447563</t>
  </si>
  <si>
    <t>210810128.S</t>
  </si>
  <si>
    <t>Kábel medený silový uložený pevne 1-CYKY 0,6/1 kV 5x50 pre vonkajšie práce</t>
  </si>
  <si>
    <t>1145431977</t>
  </si>
  <si>
    <t>341110006700.S</t>
  </si>
  <si>
    <t>Kábel medený 1-CYKY 5x50 mm2</t>
  </si>
  <si>
    <t>237177615</t>
  </si>
  <si>
    <t>210872102.S</t>
  </si>
  <si>
    <t>Kábel signálny uložený voľne JYTY 250 V 4x1</t>
  </si>
  <si>
    <t>-134030467</t>
  </si>
  <si>
    <t>341210001600.S</t>
  </si>
  <si>
    <t>Kábel medený signálny JYTY 4x1 mm2</t>
  </si>
  <si>
    <t>1209241946</t>
  </si>
  <si>
    <t>210881212.S</t>
  </si>
  <si>
    <t xml:space="preserve">Kábel bezhalogénový, medený uložený pevne 1-CHKE-V 0,6/1,0 kV  2x1,5</t>
  </si>
  <si>
    <t>-2057334490</t>
  </si>
  <si>
    <t>341610020400.S</t>
  </si>
  <si>
    <t>Kábel medený bezhalogenový 1-CHKE-V 2x1,5 mm2</t>
  </si>
  <si>
    <t>-1531593492</t>
  </si>
  <si>
    <t>210999fve</t>
  </si>
  <si>
    <t xml:space="preserve">Montáž a dodávka rozvádzača R-FVE vrátane výzbroje </t>
  </si>
  <si>
    <t>1203884041</t>
  </si>
  <si>
    <t>210999hop</t>
  </si>
  <si>
    <t>Montáž a dodávka HOP</t>
  </si>
  <si>
    <t>-749106190</t>
  </si>
  <si>
    <t>210999pop</t>
  </si>
  <si>
    <t>Montáž a dodávka POP</t>
  </si>
  <si>
    <t>-1201574446</t>
  </si>
  <si>
    <t>210999rte</t>
  </si>
  <si>
    <t>Montáž a dodávka rozvádzača Rte vrátane výzbroje</t>
  </si>
  <si>
    <t>1485613345</t>
  </si>
  <si>
    <t>210999rd</t>
  </si>
  <si>
    <t xml:space="preserve">Montáž a dodávka rozvádzača RH vrátane výzbroje </t>
  </si>
  <si>
    <t>-916237123</t>
  </si>
  <si>
    <t>210kompenzator</t>
  </si>
  <si>
    <t>M+D dilatačnej spojky - kompenzátora - info cena</t>
  </si>
  <si>
    <t>1694053668</t>
  </si>
  <si>
    <t>210lux</t>
  </si>
  <si>
    <t>M+D súmrakový spínač</t>
  </si>
  <si>
    <t>-1464629500</t>
  </si>
  <si>
    <t>210pc1</t>
  </si>
  <si>
    <t>M+D zásuvka do podlahových krabíc Mosaic 077140</t>
  </si>
  <si>
    <t>1659952766</t>
  </si>
  <si>
    <t>210susic</t>
  </si>
  <si>
    <t>M+D sušič rúk 2000w</t>
  </si>
  <si>
    <t>-1544297674</t>
  </si>
  <si>
    <t>998921201.S</t>
  </si>
  <si>
    <t>Presun hmôt pre montáž silnoprúdových rozvodov a zariadení v stavbe (objekte) výšky do 7 m</t>
  </si>
  <si>
    <t>%</t>
  </si>
  <si>
    <t>-1855217629</t>
  </si>
  <si>
    <t>pc4</t>
  </si>
  <si>
    <t>DVD prehrávač s HDMI výstupmi</t>
  </si>
  <si>
    <t>-1418763653</t>
  </si>
  <si>
    <t>pc5</t>
  </si>
  <si>
    <t>HDMI zásuvka pod omietku</t>
  </si>
  <si>
    <t>-676973921</t>
  </si>
  <si>
    <t>22-M</t>
  </si>
  <si>
    <t>Montáže oznamovacích a zabezpečovacích zariadení</t>
  </si>
  <si>
    <t>220280411.SR</t>
  </si>
  <si>
    <t>M+D kábel J-H(St)H 5x2x0,5</t>
  </si>
  <si>
    <t>-759243545</t>
  </si>
  <si>
    <t>220511002.S</t>
  </si>
  <si>
    <t>Montáž zásuvky 2xRJ45 pod omietku</t>
  </si>
  <si>
    <t>-1556837490</t>
  </si>
  <si>
    <t>383150002300.S</t>
  </si>
  <si>
    <t>Zásuvkový modul 2xRJ45/s, Cat.6</t>
  </si>
  <si>
    <t>1036357788</t>
  </si>
  <si>
    <t>1352653387</t>
  </si>
  <si>
    <t>177</t>
  </si>
  <si>
    <t>-1326880840</t>
  </si>
  <si>
    <t>076573</t>
  </si>
  <si>
    <t>MOSAIC X RJ45 STP CAT.6A 1M</t>
  </si>
  <si>
    <t>-1733121862</t>
  </si>
  <si>
    <t>1627518354</t>
  </si>
  <si>
    <t>754012</t>
  </si>
  <si>
    <t>VALENA LIFE RÁMIK DVOJNÁSOBNÝ S DRŽIAKOM ŠTÍTKOV BIELY</t>
  </si>
  <si>
    <t>1649178626</t>
  </si>
  <si>
    <t>220511021.S</t>
  </si>
  <si>
    <t>Zapojenie zásuvky 2xRJ45</t>
  </si>
  <si>
    <t>-936440674</t>
  </si>
  <si>
    <t>220511031.S</t>
  </si>
  <si>
    <t>Kábel v rúrkach</t>
  </si>
  <si>
    <t>1228569219</t>
  </si>
  <si>
    <t>341230001700.S</t>
  </si>
  <si>
    <t>Kábel medený dátový UTP-AWG LSOH 4x2x23 mm2</t>
  </si>
  <si>
    <t>-1189398131</t>
  </si>
  <si>
    <t>HZS</t>
  </si>
  <si>
    <t>Hodinové zúčtovacie sadzby</t>
  </si>
  <si>
    <t>HZS000114.S01.1</t>
  </si>
  <si>
    <t>Revízia elektroinštalácie a bleskozvodu</t>
  </si>
  <si>
    <t>512</t>
  </si>
  <si>
    <t>1196506223</t>
  </si>
  <si>
    <t>2 - SO 02 Úprava cesty III/1464 a súbežných chodníkov</t>
  </si>
  <si>
    <t>2_1 - Úprava cesty III/1464</t>
  </si>
  <si>
    <t xml:space="preserve">    5 - Komunikácie</t>
  </si>
  <si>
    <t xml:space="preserve">    8 - Rúrové vedenie</t>
  </si>
  <si>
    <t>113152130.S</t>
  </si>
  <si>
    <t xml:space="preserve">Frézovanie asf. podkladu alebo krytu bez prek., plochy do 500 m2, pruh š. do 0,5 m, hr. 50 mm  0,127 t</t>
  </si>
  <si>
    <t>-446997074</t>
  </si>
  <si>
    <t>-1283935584</t>
  </si>
  <si>
    <t>131201109.S</t>
  </si>
  <si>
    <t>Hĺbenie nezapažených jám a zárezov. Príplatok za lepivosť horniny 3</t>
  </si>
  <si>
    <t>-412706178</t>
  </si>
  <si>
    <t>1316414152</t>
  </si>
  <si>
    <t>664055265</t>
  </si>
  <si>
    <t>1527551012</t>
  </si>
  <si>
    <t>213158114</t>
  </si>
  <si>
    <t>-731334797</t>
  </si>
  <si>
    <t>211971110.S0</t>
  </si>
  <si>
    <t>Zhotovenie opláštenia vnútri šalovacej tvárnice z geotextílie,</t>
  </si>
  <si>
    <t>-1311274962</t>
  </si>
  <si>
    <t>-1645458739</t>
  </si>
  <si>
    <t>215901101.S0</t>
  </si>
  <si>
    <t>Zhutnenie podložia do predpísaného tlaku</t>
  </si>
  <si>
    <t>-1857866247</t>
  </si>
  <si>
    <t>274271304</t>
  </si>
  <si>
    <t>Murivo základových pásov (m3) PREMAC 50x40x25 s betónovou výplňou C 16/20 hr. 400 mm - spodná časť výplň betónom, zvyšok zemina s výsadbou</t>
  </si>
  <si>
    <t>-920778993</t>
  </si>
  <si>
    <t>274361825</t>
  </si>
  <si>
    <t>Výstuž pre murivo základových pásov PREMAC s betónovou výplňou z ocele B500 (10505)</t>
  </si>
  <si>
    <t>-1028232237</t>
  </si>
  <si>
    <t>289971211.S</t>
  </si>
  <si>
    <t>Zhotovenie vrstvy z geotextílie na upravenom povrchu sklon do 1 : 5 , šírky od 0 do 3 m</t>
  </si>
  <si>
    <t>1678725347</t>
  </si>
  <si>
    <t>693110001300</t>
  </si>
  <si>
    <t>Geotextília polypropylénová Tatratex GTX N PP 400, šírka 1,75-3,5 m, dĺžka 60 m, hrúbka 3,4 mm, netkaná, MIVA</t>
  </si>
  <si>
    <t>-1628281998</t>
  </si>
  <si>
    <t>Komunikácie</t>
  </si>
  <si>
    <t>564251111.S</t>
  </si>
  <si>
    <t>Podklad alebo podsyp zo štrkopiesku s rozprestretím, vlhčením a zhutnením, po zhutnení hr. 150 mm</t>
  </si>
  <si>
    <t>-1711490615</t>
  </si>
  <si>
    <t>-949014181</t>
  </si>
  <si>
    <t>564760211.S0</t>
  </si>
  <si>
    <t>Podklad alebo kryt z kameniva hrubého drveného veľ. 16-32 mm s rozprestretím a zhutnením hr. 250 mm</t>
  </si>
  <si>
    <t>44900678</t>
  </si>
  <si>
    <t>564861111.S</t>
  </si>
  <si>
    <t>Podklad zo štrkodrviny s rozprestretím a zhutnením, po zhutnení hr. 200 mm</t>
  </si>
  <si>
    <t>-284669166</t>
  </si>
  <si>
    <t>565151211.S</t>
  </si>
  <si>
    <t>Podklad z asfaltového betónu AC 22 P s rozprestretím a zhutnením v pruhu š. do 3 m, po zhutnení hr. 70 mm</t>
  </si>
  <si>
    <t>1326906078</t>
  </si>
  <si>
    <t>567124115.S</t>
  </si>
  <si>
    <t>Podklad z podkladového betónu PB I tr. C 20/25 hr. 150 mm</t>
  </si>
  <si>
    <t>409886554</t>
  </si>
  <si>
    <t>567143111.S</t>
  </si>
  <si>
    <t>Podklad z kameniva stmeleného cementom s rozprestretím a zhutnením, CBGM C 5/6, po zhutnení hr. 210 mm</t>
  </si>
  <si>
    <t>-520293860</t>
  </si>
  <si>
    <t>573131101.S</t>
  </si>
  <si>
    <t>Postrek asfaltový infiltračný s posypom kamenivom z cestnej emulzie v množstve 0,50 kg/m2</t>
  </si>
  <si>
    <t>-634728615</t>
  </si>
  <si>
    <t>573231107.S</t>
  </si>
  <si>
    <t>Postrek asfaltový spojovací bez posypu kamenivom z cestnej emulzie v množstve 0,50 kg/m2</t>
  </si>
  <si>
    <t>-338335428</t>
  </si>
  <si>
    <t>573231111.S0</t>
  </si>
  <si>
    <t>Postrek asfaltový spojovací bez posypu kamenivom z cestnej emulzie v množstve 1,00 kg/m2</t>
  </si>
  <si>
    <t>-1736090029</t>
  </si>
  <si>
    <t>577144111.S</t>
  </si>
  <si>
    <t>Asfaltový betón vrstva obrusná AC 8 O v pruhu š. do 3 m z nemodifik. asfaltu tr. II, po zhutnení hr. 50 mm</t>
  </si>
  <si>
    <t>-1011856206</t>
  </si>
  <si>
    <t>577144251.S.</t>
  </si>
  <si>
    <t>Asfaltový betón vrstva obrusná AC 11 O v pruhu š. do 3 m z modifik. asfaltu tr. I, po zhutnení hr. 50 mm</t>
  </si>
  <si>
    <t>1211992605</t>
  </si>
  <si>
    <t>596911161.S</t>
  </si>
  <si>
    <t>Kladenie betónovej zámkovej dlažby komunikácií pre peších hr. 80 mm pre peších do 50 m2 so zriadením lôžka z kameniva hr. 30 mm</t>
  </si>
  <si>
    <t>-1379465543</t>
  </si>
  <si>
    <t>592460008500.S</t>
  </si>
  <si>
    <t>Dlažba betónová škárová, hr. 80 mm</t>
  </si>
  <si>
    <t>-466505393</t>
  </si>
  <si>
    <t>-1576322745</t>
  </si>
  <si>
    <t>592460008500.Sr</t>
  </si>
  <si>
    <t>Betónová prídlažba hr. 80 mm</t>
  </si>
  <si>
    <t>-662911955</t>
  </si>
  <si>
    <t>596912211.S</t>
  </si>
  <si>
    <t>Kladenie betónovej dlažby z vegetačných tvárnic hr. 80 mm, do lôžka z kameniva ťaženého, veľkosti do 0,25 m2, plochy do 50 m2</t>
  </si>
  <si>
    <t>1459795475</t>
  </si>
  <si>
    <t>592460020100.S</t>
  </si>
  <si>
    <t>Dlažba betónová zatrávňovacia, rozmer 600x400x80 mm, prírodná</t>
  </si>
  <si>
    <t>500059159</t>
  </si>
  <si>
    <t>Rúrové vedenie</t>
  </si>
  <si>
    <t>895941111.Sr</t>
  </si>
  <si>
    <t>M+D uličná vpusť na zaťaženie D400</t>
  </si>
  <si>
    <t>-1090375773</t>
  </si>
  <si>
    <t>895970009.S0</t>
  </si>
  <si>
    <t xml:space="preserve">Montáž vsakovacieho bloku  vrátane geotextílie, podsypu a zásypu</t>
  </si>
  <si>
    <t>-174673039</t>
  </si>
  <si>
    <t>286650000300</t>
  </si>
  <si>
    <t>Vsakovací blok DRENBLOK DB60, 600x600x600 mm, pre vsakovanie dažďovej vody, PP, EKODREN</t>
  </si>
  <si>
    <t>-869923325</t>
  </si>
  <si>
    <t>916331113.S</t>
  </si>
  <si>
    <t>Osadenie cestného obrubníka betónového ležatého, stojatého do lôžka z betónu prostého tr. C 20/25 bez bočnej opory</t>
  </si>
  <si>
    <t>-52205907</t>
  </si>
  <si>
    <t>592170001000.S</t>
  </si>
  <si>
    <t>Obrubník cestný, lxšxv 1000x150x260 mm</t>
  </si>
  <si>
    <t>586583896</t>
  </si>
  <si>
    <t>918101113.Sr</t>
  </si>
  <si>
    <t>Lôžko pod obrubníky, krajníky alebo obruby z dlažobných kociek z kamenivoa</t>
  </si>
  <si>
    <t>-984081531</t>
  </si>
  <si>
    <t>919720112.S</t>
  </si>
  <si>
    <t>Geomreža pre vystuženie asfaltových vrstiev komunikácií z polypropylénu s geotextíliou</t>
  </si>
  <si>
    <t>-1525845994</t>
  </si>
  <si>
    <t>693210000320.S</t>
  </si>
  <si>
    <t>Geomreža polypropylénová s PP geotextíliou, šxl 3,8x50 m, pre vystuženie asfaltových vrstiev vozoviek</t>
  </si>
  <si>
    <t>1655190047</t>
  </si>
  <si>
    <t>919726194.S</t>
  </si>
  <si>
    <t>Rezanie priečnych alebo pozdĺžnych dilatačných škár živič. plôch pre vytvor. komôrky pre zálievku, š. 20 mm, hĺ. 40 mm</t>
  </si>
  <si>
    <t>-1042705547</t>
  </si>
  <si>
    <t>919726732.S</t>
  </si>
  <si>
    <t>Tesnenie dilatačných škár zálievkou za tepla pre komôrku s tesniacim profilom š. 20 mm hl. 40 mm</t>
  </si>
  <si>
    <t>-440200610</t>
  </si>
  <si>
    <t>966005311.S0</t>
  </si>
  <si>
    <t>Rozobranie cestného zábradlia a zvodidiel s premiestnením na nové miesto</t>
  </si>
  <si>
    <t>-118047990</t>
  </si>
  <si>
    <t>1533632562</t>
  </si>
  <si>
    <t>979081121.S</t>
  </si>
  <si>
    <t>Odvoz sutiny a vybúraných hmôt na skládku za každý ďalší 1 km</t>
  </si>
  <si>
    <t>647365750</t>
  </si>
  <si>
    <t>1924043962</t>
  </si>
  <si>
    <t>979082121.S</t>
  </si>
  <si>
    <t>Vnútrostavenisková doprava sutiny a vybúraných hmôt za každých ďalších 5 m</t>
  </si>
  <si>
    <t>-1461532730</t>
  </si>
  <si>
    <t>-1062357584</t>
  </si>
  <si>
    <t>2_2 - Úprava chodníkov pri ceste III/1464</t>
  </si>
  <si>
    <t>133201101.S</t>
  </si>
  <si>
    <t>Výkop šachty zapaženej, hornina 3 do 100 m3</t>
  </si>
  <si>
    <t>1465671999</t>
  </si>
  <si>
    <t>133201109.S</t>
  </si>
  <si>
    <t>Príplatok k cenám za lepivosť pri hĺbení šachiet zapažených i nezapažených v hornine 3</t>
  </si>
  <si>
    <t>968671310</t>
  </si>
  <si>
    <t>162501102.S</t>
  </si>
  <si>
    <t>Vodorovné premiestnenie výkopku po spevnenej ceste z horniny tr.1-4, do 100 m3 na vzdialenosť do 3000 m</t>
  </si>
  <si>
    <t>-1112464212</t>
  </si>
  <si>
    <t>-45425625</t>
  </si>
  <si>
    <t>-33634243</t>
  </si>
  <si>
    <t>399242683</t>
  </si>
  <si>
    <t>275313611.S</t>
  </si>
  <si>
    <t>Betón základových pätiek, prostý tr. C 16/20</t>
  </si>
  <si>
    <t>-395924283</t>
  </si>
  <si>
    <t>564720111.S</t>
  </si>
  <si>
    <t>Podklad alebo kryt z kameniva hrubého drveného veľ. 8-16 mm s rozprestretím a zhutnením hr. 80 mm</t>
  </si>
  <si>
    <t>-965300506</t>
  </si>
  <si>
    <t>564851111.S</t>
  </si>
  <si>
    <t>Podklad zo štrkodrviny s rozprestretím a zhutnením, po zhutnení hr. 150 mm</t>
  </si>
  <si>
    <t>1239035817</t>
  </si>
  <si>
    <t>567133115.S</t>
  </si>
  <si>
    <t>Podklad z kameniva stmeleného cementom s rozprestretím a zhutnením, CBGM C 5/6, po zhutnení hr. 200 mm</t>
  </si>
  <si>
    <t>92041060</t>
  </si>
  <si>
    <t>591111111.S</t>
  </si>
  <si>
    <t>Kladenie dlažby z kociek veľkých do lôžka z kameniva ťaženého</t>
  </si>
  <si>
    <t>-14882804</t>
  </si>
  <si>
    <t>583810001100.S</t>
  </si>
  <si>
    <t>Dlažobná kocka - žula, rozmer 150-170 mm</t>
  </si>
  <si>
    <t>-1937309171</t>
  </si>
  <si>
    <t>596911141.S</t>
  </si>
  <si>
    <t xml:space="preserve">Kladenie betónovej zámkovej dlažby komunikácií pre peších hr. 60 mm pre peších  so zriadením lôžka z kameniva hr. 30 mm</t>
  </si>
  <si>
    <t>-21965267</t>
  </si>
  <si>
    <t>592460007700.S</t>
  </si>
  <si>
    <t>Dlažba betónová 60 mm, prírodná</t>
  </si>
  <si>
    <t>2042551194</t>
  </si>
  <si>
    <t>916561211.S0</t>
  </si>
  <si>
    <t>Osadenie záhonového alebo parkového obrubníka betónového, do lôžka zo suchého betónu tr. C 20/25 s bočnou oporou</t>
  </si>
  <si>
    <t>-1741994271</t>
  </si>
  <si>
    <t>592170001800.S</t>
  </si>
  <si>
    <t>Obrubník parkový, lxšxv 1000x50x200 mm, prírodný</t>
  </si>
  <si>
    <t>234988773</t>
  </si>
  <si>
    <t>935114414.S</t>
  </si>
  <si>
    <t>Osadenie odvodňovacieho betónového žľabu univerzálneho s ochrannou hranou svetlej šírky 100 mm a s roštom triedy D 400</t>
  </si>
  <si>
    <t>-803952283</t>
  </si>
  <si>
    <t>592270006200.S</t>
  </si>
  <si>
    <t>Čelná koncová stena, pre žľaby betónové s ochrannou hranou svetlej šírky 100 mm</t>
  </si>
  <si>
    <t>442682630</t>
  </si>
  <si>
    <t>592270011100.S</t>
  </si>
  <si>
    <t>Liatinový rošt, štrbiny 18x120 mm, dĺ. 0,5 m, D 400, s rýchlouzáverom, pre žľaby betónové s ochrannou hranou svetlej šírky 100 mm</t>
  </si>
  <si>
    <t>-775847607</t>
  </si>
  <si>
    <t>592270020000.S</t>
  </si>
  <si>
    <t>Odvodňovací žľab betónový univerzálny s ochrannou hranou, svetlá šírka 100 mm, dĺžky 1 m, bez spádu</t>
  </si>
  <si>
    <t>-1868027843</t>
  </si>
  <si>
    <t>-399996980</t>
  </si>
  <si>
    <t>7671611100</t>
  </si>
  <si>
    <t>M+D oceľového zábradlia podľa výpisu (102,7 kg) vrátane náterov</t>
  </si>
  <si>
    <t>1539202981</t>
  </si>
  <si>
    <t>2_3 - Úprava cesty III/1464, trvalé a dočasné dopravné značenie</t>
  </si>
  <si>
    <t>131211101.S</t>
  </si>
  <si>
    <t xml:space="preserve">Hĺbenie jám v  hornine tr.3 súdržných - ručným náradím</t>
  </si>
  <si>
    <t>2052541760</t>
  </si>
  <si>
    <t>-369737606</t>
  </si>
  <si>
    <t>956297562</t>
  </si>
  <si>
    <t>-8246382</t>
  </si>
  <si>
    <t>-1017318918</t>
  </si>
  <si>
    <t>-1758764711</t>
  </si>
  <si>
    <t>914001111.S</t>
  </si>
  <si>
    <t>Osadenie a montáž cestnej zvislej dopravnej značky na stĺpik, stĺp, konzolu alebo objekt</t>
  </si>
  <si>
    <t>1932446169</t>
  </si>
  <si>
    <t>404410034765</t>
  </si>
  <si>
    <t>Regulačná značka ZDZ 212-20 "Prikázaný smer obchádzania (vpravo)", Zn lisovaná, V3 - kruh 750 mm, RA2, P3, E2, SP1</t>
  </si>
  <si>
    <t>-1583598355</t>
  </si>
  <si>
    <t>404410034795</t>
  </si>
  <si>
    <t>Regulačná značka ZDZ 215-10 "Zákaz odbočenia (vľavo)", Zn lisovaná, V3 - kruh 750 mm, RA2, P3, E2, SP1</t>
  </si>
  <si>
    <t>-98231900</t>
  </si>
  <si>
    <t>404410034815</t>
  </si>
  <si>
    <t>Regulačná značka ZDZ 215-20 "Zákaz odbočenia (vpravo)", Zn lisovaná, V3 - kruh 750 mm, RA2, P3, E2, SP1</t>
  </si>
  <si>
    <t>-2065958856</t>
  </si>
  <si>
    <t>404410112345</t>
  </si>
  <si>
    <t>Informatívna značka ZDZ 302 "Hlavná cesta", Zn lisovaná, V3 - 840 x 840 mm, RA2, P3, E2, SP1</t>
  </si>
  <si>
    <t>-20038036</t>
  </si>
  <si>
    <t>404410036225</t>
  </si>
  <si>
    <t>Regulačná značka ZDZ 253 -30 "Najvyššia dovolená rýchlosť (xx km/h)", Zn lisovaná, V3 - kruh 750 mm, RA2, P3, E2, SP1</t>
  </si>
  <si>
    <t>-921883885</t>
  </si>
  <si>
    <t>404410175898</t>
  </si>
  <si>
    <t>Návesť ZDZ 325-20 "Priechod pre chodcov (informačná značka,umiestnenie vľavo)", Zn lisovaná, V2-750x750 mm, RA2, P3, E2, SP1</t>
  </si>
  <si>
    <t>-449025172</t>
  </si>
  <si>
    <t>404410175904</t>
  </si>
  <si>
    <t>Návesť ZDZ 330-53"Služby (čerpacia stanica s alternatívnymi palivami)", Zn lisovaná, V3-840x840 mm, RA2, P3, E2, SP1</t>
  </si>
  <si>
    <t>146682306</t>
  </si>
  <si>
    <t>404410177472</t>
  </si>
  <si>
    <t>Pruhová značka ZDZ 451-10 "Radenie do jazdných pruhov pred križovatkou )", Zn lisovaná, V1 - 1120x840 mm, RA2, P3, E2, SP1</t>
  </si>
  <si>
    <t>1881130933</t>
  </si>
  <si>
    <t>4044101804881</t>
  </si>
  <si>
    <t xml:space="preserve">Všeobecná dodatková tabuľa ZDZ 503-Smerová šípka  rozmer 412x750 mm, Zn lisovaná, P3, E2, SP1</t>
  </si>
  <si>
    <t>517620510</t>
  </si>
  <si>
    <t>404410182642</t>
  </si>
  <si>
    <t xml:space="preserve">Špeciálna dodatková tabuľa ZDZ 510-12  Priebeh hlavnej cesty  rozmer 750x750 mm, Zn lisovaná, P3, E2, SP1</t>
  </si>
  <si>
    <t>-2040458921</t>
  </si>
  <si>
    <t>404410182652</t>
  </si>
  <si>
    <t xml:space="preserve">Špeciálna dodatková tabuľa ZDZ 510-22  Priebeh hlavnej cesty )", rozmer 750x750 mm, Zn lisovaná, P3, E2, SP1</t>
  </si>
  <si>
    <t>615886547</t>
  </si>
  <si>
    <t>404450006000.S</t>
  </si>
  <si>
    <t>Zariadenie dopravné - Smerová alebo vodiaca doska Z4, rozmer 330x1100 mm, obojstranná, plastová</t>
  </si>
  <si>
    <t>-319010565</t>
  </si>
  <si>
    <t>914431111.S</t>
  </si>
  <si>
    <t>Osadenie a montáž dopravného zrkadla na stĺpik alebo nosnú konštrukciu</t>
  </si>
  <si>
    <t>596327478</t>
  </si>
  <si>
    <t>404450000300.S</t>
  </si>
  <si>
    <t>Dopravné zrkadlo obdĺžnikové plastové, rozmer 1000x800 mm, s úchytom na stĺpik d 60 mm</t>
  </si>
  <si>
    <t>486849017</t>
  </si>
  <si>
    <t>914501121.S</t>
  </si>
  <si>
    <t>Montáž stĺpika zvislej dopravnej značky dĺžky do 3,5 m do betónového základu</t>
  </si>
  <si>
    <t>1175884600</t>
  </si>
  <si>
    <t>404490008400.S</t>
  </si>
  <si>
    <t>Stĺpik Zn, d 60 mm/1 bm, pre dopravné značky</t>
  </si>
  <si>
    <t>-492592687</t>
  </si>
  <si>
    <t>404490008600.S</t>
  </si>
  <si>
    <t>Krytka stĺpika, d 60 mm, plastová</t>
  </si>
  <si>
    <t>-1715756873</t>
  </si>
  <si>
    <t>914811113.S</t>
  </si>
  <si>
    <t>Montáž stĺpika dočasnej dopravnej značky</t>
  </si>
  <si>
    <t>-1266472992</t>
  </si>
  <si>
    <t>404490008400.Sr</t>
  </si>
  <si>
    <t>Stĺpik Zn, d 60 mm/3,5 bm, pre dopravné značky - uvažovaný nájom 30 dní</t>
  </si>
  <si>
    <t>-2121942898</t>
  </si>
  <si>
    <t>914812211.S</t>
  </si>
  <si>
    <t>Montáž dočasnej dopravnej značky kompletnej základnej</t>
  </si>
  <si>
    <t>-1400066746</t>
  </si>
  <si>
    <t>404410211400.S</t>
  </si>
  <si>
    <t>Kompletná dopravná značka základného rozmeru 900 mm vrátane podstavca a stĺpa - uvažovaný nájom 30 dní</t>
  </si>
  <si>
    <t>-311249091</t>
  </si>
  <si>
    <t>915711212.S</t>
  </si>
  <si>
    <t>Vodorovné dopravné značenie striekané farbou deliacich čiar súvislých šírky 125 mm biela retroreflexná</t>
  </si>
  <si>
    <t>-1066043400</t>
  </si>
  <si>
    <t>915711312.S</t>
  </si>
  <si>
    <t>Vodorovné dopravné značenie striekané farbou deliacich čiar prerušovaných šírky 125 mm biela retroreflexná</t>
  </si>
  <si>
    <t>-1334861325</t>
  </si>
  <si>
    <t>915711412.S</t>
  </si>
  <si>
    <t>Vodorovné dopravné značenie striekané farbou vodiacich čiar súvislých šírky 250 mm biela retroreflexná</t>
  </si>
  <si>
    <t>-288404204</t>
  </si>
  <si>
    <t>915711412.Sr</t>
  </si>
  <si>
    <t>Vodorovné dopravné značenie striekané farbou - stop čiara biela retroreflexná</t>
  </si>
  <si>
    <t>297515921</t>
  </si>
  <si>
    <t>915711512.S</t>
  </si>
  <si>
    <t>Vodorovné dopravné značenie striekané farbou vodiacich čiar prerušovaných šírky 250 mm biela retroreflexná</t>
  </si>
  <si>
    <t>1194440526</t>
  </si>
  <si>
    <t>915721212.S</t>
  </si>
  <si>
    <t>Vodorovné dopravné značenie striekané farbou prechodov pre chodcov, šípky, symboly a pod., biela retroreflexná</t>
  </si>
  <si>
    <t>142519373</t>
  </si>
  <si>
    <t>915721212.Sr</t>
  </si>
  <si>
    <t>1586623892</t>
  </si>
  <si>
    <t>915721212.Sr1</t>
  </si>
  <si>
    <t>Vodorovné dopravné značenie striekané farbou prechodov pre chodcov, šípky, symboly a pod., biela retroreflexná - smerové šípky</t>
  </si>
  <si>
    <t>-1591284270</t>
  </si>
  <si>
    <t>915911111.S</t>
  </si>
  <si>
    <t>Montáž dočasnej dopravnej zábrany Z2 reflexnej</t>
  </si>
  <si>
    <t>-1208116630</t>
  </si>
  <si>
    <t>404450003600.S</t>
  </si>
  <si>
    <t>Zariadenie dopravné Z2 (Zábrana na označenie uzávierky), rozmer 1000x220 mm, Zn plech so založeným Al okrajovým profilom I. trieda - uvažovaný prenájom 30 dní</t>
  </si>
  <si>
    <t>343221881</t>
  </si>
  <si>
    <t>915912211.S</t>
  </si>
  <si>
    <t>Montáž dočasnej dopravnej smerovej dosky základnej Z4</t>
  </si>
  <si>
    <t>179241127</t>
  </si>
  <si>
    <t>404450006000.S.1</t>
  </si>
  <si>
    <t>Zariadenie dopravné - Smerová alebo vodiaca doska Z4, rozmer 330x1100 mm, obojstranná, plastová - uvažovaný prenájom 30 dní</t>
  </si>
  <si>
    <t>-512142666</t>
  </si>
  <si>
    <t>966811113.Sr</t>
  </si>
  <si>
    <t>Demontáž stĺpika dĺžky do 3,5 m dočasnej dopravnej značky</t>
  </si>
  <si>
    <t>907605989</t>
  </si>
  <si>
    <t>966812211.S</t>
  </si>
  <si>
    <t>Demontáž dočasnej dopravnej značky kompletnej základnej</t>
  </si>
  <si>
    <t>-1993854050</t>
  </si>
  <si>
    <t>966821111.S</t>
  </si>
  <si>
    <t xml:space="preserve">Demontáž dočasnej dopravnej zábrany Z2 reflexnej </t>
  </si>
  <si>
    <t>1034994880</t>
  </si>
  <si>
    <t>966822211.S</t>
  </si>
  <si>
    <t>Demontáž dočasnej dopravnej smerovej dosky základnej Z4</t>
  </si>
  <si>
    <t>-1825763884</t>
  </si>
  <si>
    <t>3 - SO 03 Vnútroareálové spevnené plochy a komunikácie</t>
  </si>
  <si>
    <t>3_1 - SO 03.1 Vnútroareálové spvenené plochy a komunikácie</t>
  </si>
  <si>
    <t>-162884560</t>
  </si>
  <si>
    <t>113307222.S</t>
  </si>
  <si>
    <t xml:space="preserve">Odstránenie podkladu v ploche nad 200 m2 z kameniva hrubého drveného, hr.100 do 200 mm,  -0,23500t</t>
  </si>
  <si>
    <t>1724387268</t>
  </si>
  <si>
    <t>131201103.S</t>
  </si>
  <si>
    <t>Výkop nezapaženej jamy v hornine 3, nad 1000 do 10000 m3</t>
  </si>
  <si>
    <t>-1204935286</t>
  </si>
  <si>
    <t>-1795727607</t>
  </si>
  <si>
    <t>-244299890</t>
  </si>
  <si>
    <t>167102102.S</t>
  </si>
  <si>
    <t>Nakladanie neuľahnutého výkopku z hornín tr.1-4 nad 1000 do 10000 m3</t>
  </si>
  <si>
    <t>2137069085</t>
  </si>
  <si>
    <t>171201203.S</t>
  </si>
  <si>
    <t>Uloženie sypaniny na skládky nad 1000 do 10000 m3</t>
  </si>
  <si>
    <t>684171672</t>
  </si>
  <si>
    <t>-359369852</t>
  </si>
  <si>
    <t>332122262</t>
  </si>
  <si>
    <t>1868879190</t>
  </si>
  <si>
    <t>-1152733310</t>
  </si>
  <si>
    <t>-799115237</t>
  </si>
  <si>
    <t>1031786844</t>
  </si>
  <si>
    <t>1578675434</t>
  </si>
  <si>
    <t>-533261194</t>
  </si>
  <si>
    <t>-1223761071</t>
  </si>
  <si>
    <t>25207621</t>
  </si>
  <si>
    <t>2127526690</t>
  </si>
  <si>
    <t>-1944015331</t>
  </si>
  <si>
    <t>564811111.Sr</t>
  </si>
  <si>
    <t>Podklad z piesku s rozprestretím a zhutnením, po zhutnení hr. 50 mm</t>
  </si>
  <si>
    <t>1740241445</t>
  </si>
  <si>
    <t>732770772</t>
  </si>
  <si>
    <t>-1036722506</t>
  </si>
  <si>
    <t>937308078</t>
  </si>
  <si>
    <t>1777441460</t>
  </si>
  <si>
    <t>354741980</t>
  </si>
  <si>
    <t>-928696918</t>
  </si>
  <si>
    <t>567143115.S</t>
  </si>
  <si>
    <t>Podklad z kameniva stmeleného cementom s rozprestretím a zhutnením, CBGM C 5/6, po zhutnení hr. 250 mm</t>
  </si>
  <si>
    <t>982988812</t>
  </si>
  <si>
    <t>-1752539451</t>
  </si>
  <si>
    <t>1838110403</t>
  </si>
  <si>
    <t>573231108.S</t>
  </si>
  <si>
    <t>Postrek asfaltový spojovací bez posypu kamenivom z cestnej emulzie v množstve 0,60 kg/m2</t>
  </si>
  <si>
    <t>267142036</t>
  </si>
  <si>
    <t>-2056118607</t>
  </si>
  <si>
    <t>581826037</t>
  </si>
  <si>
    <t>577144251.S</t>
  </si>
  <si>
    <t>-747511953</t>
  </si>
  <si>
    <t>1153609681</t>
  </si>
  <si>
    <t>577164451.S</t>
  </si>
  <si>
    <t>Asfaltový betón vrstva ložná AC 22 L v pruhu š. do 3 m z modifik. asfaltu tr. I, po zhutnení hr. 70 mm</t>
  </si>
  <si>
    <t>469629363</t>
  </si>
  <si>
    <t>581130315.Sr</t>
  </si>
  <si>
    <t>Kryt cementobetónový cestných komunikácií skupiny CB III pre TDZ IV, V a VI, hr. 200 mm + dilatačné priečne a kontraktačné škáry</t>
  </si>
  <si>
    <t>-1086870857</t>
  </si>
  <si>
    <t>Kladenie betónovej zámkovej dlažby komunikácií pre peších hr. 60 mm pre peších do 50 m2 so zriadením lôžka z kameniva hr. 30 mm</t>
  </si>
  <si>
    <t>959329507</t>
  </si>
  <si>
    <t>Dlažba betónová škárová, hr. 60 mm, prírodná</t>
  </si>
  <si>
    <t>1960327349</t>
  </si>
  <si>
    <t>-1524549684</t>
  </si>
  <si>
    <t>-1268120441</t>
  </si>
  <si>
    <t>2058259343</t>
  </si>
  <si>
    <t>90165775</t>
  </si>
  <si>
    <t>-1871333879</t>
  </si>
  <si>
    <t>906142269</t>
  </si>
  <si>
    <t>-447027769</t>
  </si>
  <si>
    <t>1154009179</t>
  </si>
  <si>
    <t>1952209</t>
  </si>
  <si>
    <t>-1112773963</t>
  </si>
  <si>
    <t>-1597424765</t>
  </si>
  <si>
    <t>916331113.S.</t>
  </si>
  <si>
    <t>Osadenie cestného obrubníka betónového ležatého do lôžka z betónu prostého tr. C 20/25 bez bočnej opory</t>
  </si>
  <si>
    <t>573423381</t>
  </si>
  <si>
    <t>592170002400.S</t>
  </si>
  <si>
    <t>Obrubník cestný nábehový, lxšxv 1000x200x150(100) mm</t>
  </si>
  <si>
    <t>1683918023</t>
  </si>
  <si>
    <t>916561112.S</t>
  </si>
  <si>
    <t>Osadenie záhonového alebo parkového obrubníka betón., do lôžka z bet. pros. tr. C 16/20 s bočnou oporou</t>
  </si>
  <si>
    <t>1074982116</t>
  </si>
  <si>
    <t>1285680856</t>
  </si>
  <si>
    <t>-1892297312</t>
  </si>
  <si>
    <t>919716111.S</t>
  </si>
  <si>
    <t>Oceľová výstuž cementobet. krytu TEVYCED letis. plôch zo zvar. sietí KARI hmotnosť do 7,5 kg/m2</t>
  </si>
  <si>
    <t>-1936067989</t>
  </si>
  <si>
    <t>1801739949</t>
  </si>
  <si>
    <t>-584766710</t>
  </si>
  <si>
    <t>1756307527</t>
  </si>
  <si>
    <t>-2131481407</t>
  </si>
  <si>
    <t>-227113967</t>
  </si>
  <si>
    <t>-1464752675</t>
  </si>
  <si>
    <t>305024543</t>
  </si>
  <si>
    <t>103378504</t>
  </si>
  <si>
    <t>-288347159</t>
  </si>
  <si>
    <t>1508576701</t>
  </si>
  <si>
    <t>9pc1</t>
  </si>
  <si>
    <t>M+D nerezovej obruby okolo stáčacej plochy</t>
  </si>
  <si>
    <t>219412908</t>
  </si>
  <si>
    <t>9zabrana</t>
  </si>
  <si>
    <t>M+D zábrany - stĺpik oceľový</t>
  </si>
  <si>
    <t>1542642187</t>
  </si>
  <si>
    <t>711131102.S</t>
  </si>
  <si>
    <t>Zhotovenie geotextílie alebo tkaniny na plochu vodorovnú</t>
  </si>
  <si>
    <t>-1162327368</t>
  </si>
  <si>
    <t>1447274834</t>
  </si>
  <si>
    <t>711131106.So</t>
  </si>
  <si>
    <t>Zhotovenie izolácie - HDPE fólia na ploche vodorovnej</t>
  </si>
  <si>
    <t>-169749354</t>
  </si>
  <si>
    <t>283230003460.S</t>
  </si>
  <si>
    <t>Hydroizolačná HDPE fólia hr. 2 - 2,50 mm, izolácia proti vlhkosti, ropným produktom, kyselinám, protiradónová</t>
  </si>
  <si>
    <t>-1123109598</t>
  </si>
  <si>
    <t>3_2 - SO 03.2 Vnútroareálové spevnené plochy a komunikácie, trvalé a dočasné dopravné značenie</t>
  </si>
  <si>
    <t>-1683525208</t>
  </si>
  <si>
    <t>1798170606</t>
  </si>
  <si>
    <t>-253970972</t>
  </si>
  <si>
    <t>51060185</t>
  </si>
  <si>
    <t>1674392598</t>
  </si>
  <si>
    <t>-1193465778</t>
  </si>
  <si>
    <t>1245875433</t>
  </si>
  <si>
    <t>404410033925</t>
  </si>
  <si>
    <t>Regulačná značka ZDZ 202 "Stoj, daj prednosť v jazde", Zn lisovaná, V2-900 x 900 mm, RA2, P3, E2, SP1</t>
  </si>
  <si>
    <t>455678977</t>
  </si>
  <si>
    <t>404410035890</t>
  </si>
  <si>
    <t>Regulačná značka ZDZ 230 "Zákaz vjazdu", Zn lisovaná, V3 - kruh 750 mm, RA2, P3, E2, SP1</t>
  </si>
  <si>
    <t>1204836302</t>
  </si>
  <si>
    <t>404410037577</t>
  </si>
  <si>
    <t>Regulačná značka ZDZ 272-20 "Parkovanie , Zn lisovaná, V2 - 600x600 mm, RA2, P3, E2, SP1</t>
  </si>
  <si>
    <t>-1933957018</t>
  </si>
  <si>
    <t>404410113153</t>
  </si>
  <si>
    <t>Informatívna značka ZDZ 321-30 "Jednosmerná cesta", Zn lisovaná, V2-600x600 mm, RA2, P3, E2, SP1</t>
  </si>
  <si>
    <t>1428794192</t>
  </si>
  <si>
    <t xml:space="preserve">Návesť ZDZ 325-20 "Priechod pre chodcov  Zn lisovaná, V2-750x750 mm, RA2, P3, E2, SP1</t>
  </si>
  <si>
    <t>-1970925545</t>
  </si>
  <si>
    <t>404410179922r</t>
  </si>
  <si>
    <t>Všeobecná dodatková tabuľa ZDZ 506 "Platí pre symbol č. 27", rozmer 231x420 mm, Zn lisovaná, P3, E2, SP1</t>
  </si>
  <si>
    <t>79163061</t>
  </si>
  <si>
    <t>404410182646</t>
  </si>
  <si>
    <t xml:space="preserve">Špeciálna dodatková tabuľa ZDZ 510-14  Priebeh hlavnej cesty  rozmer 750x750 mm, Zn lisovaná, P3, E2, SP1</t>
  </si>
  <si>
    <t>-1632074128</t>
  </si>
  <si>
    <t>1107100725</t>
  </si>
  <si>
    <t>1004257802</t>
  </si>
  <si>
    <t>-1604425247</t>
  </si>
  <si>
    <t>1958865919</t>
  </si>
  <si>
    <t>1106381002</t>
  </si>
  <si>
    <t>-88712040</t>
  </si>
  <si>
    <t>755023816</t>
  </si>
  <si>
    <t>-1631800863</t>
  </si>
  <si>
    <t>1029678851</t>
  </si>
  <si>
    <t>-1909946698</t>
  </si>
  <si>
    <t>-1630701001</t>
  </si>
  <si>
    <t>-672888419</t>
  </si>
  <si>
    <t>110387407</t>
  </si>
  <si>
    <t>-275634017</t>
  </si>
  <si>
    <t>915721212.Sr2</t>
  </si>
  <si>
    <t>Vodorovné dopravné značenie striekané farbou prechodov pre chodcov, šípky, symboly a pod., biela retroreflexná - nápis STOP</t>
  </si>
  <si>
    <t>1653299343</t>
  </si>
  <si>
    <t>915721212.Sr3</t>
  </si>
  <si>
    <t>Vodorovné dopravné značenie striekané farbou prechodov pre chodcov, šípky, symboly a pod., biela retroreflexná - nápis LPG</t>
  </si>
  <si>
    <t>-145366087</t>
  </si>
  <si>
    <t>-1238895881</t>
  </si>
  <si>
    <t>-1291174345</t>
  </si>
  <si>
    <t>-1316471342</t>
  </si>
  <si>
    <t>-1911320644</t>
  </si>
  <si>
    <t>555894816</t>
  </si>
  <si>
    <t>1809858114</t>
  </si>
  <si>
    <t>-930663041</t>
  </si>
  <si>
    <t>-166137580</t>
  </si>
  <si>
    <t>4 - SO 04 Dažďová kanalizácia a ORL</t>
  </si>
  <si>
    <t>132201202.S</t>
  </si>
  <si>
    <t>Výkop ryhy šírky 600-2000mm horn.3 od 100 do 1000 m3</t>
  </si>
  <si>
    <t>470388279</t>
  </si>
  <si>
    <t>133201201.S</t>
  </si>
  <si>
    <t>Výkop šachty nezapaženej, hornina 3 do 100 m3</t>
  </si>
  <si>
    <t>-1613903042</t>
  </si>
  <si>
    <t>-1561425988</t>
  </si>
  <si>
    <t>-234307885</t>
  </si>
  <si>
    <t>1275935351</t>
  </si>
  <si>
    <t>-1210163518</t>
  </si>
  <si>
    <t>-489816790</t>
  </si>
  <si>
    <t>174101002.S</t>
  </si>
  <si>
    <t>Zásyp sypaninou so zhutnením jám, šachiet, rýh, zárezov alebo okolo objektov nad 100 do 1000 m3</t>
  </si>
  <si>
    <t>114190178</t>
  </si>
  <si>
    <t>-1841749202</t>
  </si>
  <si>
    <t>-2014527238</t>
  </si>
  <si>
    <t>386921114.S0</t>
  </si>
  <si>
    <t xml:space="preserve">Montáž odlučovača ropných látok, železobetónového, s výkopom a podkladom </t>
  </si>
  <si>
    <t>1902443499</t>
  </si>
  <si>
    <t>KLV151</t>
  </si>
  <si>
    <t>Odlučovač ropných látok KL 15/1, KLARTEC</t>
  </si>
  <si>
    <t>909781550</t>
  </si>
  <si>
    <t>-717946332</t>
  </si>
  <si>
    <t>451573111.S</t>
  </si>
  <si>
    <t>Lôžko pod potrubie, stoky a drobné objekty, v otvorenom výkope z piesku a štrkopiesku do 63 mm</t>
  </si>
  <si>
    <t>-1920894712</t>
  </si>
  <si>
    <t>452311146.S</t>
  </si>
  <si>
    <t>Dosky, bloky, sedlá z betónu v otvorenom výkope tr. C 20/25</t>
  </si>
  <si>
    <t>1598726109</t>
  </si>
  <si>
    <t>452351101.S</t>
  </si>
  <si>
    <t>Debnenie v otvorenom výkope dosiek, sedlových lôžok a blokov pod potrubie,stoky a drobné objekty</t>
  </si>
  <si>
    <t>1422022414</t>
  </si>
  <si>
    <t>452368113.S</t>
  </si>
  <si>
    <t>Výstuž podkladových dosiek, blokov,podvalov v otvorenom výkope,z betonárskej ocele B500 (10505)</t>
  </si>
  <si>
    <t>-233465029</t>
  </si>
  <si>
    <t>871326004.S</t>
  </si>
  <si>
    <t>Montáž kanalizačného PVC-U potrubia hladkého viacvrstvového DN 150</t>
  </si>
  <si>
    <t>1904338298</t>
  </si>
  <si>
    <t>286110006900.S</t>
  </si>
  <si>
    <t>Rúra PVC-U hladký, kanalizačný, gravitačný systém Dxr 160x4,0 mm, dĺ. 5 m, SN4 - napenená (viacvrstvová)</t>
  </si>
  <si>
    <t>-241906899</t>
  </si>
  <si>
    <t>871356006.S</t>
  </si>
  <si>
    <t>Montáž kanalizačného PVC-U potrubia hladkého viacvrstvového DN 200</t>
  </si>
  <si>
    <t>1780576410</t>
  </si>
  <si>
    <t>286110007400</t>
  </si>
  <si>
    <t>Rúra kanalizačná PVC-U gravitačná, hladká SN4 - KG, ML - viacvrstvová, DN 200, dĺ. 5 m, WAVIN</t>
  </si>
  <si>
    <t>-358881303</t>
  </si>
  <si>
    <t>892311000.S</t>
  </si>
  <si>
    <t>Skúška tesnosti kanalizácie D 150 mm</t>
  </si>
  <si>
    <t>1602569276</t>
  </si>
  <si>
    <t>892351000.S</t>
  </si>
  <si>
    <t>Skúška tesnosti kanalizácie D 200 mm</t>
  </si>
  <si>
    <t>712389229</t>
  </si>
  <si>
    <t>894170032.S</t>
  </si>
  <si>
    <t>Montáž filtračno-usadzovacej šachty DN 400, výška 1800 mm</t>
  </si>
  <si>
    <t>-549764889</t>
  </si>
  <si>
    <t>286610047500.S</t>
  </si>
  <si>
    <t>Filtračno-usadzovacia šachta s poklopom, DN 400, výška 1,8 m</t>
  </si>
  <si>
    <t>-1334245533</t>
  </si>
  <si>
    <t>894431142.S0</t>
  </si>
  <si>
    <t>Montáž a dodávka revíznej šachty z PVC, DN 400</t>
  </si>
  <si>
    <t>518396049</t>
  </si>
  <si>
    <t>895970006.S.</t>
  </si>
  <si>
    <t>Montáž vsakovacieho bloku 6000x600x600 mm vrátane geotextílie a podsypu štrkového</t>
  </si>
  <si>
    <t>1045036569</t>
  </si>
  <si>
    <t>150084767</t>
  </si>
  <si>
    <t>895970100.S</t>
  </si>
  <si>
    <t>Montáž filtračnej šachty k systému vsakovacích blokov 425 mm do výšky 2m s plastovým poklopom</t>
  </si>
  <si>
    <t>-366156347</t>
  </si>
  <si>
    <t>286610047800.S</t>
  </si>
  <si>
    <t>Filtračná šachta 425 mm, výška 2m, bez poklopu</t>
  </si>
  <si>
    <t>986216073</t>
  </si>
  <si>
    <t>286620000600.S</t>
  </si>
  <si>
    <t>Plastový PP poklop tr. zaťaženia A15, 425 mm na vlnovcovú šachtovú rúru</t>
  </si>
  <si>
    <t>-677456165</t>
  </si>
  <si>
    <t>899721132.S</t>
  </si>
  <si>
    <t>Označenie kanalizačného potrubia hnedou výstražnou fóliou</t>
  </si>
  <si>
    <t>-129457827</t>
  </si>
  <si>
    <t>5 - SO 05 Splašková kanalizácia</t>
  </si>
  <si>
    <t>-1282529850</t>
  </si>
  <si>
    <t>-909971140</t>
  </si>
  <si>
    <t>1935612505</t>
  </si>
  <si>
    <t>1542271168</t>
  </si>
  <si>
    <t>1974153947</t>
  </si>
  <si>
    <t>1255837011</t>
  </si>
  <si>
    <t>2145752286</t>
  </si>
  <si>
    <t>1496886500</t>
  </si>
  <si>
    <t>-282895951</t>
  </si>
  <si>
    <t>-1359943246</t>
  </si>
  <si>
    <t>871266000.S</t>
  </si>
  <si>
    <t>Montáž kanalizačného PVC-U potrubia hladkého viacvrstvového DN 100</t>
  </si>
  <si>
    <t>-1076743402</t>
  </si>
  <si>
    <t>286120000500.S</t>
  </si>
  <si>
    <t>Rúra PVC hladký, kanalizačný, gravitačný systém Dxr 110x3,2 mm, dĺ. 5 m, SN4 - napenená (viacvrstvová)</t>
  </si>
  <si>
    <t>1356367433</t>
  </si>
  <si>
    <t>871276002.S</t>
  </si>
  <si>
    <t>Montáž kanalizačného PVC-U potrubia hladkého viacvrstvového DN 125</t>
  </si>
  <si>
    <t>1962223167</t>
  </si>
  <si>
    <t>286110006400.S</t>
  </si>
  <si>
    <t>Rúra PVC-U hladký, kanalizačný, gravitačný systém Dxr 125x3,2 mm, dĺ. 5 m, SN4 - napenená (viacvrstvová)</t>
  </si>
  <si>
    <t>885644379</t>
  </si>
  <si>
    <t>-1556387930</t>
  </si>
  <si>
    <t>871445156</t>
  </si>
  <si>
    <t>-1766981704</t>
  </si>
  <si>
    <t>-2137808428</t>
  </si>
  <si>
    <t>592195454</t>
  </si>
  <si>
    <t>6 - SO 06 Úprava vodovodnej prípojky</t>
  </si>
  <si>
    <t>819271825</t>
  </si>
  <si>
    <t>1768016941</t>
  </si>
  <si>
    <t>133201209.S</t>
  </si>
  <si>
    <t>Príplatok k cenám za lepivosť horniny tr.3</t>
  </si>
  <si>
    <t>764794396</t>
  </si>
  <si>
    <t>2106963172</t>
  </si>
  <si>
    <t>1150665606</t>
  </si>
  <si>
    <t>783510137</t>
  </si>
  <si>
    <t>9997022</t>
  </si>
  <si>
    <t>-1730799771</t>
  </si>
  <si>
    <t>1533632690</t>
  </si>
  <si>
    <t>-2004234625</t>
  </si>
  <si>
    <t>-945004346</t>
  </si>
  <si>
    <t>-1802905058</t>
  </si>
  <si>
    <t>605828274</t>
  </si>
  <si>
    <t>-1405264903</t>
  </si>
  <si>
    <t>-1902775671</t>
  </si>
  <si>
    <t>-1170529113</t>
  </si>
  <si>
    <t>871171112.S</t>
  </si>
  <si>
    <t>Montáž vodovodného potrubia z dvojvsrtvového PE 100 SDR11, SDR17 zváraných elektrotvarovkami D 32x3,0 mm</t>
  </si>
  <si>
    <t>1707188209</t>
  </si>
  <si>
    <t>286130033400.S</t>
  </si>
  <si>
    <t>Rúra HDPE na vodu PE100 PN16 SDR11 32x3,0x100 m</t>
  </si>
  <si>
    <t>-1528579556</t>
  </si>
  <si>
    <t>286530227100.S</t>
  </si>
  <si>
    <t>Elektrospojka PE 100, na vodu, plyn a kanalizáciu, SDR 11, D 32 mm</t>
  </si>
  <si>
    <t>252377357</t>
  </si>
  <si>
    <t>892233111.S</t>
  </si>
  <si>
    <t>Preplach a dezinfekcia vodovodného potrubia DN od 40 do 70</t>
  </si>
  <si>
    <t>-263198492</t>
  </si>
  <si>
    <t>892241111.S</t>
  </si>
  <si>
    <t>Ostatné práce na rúrovom vedení, tlakové skúšky vodovodného potrubia DN do 80</t>
  </si>
  <si>
    <t>1315718273</t>
  </si>
  <si>
    <t>892372111.S</t>
  </si>
  <si>
    <t>Zabezpečenie koncov vodovodného potrubia pri tlakových skúškach DN do 300</t>
  </si>
  <si>
    <t>-1866617702</t>
  </si>
  <si>
    <t>893301002.S</t>
  </si>
  <si>
    <t>Osadenie vodomernej šachty železobetónovej</t>
  </si>
  <si>
    <t>-2110386791</t>
  </si>
  <si>
    <t>1200900</t>
  </si>
  <si>
    <t>Vodomerná šachta 1200x900, KLARTEC</t>
  </si>
  <si>
    <t>1469403947</t>
  </si>
  <si>
    <t>899102111.S</t>
  </si>
  <si>
    <t>Osadenie poklopu liatinového a oceľového vrátane rámu hmotn. do 100 kg</t>
  </si>
  <si>
    <t>1151994889</t>
  </si>
  <si>
    <t>552410002650</t>
  </si>
  <si>
    <t>Poklop liatinový TETRA, rozmer 600x600 mm, A 15 kN, s tesnenim</t>
  </si>
  <si>
    <t>-131052640</t>
  </si>
  <si>
    <t>899721121.S</t>
  </si>
  <si>
    <t>Signalizačný vodič na potrubí PVC DN do 150</t>
  </si>
  <si>
    <t>-1950506585</t>
  </si>
  <si>
    <t>899721131.S</t>
  </si>
  <si>
    <t>Označenie vodovodného potrubia bielou výstražnou fóliou</t>
  </si>
  <si>
    <t>-1528269300</t>
  </si>
  <si>
    <t>8999999911</t>
  </si>
  <si>
    <t>Napojenie na jestvujúci verejný rozvod vody vrátane rozkopania komunikácie a montážnej jamy so spätným vyspravením po zhotovení napojenia</t>
  </si>
  <si>
    <t>-884316127</t>
  </si>
  <si>
    <t>899vodomzostava</t>
  </si>
  <si>
    <t>Montáž a dodávka vodomernej zostavy</t>
  </si>
  <si>
    <t>-786936481</t>
  </si>
  <si>
    <t>7 - SO 07 Areálový vodovod</t>
  </si>
  <si>
    <t>1265037787</t>
  </si>
  <si>
    <t>1443223333</t>
  </si>
  <si>
    <t>-672394900</t>
  </si>
  <si>
    <t>588887710</t>
  </si>
  <si>
    <t>-180642603</t>
  </si>
  <si>
    <t>-2018938561</t>
  </si>
  <si>
    <t>-397867331</t>
  </si>
  <si>
    <t>-1709828666</t>
  </si>
  <si>
    <t>1733013174</t>
  </si>
  <si>
    <t>310826596</t>
  </si>
  <si>
    <t>1780334779</t>
  </si>
  <si>
    <t>-341098108</t>
  </si>
  <si>
    <t>-1328142148</t>
  </si>
  <si>
    <t>1976419939</t>
  </si>
  <si>
    <t>1341863466</t>
  </si>
  <si>
    <t>-407081112</t>
  </si>
  <si>
    <t>-1323585733</t>
  </si>
  <si>
    <t>1163060717</t>
  </si>
  <si>
    <t>8 - SO 08 Elektrická prípojka</t>
  </si>
  <si>
    <t xml:space="preserve">    46-M - Zemné práce vykonávané pri externých montážnych prácach</t>
  </si>
  <si>
    <t>210010095.S</t>
  </si>
  <si>
    <t xml:space="preserve">Rúrka ohybná elektroinštalačná  D 125 uložená voľne</t>
  </si>
  <si>
    <t>-40792345</t>
  </si>
  <si>
    <t>345710006100.Sr</t>
  </si>
  <si>
    <t>Rúrka ohybná FXKVS 125</t>
  </si>
  <si>
    <t>-590783007</t>
  </si>
  <si>
    <t>210193051.S0</t>
  </si>
  <si>
    <t>Montáž elektromerového rozvádzača vrátane zapojenia- RE1</t>
  </si>
  <si>
    <t>1935597732</t>
  </si>
  <si>
    <t>357120011300.Sr</t>
  </si>
  <si>
    <t>Dodávka elektromerového rozvádzača RE1 vrátane výzbroje</t>
  </si>
  <si>
    <t>-438031043</t>
  </si>
  <si>
    <t>210194006.S</t>
  </si>
  <si>
    <t>Rozpájacia a istiaca plastová skriňa pilierová - typ SR 6 pre vonkajšie práce</t>
  </si>
  <si>
    <t>1406619615</t>
  </si>
  <si>
    <t>35711000650000</t>
  </si>
  <si>
    <t>Skriňa rozpájacia a istiaca, plastová, pilierová SR 6 - podľa schémy</t>
  </si>
  <si>
    <t>1697514417</t>
  </si>
  <si>
    <t>210902487.S</t>
  </si>
  <si>
    <t>Kábel hliníkový silový, uložený v rúrke NAYY 0,6/1 kV 4x240 pre vonkajšie práce</t>
  </si>
  <si>
    <t>-1242939433</t>
  </si>
  <si>
    <t>341110034600.S</t>
  </si>
  <si>
    <t>Kábel hliníkový NAYY 4x240 SM mm2</t>
  </si>
  <si>
    <t>-1955163503</t>
  </si>
  <si>
    <t>5876326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</si>
  <si>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</si>
  <si>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</si>
  <si>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</si>
  <si>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</si>
  <si>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-1034939360</t>
  </si>
  <si>
    <t>460420022.S</t>
  </si>
  <si>
    <t>Zriadenie, rekonšt. káblového lôžka z piesku bez zakrytia, v ryhe šír. do 65 cm, hrúbky vrstvy 10 cm</t>
  </si>
  <si>
    <t>1655122145</t>
  </si>
  <si>
    <t>583110000300.S</t>
  </si>
  <si>
    <t>Drvina vápencová frakcia 0-4 mm</t>
  </si>
  <si>
    <t>-1351699849</t>
  </si>
  <si>
    <t>460490012.S</t>
  </si>
  <si>
    <t>Rozvinutie a uloženie výstražnej fólie z PE do ryhy, šírka do 33 cm</t>
  </si>
  <si>
    <t>1235706319</t>
  </si>
  <si>
    <t>283230008000.S</t>
  </si>
  <si>
    <t>Výstražná fóla PE, š. 300, farba červená</t>
  </si>
  <si>
    <t>3522429</t>
  </si>
  <si>
    <t>460560163.S</t>
  </si>
  <si>
    <t>Ručný zásyp nezap. káblovej ryhy bez zhutn. zeminy, 35 cm širokej, 80 cm hlbokej v zemine tr. 3</t>
  </si>
  <si>
    <t>-1214719932</t>
  </si>
  <si>
    <t>460620013.S</t>
  </si>
  <si>
    <t>Proviz. úprava terénu v zemine tr. 3, aby nerovnosti terénu neboli väčšie ako 2 cm od vodor.hladiny</t>
  </si>
  <si>
    <t>1861740638</t>
  </si>
  <si>
    <t>HZS000113.S</t>
  </si>
  <si>
    <t>Stavebno montážne práce náročné ucelené - odborné, tvorivé remeselné (Tr. 3) v rozsahu viac ako 8 hodín</t>
  </si>
  <si>
    <t>hod</t>
  </si>
  <si>
    <t>-324789701</t>
  </si>
  <si>
    <t>HZS000114.S01</t>
  </si>
  <si>
    <t>Revízia prípojky</t>
  </si>
  <si>
    <t>954692836</t>
  </si>
  <si>
    <t>9 - SO 09 Vonkajší rozvod NN</t>
  </si>
  <si>
    <t>1518652838</t>
  </si>
  <si>
    <t>442064451</t>
  </si>
  <si>
    <t>210222020.S</t>
  </si>
  <si>
    <t>Uzemňovacie vedenie v zemi FeZn do 120 mm2 vrátane izolácie spojov, pre vonkajšie práce</t>
  </si>
  <si>
    <t>-753552794</t>
  </si>
  <si>
    <t>-1975519628</t>
  </si>
  <si>
    <t>210800108.S</t>
  </si>
  <si>
    <t>Kábel medený uložený voľne CYKY 450/750 V 3x2,5</t>
  </si>
  <si>
    <t>1218277482</t>
  </si>
  <si>
    <t>955122024</t>
  </si>
  <si>
    <t>210800120.S</t>
  </si>
  <si>
    <t>Kábel medený uložený voľne CYKY 450/750 V 5x2,5</t>
  </si>
  <si>
    <t>-1003791904</t>
  </si>
  <si>
    <t>956363910</t>
  </si>
  <si>
    <t>210810098.S</t>
  </si>
  <si>
    <t>Kábel medený silový uložený voľne 1-CYKY 0,6/1 kV 5x50 pre vonkajšie práce</t>
  </si>
  <si>
    <t>-1892310333</t>
  </si>
  <si>
    <t>-1006324107</t>
  </si>
  <si>
    <t>210rtotem</t>
  </si>
  <si>
    <t>M+D Rtotem - info cena</t>
  </si>
  <si>
    <t>-2137096377</t>
  </si>
  <si>
    <t>-2145613704</t>
  </si>
  <si>
    <t>373485672</t>
  </si>
  <si>
    <t>390545077</t>
  </si>
  <si>
    <t>-1128484866</t>
  </si>
  <si>
    <t>-304386342</t>
  </si>
  <si>
    <t>-1608105704</t>
  </si>
  <si>
    <t>-736813916</t>
  </si>
  <si>
    <t>Revízia elektroinštalácie</t>
  </si>
  <si>
    <t>-596732277</t>
  </si>
  <si>
    <t>10 - SO 10 Vonkajšie osvetlenie</t>
  </si>
  <si>
    <t>1818602520</t>
  </si>
  <si>
    <t>246239528</t>
  </si>
  <si>
    <t>210201854.S</t>
  </si>
  <si>
    <t>Montáž stožiara oceľového výšky 7 m pre uličné svietidlá</t>
  </si>
  <si>
    <t>-598334877</t>
  </si>
  <si>
    <t>STK 60/70/3 7m</t>
  </si>
  <si>
    <t>Stožiar STK 60/70/3 7 m</t>
  </si>
  <si>
    <t>-1880476389</t>
  </si>
  <si>
    <t>210201882.S</t>
  </si>
  <si>
    <t>Montáž stožiarovej svorkovnice pre 3 poistky</t>
  </si>
  <si>
    <t>1924460335</t>
  </si>
  <si>
    <t>348370005100.S</t>
  </si>
  <si>
    <t>Svorkovnica stožiarová GURO RKM 2050, IP54</t>
  </si>
  <si>
    <t>-170624315</t>
  </si>
  <si>
    <t>210201964.S.</t>
  </si>
  <si>
    <t>Montáž a zapojenie svietidla na stožiar, resp. na stenu</t>
  </si>
  <si>
    <t>-1411111693</t>
  </si>
  <si>
    <t>svietidloA</t>
  </si>
  <si>
    <t>Philips BGP307 T25 1xLED99-4S/740 DM50, 230</t>
  </si>
  <si>
    <t>-1224143763</t>
  </si>
  <si>
    <t>210204101.S</t>
  </si>
  <si>
    <t>Výložník oceľový jednoramenný - na stenu bez murár. prác</t>
  </si>
  <si>
    <t>-1932859369</t>
  </si>
  <si>
    <t>316770000200.S</t>
  </si>
  <si>
    <t>Výložník nástenný RPP 60/200</t>
  </si>
  <si>
    <t>454269820</t>
  </si>
  <si>
    <t>210204104.S</t>
  </si>
  <si>
    <t xml:space="preserve">Výložník oceľový jednoramenný </t>
  </si>
  <si>
    <t>308043000</t>
  </si>
  <si>
    <t>V1T-05-06-Z</t>
  </si>
  <si>
    <t>Výložník V1T-05-06-Z</t>
  </si>
  <si>
    <t>838040747</t>
  </si>
  <si>
    <t>210204122.S</t>
  </si>
  <si>
    <t>Stožiarová pätka betónová</t>
  </si>
  <si>
    <t>1441924860</t>
  </si>
  <si>
    <t>589310003500.S</t>
  </si>
  <si>
    <t>Betón STN EN 206-1-C 16/20-XC1 (SK)-Cl 1,0-Dmax 22 - S1 z cementu portlandského</t>
  </si>
  <si>
    <t>1061903244</t>
  </si>
  <si>
    <t>210204201.S</t>
  </si>
  <si>
    <t>Elektrovýstroj stožiara pre 1 okruh</t>
  </si>
  <si>
    <t>-1173142802</t>
  </si>
  <si>
    <t>019585</t>
  </si>
  <si>
    <t>Stož.výzbroj 1xE27</t>
  </si>
  <si>
    <t>KS</t>
  </si>
  <si>
    <t>-1801330456</t>
  </si>
  <si>
    <t>857513523</t>
  </si>
  <si>
    <t>1468030365</t>
  </si>
  <si>
    <t>210800122.S</t>
  </si>
  <si>
    <t>Kábel medený uložený voľne CYKY 450/750 V 5x6</t>
  </si>
  <si>
    <t>245849090</t>
  </si>
  <si>
    <t>617073582</t>
  </si>
  <si>
    <t>460050713.S</t>
  </si>
  <si>
    <t>Výkop jamy pre stožiar verejného osvetlenia do 2 m3 vrátane, strojový výkop v zemina triedy 3</t>
  </si>
  <si>
    <t>-47427072</t>
  </si>
  <si>
    <t>352886867</t>
  </si>
  <si>
    <t>1468538883</t>
  </si>
  <si>
    <t>-13379517</t>
  </si>
  <si>
    <t>-1904937412</t>
  </si>
  <si>
    <t>-2144003515</t>
  </si>
  <si>
    <t>-507015286</t>
  </si>
  <si>
    <t>1020909653</t>
  </si>
  <si>
    <t>2037458649</t>
  </si>
  <si>
    <t>12 - SO 12 Inf. zariadenia a drobná architektúra</t>
  </si>
  <si>
    <t>-94475234</t>
  </si>
  <si>
    <t>1704676465</t>
  </si>
  <si>
    <t>-1221540667</t>
  </si>
  <si>
    <t>-2000283618</t>
  </si>
  <si>
    <t>-1475022377</t>
  </si>
  <si>
    <t>-2016884575</t>
  </si>
  <si>
    <t>275321311.S</t>
  </si>
  <si>
    <t>Betón základových pätiek, železový (bez výstuže), tr. C 16/20</t>
  </si>
  <si>
    <t>1637399439</t>
  </si>
  <si>
    <t>1237988212</t>
  </si>
  <si>
    <t>-424544663</t>
  </si>
  <si>
    <t>275361821.S</t>
  </si>
  <si>
    <t>Výstuž základových pätiek z ocele B500 (10505)</t>
  </si>
  <si>
    <t>1821669219</t>
  </si>
  <si>
    <t>767999999</t>
  </si>
  <si>
    <t>Montáž a dodávka Totému</t>
  </si>
  <si>
    <t>1692074084</t>
  </si>
  <si>
    <t>13 - SO 13 Prekládka verejného osvetlenia</t>
  </si>
  <si>
    <t>-1035055683</t>
  </si>
  <si>
    <t>1459868369</t>
  </si>
  <si>
    <t>-790376469</t>
  </si>
  <si>
    <t>1893819079</t>
  </si>
  <si>
    <t>-1435685903</t>
  </si>
  <si>
    <t>210902480.S</t>
  </si>
  <si>
    <t>Kábel hliníkový silový, uložený v rúrke NAYY 0,6/1 kV 4x16 pre vonkajšie práce</t>
  </si>
  <si>
    <t>-304749232</t>
  </si>
  <si>
    <t>341110033900.S</t>
  </si>
  <si>
    <t>Kábel hliníkový NAYY 4x16 RE mm2</t>
  </si>
  <si>
    <t>917800611</t>
  </si>
  <si>
    <t>-308093928</t>
  </si>
  <si>
    <t>-1131342193</t>
  </si>
  <si>
    <t>210969637.S</t>
  </si>
  <si>
    <t xml:space="preserve">Demontáž - kábel hliníkový silový, uložený v rúrke NAYY 0,6/1 kV 4x240   -0,00517 t</t>
  </si>
  <si>
    <t>1483595165</t>
  </si>
  <si>
    <t>210999001</t>
  </si>
  <si>
    <t>Prerušenie jestvujúceho podzemného kábla v bode a a napojenie v bode B</t>
  </si>
  <si>
    <t>934060574</t>
  </si>
  <si>
    <t>1-svcz-m 4x240</t>
  </si>
  <si>
    <t>Káblová spojka 1-SVCZ-M 4x240</t>
  </si>
  <si>
    <t>-744980791</t>
  </si>
  <si>
    <t>210999002</t>
  </si>
  <si>
    <t>Napojenie na jestvujúci rozvod v SR č. 21-62</t>
  </si>
  <si>
    <t>-1566499546</t>
  </si>
  <si>
    <t>254338171</t>
  </si>
  <si>
    <t>-1187515096</t>
  </si>
  <si>
    <t>2136382780</t>
  </si>
  <si>
    <t>2082278955</t>
  </si>
  <si>
    <t>-125048145</t>
  </si>
  <si>
    <t>-1525131617</t>
  </si>
  <si>
    <t>-1571731853</t>
  </si>
  <si>
    <t>-235683731</t>
  </si>
  <si>
    <t>844901963</t>
  </si>
  <si>
    <t>14 - SO 14 Prekládka vzdušného vedenia</t>
  </si>
  <si>
    <t>315712162</t>
  </si>
  <si>
    <t>636611552</t>
  </si>
  <si>
    <t>-202188597</t>
  </si>
  <si>
    <t>210040361.S</t>
  </si>
  <si>
    <t xml:space="preserve">Montáž vodiča zväzkového NFA2X 4x95 mm2  RM</t>
  </si>
  <si>
    <t>2028505379</t>
  </si>
  <si>
    <t>341110038800.S</t>
  </si>
  <si>
    <t>Kábel hliníkový závesný NFA2X 4x95 mm2</t>
  </si>
  <si>
    <t>-1532937443</t>
  </si>
  <si>
    <t>210040369.S</t>
  </si>
  <si>
    <t>Montáž konzoly VVS 1200 na betónový stĺp JB</t>
  </si>
  <si>
    <t>-1552840512</t>
  </si>
  <si>
    <t>311820003500.S</t>
  </si>
  <si>
    <t>Konzola stĺpová 1200-VVS/Z</t>
  </si>
  <si>
    <t>429518334</t>
  </si>
  <si>
    <t>210040371.S</t>
  </si>
  <si>
    <t>Montáž kotevného pásu konzoly VVS 1200/1530 + príslušenstvo</t>
  </si>
  <si>
    <t>1641160386</t>
  </si>
  <si>
    <t>311870014600.S</t>
  </si>
  <si>
    <t>Pás kotevný 940/Z (konzola 1200 mm) - príslušenstvo ku konzolám NN, VN + príslušenstvo</t>
  </si>
  <si>
    <t>-105293004</t>
  </si>
  <si>
    <t>210962068.S</t>
  </si>
  <si>
    <t xml:space="preserve">Demontáž stožiara  betónového</t>
  </si>
  <si>
    <t>2072635473</t>
  </si>
  <si>
    <t>210967853.S0</t>
  </si>
  <si>
    <t>Demontáž vzdušného vedenia (vodič) + príslušenstvo</t>
  </si>
  <si>
    <t>551285162</t>
  </si>
  <si>
    <t>210999901</t>
  </si>
  <si>
    <t>Odpojenie jestvujúceho vzdušného vedenia a napojenie nového vzdušného vedenia</t>
  </si>
  <si>
    <t>-900073839</t>
  </si>
  <si>
    <t>226510204</t>
  </si>
  <si>
    <t>1333696688</t>
  </si>
  <si>
    <t>16 - SO 16 - Stavebné úpravy pre LPG</t>
  </si>
  <si>
    <t>-70861857</t>
  </si>
  <si>
    <t>-1910672535</t>
  </si>
  <si>
    <t>1109421188</t>
  </si>
  <si>
    <t>210076062</t>
  </si>
  <si>
    <t>215080598</t>
  </si>
  <si>
    <t>-1297063367</t>
  </si>
  <si>
    <t>-621575732</t>
  </si>
  <si>
    <t>-1051080122</t>
  </si>
  <si>
    <t>-1551754826</t>
  </si>
  <si>
    <t>-859532507</t>
  </si>
  <si>
    <t>1156712939</t>
  </si>
  <si>
    <t>860568040</t>
  </si>
  <si>
    <t>-1296347483</t>
  </si>
  <si>
    <t>311271302</t>
  </si>
  <si>
    <t>Murivo nosné (m3) PREMAC 50x25x25 s betónovou výplňou hr. 250 mm</t>
  </si>
  <si>
    <t>1395467459</t>
  </si>
  <si>
    <t>1792806550</t>
  </si>
  <si>
    <t>564760211.S</t>
  </si>
  <si>
    <t>Podklad alebo kryt z kameniva hrubého drveného veľ. 16-32 mm s rozprestretím a zhutnením hr. 200 mm</t>
  </si>
  <si>
    <t>-1516501134</t>
  </si>
  <si>
    <t>665823885</t>
  </si>
  <si>
    <t>Dlažba betónová škárová, rozmer 200x165x60 mm, prírodná</t>
  </si>
  <si>
    <t>1438504681</t>
  </si>
  <si>
    <t>-227783109</t>
  </si>
  <si>
    <t>-2144850715</t>
  </si>
  <si>
    <t>622460151.S</t>
  </si>
  <si>
    <t>Príprava vonkajšieho podkladu stien cementovým prednástrekom, hr. 3 mm</t>
  </si>
  <si>
    <t>-604149155</t>
  </si>
  <si>
    <t>622460243.S</t>
  </si>
  <si>
    <t>Vonkajšia omietka stien vápennocementová jadrová (hrubá), hr. 20 mm</t>
  </si>
  <si>
    <t>1748972608</t>
  </si>
  <si>
    <t>-1076350663</t>
  </si>
  <si>
    <t>622481119.S</t>
  </si>
  <si>
    <t>Potiahnutie vonkajších stien sklotextilnou mriežkou s celoplošným prilepením</t>
  </si>
  <si>
    <t>-2125195093</t>
  </si>
  <si>
    <t>-93673869</t>
  </si>
  <si>
    <t>-45171330</t>
  </si>
  <si>
    <t>-958931197</t>
  </si>
  <si>
    <t>1414351642</t>
  </si>
  <si>
    <t>764352427.S</t>
  </si>
  <si>
    <t>Žľaby z pozinkovaného farbeného PZf plechu, pododkvapové polkruhové r.š. 330 mm</t>
  </si>
  <si>
    <t>881260169</t>
  </si>
  <si>
    <t>764430430.S</t>
  </si>
  <si>
    <t>Oplechovanie muriva a atík z pozinkovaného farbeného PZf plechu, vrátane rohov r.š. 400 mm</t>
  </si>
  <si>
    <t>613856900</t>
  </si>
  <si>
    <t>764454453.S</t>
  </si>
  <si>
    <t>Zvodové rúry z pozinkovaného farbeného PZf plechu, kruhové priemer 100 mm</t>
  </si>
  <si>
    <t>1001262512</t>
  </si>
  <si>
    <t>-1279239328</t>
  </si>
  <si>
    <t>-1503865709</t>
  </si>
  <si>
    <t>3D svetelné písmo - biele</t>
  </si>
  <si>
    <t>2098230535</t>
  </si>
  <si>
    <t>7679999991</t>
  </si>
  <si>
    <t>M+D klietka pre PB flaše 200x210x80 cm</t>
  </si>
  <si>
    <t>1659372860</t>
  </si>
  <si>
    <t>206626117</t>
  </si>
  <si>
    <t>47860606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</si>
</sst>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167" fontId="35" fillId="3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styles" Target="styles.xml" /><Relationship Id="rId23" Type="http://schemas.openxmlformats.org/officeDocument/2006/relationships/theme" Target="theme/theme1.xml" /><Relationship Id="rId24" Type="http://schemas.openxmlformats.org/officeDocument/2006/relationships/calcChain" Target="calcChain.xml" /><Relationship Id="rId2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91.25" customHeight="1">
      <c r="B23" s="18"/>
      <c r="E23" s="32" t="s">
        <v>35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36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37</v>
      </c>
      <c r="AK27" s="35">
        <f>ROUND(AG119,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39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40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41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42</v>
      </c>
      <c r="E32" s="3"/>
      <c r="F32" s="43" t="s">
        <v>43</v>
      </c>
      <c r="G32" s="3"/>
      <c r="H32" s="3"/>
      <c r="I32" s="3"/>
      <c r="J32" s="3"/>
      <c r="K32" s="3"/>
      <c r="L32" s="44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>
        <f>ROUND(AZ94 + SUM(CD119:CD123),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6">
        <f>ROUND(AV94 + SUM(BY119:BY123), 2)</f>
        <v>0</v>
      </c>
      <c r="AL32" s="45"/>
      <c r="AM32" s="45"/>
      <c r="AN32" s="45"/>
      <c r="AO32" s="45"/>
      <c r="AP32" s="45"/>
      <c r="AQ32" s="45"/>
      <c r="AR32" s="47"/>
      <c r="AS32" s="45"/>
      <c r="AT32" s="45"/>
      <c r="AU32" s="45"/>
      <c r="AV32" s="45"/>
      <c r="AW32" s="45"/>
      <c r="AX32" s="45"/>
      <c r="AY32" s="45"/>
      <c r="AZ32" s="45"/>
      <c r="BE32" s="48"/>
    </row>
    <row r="33" s="3" customFormat="1" ht="14.4" customHeight="1">
      <c r="A33" s="3"/>
      <c r="B33" s="42"/>
      <c r="C33" s="3"/>
      <c r="D33" s="3"/>
      <c r="E33" s="3"/>
      <c r="F33" s="43" t="s">
        <v>44</v>
      </c>
      <c r="G33" s="3"/>
      <c r="H33" s="3"/>
      <c r="I33" s="3"/>
      <c r="J33" s="3"/>
      <c r="K33" s="3"/>
      <c r="L33" s="44">
        <v>0.20000000000000001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>
        <f>ROUND(BA94 + SUM(CE119:CE123),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>
        <f>ROUND(AW94 + SUM(BZ119:BZ123), 2)</f>
        <v>0</v>
      </c>
      <c r="AL33" s="45"/>
      <c r="AM33" s="45"/>
      <c r="AN33" s="45"/>
      <c r="AO33" s="45"/>
      <c r="AP33" s="45"/>
      <c r="AQ33" s="45"/>
      <c r="AR33" s="47"/>
      <c r="AS33" s="45"/>
      <c r="AT33" s="45"/>
      <c r="AU33" s="45"/>
      <c r="AV33" s="45"/>
      <c r="AW33" s="45"/>
      <c r="AX33" s="45"/>
      <c r="AY33" s="45"/>
      <c r="AZ33" s="45"/>
      <c r="BE33" s="48"/>
    </row>
    <row r="34" hidden="1" s="3" customFormat="1" ht="14.4" customHeight="1">
      <c r="A34" s="3"/>
      <c r="B34" s="42"/>
      <c r="C34" s="3"/>
      <c r="D34" s="3"/>
      <c r="E34" s="3"/>
      <c r="F34" s="28" t="s">
        <v>45</v>
      </c>
      <c r="G34" s="3"/>
      <c r="H34" s="3"/>
      <c r="I34" s="3"/>
      <c r="J34" s="3"/>
      <c r="K34" s="3"/>
      <c r="L34" s="49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50">
        <f>ROUND(BB94 + SUM(CF119:CF123),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0">
        <v>0</v>
      </c>
      <c r="AL34" s="3"/>
      <c r="AM34" s="3"/>
      <c r="AN34" s="3"/>
      <c r="AO34" s="3"/>
      <c r="AP34" s="3"/>
      <c r="AQ34" s="3"/>
      <c r="AR34" s="42"/>
      <c r="BE34" s="48"/>
    </row>
    <row r="35" hidden="1" s="3" customFormat="1" ht="14.4" customHeight="1">
      <c r="A35" s="3"/>
      <c r="B35" s="42"/>
      <c r="C35" s="3"/>
      <c r="D35" s="3"/>
      <c r="E35" s="3"/>
      <c r="F35" s="28" t="s">
        <v>46</v>
      </c>
      <c r="G35" s="3"/>
      <c r="H35" s="3"/>
      <c r="I35" s="3"/>
      <c r="J35" s="3"/>
      <c r="K35" s="3"/>
      <c r="L35" s="49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50">
        <f>ROUND(BC94 + SUM(CG119:CG123),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50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43" t="s">
        <v>47</v>
      </c>
      <c r="G36" s="3"/>
      <c r="H36" s="3"/>
      <c r="I36" s="3"/>
      <c r="J36" s="3"/>
      <c r="K36" s="3"/>
      <c r="L36" s="44">
        <v>0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>
        <f>ROUND(BD94 + SUM(CH119:CH123), 2)</f>
        <v>0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6">
        <v>0</v>
      </c>
      <c r="AL36" s="45"/>
      <c r="AM36" s="45"/>
      <c r="AN36" s="45"/>
      <c r="AO36" s="45"/>
      <c r="AP36" s="45"/>
      <c r="AQ36" s="45"/>
      <c r="AR36" s="47"/>
      <c r="AS36" s="45"/>
      <c r="AT36" s="45"/>
      <c r="AU36" s="45"/>
      <c r="AV36" s="45"/>
      <c r="AW36" s="45"/>
      <c r="AX36" s="45"/>
      <c r="AY36" s="45"/>
      <c r="AZ36" s="45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51"/>
      <c r="D38" s="52" t="s">
        <v>48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49</v>
      </c>
      <c r="U38" s="53"/>
      <c r="V38" s="53"/>
      <c r="W38" s="53"/>
      <c r="X38" s="55" t="s">
        <v>50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8"/>
      <c r="D49" s="59" t="s">
        <v>51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52</v>
      </c>
      <c r="AI49" s="60"/>
      <c r="AJ49" s="60"/>
      <c r="AK49" s="60"/>
      <c r="AL49" s="60"/>
      <c r="AM49" s="60"/>
      <c r="AN49" s="60"/>
      <c r="AO49" s="60"/>
      <c r="AR49" s="58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61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53</v>
      </c>
      <c r="AI60" s="39"/>
      <c r="AJ60" s="39"/>
      <c r="AK60" s="39"/>
      <c r="AL60" s="39"/>
      <c r="AM60" s="61" t="s">
        <v>54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9" t="s">
        <v>55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9" t="s">
        <v>56</v>
      </c>
      <c r="AI64" s="62"/>
      <c r="AJ64" s="62"/>
      <c r="AK64" s="62"/>
      <c r="AL64" s="62"/>
      <c r="AM64" s="62"/>
      <c r="AN64" s="62"/>
      <c r="AO64" s="62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61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53</v>
      </c>
      <c r="AI75" s="39"/>
      <c r="AJ75" s="39"/>
      <c r="AK75" s="39"/>
      <c r="AL75" s="39"/>
      <c r="AM75" s="61" t="s">
        <v>54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37"/>
      <c r="B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37"/>
      <c r="BE81" s="36"/>
    </row>
    <row r="82" s="2" customFormat="1" ht="24.96" customHeight="1">
      <c r="A82" s="36"/>
      <c r="B82" s="37"/>
      <c r="C82" s="19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7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PV460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7"/>
      <c r="BE84" s="4"/>
    </row>
    <row r="85" s="5" customFormat="1" ht="36.96" customHeight="1">
      <c r="A85" s="5"/>
      <c r="B85" s="68"/>
      <c r="C85" s="69" t="s">
        <v>14</v>
      </c>
      <c r="D85" s="5"/>
      <c r="E85" s="5"/>
      <c r="F85" s="5"/>
      <c r="G85" s="5"/>
      <c r="H85" s="5"/>
      <c r="I85" s="5"/>
      <c r="J85" s="5"/>
      <c r="K85" s="5"/>
      <c r="L85" s="70" t="str">
        <f>K6</f>
        <v>ČSPHM F. Petrol Marcelová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8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18</v>
      </c>
      <c r="D87" s="36"/>
      <c r="E87" s="36"/>
      <c r="F87" s="36"/>
      <c r="G87" s="36"/>
      <c r="H87" s="36"/>
      <c r="I87" s="36"/>
      <c r="J87" s="36"/>
      <c r="K87" s="36"/>
      <c r="L87" s="71" t="str">
        <f>IF(K8="","",K8)</f>
        <v>k.ú. Marcelová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20</v>
      </c>
      <c r="AJ87" s="36"/>
      <c r="AK87" s="36"/>
      <c r="AL87" s="36"/>
      <c r="AM87" s="72" t="str">
        <f>IF(AN8= "","",AN8)</f>
        <v>24. 1. 2022</v>
      </c>
      <c r="AN87" s="72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22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F.PROPERTY s.r.o., K. Nagya 12/2, Komárno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28</v>
      </c>
      <c r="AJ89" s="36"/>
      <c r="AK89" s="36"/>
      <c r="AL89" s="36"/>
      <c r="AM89" s="73" t="str">
        <f>IF(E17="","",E17)</f>
        <v>FKF design spol. s r.o.</v>
      </c>
      <c r="AN89" s="4"/>
      <c r="AO89" s="4"/>
      <c r="AP89" s="4"/>
      <c r="AQ89" s="36"/>
      <c r="AR89" s="37"/>
      <c r="AS89" s="74" t="s">
        <v>58</v>
      </c>
      <c r="AT89" s="75"/>
      <c r="AU89" s="76"/>
      <c r="AV89" s="76"/>
      <c r="AW89" s="76"/>
      <c r="AX89" s="76"/>
      <c r="AY89" s="76"/>
      <c r="AZ89" s="76"/>
      <c r="BA89" s="76"/>
      <c r="BB89" s="76"/>
      <c r="BC89" s="76"/>
      <c r="BD89" s="77"/>
      <c r="BE89" s="36"/>
    </row>
    <row r="90" s="2" customFormat="1" ht="15.15" customHeight="1">
      <c r="A90" s="36"/>
      <c r="B90" s="37"/>
      <c r="C90" s="28" t="s">
        <v>26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32</v>
      </c>
      <c r="AJ90" s="36"/>
      <c r="AK90" s="36"/>
      <c r="AL90" s="36"/>
      <c r="AM90" s="73" t="str">
        <f>IF(E20="","",E20)</f>
        <v xml:space="preserve"> </v>
      </c>
      <c r="AN90" s="4"/>
      <c r="AO90" s="4"/>
      <c r="AP90" s="4"/>
      <c r="AQ90" s="36"/>
      <c r="AR90" s="37"/>
      <c r="AS90" s="78"/>
      <c r="AT90" s="79"/>
      <c r="AU90" s="80"/>
      <c r="AV90" s="80"/>
      <c r="AW90" s="80"/>
      <c r="AX90" s="80"/>
      <c r="AY90" s="80"/>
      <c r="AZ90" s="80"/>
      <c r="BA90" s="80"/>
      <c r="BB90" s="80"/>
      <c r="BC90" s="80"/>
      <c r="BD90" s="81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8"/>
      <c r="AT91" s="79"/>
      <c r="AU91" s="80"/>
      <c r="AV91" s="80"/>
      <c r="AW91" s="80"/>
      <c r="AX91" s="80"/>
      <c r="AY91" s="80"/>
      <c r="AZ91" s="80"/>
      <c r="BA91" s="80"/>
      <c r="BB91" s="80"/>
      <c r="BC91" s="80"/>
      <c r="BD91" s="81"/>
      <c r="BE91" s="36"/>
    </row>
    <row r="92" s="2" customFormat="1" ht="29.28" customHeight="1">
      <c r="A92" s="36"/>
      <c r="B92" s="37"/>
      <c r="C92" s="82" t="s">
        <v>59</v>
      </c>
      <c r="D92" s="83"/>
      <c r="E92" s="83"/>
      <c r="F92" s="83"/>
      <c r="G92" s="83"/>
      <c r="H92" s="84"/>
      <c r="I92" s="85" t="s">
        <v>60</v>
      </c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6" t="s">
        <v>61</v>
      </c>
      <c r="AH92" s="83"/>
      <c r="AI92" s="83"/>
      <c r="AJ92" s="83"/>
      <c r="AK92" s="83"/>
      <c r="AL92" s="83"/>
      <c r="AM92" s="83"/>
      <c r="AN92" s="85" t="s">
        <v>62</v>
      </c>
      <c r="AO92" s="83"/>
      <c r="AP92" s="87"/>
      <c r="AQ92" s="88" t="s">
        <v>63</v>
      </c>
      <c r="AR92" s="37"/>
      <c r="AS92" s="89" t="s">
        <v>64</v>
      </c>
      <c r="AT92" s="90" t="s">
        <v>65</v>
      </c>
      <c r="AU92" s="90" t="s">
        <v>66</v>
      </c>
      <c r="AV92" s="90" t="s">
        <v>67</v>
      </c>
      <c r="AW92" s="90" t="s">
        <v>68</v>
      </c>
      <c r="AX92" s="90" t="s">
        <v>69</v>
      </c>
      <c r="AY92" s="90" t="s">
        <v>70</v>
      </c>
      <c r="AZ92" s="90" t="s">
        <v>71</v>
      </c>
      <c r="BA92" s="90" t="s">
        <v>72</v>
      </c>
      <c r="BB92" s="90" t="s">
        <v>73</v>
      </c>
      <c r="BC92" s="90" t="s">
        <v>74</v>
      </c>
      <c r="BD92" s="91" t="s">
        <v>75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92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4"/>
      <c r="BE93" s="36"/>
    </row>
    <row r="94" s="6" customFormat="1" ht="32.4" customHeight="1">
      <c r="A94" s="6"/>
      <c r="B94" s="95"/>
      <c r="C94" s="96" t="s">
        <v>76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8">
        <f>ROUND(AG95+AG100+AG104+SUM(AG107:AG117),2)</f>
        <v>0</v>
      </c>
      <c r="AH94" s="98"/>
      <c r="AI94" s="98"/>
      <c r="AJ94" s="98"/>
      <c r="AK94" s="98"/>
      <c r="AL94" s="98"/>
      <c r="AM94" s="98"/>
      <c r="AN94" s="99">
        <f>SUM(AG94,AT94)</f>
        <v>0</v>
      </c>
      <c r="AO94" s="99"/>
      <c r="AP94" s="99"/>
      <c r="AQ94" s="100" t="s">
        <v>1</v>
      </c>
      <c r="AR94" s="95"/>
      <c r="AS94" s="101">
        <f>ROUND(AS95+AS100+AS104+SUM(AS107:AS117),2)</f>
        <v>0</v>
      </c>
      <c r="AT94" s="102">
        <f>ROUND(SUM(AV94:AW94),2)</f>
        <v>0</v>
      </c>
      <c r="AU94" s="103">
        <f>ROUND(AU95+AU100+AU104+SUM(AU107:AU117),5)</f>
        <v>0</v>
      </c>
      <c r="AV94" s="102">
        <f>ROUND(AZ94*L32,2)</f>
        <v>0</v>
      </c>
      <c r="AW94" s="102">
        <f>ROUND(BA94*L33,2)</f>
        <v>0</v>
      </c>
      <c r="AX94" s="102">
        <f>ROUND(BB94*L32,2)</f>
        <v>0</v>
      </c>
      <c r="AY94" s="102">
        <f>ROUND(BC94*L33,2)</f>
        <v>0</v>
      </c>
      <c r="AZ94" s="102">
        <f>ROUND(AZ95+AZ100+AZ104+SUM(AZ107:AZ117),2)</f>
        <v>0</v>
      </c>
      <c r="BA94" s="102">
        <f>ROUND(BA95+BA100+BA104+SUM(BA107:BA117),2)</f>
        <v>0</v>
      </c>
      <c r="BB94" s="102">
        <f>ROUND(BB95+BB100+BB104+SUM(BB107:BB117),2)</f>
        <v>0</v>
      </c>
      <c r="BC94" s="102">
        <f>ROUND(BC95+BC100+BC104+SUM(BC107:BC117),2)</f>
        <v>0</v>
      </c>
      <c r="BD94" s="104">
        <f>ROUND(BD95+BD100+BD104+SUM(BD107:BD117),2)</f>
        <v>0</v>
      </c>
      <c r="BE94" s="6"/>
      <c r="BS94" s="105" t="s">
        <v>77</v>
      </c>
      <c r="BT94" s="105" t="s">
        <v>78</v>
      </c>
      <c r="BU94" s="106" t="s">
        <v>79</v>
      </c>
      <c r="BV94" s="105" t="s">
        <v>80</v>
      </c>
      <c r="BW94" s="105" t="s">
        <v>4</v>
      </c>
      <c r="BX94" s="105" t="s">
        <v>81</v>
      </c>
      <c r="CL94" s="105" t="s">
        <v>1</v>
      </c>
    </row>
    <row r="95" s="7" customFormat="1" ht="16.5" customHeight="1">
      <c r="A95" s="7"/>
      <c r="B95" s="107"/>
      <c r="C95" s="108"/>
      <c r="D95" s="109" t="s">
        <v>82</v>
      </c>
      <c r="E95" s="109"/>
      <c r="F95" s="109"/>
      <c r="G95" s="109"/>
      <c r="H95" s="109"/>
      <c r="I95" s="110"/>
      <c r="J95" s="109" t="s">
        <v>83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ROUND(SUM(AG96:AG99),2)</f>
        <v>0</v>
      </c>
      <c r="AH95" s="110"/>
      <c r="AI95" s="110"/>
      <c r="AJ95" s="110"/>
      <c r="AK95" s="110"/>
      <c r="AL95" s="110"/>
      <c r="AM95" s="110"/>
      <c r="AN95" s="112">
        <f>SUM(AG95,AT95)</f>
        <v>0</v>
      </c>
      <c r="AO95" s="110"/>
      <c r="AP95" s="110"/>
      <c r="AQ95" s="113" t="s">
        <v>84</v>
      </c>
      <c r="AR95" s="107"/>
      <c r="AS95" s="114">
        <f>ROUND(SUM(AS96:AS99),2)</f>
        <v>0</v>
      </c>
      <c r="AT95" s="115">
        <f>ROUND(SUM(AV95:AW95),2)</f>
        <v>0</v>
      </c>
      <c r="AU95" s="116">
        <f>ROUND(SUM(AU96:AU99),5)</f>
        <v>0</v>
      </c>
      <c r="AV95" s="115">
        <f>ROUND(AZ95*L32,2)</f>
        <v>0</v>
      </c>
      <c r="AW95" s="115">
        <f>ROUND(BA95*L33,2)</f>
        <v>0</v>
      </c>
      <c r="AX95" s="115">
        <f>ROUND(BB95*L32,2)</f>
        <v>0</v>
      </c>
      <c r="AY95" s="115">
        <f>ROUND(BC95*L33,2)</f>
        <v>0</v>
      </c>
      <c r="AZ95" s="115">
        <f>ROUND(SUM(AZ96:AZ99),2)</f>
        <v>0</v>
      </c>
      <c r="BA95" s="115">
        <f>ROUND(SUM(BA96:BA99),2)</f>
        <v>0</v>
      </c>
      <c r="BB95" s="115">
        <f>ROUND(SUM(BB96:BB99),2)</f>
        <v>0</v>
      </c>
      <c r="BC95" s="115">
        <f>ROUND(SUM(BC96:BC99),2)</f>
        <v>0</v>
      </c>
      <c r="BD95" s="117">
        <f>ROUND(SUM(BD96:BD99),2)</f>
        <v>0</v>
      </c>
      <c r="BE95" s="7"/>
      <c r="BS95" s="118" t="s">
        <v>77</v>
      </c>
      <c r="BT95" s="118" t="s">
        <v>82</v>
      </c>
      <c r="BV95" s="118" t="s">
        <v>80</v>
      </c>
      <c r="BW95" s="118" t="s">
        <v>85</v>
      </c>
      <c r="BX95" s="118" t="s">
        <v>4</v>
      </c>
      <c r="CL95" s="118" t="s">
        <v>1</v>
      </c>
      <c r="CM95" s="118" t="s">
        <v>78</v>
      </c>
    </row>
    <row r="96" s="4" customFormat="1" ht="16.5" customHeight="1">
      <c r="A96" s="119" t="s">
        <v>86</v>
      </c>
      <c r="B96" s="67"/>
      <c r="C96" s="10"/>
      <c r="D96" s="10"/>
      <c r="E96" s="120" t="s">
        <v>82</v>
      </c>
      <c r="F96" s="120"/>
      <c r="G96" s="120"/>
      <c r="H96" s="120"/>
      <c r="I96" s="120"/>
      <c r="J96" s="10"/>
      <c r="K96" s="120" t="s">
        <v>83</v>
      </c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1">
        <f>'1 - SO 01 - Hlavná stavba'!J32</f>
        <v>0</v>
      </c>
      <c r="AH96" s="10"/>
      <c r="AI96" s="10"/>
      <c r="AJ96" s="10"/>
      <c r="AK96" s="10"/>
      <c r="AL96" s="10"/>
      <c r="AM96" s="10"/>
      <c r="AN96" s="121">
        <f>SUM(AG96,AT96)</f>
        <v>0</v>
      </c>
      <c r="AO96" s="10"/>
      <c r="AP96" s="10"/>
      <c r="AQ96" s="122" t="s">
        <v>87</v>
      </c>
      <c r="AR96" s="67"/>
      <c r="AS96" s="123">
        <v>0</v>
      </c>
      <c r="AT96" s="124">
        <f>ROUND(SUM(AV96:AW96),2)</f>
        <v>0</v>
      </c>
      <c r="AU96" s="125">
        <f>'1 - SO 01 - Hlavná stavba'!P149</f>
        <v>0</v>
      </c>
      <c r="AV96" s="124">
        <f>'1 - SO 01 - Hlavná stavba'!J35</f>
        <v>0</v>
      </c>
      <c r="AW96" s="124">
        <f>'1 - SO 01 - Hlavná stavba'!J36</f>
        <v>0</v>
      </c>
      <c r="AX96" s="124">
        <f>'1 - SO 01 - Hlavná stavba'!J37</f>
        <v>0</v>
      </c>
      <c r="AY96" s="124">
        <f>'1 - SO 01 - Hlavná stavba'!J38</f>
        <v>0</v>
      </c>
      <c r="AZ96" s="124">
        <f>'1 - SO 01 - Hlavná stavba'!F35</f>
        <v>0</v>
      </c>
      <c r="BA96" s="124">
        <f>'1 - SO 01 - Hlavná stavba'!F36</f>
        <v>0</v>
      </c>
      <c r="BB96" s="124">
        <f>'1 - SO 01 - Hlavná stavba'!F37</f>
        <v>0</v>
      </c>
      <c r="BC96" s="124">
        <f>'1 - SO 01 - Hlavná stavba'!F38</f>
        <v>0</v>
      </c>
      <c r="BD96" s="126">
        <f>'1 - SO 01 - Hlavná stavba'!F39</f>
        <v>0</v>
      </c>
      <c r="BE96" s="4"/>
      <c r="BT96" s="23" t="s">
        <v>88</v>
      </c>
      <c r="BU96" s="23" t="s">
        <v>89</v>
      </c>
      <c r="BV96" s="23" t="s">
        <v>80</v>
      </c>
      <c r="BW96" s="23" t="s">
        <v>85</v>
      </c>
      <c r="BX96" s="23" t="s">
        <v>4</v>
      </c>
      <c r="CL96" s="23" t="s">
        <v>1</v>
      </c>
      <c r="CM96" s="23" t="s">
        <v>78</v>
      </c>
    </row>
    <row r="97" s="4" customFormat="1" ht="16.5" customHeight="1">
      <c r="A97" s="119" t="s">
        <v>86</v>
      </c>
      <c r="B97" s="67"/>
      <c r="C97" s="10"/>
      <c r="D97" s="10"/>
      <c r="E97" s="120" t="s">
        <v>90</v>
      </c>
      <c r="F97" s="120"/>
      <c r="G97" s="120"/>
      <c r="H97" s="120"/>
      <c r="I97" s="120"/>
      <c r="J97" s="10"/>
      <c r="K97" s="120" t="s">
        <v>91</v>
      </c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1">
        <f>'1_1 - Zdravotechnika'!J34</f>
        <v>0</v>
      </c>
      <c r="AH97" s="10"/>
      <c r="AI97" s="10"/>
      <c r="AJ97" s="10"/>
      <c r="AK97" s="10"/>
      <c r="AL97" s="10"/>
      <c r="AM97" s="10"/>
      <c r="AN97" s="121">
        <f>SUM(AG97,AT97)</f>
        <v>0</v>
      </c>
      <c r="AO97" s="10"/>
      <c r="AP97" s="10"/>
      <c r="AQ97" s="122" t="s">
        <v>87</v>
      </c>
      <c r="AR97" s="67"/>
      <c r="AS97" s="123">
        <v>0</v>
      </c>
      <c r="AT97" s="124">
        <f>ROUND(SUM(AV97:AW97),2)</f>
        <v>0</v>
      </c>
      <c r="AU97" s="125">
        <f>'1_1 - Zdravotechnika'!P139</f>
        <v>0</v>
      </c>
      <c r="AV97" s="124">
        <f>'1_1 - Zdravotechnika'!J37</f>
        <v>0</v>
      </c>
      <c r="AW97" s="124">
        <f>'1_1 - Zdravotechnika'!J38</f>
        <v>0</v>
      </c>
      <c r="AX97" s="124">
        <f>'1_1 - Zdravotechnika'!J39</f>
        <v>0</v>
      </c>
      <c r="AY97" s="124">
        <f>'1_1 - Zdravotechnika'!J40</f>
        <v>0</v>
      </c>
      <c r="AZ97" s="124">
        <f>'1_1 - Zdravotechnika'!F37</f>
        <v>0</v>
      </c>
      <c r="BA97" s="124">
        <f>'1_1 - Zdravotechnika'!F38</f>
        <v>0</v>
      </c>
      <c r="BB97" s="124">
        <f>'1_1 - Zdravotechnika'!F39</f>
        <v>0</v>
      </c>
      <c r="BC97" s="124">
        <f>'1_1 - Zdravotechnika'!F40</f>
        <v>0</v>
      </c>
      <c r="BD97" s="126">
        <f>'1_1 - Zdravotechnika'!F41</f>
        <v>0</v>
      </c>
      <c r="BE97" s="4"/>
      <c r="BT97" s="23" t="s">
        <v>88</v>
      </c>
      <c r="BV97" s="23" t="s">
        <v>80</v>
      </c>
      <c r="BW97" s="23" t="s">
        <v>92</v>
      </c>
      <c r="BX97" s="23" t="s">
        <v>85</v>
      </c>
      <c r="CL97" s="23" t="s">
        <v>1</v>
      </c>
    </row>
    <row r="98" s="4" customFormat="1" ht="16.5" customHeight="1">
      <c r="A98" s="119" t="s">
        <v>86</v>
      </c>
      <c r="B98" s="67"/>
      <c r="C98" s="10"/>
      <c r="D98" s="10"/>
      <c r="E98" s="120" t="s">
        <v>93</v>
      </c>
      <c r="F98" s="120"/>
      <c r="G98" s="120"/>
      <c r="H98" s="120"/>
      <c r="I98" s="120"/>
      <c r="J98" s="10"/>
      <c r="K98" s="120" t="s">
        <v>94</v>
      </c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1">
        <f>'1_2 - Vzduchotechnika'!J34</f>
        <v>0</v>
      </c>
      <c r="AH98" s="10"/>
      <c r="AI98" s="10"/>
      <c r="AJ98" s="10"/>
      <c r="AK98" s="10"/>
      <c r="AL98" s="10"/>
      <c r="AM98" s="10"/>
      <c r="AN98" s="121">
        <f>SUM(AG98,AT98)</f>
        <v>0</v>
      </c>
      <c r="AO98" s="10"/>
      <c r="AP98" s="10"/>
      <c r="AQ98" s="122" t="s">
        <v>87</v>
      </c>
      <c r="AR98" s="67"/>
      <c r="AS98" s="123">
        <v>0</v>
      </c>
      <c r="AT98" s="124">
        <f>ROUND(SUM(AV98:AW98),2)</f>
        <v>0</v>
      </c>
      <c r="AU98" s="125">
        <f>'1_2 - Vzduchotechnika'!P137</f>
        <v>0</v>
      </c>
      <c r="AV98" s="124">
        <f>'1_2 - Vzduchotechnika'!J37</f>
        <v>0</v>
      </c>
      <c r="AW98" s="124">
        <f>'1_2 - Vzduchotechnika'!J38</f>
        <v>0</v>
      </c>
      <c r="AX98" s="124">
        <f>'1_2 - Vzduchotechnika'!J39</f>
        <v>0</v>
      </c>
      <c r="AY98" s="124">
        <f>'1_2 - Vzduchotechnika'!J40</f>
        <v>0</v>
      </c>
      <c r="AZ98" s="124">
        <f>'1_2 - Vzduchotechnika'!F37</f>
        <v>0</v>
      </c>
      <c r="BA98" s="124">
        <f>'1_2 - Vzduchotechnika'!F38</f>
        <v>0</v>
      </c>
      <c r="BB98" s="124">
        <f>'1_2 - Vzduchotechnika'!F39</f>
        <v>0</v>
      </c>
      <c r="BC98" s="124">
        <f>'1_2 - Vzduchotechnika'!F40</f>
        <v>0</v>
      </c>
      <c r="BD98" s="126">
        <f>'1_2 - Vzduchotechnika'!F41</f>
        <v>0</v>
      </c>
      <c r="BE98" s="4"/>
      <c r="BT98" s="23" t="s">
        <v>88</v>
      </c>
      <c r="BV98" s="23" t="s">
        <v>80</v>
      </c>
      <c r="BW98" s="23" t="s">
        <v>95</v>
      </c>
      <c r="BX98" s="23" t="s">
        <v>85</v>
      </c>
      <c r="CL98" s="23" t="s">
        <v>1</v>
      </c>
    </row>
    <row r="99" s="4" customFormat="1" ht="16.5" customHeight="1">
      <c r="A99" s="119" t="s">
        <v>86</v>
      </c>
      <c r="B99" s="67"/>
      <c r="C99" s="10"/>
      <c r="D99" s="10"/>
      <c r="E99" s="120" t="s">
        <v>96</v>
      </c>
      <c r="F99" s="120"/>
      <c r="G99" s="120"/>
      <c r="H99" s="120"/>
      <c r="I99" s="120"/>
      <c r="J99" s="10"/>
      <c r="K99" s="120" t="s">
        <v>97</v>
      </c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1">
        <f>'1_3 - Elektroinštalácia'!J34</f>
        <v>0</v>
      </c>
      <c r="AH99" s="10"/>
      <c r="AI99" s="10"/>
      <c r="AJ99" s="10"/>
      <c r="AK99" s="10"/>
      <c r="AL99" s="10"/>
      <c r="AM99" s="10"/>
      <c r="AN99" s="121">
        <f>SUM(AG99,AT99)</f>
        <v>0</v>
      </c>
      <c r="AO99" s="10"/>
      <c r="AP99" s="10"/>
      <c r="AQ99" s="122" t="s">
        <v>87</v>
      </c>
      <c r="AR99" s="67"/>
      <c r="AS99" s="123">
        <v>0</v>
      </c>
      <c r="AT99" s="124">
        <f>ROUND(SUM(AV99:AW99),2)</f>
        <v>0</v>
      </c>
      <c r="AU99" s="125">
        <f>'1_3 - Elektroinštalácia'!P137</f>
        <v>0</v>
      </c>
      <c r="AV99" s="124">
        <f>'1_3 - Elektroinštalácia'!J37</f>
        <v>0</v>
      </c>
      <c r="AW99" s="124">
        <f>'1_3 - Elektroinštalácia'!J38</f>
        <v>0</v>
      </c>
      <c r="AX99" s="124">
        <f>'1_3 - Elektroinštalácia'!J39</f>
        <v>0</v>
      </c>
      <c r="AY99" s="124">
        <f>'1_3 - Elektroinštalácia'!J40</f>
        <v>0</v>
      </c>
      <c r="AZ99" s="124">
        <f>'1_3 - Elektroinštalácia'!F37</f>
        <v>0</v>
      </c>
      <c r="BA99" s="124">
        <f>'1_3 - Elektroinštalácia'!F38</f>
        <v>0</v>
      </c>
      <c r="BB99" s="124">
        <f>'1_3 - Elektroinštalácia'!F39</f>
        <v>0</v>
      </c>
      <c r="BC99" s="124">
        <f>'1_3 - Elektroinštalácia'!F40</f>
        <v>0</v>
      </c>
      <c r="BD99" s="126">
        <f>'1_3 - Elektroinštalácia'!F41</f>
        <v>0</v>
      </c>
      <c r="BE99" s="4"/>
      <c r="BT99" s="23" t="s">
        <v>88</v>
      </c>
      <c r="BV99" s="23" t="s">
        <v>80</v>
      </c>
      <c r="BW99" s="23" t="s">
        <v>98</v>
      </c>
      <c r="BX99" s="23" t="s">
        <v>85</v>
      </c>
      <c r="CL99" s="23" t="s">
        <v>1</v>
      </c>
    </row>
    <row r="100" s="7" customFormat="1" ht="24.75" customHeight="1">
      <c r="A100" s="7"/>
      <c r="B100" s="107"/>
      <c r="C100" s="108"/>
      <c r="D100" s="109" t="s">
        <v>88</v>
      </c>
      <c r="E100" s="109"/>
      <c r="F100" s="109"/>
      <c r="G100" s="109"/>
      <c r="H100" s="109"/>
      <c r="I100" s="110"/>
      <c r="J100" s="109" t="s">
        <v>99</v>
      </c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11">
        <f>ROUND(SUM(AG101:AG103),2)</f>
        <v>0</v>
      </c>
      <c r="AH100" s="110"/>
      <c r="AI100" s="110"/>
      <c r="AJ100" s="110"/>
      <c r="AK100" s="110"/>
      <c r="AL100" s="110"/>
      <c r="AM100" s="110"/>
      <c r="AN100" s="112">
        <f>SUM(AG100,AT100)</f>
        <v>0</v>
      </c>
      <c r="AO100" s="110"/>
      <c r="AP100" s="110"/>
      <c r="AQ100" s="113" t="s">
        <v>84</v>
      </c>
      <c r="AR100" s="107"/>
      <c r="AS100" s="114">
        <f>ROUND(SUM(AS101:AS103),2)</f>
        <v>0</v>
      </c>
      <c r="AT100" s="115">
        <f>ROUND(SUM(AV100:AW100),2)</f>
        <v>0</v>
      </c>
      <c r="AU100" s="116">
        <f>ROUND(SUM(AU101:AU103),5)</f>
        <v>0</v>
      </c>
      <c r="AV100" s="115">
        <f>ROUND(AZ100*L32,2)</f>
        <v>0</v>
      </c>
      <c r="AW100" s="115">
        <f>ROUND(BA100*L33,2)</f>
        <v>0</v>
      </c>
      <c r="AX100" s="115">
        <f>ROUND(BB100*L32,2)</f>
        <v>0</v>
      </c>
      <c r="AY100" s="115">
        <f>ROUND(BC100*L33,2)</f>
        <v>0</v>
      </c>
      <c r="AZ100" s="115">
        <f>ROUND(SUM(AZ101:AZ103),2)</f>
        <v>0</v>
      </c>
      <c r="BA100" s="115">
        <f>ROUND(SUM(BA101:BA103),2)</f>
        <v>0</v>
      </c>
      <c r="BB100" s="115">
        <f>ROUND(SUM(BB101:BB103),2)</f>
        <v>0</v>
      </c>
      <c r="BC100" s="115">
        <f>ROUND(SUM(BC101:BC103),2)</f>
        <v>0</v>
      </c>
      <c r="BD100" s="117">
        <f>ROUND(SUM(BD101:BD103),2)</f>
        <v>0</v>
      </c>
      <c r="BE100" s="7"/>
      <c r="BS100" s="118" t="s">
        <v>77</v>
      </c>
      <c r="BT100" s="118" t="s">
        <v>82</v>
      </c>
      <c r="BU100" s="118" t="s">
        <v>79</v>
      </c>
      <c r="BV100" s="118" t="s">
        <v>80</v>
      </c>
      <c r="BW100" s="118" t="s">
        <v>100</v>
      </c>
      <c r="BX100" s="118" t="s">
        <v>4</v>
      </c>
      <c r="CL100" s="118" t="s">
        <v>1</v>
      </c>
      <c r="CM100" s="118" t="s">
        <v>78</v>
      </c>
    </row>
    <row r="101" s="4" customFormat="1" ht="16.5" customHeight="1">
      <c r="A101" s="119" t="s">
        <v>86</v>
      </c>
      <c r="B101" s="67"/>
      <c r="C101" s="10"/>
      <c r="D101" s="10"/>
      <c r="E101" s="120" t="s">
        <v>101</v>
      </c>
      <c r="F101" s="120"/>
      <c r="G101" s="120"/>
      <c r="H101" s="120"/>
      <c r="I101" s="120"/>
      <c r="J101" s="10"/>
      <c r="K101" s="120" t="s">
        <v>102</v>
      </c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1">
        <f>'2_1 - Úprava cesty III-1464'!J34</f>
        <v>0</v>
      </c>
      <c r="AH101" s="10"/>
      <c r="AI101" s="10"/>
      <c r="AJ101" s="10"/>
      <c r="AK101" s="10"/>
      <c r="AL101" s="10"/>
      <c r="AM101" s="10"/>
      <c r="AN101" s="121">
        <f>SUM(AG101,AT101)</f>
        <v>0</v>
      </c>
      <c r="AO101" s="10"/>
      <c r="AP101" s="10"/>
      <c r="AQ101" s="122" t="s">
        <v>87</v>
      </c>
      <c r="AR101" s="67"/>
      <c r="AS101" s="123">
        <v>0</v>
      </c>
      <c r="AT101" s="124">
        <f>ROUND(SUM(AV101:AW101),2)</f>
        <v>0</v>
      </c>
      <c r="AU101" s="125">
        <f>'2_1 - Úprava cesty III-1464'!P136</f>
        <v>0</v>
      </c>
      <c r="AV101" s="124">
        <f>'2_1 - Úprava cesty III-1464'!J37</f>
        <v>0</v>
      </c>
      <c r="AW101" s="124">
        <f>'2_1 - Úprava cesty III-1464'!J38</f>
        <v>0</v>
      </c>
      <c r="AX101" s="124">
        <f>'2_1 - Úprava cesty III-1464'!J39</f>
        <v>0</v>
      </c>
      <c r="AY101" s="124">
        <f>'2_1 - Úprava cesty III-1464'!J40</f>
        <v>0</v>
      </c>
      <c r="AZ101" s="124">
        <f>'2_1 - Úprava cesty III-1464'!F37</f>
        <v>0</v>
      </c>
      <c r="BA101" s="124">
        <f>'2_1 - Úprava cesty III-1464'!F38</f>
        <v>0</v>
      </c>
      <c r="BB101" s="124">
        <f>'2_1 - Úprava cesty III-1464'!F39</f>
        <v>0</v>
      </c>
      <c r="BC101" s="124">
        <f>'2_1 - Úprava cesty III-1464'!F40</f>
        <v>0</v>
      </c>
      <c r="BD101" s="126">
        <f>'2_1 - Úprava cesty III-1464'!F41</f>
        <v>0</v>
      </c>
      <c r="BE101" s="4"/>
      <c r="BT101" s="23" t="s">
        <v>88</v>
      </c>
      <c r="BV101" s="23" t="s">
        <v>80</v>
      </c>
      <c r="BW101" s="23" t="s">
        <v>103</v>
      </c>
      <c r="BX101" s="23" t="s">
        <v>100</v>
      </c>
      <c r="CL101" s="23" t="s">
        <v>1</v>
      </c>
    </row>
    <row r="102" s="4" customFormat="1" ht="16.5" customHeight="1">
      <c r="A102" s="119" t="s">
        <v>86</v>
      </c>
      <c r="B102" s="67"/>
      <c r="C102" s="10"/>
      <c r="D102" s="10"/>
      <c r="E102" s="120" t="s">
        <v>104</v>
      </c>
      <c r="F102" s="120"/>
      <c r="G102" s="120"/>
      <c r="H102" s="120"/>
      <c r="I102" s="120"/>
      <c r="J102" s="10"/>
      <c r="K102" s="120" t="s">
        <v>105</v>
      </c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1">
        <f>'2_2 - Úprava chodníkov pr...'!J34</f>
        <v>0</v>
      </c>
      <c r="AH102" s="10"/>
      <c r="AI102" s="10"/>
      <c r="AJ102" s="10"/>
      <c r="AK102" s="10"/>
      <c r="AL102" s="10"/>
      <c r="AM102" s="10"/>
      <c r="AN102" s="121">
        <f>SUM(AG102,AT102)</f>
        <v>0</v>
      </c>
      <c r="AO102" s="10"/>
      <c r="AP102" s="10"/>
      <c r="AQ102" s="122" t="s">
        <v>87</v>
      </c>
      <c r="AR102" s="67"/>
      <c r="AS102" s="123">
        <v>0</v>
      </c>
      <c r="AT102" s="124">
        <f>ROUND(SUM(AV102:AW102),2)</f>
        <v>0</v>
      </c>
      <c r="AU102" s="125">
        <f>'2_2 - Úprava chodníkov pr...'!P138</f>
        <v>0</v>
      </c>
      <c r="AV102" s="124">
        <f>'2_2 - Úprava chodníkov pr...'!J37</f>
        <v>0</v>
      </c>
      <c r="AW102" s="124">
        <f>'2_2 - Úprava chodníkov pr...'!J38</f>
        <v>0</v>
      </c>
      <c r="AX102" s="124">
        <f>'2_2 - Úprava chodníkov pr...'!J39</f>
        <v>0</v>
      </c>
      <c r="AY102" s="124">
        <f>'2_2 - Úprava chodníkov pr...'!J40</f>
        <v>0</v>
      </c>
      <c r="AZ102" s="124">
        <f>'2_2 - Úprava chodníkov pr...'!F37</f>
        <v>0</v>
      </c>
      <c r="BA102" s="124">
        <f>'2_2 - Úprava chodníkov pr...'!F38</f>
        <v>0</v>
      </c>
      <c r="BB102" s="124">
        <f>'2_2 - Úprava chodníkov pr...'!F39</f>
        <v>0</v>
      </c>
      <c r="BC102" s="124">
        <f>'2_2 - Úprava chodníkov pr...'!F40</f>
        <v>0</v>
      </c>
      <c r="BD102" s="126">
        <f>'2_2 - Úprava chodníkov pr...'!F41</f>
        <v>0</v>
      </c>
      <c r="BE102" s="4"/>
      <c r="BT102" s="23" t="s">
        <v>88</v>
      </c>
      <c r="BV102" s="23" t="s">
        <v>80</v>
      </c>
      <c r="BW102" s="23" t="s">
        <v>106</v>
      </c>
      <c r="BX102" s="23" t="s">
        <v>100</v>
      </c>
      <c r="CL102" s="23" t="s">
        <v>1</v>
      </c>
    </row>
    <row r="103" s="4" customFormat="1" ht="23.25" customHeight="1">
      <c r="A103" s="119" t="s">
        <v>86</v>
      </c>
      <c r="B103" s="67"/>
      <c r="C103" s="10"/>
      <c r="D103" s="10"/>
      <c r="E103" s="120" t="s">
        <v>107</v>
      </c>
      <c r="F103" s="120"/>
      <c r="G103" s="120"/>
      <c r="H103" s="120"/>
      <c r="I103" s="120"/>
      <c r="J103" s="10"/>
      <c r="K103" s="120" t="s">
        <v>108</v>
      </c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1">
        <f>'2_3 - Úprava cesty III-14...'!J34</f>
        <v>0</v>
      </c>
      <c r="AH103" s="10"/>
      <c r="AI103" s="10"/>
      <c r="AJ103" s="10"/>
      <c r="AK103" s="10"/>
      <c r="AL103" s="10"/>
      <c r="AM103" s="10"/>
      <c r="AN103" s="121">
        <f>SUM(AG103,AT103)</f>
        <v>0</v>
      </c>
      <c r="AO103" s="10"/>
      <c r="AP103" s="10"/>
      <c r="AQ103" s="122" t="s">
        <v>87</v>
      </c>
      <c r="AR103" s="67"/>
      <c r="AS103" s="123">
        <v>0</v>
      </c>
      <c r="AT103" s="124">
        <f>ROUND(SUM(AV103:AW103),2)</f>
        <v>0</v>
      </c>
      <c r="AU103" s="125">
        <f>'2_3 - Úprava cesty III-14...'!P133</f>
        <v>0</v>
      </c>
      <c r="AV103" s="124">
        <f>'2_3 - Úprava cesty III-14...'!J37</f>
        <v>0</v>
      </c>
      <c r="AW103" s="124">
        <f>'2_3 - Úprava cesty III-14...'!J38</f>
        <v>0</v>
      </c>
      <c r="AX103" s="124">
        <f>'2_3 - Úprava cesty III-14...'!J39</f>
        <v>0</v>
      </c>
      <c r="AY103" s="124">
        <f>'2_3 - Úprava cesty III-14...'!J40</f>
        <v>0</v>
      </c>
      <c r="AZ103" s="124">
        <f>'2_3 - Úprava cesty III-14...'!F37</f>
        <v>0</v>
      </c>
      <c r="BA103" s="124">
        <f>'2_3 - Úprava cesty III-14...'!F38</f>
        <v>0</v>
      </c>
      <c r="BB103" s="124">
        <f>'2_3 - Úprava cesty III-14...'!F39</f>
        <v>0</v>
      </c>
      <c r="BC103" s="124">
        <f>'2_3 - Úprava cesty III-14...'!F40</f>
        <v>0</v>
      </c>
      <c r="BD103" s="126">
        <f>'2_3 - Úprava cesty III-14...'!F41</f>
        <v>0</v>
      </c>
      <c r="BE103" s="4"/>
      <c r="BT103" s="23" t="s">
        <v>88</v>
      </c>
      <c r="BV103" s="23" t="s">
        <v>80</v>
      </c>
      <c r="BW103" s="23" t="s">
        <v>109</v>
      </c>
      <c r="BX103" s="23" t="s">
        <v>100</v>
      </c>
      <c r="CL103" s="23" t="s">
        <v>1</v>
      </c>
    </row>
    <row r="104" s="7" customFormat="1" ht="24.75" customHeight="1">
      <c r="A104" s="7"/>
      <c r="B104" s="107"/>
      <c r="C104" s="108"/>
      <c r="D104" s="109" t="s">
        <v>110</v>
      </c>
      <c r="E104" s="109"/>
      <c r="F104" s="109"/>
      <c r="G104" s="109"/>
      <c r="H104" s="109"/>
      <c r="I104" s="110"/>
      <c r="J104" s="109" t="s">
        <v>111</v>
      </c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1">
        <f>ROUND(SUM(AG105:AG106),2)</f>
        <v>0</v>
      </c>
      <c r="AH104" s="110"/>
      <c r="AI104" s="110"/>
      <c r="AJ104" s="110"/>
      <c r="AK104" s="110"/>
      <c r="AL104" s="110"/>
      <c r="AM104" s="110"/>
      <c r="AN104" s="112">
        <f>SUM(AG104,AT104)</f>
        <v>0</v>
      </c>
      <c r="AO104" s="110"/>
      <c r="AP104" s="110"/>
      <c r="AQ104" s="113" t="s">
        <v>84</v>
      </c>
      <c r="AR104" s="107"/>
      <c r="AS104" s="114">
        <f>ROUND(SUM(AS105:AS106),2)</f>
        <v>0</v>
      </c>
      <c r="AT104" s="115">
        <f>ROUND(SUM(AV104:AW104),2)</f>
        <v>0</v>
      </c>
      <c r="AU104" s="116">
        <f>ROUND(SUM(AU105:AU106),5)</f>
        <v>0</v>
      </c>
      <c r="AV104" s="115">
        <f>ROUND(AZ104*L32,2)</f>
        <v>0</v>
      </c>
      <c r="AW104" s="115">
        <f>ROUND(BA104*L33,2)</f>
        <v>0</v>
      </c>
      <c r="AX104" s="115">
        <f>ROUND(BB104*L32,2)</f>
        <v>0</v>
      </c>
      <c r="AY104" s="115">
        <f>ROUND(BC104*L33,2)</f>
        <v>0</v>
      </c>
      <c r="AZ104" s="115">
        <f>ROUND(SUM(AZ105:AZ106),2)</f>
        <v>0</v>
      </c>
      <c r="BA104" s="115">
        <f>ROUND(SUM(BA105:BA106),2)</f>
        <v>0</v>
      </c>
      <c r="BB104" s="115">
        <f>ROUND(SUM(BB105:BB106),2)</f>
        <v>0</v>
      </c>
      <c r="BC104" s="115">
        <f>ROUND(SUM(BC105:BC106),2)</f>
        <v>0</v>
      </c>
      <c r="BD104" s="117">
        <f>ROUND(SUM(BD105:BD106),2)</f>
        <v>0</v>
      </c>
      <c r="BE104" s="7"/>
      <c r="BS104" s="118" t="s">
        <v>77</v>
      </c>
      <c r="BT104" s="118" t="s">
        <v>82</v>
      </c>
      <c r="BU104" s="118" t="s">
        <v>79</v>
      </c>
      <c r="BV104" s="118" t="s">
        <v>80</v>
      </c>
      <c r="BW104" s="118" t="s">
        <v>112</v>
      </c>
      <c r="BX104" s="118" t="s">
        <v>4</v>
      </c>
      <c r="CL104" s="118" t="s">
        <v>1</v>
      </c>
      <c r="CM104" s="118" t="s">
        <v>78</v>
      </c>
    </row>
    <row r="105" s="4" customFormat="1" ht="23.25" customHeight="1">
      <c r="A105" s="119" t="s">
        <v>86</v>
      </c>
      <c r="B105" s="67"/>
      <c r="C105" s="10"/>
      <c r="D105" s="10"/>
      <c r="E105" s="120" t="s">
        <v>113</v>
      </c>
      <c r="F105" s="120"/>
      <c r="G105" s="120"/>
      <c r="H105" s="120"/>
      <c r="I105" s="120"/>
      <c r="J105" s="10"/>
      <c r="K105" s="120" t="s">
        <v>114</v>
      </c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1">
        <f>'3_1 - SO 03.1 Vnútroareál...'!J34</f>
        <v>0</v>
      </c>
      <c r="AH105" s="10"/>
      <c r="AI105" s="10"/>
      <c r="AJ105" s="10"/>
      <c r="AK105" s="10"/>
      <c r="AL105" s="10"/>
      <c r="AM105" s="10"/>
      <c r="AN105" s="121">
        <f>SUM(AG105,AT105)</f>
        <v>0</v>
      </c>
      <c r="AO105" s="10"/>
      <c r="AP105" s="10"/>
      <c r="AQ105" s="122" t="s">
        <v>87</v>
      </c>
      <c r="AR105" s="67"/>
      <c r="AS105" s="123">
        <v>0</v>
      </c>
      <c r="AT105" s="124">
        <f>ROUND(SUM(AV105:AW105),2)</f>
        <v>0</v>
      </c>
      <c r="AU105" s="125">
        <f>'3_1 - SO 03.1 Vnútroareál...'!P138</f>
        <v>0</v>
      </c>
      <c r="AV105" s="124">
        <f>'3_1 - SO 03.1 Vnútroareál...'!J37</f>
        <v>0</v>
      </c>
      <c r="AW105" s="124">
        <f>'3_1 - SO 03.1 Vnútroareál...'!J38</f>
        <v>0</v>
      </c>
      <c r="AX105" s="124">
        <f>'3_1 - SO 03.1 Vnútroareál...'!J39</f>
        <v>0</v>
      </c>
      <c r="AY105" s="124">
        <f>'3_1 - SO 03.1 Vnútroareál...'!J40</f>
        <v>0</v>
      </c>
      <c r="AZ105" s="124">
        <f>'3_1 - SO 03.1 Vnútroareál...'!F37</f>
        <v>0</v>
      </c>
      <c r="BA105" s="124">
        <f>'3_1 - SO 03.1 Vnútroareál...'!F38</f>
        <v>0</v>
      </c>
      <c r="BB105" s="124">
        <f>'3_1 - SO 03.1 Vnútroareál...'!F39</f>
        <v>0</v>
      </c>
      <c r="BC105" s="124">
        <f>'3_1 - SO 03.1 Vnútroareál...'!F40</f>
        <v>0</v>
      </c>
      <c r="BD105" s="126">
        <f>'3_1 - SO 03.1 Vnútroareál...'!F41</f>
        <v>0</v>
      </c>
      <c r="BE105" s="4"/>
      <c r="BT105" s="23" t="s">
        <v>88</v>
      </c>
      <c r="BV105" s="23" t="s">
        <v>80</v>
      </c>
      <c r="BW105" s="23" t="s">
        <v>115</v>
      </c>
      <c r="BX105" s="23" t="s">
        <v>112</v>
      </c>
      <c r="CL105" s="23" t="s">
        <v>1</v>
      </c>
    </row>
    <row r="106" s="4" customFormat="1" ht="35.25" customHeight="1">
      <c r="A106" s="119" t="s">
        <v>86</v>
      </c>
      <c r="B106" s="67"/>
      <c r="C106" s="10"/>
      <c r="D106" s="10"/>
      <c r="E106" s="120" t="s">
        <v>116</v>
      </c>
      <c r="F106" s="120"/>
      <c r="G106" s="120"/>
      <c r="H106" s="120"/>
      <c r="I106" s="120"/>
      <c r="J106" s="10"/>
      <c r="K106" s="120" t="s">
        <v>117</v>
      </c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1">
        <f>'3_2 - SO 03.2 Vnútroareál...'!J34</f>
        <v>0</v>
      </c>
      <c r="AH106" s="10"/>
      <c r="AI106" s="10"/>
      <c r="AJ106" s="10"/>
      <c r="AK106" s="10"/>
      <c r="AL106" s="10"/>
      <c r="AM106" s="10"/>
      <c r="AN106" s="121">
        <f>SUM(AG106,AT106)</f>
        <v>0</v>
      </c>
      <c r="AO106" s="10"/>
      <c r="AP106" s="10"/>
      <c r="AQ106" s="122" t="s">
        <v>87</v>
      </c>
      <c r="AR106" s="67"/>
      <c r="AS106" s="123">
        <v>0</v>
      </c>
      <c r="AT106" s="124">
        <f>ROUND(SUM(AV106:AW106),2)</f>
        <v>0</v>
      </c>
      <c r="AU106" s="125">
        <f>'3_2 - SO 03.2 Vnútroareál...'!P133</f>
        <v>0</v>
      </c>
      <c r="AV106" s="124">
        <f>'3_2 - SO 03.2 Vnútroareál...'!J37</f>
        <v>0</v>
      </c>
      <c r="AW106" s="124">
        <f>'3_2 - SO 03.2 Vnútroareál...'!J38</f>
        <v>0</v>
      </c>
      <c r="AX106" s="124">
        <f>'3_2 - SO 03.2 Vnútroareál...'!J39</f>
        <v>0</v>
      </c>
      <c r="AY106" s="124">
        <f>'3_2 - SO 03.2 Vnútroareál...'!J40</f>
        <v>0</v>
      </c>
      <c r="AZ106" s="124">
        <f>'3_2 - SO 03.2 Vnútroareál...'!F37</f>
        <v>0</v>
      </c>
      <c r="BA106" s="124">
        <f>'3_2 - SO 03.2 Vnútroareál...'!F38</f>
        <v>0</v>
      </c>
      <c r="BB106" s="124">
        <f>'3_2 - SO 03.2 Vnútroareál...'!F39</f>
        <v>0</v>
      </c>
      <c r="BC106" s="124">
        <f>'3_2 - SO 03.2 Vnútroareál...'!F40</f>
        <v>0</v>
      </c>
      <c r="BD106" s="126">
        <f>'3_2 - SO 03.2 Vnútroareál...'!F41</f>
        <v>0</v>
      </c>
      <c r="BE106" s="4"/>
      <c r="BT106" s="23" t="s">
        <v>88</v>
      </c>
      <c r="BV106" s="23" t="s">
        <v>80</v>
      </c>
      <c r="BW106" s="23" t="s">
        <v>118</v>
      </c>
      <c r="BX106" s="23" t="s">
        <v>112</v>
      </c>
      <c r="CL106" s="23" t="s">
        <v>1</v>
      </c>
    </row>
    <row r="107" s="7" customFormat="1" ht="16.5" customHeight="1">
      <c r="A107" s="119" t="s">
        <v>86</v>
      </c>
      <c r="B107" s="107"/>
      <c r="C107" s="108"/>
      <c r="D107" s="109" t="s">
        <v>119</v>
      </c>
      <c r="E107" s="109"/>
      <c r="F107" s="109"/>
      <c r="G107" s="109"/>
      <c r="H107" s="109"/>
      <c r="I107" s="110"/>
      <c r="J107" s="109" t="s">
        <v>120</v>
      </c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12">
        <f>'4 - SO 04 Dažďová kanaliz...'!J32</f>
        <v>0</v>
      </c>
      <c r="AH107" s="110"/>
      <c r="AI107" s="110"/>
      <c r="AJ107" s="110"/>
      <c r="AK107" s="110"/>
      <c r="AL107" s="110"/>
      <c r="AM107" s="110"/>
      <c r="AN107" s="112">
        <f>SUM(AG107,AT107)</f>
        <v>0</v>
      </c>
      <c r="AO107" s="110"/>
      <c r="AP107" s="110"/>
      <c r="AQ107" s="113" t="s">
        <v>84</v>
      </c>
      <c r="AR107" s="107"/>
      <c r="AS107" s="114">
        <v>0</v>
      </c>
      <c r="AT107" s="115">
        <f>ROUND(SUM(AV107:AW107),2)</f>
        <v>0</v>
      </c>
      <c r="AU107" s="116">
        <f>'4 - SO 04 Dažďová kanaliz...'!P131</f>
        <v>0</v>
      </c>
      <c r="AV107" s="115">
        <f>'4 - SO 04 Dažďová kanaliz...'!J35</f>
        <v>0</v>
      </c>
      <c r="AW107" s="115">
        <f>'4 - SO 04 Dažďová kanaliz...'!J36</f>
        <v>0</v>
      </c>
      <c r="AX107" s="115">
        <f>'4 - SO 04 Dažďová kanaliz...'!J37</f>
        <v>0</v>
      </c>
      <c r="AY107" s="115">
        <f>'4 - SO 04 Dažďová kanaliz...'!J38</f>
        <v>0</v>
      </c>
      <c r="AZ107" s="115">
        <f>'4 - SO 04 Dažďová kanaliz...'!F35</f>
        <v>0</v>
      </c>
      <c r="BA107" s="115">
        <f>'4 - SO 04 Dažďová kanaliz...'!F36</f>
        <v>0</v>
      </c>
      <c r="BB107" s="115">
        <f>'4 - SO 04 Dažďová kanaliz...'!F37</f>
        <v>0</v>
      </c>
      <c r="BC107" s="115">
        <f>'4 - SO 04 Dažďová kanaliz...'!F38</f>
        <v>0</v>
      </c>
      <c r="BD107" s="117">
        <f>'4 - SO 04 Dažďová kanaliz...'!F39</f>
        <v>0</v>
      </c>
      <c r="BE107" s="7"/>
      <c r="BT107" s="118" t="s">
        <v>82</v>
      </c>
      <c r="BV107" s="118" t="s">
        <v>80</v>
      </c>
      <c r="BW107" s="118" t="s">
        <v>121</v>
      </c>
      <c r="BX107" s="118" t="s">
        <v>4</v>
      </c>
      <c r="CL107" s="118" t="s">
        <v>1</v>
      </c>
      <c r="CM107" s="118" t="s">
        <v>78</v>
      </c>
    </row>
    <row r="108" s="7" customFormat="1" ht="16.5" customHeight="1">
      <c r="A108" s="119" t="s">
        <v>86</v>
      </c>
      <c r="B108" s="107"/>
      <c r="C108" s="108"/>
      <c r="D108" s="109" t="s">
        <v>122</v>
      </c>
      <c r="E108" s="109"/>
      <c r="F108" s="109"/>
      <c r="G108" s="109"/>
      <c r="H108" s="109"/>
      <c r="I108" s="110"/>
      <c r="J108" s="109" t="s">
        <v>123</v>
      </c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12">
        <f>'5 - SO 05 Splašková kanal...'!J32</f>
        <v>0</v>
      </c>
      <c r="AH108" s="110"/>
      <c r="AI108" s="110"/>
      <c r="AJ108" s="110"/>
      <c r="AK108" s="110"/>
      <c r="AL108" s="110"/>
      <c r="AM108" s="110"/>
      <c r="AN108" s="112">
        <f>SUM(AG108,AT108)</f>
        <v>0</v>
      </c>
      <c r="AO108" s="110"/>
      <c r="AP108" s="110"/>
      <c r="AQ108" s="113" t="s">
        <v>84</v>
      </c>
      <c r="AR108" s="107"/>
      <c r="AS108" s="114">
        <v>0</v>
      </c>
      <c r="AT108" s="115">
        <f>ROUND(SUM(AV108:AW108),2)</f>
        <v>0</v>
      </c>
      <c r="AU108" s="116">
        <f>'5 - SO 05 Splašková kanal...'!P130</f>
        <v>0</v>
      </c>
      <c r="AV108" s="115">
        <f>'5 - SO 05 Splašková kanal...'!J35</f>
        <v>0</v>
      </c>
      <c r="AW108" s="115">
        <f>'5 - SO 05 Splašková kanal...'!J36</f>
        <v>0</v>
      </c>
      <c r="AX108" s="115">
        <f>'5 - SO 05 Splašková kanal...'!J37</f>
        <v>0</v>
      </c>
      <c r="AY108" s="115">
        <f>'5 - SO 05 Splašková kanal...'!J38</f>
        <v>0</v>
      </c>
      <c r="AZ108" s="115">
        <f>'5 - SO 05 Splašková kanal...'!F35</f>
        <v>0</v>
      </c>
      <c r="BA108" s="115">
        <f>'5 - SO 05 Splašková kanal...'!F36</f>
        <v>0</v>
      </c>
      <c r="BB108" s="115">
        <f>'5 - SO 05 Splašková kanal...'!F37</f>
        <v>0</v>
      </c>
      <c r="BC108" s="115">
        <f>'5 - SO 05 Splašková kanal...'!F38</f>
        <v>0</v>
      </c>
      <c r="BD108" s="117">
        <f>'5 - SO 05 Splašková kanal...'!F39</f>
        <v>0</v>
      </c>
      <c r="BE108" s="7"/>
      <c r="BT108" s="118" t="s">
        <v>82</v>
      </c>
      <c r="BV108" s="118" t="s">
        <v>80</v>
      </c>
      <c r="BW108" s="118" t="s">
        <v>124</v>
      </c>
      <c r="BX108" s="118" t="s">
        <v>4</v>
      </c>
      <c r="CL108" s="118" t="s">
        <v>1</v>
      </c>
      <c r="CM108" s="118" t="s">
        <v>78</v>
      </c>
    </row>
    <row r="109" s="7" customFormat="1" ht="16.5" customHeight="1">
      <c r="A109" s="119" t="s">
        <v>86</v>
      </c>
      <c r="B109" s="107"/>
      <c r="C109" s="108"/>
      <c r="D109" s="109" t="s">
        <v>125</v>
      </c>
      <c r="E109" s="109"/>
      <c r="F109" s="109"/>
      <c r="G109" s="109"/>
      <c r="H109" s="109"/>
      <c r="I109" s="110"/>
      <c r="J109" s="109" t="s">
        <v>126</v>
      </c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12">
        <f>'6 - SO 06 Úprava vodovodn...'!J32</f>
        <v>0</v>
      </c>
      <c r="AH109" s="110"/>
      <c r="AI109" s="110"/>
      <c r="AJ109" s="110"/>
      <c r="AK109" s="110"/>
      <c r="AL109" s="110"/>
      <c r="AM109" s="110"/>
      <c r="AN109" s="112">
        <f>SUM(AG109,AT109)</f>
        <v>0</v>
      </c>
      <c r="AO109" s="110"/>
      <c r="AP109" s="110"/>
      <c r="AQ109" s="113" t="s">
        <v>84</v>
      </c>
      <c r="AR109" s="107"/>
      <c r="AS109" s="114">
        <v>0</v>
      </c>
      <c r="AT109" s="115">
        <f>ROUND(SUM(AV109:AW109),2)</f>
        <v>0</v>
      </c>
      <c r="AU109" s="116">
        <f>'6 - SO 06 Úprava vodovodn...'!P130</f>
        <v>0</v>
      </c>
      <c r="AV109" s="115">
        <f>'6 - SO 06 Úprava vodovodn...'!J35</f>
        <v>0</v>
      </c>
      <c r="AW109" s="115">
        <f>'6 - SO 06 Úprava vodovodn...'!J36</f>
        <v>0</v>
      </c>
      <c r="AX109" s="115">
        <f>'6 - SO 06 Úprava vodovodn...'!J37</f>
        <v>0</v>
      </c>
      <c r="AY109" s="115">
        <f>'6 - SO 06 Úprava vodovodn...'!J38</f>
        <v>0</v>
      </c>
      <c r="AZ109" s="115">
        <f>'6 - SO 06 Úprava vodovodn...'!F35</f>
        <v>0</v>
      </c>
      <c r="BA109" s="115">
        <f>'6 - SO 06 Úprava vodovodn...'!F36</f>
        <v>0</v>
      </c>
      <c r="BB109" s="115">
        <f>'6 - SO 06 Úprava vodovodn...'!F37</f>
        <v>0</v>
      </c>
      <c r="BC109" s="115">
        <f>'6 - SO 06 Úprava vodovodn...'!F38</f>
        <v>0</v>
      </c>
      <c r="BD109" s="117">
        <f>'6 - SO 06 Úprava vodovodn...'!F39</f>
        <v>0</v>
      </c>
      <c r="BE109" s="7"/>
      <c r="BT109" s="118" t="s">
        <v>82</v>
      </c>
      <c r="BV109" s="118" t="s">
        <v>80</v>
      </c>
      <c r="BW109" s="118" t="s">
        <v>127</v>
      </c>
      <c r="BX109" s="118" t="s">
        <v>4</v>
      </c>
      <c r="CL109" s="118" t="s">
        <v>1</v>
      </c>
      <c r="CM109" s="118" t="s">
        <v>78</v>
      </c>
    </row>
    <row r="110" s="7" customFormat="1" ht="16.5" customHeight="1">
      <c r="A110" s="119" t="s">
        <v>86</v>
      </c>
      <c r="B110" s="107"/>
      <c r="C110" s="108"/>
      <c r="D110" s="109" t="s">
        <v>128</v>
      </c>
      <c r="E110" s="109"/>
      <c r="F110" s="109"/>
      <c r="G110" s="109"/>
      <c r="H110" s="109"/>
      <c r="I110" s="110"/>
      <c r="J110" s="109" t="s">
        <v>129</v>
      </c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12">
        <f>'7 - SO 07 Areálový vodovod'!J32</f>
        <v>0</v>
      </c>
      <c r="AH110" s="110"/>
      <c r="AI110" s="110"/>
      <c r="AJ110" s="110"/>
      <c r="AK110" s="110"/>
      <c r="AL110" s="110"/>
      <c r="AM110" s="110"/>
      <c r="AN110" s="112">
        <f>SUM(AG110,AT110)</f>
        <v>0</v>
      </c>
      <c r="AO110" s="110"/>
      <c r="AP110" s="110"/>
      <c r="AQ110" s="113" t="s">
        <v>84</v>
      </c>
      <c r="AR110" s="107"/>
      <c r="AS110" s="114">
        <v>0</v>
      </c>
      <c r="AT110" s="115">
        <f>ROUND(SUM(AV110:AW110),2)</f>
        <v>0</v>
      </c>
      <c r="AU110" s="116">
        <f>'7 - SO 07 Areálový vodovod'!P130</f>
        <v>0</v>
      </c>
      <c r="AV110" s="115">
        <f>'7 - SO 07 Areálový vodovod'!J35</f>
        <v>0</v>
      </c>
      <c r="AW110" s="115">
        <f>'7 - SO 07 Areálový vodovod'!J36</f>
        <v>0</v>
      </c>
      <c r="AX110" s="115">
        <f>'7 - SO 07 Areálový vodovod'!J37</f>
        <v>0</v>
      </c>
      <c r="AY110" s="115">
        <f>'7 - SO 07 Areálový vodovod'!J38</f>
        <v>0</v>
      </c>
      <c r="AZ110" s="115">
        <f>'7 - SO 07 Areálový vodovod'!F35</f>
        <v>0</v>
      </c>
      <c r="BA110" s="115">
        <f>'7 - SO 07 Areálový vodovod'!F36</f>
        <v>0</v>
      </c>
      <c r="BB110" s="115">
        <f>'7 - SO 07 Areálový vodovod'!F37</f>
        <v>0</v>
      </c>
      <c r="BC110" s="115">
        <f>'7 - SO 07 Areálový vodovod'!F38</f>
        <v>0</v>
      </c>
      <c r="BD110" s="117">
        <f>'7 - SO 07 Areálový vodovod'!F39</f>
        <v>0</v>
      </c>
      <c r="BE110" s="7"/>
      <c r="BT110" s="118" t="s">
        <v>82</v>
      </c>
      <c r="BV110" s="118" t="s">
        <v>80</v>
      </c>
      <c r="BW110" s="118" t="s">
        <v>130</v>
      </c>
      <c r="BX110" s="118" t="s">
        <v>4</v>
      </c>
      <c r="CL110" s="118" t="s">
        <v>1</v>
      </c>
      <c r="CM110" s="118" t="s">
        <v>78</v>
      </c>
    </row>
    <row r="111" s="7" customFormat="1" ht="16.5" customHeight="1">
      <c r="A111" s="119" t="s">
        <v>86</v>
      </c>
      <c r="B111" s="107"/>
      <c r="C111" s="108"/>
      <c r="D111" s="109" t="s">
        <v>131</v>
      </c>
      <c r="E111" s="109"/>
      <c r="F111" s="109"/>
      <c r="G111" s="109"/>
      <c r="H111" s="109"/>
      <c r="I111" s="110"/>
      <c r="J111" s="109" t="s">
        <v>132</v>
      </c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12">
        <f>'8 - SO 08 Elektrická príp...'!J32</f>
        <v>0</v>
      </c>
      <c r="AH111" s="110"/>
      <c r="AI111" s="110"/>
      <c r="AJ111" s="110"/>
      <c r="AK111" s="110"/>
      <c r="AL111" s="110"/>
      <c r="AM111" s="110"/>
      <c r="AN111" s="112">
        <f>SUM(AG111,AT111)</f>
        <v>0</v>
      </c>
      <c r="AO111" s="110"/>
      <c r="AP111" s="110"/>
      <c r="AQ111" s="113" t="s">
        <v>84</v>
      </c>
      <c r="AR111" s="107"/>
      <c r="AS111" s="114">
        <v>0</v>
      </c>
      <c r="AT111" s="115">
        <f>ROUND(SUM(AV111:AW111),2)</f>
        <v>0</v>
      </c>
      <c r="AU111" s="116">
        <f>'8 - SO 08 Elektrická príp...'!P130</f>
        <v>0</v>
      </c>
      <c r="AV111" s="115">
        <f>'8 - SO 08 Elektrická príp...'!J35</f>
        <v>0</v>
      </c>
      <c r="AW111" s="115">
        <f>'8 - SO 08 Elektrická príp...'!J36</f>
        <v>0</v>
      </c>
      <c r="AX111" s="115">
        <f>'8 - SO 08 Elektrická príp...'!J37</f>
        <v>0</v>
      </c>
      <c r="AY111" s="115">
        <f>'8 - SO 08 Elektrická príp...'!J38</f>
        <v>0</v>
      </c>
      <c r="AZ111" s="115">
        <f>'8 - SO 08 Elektrická príp...'!F35</f>
        <v>0</v>
      </c>
      <c r="BA111" s="115">
        <f>'8 - SO 08 Elektrická príp...'!F36</f>
        <v>0</v>
      </c>
      <c r="BB111" s="115">
        <f>'8 - SO 08 Elektrická príp...'!F37</f>
        <v>0</v>
      </c>
      <c r="BC111" s="115">
        <f>'8 - SO 08 Elektrická príp...'!F38</f>
        <v>0</v>
      </c>
      <c r="BD111" s="117">
        <f>'8 - SO 08 Elektrická príp...'!F39</f>
        <v>0</v>
      </c>
      <c r="BE111" s="7"/>
      <c r="BT111" s="118" t="s">
        <v>82</v>
      </c>
      <c r="BV111" s="118" t="s">
        <v>80</v>
      </c>
      <c r="BW111" s="118" t="s">
        <v>133</v>
      </c>
      <c r="BX111" s="118" t="s">
        <v>4</v>
      </c>
      <c r="CL111" s="118" t="s">
        <v>1</v>
      </c>
      <c r="CM111" s="118" t="s">
        <v>78</v>
      </c>
    </row>
    <row r="112" s="7" customFormat="1" ht="16.5" customHeight="1">
      <c r="A112" s="119" t="s">
        <v>86</v>
      </c>
      <c r="B112" s="107"/>
      <c r="C112" s="108"/>
      <c r="D112" s="109" t="s">
        <v>134</v>
      </c>
      <c r="E112" s="109"/>
      <c r="F112" s="109"/>
      <c r="G112" s="109"/>
      <c r="H112" s="109"/>
      <c r="I112" s="110"/>
      <c r="J112" s="109" t="s">
        <v>135</v>
      </c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12">
        <f>'9 - SO 09 Vonkajší rozvod NN'!J32</f>
        <v>0</v>
      </c>
      <c r="AH112" s="110"/>
      <c r="AI112" s="110"/>
      <c r="AJ112" s="110"/>
      <c r="AK112" s="110"/>
      <c r="AL112" s="110"/>
      <c r="AM112" s="110"/>
      <c r="AN112" s="112">
        <f>SUM(AG112,AT112)</f>
        <v>0</v>
      </c>
      <c r="AO112" s="110"/>
      <c r="AP112" s="110"/>
      <c r="AQ112" s="113" t="s">
        <v>84</v>
      </c>
      <c r="AR112" s="107"/>
      <c r="AS112" s="114">
        <v>0</v>
      </c>
      <c r="AT112" s="115">
        <f>ROUND(SUM(AV112:AW112),2)</f>
        <v>0</v>
      </c>
      <c r="AU112" s="116">
        <f>'9 - SO 09 Vonkajší rozvod NN'!P130</f>
        <v>0</v>
      </c>
      <c r="AV112" s="115">
        <f>'9 - SO 09 Vonkajší rozvod NN'!J35</f>
        <v>0</v>
      </c>
      <c r="AW112" s="115">
        <f>'9 - SO 09 Vonkajší rozvod NN'!J36</f>
        <v>0</v>
      </c>
      <c r="AX112" s="115">
        <f>'9 - SO 09 Vonkajší rozvod NN'!J37</f>
        <v>0</v>
      </c>
      <c r="AY112" s="115">
        <f>'9 - SO 09 Vonkajší rozvod NN'!J38</f>
        <v>0</v>
      </c>
      <c r="AZ112" s="115">
        <f>'9 - SO 09 Vonkajší rozvod NN'!F35</f>
        <v>0</v>
      </c>
      <c r="BA112" s="115">
        <f>'9 - SO 09 Vonkajší rozvod NN'!F36</f>
        <v>0</v>
      </c>
      <c r="BB112" s="115">
        <f>'9 - SO 09 Vonkajší rozvod NN'!F37</f>
        <v>0</v>
      </c>
      <c r="BC112" s="115">
        <f>'9 - SO 09 Vonkajší rozvod NN'!F38</f>
        <v>0</v>
      </c>
      <c r="BD112" s="117">
        <f>'9 - SO 09 Vonkajší rozvod NN'!F39</f>
        <v>0</v>
      </c>
      <c r="BE112" s="7"/>
      <c r="BT112" s="118" t="s">
        <v>82</v>
      </c>
      <c r="BV112" s="118" t="s">
        <v>80</v>
      </c>
      <c r="BW112" s="118" t="s">
        <v>136</v>
      </c>
      <c r="BX112" s="118" t="s">
        <v>4</v>
      </c>
      <c r="CL112" s="118" t="s">
        <v>1</v>
      </c>
      <c r="CM112" s="118" t="s">
        <v>78</v>
      </c>
    </row>
    <row r="113" s="7" customFormat="1" ht="16.5" customHeight="1">
      <c r="A113" s="119" t="s">
        <v>86</v>
      </c>
      <c r="B113" s="107"/>
      <c r="C113" s="108"/>
      <c r="D113" s="109" t="s">
        <v>137</v>
      </c>
      <c r="E113" s="109"/>
      <c r="F113" s="109"/>
      <c r="G113" s="109"/>
      <c r="H113" s="109"/>
      <c r="I113" s="110"/>
      <c r="J113" s="109" t="s">
        <v>138</v>
      </c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12">
        <f>'10 - SO 10 Vonkajšie osve...'!J32</f>
        <v>0</v>
      </c>
      <c r="AH113" s="110"/>
      <c r="AI113" s="110"/>
      <c r="AJ113" s="110"/>
      <c r="AK113" s="110"/>
      <c r="AL113" s="110"/>
      <c r="AM113" s="110"/>
      <c r="AN113" s="112">
        <f>SUM(AG113,AT113)</f>
        <v>0</v>
      </c>
      <c r="AO113" s="110"/>
      <c r="AP113" s="110"/>
      <c r="AQ113" s="113" t="s">
        <v>84</v>
      </c>
      <c r="AR113" s="107"/>
      <c r="AS113" s="114">
        <v>0</v>
      </c>
      <c r="AT113" s="115">
        <f>ROUND(SUM(AV113:AW113),2)</f>
        <v>0</v>
      </c>
      <c r="AU113" s="116">
        <f>'10 - SO 10 Vonkajšie osve...'!P130</f>
        <v>0</v>
      </c>
      <c r="AV113" s="115">
        <f>'10 - SO 10 Vonkajšie osve...'!J35</f>
        <v>0</v>
      </c>
      <c r="AW113" s="115">
        <f>'10 - SO 10 Vonkajšie osve...'!J36</f>
        <v>0</v>
      </c>
      <c r="AX113" s="115">
        <f>'10 - SO 10 Vonkajšie osve...'!J37</f>
        <v>0</v>
      </c>
      <c r="AY113" s="115">
        <f>'10 - SO 10 Vonkajšie osve...'!J38</f>
        <v>0</v>
      </c>
      <c r="AZ113" s="115">
        <f>'10 - SO 10 Vonkajšie osve...'!F35</f>
        <v>0</v>
      </c>
      <c r="BA113" s="115">
        <f>'10 - SO 10 Vonkajšie osve...'!F36</f>
        <v>0</v>
      </c>
      <c r="BB113" s="115">
        <f>'10 - SO 10 Vonkajšie osve...'!F37</f>
        <v>0</v>
      </c>
      <c r="BC113" s="115">
        <f>'10 - SO 10 Vonkajšie osve...'!F38</f>
        <v>0</v>
      </c>
      <c r="BD113" s="117">
        <f>'10 - SO 10 Vonkajšie osve...'!F39</f>
        <v>0</v>
      </c>
      <c r="BE113" s="7"/>
      <c r="BT113" s="118" t="s">
        <v>82</v>
      </c>
      <c r="BV113" s="118" t="s">
        <v>80</v>
      </c>
      <c r="BW113" s="118" t="s">
        <v>139</v>
      </c>
      <c r="BX113" s="118" t="s">
        <v>4</v>
      </c>
      <c r="CL113" s="118" t="s">
        <v>1</v>
      </c>
      <c r="CM113" s="118" t="s">
        <v>78</v>
      </c>
    </row>
    <row r="114" s="7" customFormat="1" ht="24.75" customHeight="1">
      <c r="A114" s="119" t="s">
        <v>86</v>
      </c>
      <c r="B114" s="107"/>
      <c r="C114" s="108"/>
      <c r="D114" s="109" t="s">
        <v>140</v>
      </c>
      <c r="E114" s="109"/>
      <c r="F114" s="109"/>
      <c r="G114" s="109"/>
      <c r="H114" s="109"/>
      <c r="I114" s="110"/>
      <c r="J114" s="109" t="s">
        <v>141</v>
      </c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12">
        <f>'12 - SO 12 Inf. zariadeni...'!J32</f>
        <v>0</v>
      </c>
      <c r="AH114" s="110"/>
      <c r="AI114" s="110"/>
      <c r="AJ114" s="110"/>
      <c r="AK114" s="110"/>
      <c r="AL114" s="110"/>
      <c r="AM114" s="110"/>
      <c r="AN114" s="112">
        <f>SUM(AG114,AT114)</f>
        <v>0</v>
      </c>
      <c r="AO114" s="110"/>
      <c r="AP114" s="110"/>
      <c r="AQ114" s="113" t="s">
        <v>84</v>
      </c>
      <c r="AR114" s="107"/>
      <c r="AS114" s="114">
        <v>0</v>
      </c>
      <c r="AT114" s="115">
        <f>ROUND(SUM(AV114:AW114),2)</f>
        <v>0</v>
      </c>
      <c r="AU114" s="116">
        <f>'12 - SO 12 Inf. zariadeni...'!P131</f>
        <v>0</v>
      </c>
      <c r="AV114" s="115">
        <f>'12 - SO 12 Inf. zariadeni...'!J35</f>
        <v>0</v>
      </c>
      <c r="AW114" s="115">
        <f>'12 - SO 12 Inf. zariadeni...'!J36</f>
        <v>0</v>
      </c>
      <c r="AX114" s="115">
        <f>'12 - SO 12 Inf. zariadeni...'!J37</f>
        <v>0</v>
      </c>
      <c r="AY114" s="115">
        <f>'12 - SO 12 Inf. zariadeni...'!J38</f>
        <v>0</v>
      </c>
      <c r="AZ114" s="115">
        <f>'12 - SO 12 Inf. zariadeni...'!F35</f>
        <v>0</v>
      </c>
      <c r="BA114" s="115">
        <f>'12 - SO 12 Inf. zariadeni...'!F36</f>
        <v>0</v>
      </c>
      <c r="BB114" s="115">
        <f>'12 - SO 12 Inf. zariadeni...'!F37</f>
        <v>0</v>
      </c>
      <c r="BC114" s="115">
        <f>'12 - SO 12 Inf. zariadeni...'!F38</f>
        <v>0</v>
      </c>
      <c r="BD114" s="117">
        <f>'12 - SO 12 Inf. zariadeni...'!F39</f>
        <v>0</v>
      </c>
      <c r="BE114" s="7"/>
      <c r="BT114" s="118" t="s">
        <v>82</v>
      </c>
      <c r="BV114" s="118" t="s">
        <v>80</v>
      </c>
      <c r="BW114" s="118" t="s">
        <v>142</v>
      </c>
      <c r="BX114" s="118" t="s">
        <v>4</v>
      </c>
      <c r="CL114" s="118" t="s">
        <v>1</v>
      </c>
      <c r="CM114" s="118" t="s">
        <v>78</v>
      </c>
    </row>
    <row r="115" s="7" customFormat="1" ht="16.5" customHeight="1">
      <c r="A115" s="119" t="s">
        <v>86</v>
      </c>
      <c r="B115" s="107"/>
      <c r="C115" s="108"/>
      <c r="D115" s="109" t="s">
        <v>143</v>
      </c>
      <c r="E115" s="109"/>
      <c r="F115" s="109"/>
      <c r="G115" s="109"/>
      <c r="H115" s="109"/>
      <c r="I115" s="110"/>
      <c r="J115" s="109" t="s">
        <v>144</v>
      </c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12">
        <f>'13 - SO 13 Prekládka vere...'!J32</f>
        <v>0</v>
      </c>
      <c r="AH115" s="110"/>
      <c r="AI115" s="110"/>
      <c r="AJ115" s="110"/>
      <c r="AK115" s="110"/>
      <c r="AL115" s="110"/>
      <c r="AM115" s="110"/>
      <c r="AN115" s="112">
        <f>SUM(AG115,AT115)</f>
        <v>0</v>
      </c>
      <c r="AO115" s="110"/>
      <c r="AP115" s="110"/>
      <c r="AQ115" s="113" t="s">
        <v>84</v>
      </c>
      <c r="AR115" s="107"/>
      <c r="AS115" s="114">
        <v>0</v>
      </c>
      <c r="AT115" s="115">
        <f>ROUND(SUM(AV115:AW115),2)</f>
        <v>0</v>
      </c>
      <c r="AU115" s="116">
        <f>'13 - SO 13 Prekládka vere...'!P132</f>
        <v>0</v>
      </c>
      <c r="AV115" s="115">
        <f>'13 - SO 13 Prekládka vere...'!J35</f>
        <v>0</v>
      </c>
      <c r="AW115" s="115">
        <f>'13 - SO 13 Prekládka vere...'!J36</f>
        <v>0</v>
      </c>
      <c r="AX115" s="115">
        <f>'13 - SO 13 Prekládka vere...'!J37</f>
        <v>0</v>
      </c>
      <c r="AY115" s="115">
        <f>'13 - SO 13 Prekládka vere...'!J38</f>
        <v>0</v>
      </c>
      <c r="AZ115" s="115">
        <f>'13 - SO 13 Prekládka vere...'!F35</f>
        <v>0</v>
      </c>
      <c r="BA115" s="115">
        <f>'13 - SO 13 Prekládka vere...'!F36</f>
        <v>0</v>
      </c>
      <c r="BB115" s="115">
        <f>'13 - SO 13 Prekládka vere...'!F37</f>
        <v>0</v>
      </c>
      <c r="BC115" s="115">
        <f>'13 - SO 13 Prekládka vere...'!F38</f>
        <v>0</v>
      </c>
      <c r="BD115" s="117">
        <f>'13 - SO 13 Prekládka vere...'!F39</f>
        <v>0</v>
      </c>
      <c r="BE115" s="7"/>
      <c r="BT115" s="118" t="s">
        <v>82</v>
      </c>
      <c r="BV115" s="118" t="s">
        <v>80</v>
      </c>
      <c r="BW115" s="118" t="s">
        <v>145</v>
      </c>
      <c r="BX115" s="118" t="s">
        <v>4</v>
      </c>
      <c r="CL115" s="118" t="s">
        <v>1</v>
      </c>
      <c r="CM115" s="118" t="s">
        <v>78</v>
      </c>
    </row>
    <row r="116" s="7" customFormat="1" ht="16.5" customHeight="1">
      <c r="A116" s="119" t="s">
        <v>86</v>
      </c>
      <c r="B116" s="107"/>
      <c r="C116" s="108"/>
      <c r="D116" s="109" t="s">
        <v>146</v>
      </c>
      <c r="E116" s="109"/>
      <c r="F116" s="109"/>
      <c r="G116" s="109"/>
      <c r="H116" s="109"/>
      <c r="I116" s="110"/>
      <c r="J116" s="109" t="s">
        <v>147</v>
      </c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12">
        <f>'14 - SO 14 Prekládka vzdu...'!J32</f>
        <v>0</v>
      </c>
      <c r="AH116" s="110"/>
      <c r="AI116" s="110"/>
      <c r="AJ116" s="110"/>
      <c r="AK116" s="110"/>
      <c r="AL116" s="110"/>
      <c r="AM116" s="110"/>
      <c r="AN116" s="112">
        <f>SUM(AG116,AT116)</f>
        <v>0</v>
      </c>
      <c r="AO116" s="110"/>
      <c r="AP116" s="110"/>
      <c r="AQ116" s="113" t="s">
        <v>84</v>
      </c>
      <c r="AR116" s="107"/>
      <c r="AS116" s="114">
        <v>0</v>
      </c>
      <c r="AT116" s="115">
        <f>ROUND(SUM(AV116:AW116),2)</f>
        <v>0</v>
      </c>
      <c r="AU116" s="116">
        <f>'14 - SO 14 Prekládka vzdu...'!P131</f>
        <v>0</v>
      </c>
      <c r="AV116" s="115">
        <f>'14 - SO 14 Prekládka vzdu...'!J35</f>
        <v>0</v>
      </c>
      <c r="AW116" s="115">
        <f>'14 - SO 14 Prekládka vzdu...'!J36</f>
        <v>0</v>
      </c>
      <c r="AX116" s="115">
        <f>'14 - SO 14 Prekládka vzdu...'!J37</f>
        <v>0</v>
      </c>
      <c r="AY116" s="115">
        <f>'14 - SO 14 Prekládka vzdu...'!J38</f>
        <v>0</v>
      </c>
      <c r="AZ116" s="115">
        <f>'14 - SO 14 Prekládka vzdu...'!F35</f>
        <v>0</v>
      </c>
      <c r="BA116" s="115">
        <f>'14 - SO 14 Prekládka vzdu...'!F36</f>
        <v>0</v>
      </c>
      <c r="BB116" s="115">
        <f>'14 - SO 14 Prekládka vzdu...'!F37</f>
        <v>0</v>
      </c>
      <c r="BC116" s="115">
        <f>'14 - SO 14 Prekládka vzdu...'!F38</f>
        <v>0</v>
      </c>
      <c r="BD116" s="117">
        <f>'14 - SO 14 Prekládka vzdu...'!F39</f>
        <v>0</v>
      </c>
      <c r="BE116" s="7"/>
      <c r="BT116" s="118" t="s">
        <v>82</v>
      </c>
      <c r="BV116" s="118" t="s">
        <v>80</v>
      </c>
      <c r="BW116" s="118" t="s">
        <v>148</v>
      </c>
      <c r="BX116" s="118" t="s">
        <v>4</v>
      </c>
      <c r="CL116" s="118" t="s">
        <v>1</v>
      </c>
      <c r="CM116" s="118" t="s">
        <v>78</v>
      </c>
    </row>
    <row r="117" s="7" customFormat="1" ht="16.5" customHeight="1">
      <c r="A117" s="119" t="s">
        <v>86</v>
      </c>
      <c r="B117" s="107"/>
      <c r="C117" s="108"/>
      <c r="D117" s="109" t="s">
        <v>149</v>
      </c>
      <c r="E117" s="109"/>
      <c r="F117" s="109"/>
      <c r="G117" s="109"/>
      <c r="H117" s="109"/>
      <c r="I117" s="110"/>
      <c r="J117" s="109" t="s">
        <v>150</v>
      </c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12">
        <f>'16 - SO 16 - Stavebné úpr...'!J32</f>
        <v>0</v>
      </c>
      <c r="AH117" s="110"/>
      <c r="AI117" s="110"/>
      <c r="AJ117" s="110"/>
      <c r="AK117" s="110"/>
      <c r="AL117" s="110"/>
      <c r="AM117" s="110"/>
      <c r="AN117" s="112">
        <f>SUM(AG117,AT117)</f>
        <v>0</v>
      </c>
      <c r="AO117" s="110"/>
      <c r="AP117" s="110"/>
      <c r="AQ117" s="113" t="s">
        <v>84</v>
      </c>
      <c r="AR117" s="107"/>
      <c r="AS117" s="127">
        <v>0</v>
      </c>
      <c r="AT117" s="128">
        <f>ROUND(SUM(AV117:AW117),2)</f>
        <v>0</v>
      </c>
      <c r="AU117" s="129">
        <f>'16 - SO 16 - Stavebné úpr...'!P137</f>
        <v>0</v>
      </c>
      <c r="AV117" s="128">
        <f>'16 - SO 16 - Stavebné úpr...'!J35</f>
        <v>0</v>
      </c>
      <c r="AW117" s="128">
        <f>'16 - SO 16 - Stavebné úpr...'!J36</f>
        <v>0</v>
      </c>
      <c r="AX117" s="128">
        <f>'16 - SO 16 - Stavebné úpr...'!J37</f>
        <v>0</v>
      </c>
      <c r="AY117" s="128">
        <f>'16 - SO 16 - Stavebné úpr...'!J38</f>
        <v>0</v>
      </c>
      <c r="AZ117" s="128">
        <f>'16 - SO 16 - Stavebné úpr...'!F35</f>
        <v>0</v>
      </c>
      <c r="BA117" s="128">
        <f>'16 - SO 16 - Stavebné úpr...'!F36</f>
        <v>0</v>
      </c>
      <c r="BB117" s="128">
        <f>'16 - SO 16 - Stavebné úpr...'!F37</f>
        <v>0</v>
      </c>
      <c r="BC117" s="128">
        <f>'16 - SO 16 - Stavebné úpr...'!F38</f>
        <v>0</v>
      </c>
      <c r="BD117" s="130">
        <f>'16 - SO 16 - Stavebné úpr...'!F39</f>
        <v>0</v>
      </c>
      <c r="BE117" s="7"/>
      <c r="BT117" s="118" t="s">
        <v>82</v>
      </c>
      <c r="BV117" s="118" t="s">
        <v>80</v>
      </c>
      <c r="BW117" s="118" t="s">
        <v>151</v>
      </c>
      <c r="BX117" s="118" t="s">
        <v>4</v>
      </c>
      <c r="CL117" s="118" t="s">
        <v>1</v>
      </c>
      <c r="CM117" s="118" t="s">
        <v>78</v>
      </c>
    </row>
    <row r="118">
      <c r="B118" s="18"/>
      <c r="AR118" s="18"/>
    </row>
    <row r="119" s="2" customFormat="1" ht="30" customHeight="1">
      <c r="A119" s="36"/>
      <c r="B119" s="37"/>
      <c r="C119" s="96" t="s">
        <v>152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99">
        <f>ROUND(SUM(AG120:AG123), 2)</f>
        <v>0</v>
      </c>
      <c r="AH119" s="99"/>
      <c r="AI119" s="99"/>
      <c r="AJ119" s="99"/>
      <c r="AK119" s="99"/>
      <c r="AL119" s="99"/>
      <c r="AM119" s="99"/>
      <c r="AN119" s="99">
        <f>ROUND(SUM(AN120:AN123), 2)</f>
        <v>0</v>
      </c>
      <c r="AO119" s="99"/>
      <c r="AP119" s="99"/>
      <c r="AQ119" s="131"/>
      <c r="AR119" s="37"/>
      <c r="AS119" s="89" t="s">
        <v>153</v>
      </c>
      <c r="AT119" s="90" t="s">
        <v>154</v>
      </c>
      <c r="AU119" s="90" t="s">
        <v>42</v>
      </c>
      <c r="AV119" s="91" t="s">
        <v>65</v>
      </c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="2" customFormat="1" ht="19.92" customHeight="1">
      <c r="A120" s="36"/>
      <c r="B120" s="37"/>
      <c r="C120" s="36"/>
      <c r="D120" s="132" t="s">
        <v>155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36"/>
      <c r="AD120" s="36"/>
      <c r="AE120" s="36"/>
      <c r="AF120" s="36"/>
      <c r="AG120" s="133">
        <f>ROUND(AG94 * AS120, 2)</f>
        <v>0</v>
      </c>
      <c r="AH120" s="121"/>
      <c r="AI120" s="121"/>
      <c r="AJ120" s="121"/>
      <c r="AK120" s="121"/>
      <c r="AL120" s="121"/>
      <c r="AM120" s="121"/>
      <c r="AN120" s="121">
        <f>ROUND(AG120 + AV120, 2)</f>
        <v>0</v>
      </c>
      <c r="AO120" s="121"/>
      <c r="AP120" s="121"/>
      <c r="AQ120" s="36"/>
      <c r="AR120" s="37"/>
      <c r="AS120" s="134">
        <v>0</v>
      </c>
      <c r="AT120" s="135" t="s">
        <v>156</v>
      </c>
      <c r="AU120" s="135" t="s">
        <v>43</v>
      </c>
      <c r="AV120" s="126">
        <f>ROUND(IF(AU120="základná",AG120*L32,IF(AU120="znížená",AG120*L33,0)), 2)</f>
        <v>0</v>
      </c>
      <c r="AW120" s="36"/>
      <c r="AX120" s="36"/>
      <c r="AY120" s="36"/>
      <c r="AZ120" s="36"/>
      <c r="BA120" s="36"/>
      <c r="BB120" s="36"/>
      <c r="BC120" s="36"/>
      <c r="BD120" s="36"/>
      <c r="BE120" s="36"/>
      <c r="BV120" s="15" t="s">
        <v>157</v>
      </c>
      <c r="BY120" s="136">
        <f>IF(AU120="základná",AV120,0)</f>
        <v>0</v>
      </c>
      <c r="BZ120" s="136">
        <f>IF(AU120="znížená",AV120,0)</f>
        <v>0</v>
      </c>
      <c r="CA120" s="136">
        <v>0</v>
      </c>
      <c r="CB120" s="136">
        <v>0</v>
      </c>
      <c r="CC120" s="136">
        <v>0</v>
      </c>
      <c r="CD120" s="136">
        <f>IF(AU120="základná",AG120,0)</f>
        <v>0</v>
      </c>
      <c r="CE120" s="136">
        <f>IF(AU120="znížená",AG120,0)</f>
        <v>0</v>
      </c>
      <c r="CF120" s="136">
        <f>IF(AU120="zákl. prenesená",AG120,0)</f>
        <v>0</v>
      </c>
      <c r="CG120" s="136">
        <f>IF(AU120="zníž. prenesená",AG120,0)</f>
        <v>0</v>
      </c>
      <c r="CH120" s="136">
        <f>IF(AU120="nulová",AG120,0)</f>
        <v>0</v>
      </c>
      <c r="CI120" s="15">
        <f>IF(AU120="základná",1,IF(AU120="znížená",2,IF(AU120="zákl. prenesená",4,IF(AU120="zníž. prenesená",5,3))))</f>
        <v>1</v>
      </c>
      <c r="CJ120" s="15">
        <f>IF(AT120="stavebná časť",1,IF(AT120="investičná časť",2,3))</f>
        <v>1</v>
      </c>
      <c r="CK120" s="15" t="str">
        <f>IF(D120="Vyplň vlastné","","x")</f>
        <v>x</v>
      </c>
    </row>
    <row r="121" s="2" customFormat="1" ht="19.92" customHeight="1">
      <c r="A121" s="36"/>
      <c r="B121" s="37"/>
      <c r="C121" s="36"/>
      <c r="D121" s="137" t="s">
        <v>158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36"/>
      <c r="AD121" s="36"/>
      <c r="AE121" s="36"/>
      <c r="AF121" s="36"/>
      <c r="AG121" s="133">
        <f>ROUND(AG94 * AS121, 2)</f>
        <v>0</v>
      </c>
      <c r="AH121" s="121"/>
      <c r="AI121" s="121"/>
      <c r="AJ121" s="121"/>
      <c r="AK121" s="121"/>
      <c r="AL121" s="121"/>
      <c r="AM121" s="121"/>
      <c r="AN121" s="121">
        <f>ROUND(AG121 + AV121, 2)</f>
        <v>0</v>
      </c>
      <c r="AO121" s="121"/>
      <c r="AP121" s="121"/>
      <c r="AQ121" s="36"/>
      <c r="AR121" s="37"/>
      <c r="AS121" s="134">
        <v>0</v>
      </c>
      <c r="AT121" s="135" t="s">
        <v>156</v>
      </c>
      <c r="AU121" s="135" t="s">
        <v>43</v>
      </c>
      <c r="AV121" s="126">
        <f>ROUND(IF(AU121="základná",AG121*L32,IF(AU121="znížená",AG121*L33,0)), 2)</f>
        <v>0</v>
      </c>
      <c r="AW121" s="36"/>
      <c r="AX121" s="36"/>
      <c r="AY121" s="36"/>
      <c r="AZ121" s="36"/>
      <c r="BA121" s="36"/>
      <c r="BB121" s="36"/>
      <c r="BC121" s="36"/>
      <c r="BD121" s="36"/>
      <c r="BE121" s="36"/>
      <c r="BV121" s="15" t="s">
        <v>159</v>
      </c>
      <c r="BY121" s="136">
        <f>IF(AU121="základná",AV121,0)</f>
        <v>0</v>
      </c>
      <c r="BZ121" s="136">
        <f>IF(AU121="znížená",AV121,0)</f>
        <v>0</v>
      </c>
      <c r="CA121" s="136">
        <v>0</v>
      </c>
      <c r="CB121" s="136">
        <v>0</v>
      </c>
      <c r="CC121" s="136">
        <v>0</v>
      </c>
      <c r="CD121" s="136">
        <f>IF(AU121="základná",AG121,0)</f>
        <v>0</v>
      </c>
      <c r="CE121" s="136">
        <f>IF(AU121="znížená",AG121,0)</f>
        <v>0</v>
      </c>
      <c r="CF121" s="136">
        <f>IF(AU121="zákl. prenesená",AG121,0)</f>
        <v>0</v>
      </c>
      <c r="CG121" s="136">
        <f>IF(AU121="zníž. prenesená",AG121,0)</f>
        <v>0</v>
      </c>
      <c r="CH121" s="136">
        <f>IF(AU121="nulová",AG121,0)</f>
        <v>0</v>
      </c>
      <c r="CI121" s="15">
        <f>IF(AU121="základná",1,IF(AU121="znížená",2,IF(AU121="zákl. prenesená",4,IF(AU121="zníž. prenesená",5,3))))</f>
        <v>1</v>
      </c>
      <c r="CJ121" s="15">
        <f>IF(AT121="stavebná časť",1,IF(AT121="investičná časť",2,3))</f>
        <v>1</v>
      </c>
      <c r="CK121" s="15" t="str">
        <f>IF(D121="Vyplň vlastné","","x")</f>
        <v/>
      </c>
    </row>
    <row r="122" s="2" customFormat="1" ht="19.92" customHeight="1">
      <c r="A122" s="36"/>
      <c r="B122" s="37"/>
      <c r="C122" s="36"/>
      <c r="D122" s="137" t="s">
        <v>158</v>
      </c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36"/>
      <c r="AD122" s="36"/>
      <c r="AE122" s="36"/>
      <c r="AF122" s="36"/>
      <c r="AG122" s="133">
        <f>ROUND(AG94 * AS122, 2)</f>
        <v>0</v>
      </c>
      <c r="AH122" s="121"/>
      <c r="AI122" s="121"/>
      <c r="AJ122" s="121"/>
      <c r="AK122" s="121"/>
      <c r="AL122" s="121"/>
      <c r="AM122" s="121"/>
      <c r="AN122" s="121">
        <f>ROUND(AG122 + AV122, 2)</f>
        <v>0</v>
      </c>
      <c r="AO122" s="121"/>
      <c r="AP122" s="121"/>
      <c r="AQ122" s="36"/>
      <c r="AR122" s="37"/>
      <c r="AS122" s="134">
        <v>0</v>
      </c>
      <c r="AT122" s="135" t="s">
        <v>156</v>
      </c>
      <c r="AU122" s="135" t="s">
        <v>43</v>
      </c>
      <c r="AV122" s="126">
        <f>ROUND(IF(AU122="základná",AG122*L32,IF(AU122="znížená",AG122*L33,0)), 2)</f>
        <v>0</v>
      </c>
      <c r="AW122" s="36"/>
      <c r="AX122" s="36"/>
      <c r="AY122" s="36"/>
      <c r="AZ122" s="36"/>
      <c r="BA122" s="36"/>
      <c r="BB122" s="36"/>
      <c r="BC122" s="36"/>
      <c r="BD122" s="36"/>
      <c r="BE122" s="36"/>
      <c r="BV122" s="15" t="s">
        <v>159</v>
      </c>
      <c r="BY122" s="136">
        <f>IF(AU122="základná",AV122,0)</f>
        <v>0</v>
      </c>
      <c r="BZ122" s="136">
        <f>IF(AU122="znížená",AV122,0)</f>
        <v>0</v>
      </c>
      <c r="CA122" s="136">
        <v>0</v>
      </c>
      <c r="CB122" s="136">
        <v>0</v>
      </c>
      <c r="CC122" s="136">
        <v>0</v>
      </c>
      <c r="CD122" s="136">
        <f>IF(AU122="základná",AG122,0)</f>
        <v>0</v>
      </c>
      <c r="CE122" s="136">
        <f>IF(AU122="znížená",AG122,0)</f>
        <v>0</v>
      </c>
      <c r="CF122" s="136">
        <f>IF(AU122="zákl. prenesená",AG122,0)</f>
        <v>0</v>
      </c>
      <c r="CG122" s="136">
        <f>IF(AU122="zníž. prenesená",AG122,0)</f>
        <v>0</v>
      </c>
      <c r="CH122" s="136">
        <f>IF(AU122="nulová",AG122,0)</f>
        <v>0</v>
      </c>
      <c r="CI122" s="15">
        <f>IF(AU122="základná",1,IF(AU122="znížená",2,IF(AU122="zákl. prenesená",4,IF(AU122="zníž. prenesená",5,3))))</f>
        <v>1</v>
      </c>
      <c r="CJ122" s="15">
        <f>IF(AT122="stavebná časť",1,IF(AT122="investičná časť",2,3))</f>
        <v>1</v>
      </c>
      <c r="CK122" s="15" t="str">
        <f>IF(D122="Vyplň vlastné","","x")</f>
        <v/>
      </c>
    </row>
    <row r="123" s="2" customFormat="1" ht="19.92" customHeight="1">
      <c r="A123" s="36"/>
      <c r="B123" s="37"/>
      <c r="C123" s="36"/>
      <c r="D123" s="137" t="s">
        <v>158</v>
      </c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36"/>
      <c r="AD123" s="36"/>
      <c r="AE123" s="36"/>
      <c r="AF123" s="36"/>
      <c r="AG123" s="133">
        <f>ROUND(AG94 * AS123, 2)</f>
        <v>0</v>
      </c>
      <c r="AH123" s="121"/>
      <c r="AI123" s="121"/>
      <c r="AJ123" s="121"/>
      <c r="AK123" s="121"/>
      <c r="AL123" s="121"/>
      <c r="AM123" s="121"/>
      <c r="AN123" s="121">
        <f>ROUND(AG123 + AV123, 2)</f>
        <v>0</v>
      </c>
      <c r="AO123" s="121"/>
      <c r="AP123" s="121"/>
      <c r="AQ123" s="36"/>
      <c r="AR123" s="37"/>
      <c r="AS123" s="138">
        <v>0</v>
      </c>
      <c r="AT123" s="139" t="s">
        <v>156</v>
      </c>
      <c r="AU123" s="139" t="s">
        <v>43</v>
      </c>
      <c r="AV123" s="140">
        <f>ROUND(IF(AU123="základná",AG123*L32,IF(AU123="znížená",AG123*L33,0)), 2)</f>
        <v>0</v>
      </c>
      <c r="AW123" s="36"/>
      <c r="AX123" s="36"/>
      <c r="AY123" s="36"/>
      <c r="AZ123" s="36"/>
      <c r="BA123" s="36"/>
      <c r="BB123" s="36"/>
      <c r="BC123" s="36"/>
      <c r="BD123" s="36"/>
      <c r="BE123" s="36"/>
      <c r="BV123" s="15" t="s">
        <v>159</v>
      </c>
      <c r="BY123" s="136">
        <f>IF(AU123="základná",AV123,0)</f>
        <v>0</v>
      </c>
      <c r="BZ123" s="136">
        <f>IF(AU123="znížená",AV123,0)</f>
        <v>0</v>
      </c>
      <c r="CA123" s="136">
        <v>0</v>
      </c>
      <c r="CB123" s="136">
        <v>0</v>
      </c>
      <c r="CC123" s="136">
        <v>0</v>
      </c>
      <c r="CD123" s="136">
        <f>IF(AU123="základná",AG123,0)</f>
        <v>0</v>
      </c>
      <c r="CE123" s="136">
        <f>IF(AU123="znížená",AG123,0)</f>
        <v>0</v>
      </c>
      <c r="CF123" s="136">
        <f>IF(AU123="zákl. prenesená",AG123,0)</f>
        <v>0</v>
      </c>
      <c r="CG123" s="136">
        <f>IF(AU123="zníž. prenesená",AG123,0)</f>
        <v>0</v>
      </c>
      <c r="CH123" s="136">
        <f>IF(AU123="nulová",AG123,0)</f>
        <v>0</v>
      </c>
      <c r="CI123" s="15">
        <f>IF(AU123="základná",1,IF(AU123="znížená",2,IF(AU123="zákl. prenesená",4,IF(AU123="zníž. prenesená",5,3))))</f>
        <v>1</v>
      </c>
      <c r="CJ123" s="15">
        <f>IF(AT123="stavebná časť",1,IF(AT123="investičná časť",2,3))</f>
        <v>1</v>
      </c>
      <c r="CK123" s="15" t="str">
        <f>IF(D123="Vyplň vlastné","","x")</f>
        <v/>
      </c>
    </row>
    <row r="124" s="2" customFormat="1" ht="10.8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7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="2" customFormat="1" ht="30" customHeight="1">
      <c r="A125" s="36"/>
      <c r="B125" s="37"/>
      <c r="C125" s="141" t="s">
        <v>160</v>
      </c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3">
        <f>ROUND(AG94 + AG119, 2)</f>
        <v>0</v>
      </c>
      <c r="AH125" s="143"/>
      <c r="AI125" s="143"/>
      <c r="AJ125" s="143"/>
      <c r="AK125" s="143"/>
      <c r="AL125" s="143"/>
      <c r="AM125" s="143"/>
      <c r="AN125" s="143">
        <f>ROUND(AN94 + AN119, 2)</f>
        <v>0</v>
      </c>
      <c r="AO125" s="143"/>
      <c r="AP125" s="143"/>
      <c r="AQ125" s="142"/>
      <c r="AR125" s="37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="2" customFormat="1" ht="6.96" customHeight="1">
      <c r="A126" s="36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37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</sheetData>
  <mergeCells count="148">
    <mergeCell ref="AN101:AP101"/>
    <mergeCell ref="AG101:AM101"/>
    <mergeCell ref="AG102:AM102"/>
    <mergeCell ref="AN102:AP102"/>
    <mergeCell ref="AN103:AP103"/>
    <mergeCell ref="AG103:AM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20:AP120"/>
    <mergeCell ref="AN121:AP121"/>
    <mergeCell ref="AN122:AP122"/>
    <mergeCell ref="AN123:AP123"/>
    <mergeCell ref="AG119:AM119"/>
    <mergeCell ref="AN119:AP119"/>
    <mergeCell ref="AN125:AP125"/>
    <mergeCell ref="J104:AF104"/>
    <mergeCell ref="D104:H104"/>
    <mergeCell ref="E105:I105"/>
    <mergeCell ref="K105:AF105"/>
    <mergeCell ref="E106:I106"/>
    <mergeCell ref="K106:AF106"/>
    <mergeCell ref="D107:H107"/>
    <mergeCell ref="J107:AF107"/>
    <mergeCell ref="J108:AF108"/>
    <mergeCell ref="D108:H108"/>
    <mergeCell ref="J109:AF109"/>
    <mergeCell ref="D109:H109"/>
    <mergeCell ref="D110:H110"/>
    <mergeCell ref="J110:AF110"/>
    <mergeCell ref="J111:AF111"/>
    <mergeCell ref="D111:H111"/>
    <mergeCell ref="J112:AF112"/>
    <mergeCell ref="D112:H112"/>
    <mergeCell ref="J113:AF113"/>
    <mergeCell ref="D113:H113"/>
    <mergeCell ref="J114:AF114"/>
    <mergeCell ref="D114:H114"/>
    <mergeCell ref="D115:H115"/>
    <mergeCell ref="J115:AF115"/>
    <mergeCell ref="J116:AF116"/>
    <mergeCell ref="D116:H116"/>
    <mergeCell ref="J117:AF117"/>
    <mergeCell ref="D117:H117"/>
    <mergeCell ref="D120:AB120"/>
    <mergeCell ref="AG120:AM120"/>
    <mergeCell ref="D121:AB121"/>
    <mergeCell ref="AG121:AM121"/>
    <mergeCell ref="D122:AB122"/>
    <mergeCell ref="AG122:AM122"/>
    <mergeCell ref="D123:AB123"/>
    <mergeCell ref="AG123:AM123"/>
    <mergeCell ref="AG125:AM125"/>
    <mergeCell ref="L85:AO85"/>
    <mergeCell ref="C92:G92"/>
    <mergeCell ref="I92:AF92"/>
    <mergeCell ref="J95:AF95"/>
    <mergeCell ref="D95:H95"/>
    <mergeCell ref="K96:AF96"/>
    <mergeCell ref="E96:I96"/>
    <mergeCell ref="E97:I97"/>
    <mergeCell ref="K97:AF97"/>
    <mergeCell ref="E98:I98"/>
    <mergeCell ref="K98:AF98"/>
    <mergeCell ref="K99:AF99"/>
    <mergeCell ref="E99:I99"/>
    <mergeCell ref="D100:H100"/>
    <mergeCell ref="J100:AF100"/>
    <mergeCell ref="K101:AF101"/>
    <mergeCell ref="E101:I101"/>
    <mergeCell ref="K102:AF102"/>
    <mergeCell ref="E102:I102"/>
    <mergeCell ref="K103:AF103"/>
    <mergeCell ref="E103:I103"/>
    <mergeCell ref="AM87:AN87"/>
    <mergeCell ref="AM89:AP89"/>
    <mergeCell ref="AS89:AT91"/>
    <mergeCell ref="AM90:AP90"/>
    <mergeCell ref="AG92:AM92"/>
    <mergeCell ref="AN92:AP92"/>
    <mergeCell ref="AN95:AP95"/>
    <mergeCell ref="AG95:AM95"/>
    <mergeCell ref="AG96:AM96"/>
    <mergeCell ref="AN96:AP96"/>
    <mergeCell ref="AG97:AM97"/>
    <mergeCell ref="AN97:AP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119:AU123">
      <formula1>"základná, znížená, nulová"</formula1>
    </dataValidation>
    <dataValidation type="list" allowBlank="1" showInputMessage="1" showErrorMessage="1" error="Povolené sú hodnoty stavebná časť, technologická časť, investičná časť." sqref="AT119:AT123">
      <formula1>"stavebná časť, technologická časť, investičná časť"</formula1>
    </dataValidation>
  </dataValidations>
  <hyperlinks>
    <hyperlink ref="A96" location="'1 - SO 01 - Hlavná stavba'!C2" display="/"/>
    <hyperlink ref="A97" location="'1_1 - Zdravotechnika'!C2" display="/"/>
    <hyperlink ref="A98" location="'1_2 - Vzduchotechnika'!C2" display="/"/>
    <hyperlink ref="A99" location="'1_3 - Elektroinštalácia'!C2" display="/"/>
    <hyperlink ref="A101" location="'2_1 - Úprava cesty III-1464'!C2" display="/"/>
    <hyperlink ref="A102" location="'2_2 - Úprava chodníkov pr...'!C2" display="/"/>
    <hyperlink ref="A103" location="'2_3 - Úprava cesty III-14...'!C2" display="/"/>
    <hyperlink ref="A105" location="'3_1 - SO 03.1 Vnútroareál...'!C2" display="/"/>
    <hyperlink ref="A106" location="'3_2 - SO 03.2 Vnútroareál...'!C2" display="/"/>
    <hyperlink ref="A107" location="'4 - SO 04 Dažďová kanaliz...'!C2" display="/"/>
    <hyperlink ref="A108" location="'5 - SO 05 Splašková kanal...'!C2" display="/"/>
    <hyperlink ref="A109" location="'6 - SO 06 Úprava vodovodn...'!C2" display="/"/>
    <hyperlink ref="A110" location="'7 - SO 07 Areálový vodovod'!C2" display="/"/>
    <hyperlink ref="A111" location="'8 - SO 08 Elektrická príp...'!C2" display="/"/>
    <hyperlink ref="A112" location="'9 - SO 09 Vonkajší rozvod NN'!C2" display="/"/>
    <hyperlink ref="A113" location="'10 - SO 10 Vonkajšie osve...'!C2" display="/"/>
    <hyperlink ref="A114" location="'12 - SO 12 Inf. zariadeni...'!C2" display="/"/>
    <hyperlink ref="A115" location="'13 - SO 13 Prekládka vere...'!C2" display="/"/>
    <hyperlink ref="A116" location="'14 - SO 14 Prekládka vzdu...'!C2" display="/"/>
    <hyperlink ref="A117" location="'16 - SO 16 - Stavebné ú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2198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30" customHeight="1">
      <c r="A11" s="36"/>
      <c r="B11" s="37"/>
      <c r="C11" s="36"/>
      <c r="D11" s="36"/>
      <c r="E11" s="70" t="s">
        <v>2310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J104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ROUND((SUM(BE104:BE111) + SUM(BE133:BE174)),  2)</f>
        <v>0</v>
      </c>
      <c r="G37" s="152"/>
      <c r="H37" s="152"/>
      <c r="I37" s="153">
        <v>0.20000000000000001</v>
      </c>
      <c r="J37" s="151">
        <f>ROUND(((SUM(BE104:BE111) + SUM(BE133:BE174))*I37),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ROUND((SUM(BF104:BF111) + SUM(BF133:BF174)),  2)</f>
        <v>0</v>
      </c>
      <c r="G38" s="152"/>
      <c r="H38" s="152"/>
      <c r="I38" s="153">
        <v>0.20000000000000001</v>
      </c>
      <c r="J38" s="151">
        <f>ROUND(((SUM(BF104:BF111) + SUM(BF133:BF174))*I38),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ROUND((SUM(BG104:BG111) + SUM(BG133:BG174)),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ROUND((SUM(BH104:BH111) + SUM(BH133:BH174)),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ROUND((SUM(BI104:BI111) + SUM(BI133:BI174)),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2198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30" customHeight="1">
      <c r="A89" s="36"/>
      <c r="B89" s="37"/>
      <c r="C89" s="36"/>
      <c r="D89" s="36"/>
      <c r="E89" s="70" t="str">
        <f>E11</f>
        <v>3_2 - SO 03.2 Vnútroareálové spevnené plochy a komunikácie, trvalé a dočasné dopravné značenie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J133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J134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J135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177</v>
      </c>
      <c r="E101" s="172"/>
      <c r="F101" s="172"/>
      <c r="G101" s="172"/>
      <c r="H101" s="172"/>
      <c r="I101" s="172"/>
      <c r="J101" s="173">
        <f>J142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9.28" customHeight="1">
      <c r="A104" s="36"/>
      <c r="B104" s="37"/>
      <c r="C104" s="165" t="s">
        <v>194</v>
      </c>
      <c r="D104" s="36"/>
      <c r="E104" s="36"/>
      <c r="F104" s="36"/>
      <c r="G104" s="36"/>
      <c r="H104" s="36"/>
      <c r="I104" s="36"/>
      <c r="J104" s="174">
        <f>ROUND(J105 + J106 + J107 + J108 + J109 + J110,2)</f>
        <v>0</v>
      </c>
      <c r="K104" s="36"/>
      <c r="L104" s="58"/>
      <c r="N104" s="175" t="s">
        <v>42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18" customHeight="1">
      <c r="A105" s="36"/>
      <c r="B105" s="176"/>
      <c r="C105" s="177"/>
      <c r="D105" s="137" t="s">
        <v>195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197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198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199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200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78" t="s">
        <v>201</v>
      </c>
      <c r="E110" s="177"/>
      <c r="F110" s="177"/>
      <c r="G110" s="177"/>
      <c r="H110" s="177"/>
      <c r="I110" s="177"/>
      <c r="J110" s="133">
        <f>ROUND(J32*T110,2)</f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202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41" t="s">
        <v>160</v>
      </c>
      <c r="D112" s="142"/>
      <c r="E112" s="142"/>
      <c r="F112" s="142"/>
      <c r="G112" s="142"/>
      <c r="H112" s="142"/>
      <c r="I112" s="142"/>
      <c r="J112" s="143">
        <f>ROUND(J98+J104,2)</f>
        <v>0</v>
      </c>
      <c r="K112" s="142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19" t="s">
        <v>203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45" t="str">
        <f>E7</f>
        <v>ČSPHM F. Petrol Marcelová</v>
      </c>
      <c r="F121" s="28"/>
      <c r="G121" s="28"/>
      <c r="H121" s="28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" customFormat="1" ht="12" customHeight="1">
      <c r="B122" s="18"/>
      <c r="C122" s="28" t="s">
        <v>162</v>
      </c>
      <c r="L122" s="18"/>
    </row>
    <row r="123" s="2" customFormat="1" ht="16.5" customHeight="1">
      <c r="A123" s="36"/>
      <c r="B123" s="37"/>
      <c r="C123" s="36"/>
      <c r="D123" s="36"/>
      <c r="E123" s="145" t="s">
        <v>2198</v>
      </c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960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30" customHeight="1">
      <c r="A125" s="36"/>
      <c r="B125" s="37"/>
      <c r="C125" s="36"/>
      <c r="D125" s="36"/>
      <c r="E125" s="70" t="str">
        <f>E11</f>
        <v>3_2 - SO 03.2 Vnútroareálové spevnené plochy a komunikácie, trvalé a dočasné dopravné značenie</v>
      </c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18</v>
      </c>
      <c r="D127" s="36"/>
      <c r="E127" s="36"/>
      <c r="F127" s="23" t="str">
        <f>F14</f>
        <v>k.ú. Marcelová</v>
      </c>
      <c r="G127" s="36"/>
      <c r="H127" s="36"/>
      <c r="I127" s="28" t="s">
        <v>20</v>
      </c>
      <c r="J127" s="72" t="str">
        <f>IF(J14="","",J14)</f>
        <v>24. 1. 2022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25.65" customHeight="1">
      <c r="A129" s="36"/>
      <c r="B129" s="37"/>
      <c r="C129" s="28" t="s">
        <v>22</v>
      </c>
      <c r="D129" s="36"/>
      <c r="E129" s="36"/>
      <c r="F129" s="23" t="str">
        <f>E17</f>
        <v>F.PROPERTY s.r.o., K. Nagya 12/2, Komárno</v>
      </c>
      <c r="G129" s="36"/>
      <c r="H129" s="36"/>
      <c r="I129" s="28" t="s">
        <v>28</v>
      </c>
      <c r="J129" s="32" t="str">
        <f>E23</f>
        <v>FKF design spol. s r.o.</v>
      </c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5.15" customHeight="1">
      <c r="A130" s="36"/>
      <c r="B130" s="37"/>
      <c r="C130" s="28" t="s">
        <v>26</v>
      </c>
      <c r="D130" s="36"/>
      <c r="E130" s="36"/>
      <c r="F130" s="23" t="str">
        <f>IF(E20="","",E20)</f>
        <v>Vyplň údaj</v>
      </c>
      <c r="G130" s="36"/>
      <c r="H130" s="36"/>
      <c r="I130" s="28" t="s">
        <v>32</v>
      </c>
      <c r="J130" s="32" t="str">
        <f>E26</f>
        <v xml:space="preserve"> </v>
      </c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0.32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11" customFormat="1" ht="29.28" customHeight="1">
      <c r="A132" s="184"/>
      <c r="B132" s="185"/>
      <c r="C132" s="186" t="s">
        <v>204</v>
      </c>
      <c r="D132" s="187" t="s">
        <v>63</v>
      </c>
      <c r="E132" s="187" t="s">
        <v>59</v>
      </c>
      <c r="F132" s="187" t="s">
        <v>60</v>
      </c>
      <c r="G132" s="187" t="s">
        <v>205</v>
      </c>
      <c r="H132" s="187" t="s">
        <v>206</v>
      </c>
      <c r="I132" s="187" t="s">
        <v>207</v>
      </c>
      <c r="J132" s="188" t="s">
        <v>168</v>
      </c>
      <c r="K132" s="189" t="s">
        <v>208</v>
      </c>
      <c r="L132" s="190"/>
      <c r="M132" s="89" t="s">
        <v>1</v>
      </c>
      <c r="N132" s="90" t="s">
        <v>42</v>
      </c>
      <c r="O132" s="90" t="s">
        <v>209</v>
      </c>
      <c r="P132" s="90" t="s">
        <v>210</v>
      </c>
      <c r="Q132" s="90" t="s">
        <v>211</v>
      </c>
      <c r="R132" s="90" t="s">
        <v>212</v>
      </c>
      <c r="S132" s="90" t="s">
        <v>213</v>
      </c>
      <c r="T132" s="91" t="s">
        <v>214</v>
      </c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6"/>
      <c r="B133" s="37"/>
      <c r="C133" s="96" t="s">
        <v>165</v>
      </c>
      <c r="D133" s="36"/>
      <c r="E133" s="36"/>
      <c r="F133" s="36"/>
      <c r="G133" s="36"/>
      <c r="H133" s="36"/>
      <c r="I133" s="36"/>
      <c r="J133" s="191">
        <f>BK133</f>
        <v>0</v>
      </c>
      <c r="K133" s="36"/>
      <c r="L133" s="37"/>
      <c r="M133" s="92"/>
      <c r="N133" s="76"/>
      <c r="O133" s="93"/>
      <c r="P133" s="192">
        <f>P134</f>
        <v>0</v>
      </c>
      <c r="Q133" s="93"/>
      <c r="R133" s="192">
        <f>R134</f>
        <v>3.12432</v>
      </c>
      <c r="S133" s="93"/>
      <c r="T133" s="193">
        <f>T134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77</v>
      </c>
      <c r="AU133" s="15" t="s">
        <v>170</v>
      </c>
      <c r="BK133" s="194">
        <f>BK134</f>
        <v>0</v>
      </c>
    </row>
    <row r="134" s="12" customFormat="1" ht="25.92" customHeight="1">
      <c r="A134" s="12"/>
      <c r="B134" s="195"/>
      <c r="C134" s="12"/>
      <c r="D134" s="196" t="s">
        <v>77</v>
      </c>
      <c r="E134" s="197" t="s">
        <v>215</v>
      </c>
      <c r="F134" s="197" t="s">
        <v>216</v>
      </c>
      <c r="G134" s="12"/>
      <c r="H134" s="12"/>
      <c r="I134" s="198"/>
      <c r="J134" s="199">
        <f>BK134</f>
        <v>0</v>
      </c>
      <c r="K134" s="12"/>
      <c r="L134" s="195"/>
      <c r="M134" s="200"/>
      <c r="N134" s="201"/>
      <c r="O134" s="201"/>
      <c r="P134" s="202">
        <f>P135+P142</f>
        <v>0</v>
      </c>
      <c r="Q134" s="201"/>
      <c r="R134" s="202">
        <f>R135+R142</f>
        <v>3.12432</v>
      </c>
      <c r="S134" s="201"/>
      <c r="T134" s="203">
        <f>T135+T142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6" t="s">
        <v>82</v>
      </c>
      <c r="AT134" s="204" t="s">
        <v>77</v>
      </c>
      <c r="AU134" s="204" t="s">
        <v>78</v>
      </c>
      <c r="AY134" s="196" t="s">
        <v>217</v>
      </c>
      <c r="BK134" s="205">
        <f>BK135+BK142</f>
        <v>0</v>
      </c>
    </row>
    <row r="135" s="12" customFormat="1" ht="22.8" customHeight="1">
      <c r="A135" s="12"/>
      <c r="B135" s="195"/>
      <c r="C135" s="12"/>
      <c r="D135" s="196" t="s">
        <v>77</v>
      </c>
      <c r="E135" s="206" t="s">
        <v>82</v>
      </c>
      <c r="F135" s="206" t="s">
        <v>218</v>
      </c>
      <c r="G135" s="12"/>
      <c r="H135" s="12"/>
      <c r="I135" s="198"/>
      <c r="J135" s="207">
        <f>BK135</f>
        <v>0</v>
      </c>
      <c r="K135" s="12"/>
      <c r="L135" s="195"/>
      <c r="M135" s="200"/>
      <c r="N135" s="201"/>
      <c r="O135" s="201"/>
      <c r="P135" s="202">
        <f>SUM(P136:P141)</f>
        <v>0</v>
      </c>
      <c r="Q135" s="201"/>
      <c r="R135" s="202">
        <f>SUM(R136:R141)</f>
        <v>0</v>
      </c>
      <c r="S135" s="201"/>
      <c r="T135" s="203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6" t="s">
        <v>82</v>
      </c>
      <c r="AT135" s="204" t="s">
        <v>77</v>
      </c>
      <c r="AU135" s="204" t="s">
        <v>82</v>
      </c>
      <c r="AY135" s="196" t="s">
        <v>217</v>
      </c>
      <c r="BK135" s="205">
        <f>SUM(BK136:BK141)</f>
        <v>0</v>
      </c>
    </row>
    <row r="136" s="2" customFormat="1" ht="21.75" customHeight="1">
      <c r="A136" s="36"/>
      <c r="B136" s="176"/>
      <c r="C136" s="208" t="s">
        <v>82</v>
      </c>
      <c r="D136" s="208" t="s">
        <v>220</v>
      </c>
      <c r="E136" s="209" t="s">
        <v>2077</v>
      </c>
      <c r="F136" s="210" t="s">
        <v>2078</v>
      </c>
      <c r="G136" s="211" t="s">
        <v>223</v>
      </c>
      <c r="H136" s="212">
        <v>1.728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2311</v>
      </c>
    </row>
    <row r="137" s="2" customFormat="1" ht="24.15" customHeight="1">
      <c r="A137" s="36"/>
      <c r="B137" s="176"/>
      <c r="C137" s="208" t="s">
        <v>110</v>
      </c>
      <c r="D137" s="208" t="s">
        <v>220</v>
      </c>
      <c r="E137" s="209" t="s">
        <v>230</v>
      </c>
      <c r="F137" s="210" t="s">
        <v>231</v>
      </c>
      <c r="G137" s="211" t="s">
        <v>223</v>
      </c>
      <c r="H137" s="212">
        <v>1.728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2312</v>
      </c>
    </row>
    <row r="138" s="2" customFormat="1" ht="33" customHeight="1">
      <c r="A138" s="36"/>
      <c r="B138" s="176"/>
      <c r="C138" s="208" t="s">
        <v>119</v>
      </c>
      <c r="D138" s="208" t="s">
        <v>220</v>
      </c>
      <c r="E138" s="209" t="s">
        <v>2024</v>
      </c>
      <c r="F138" s="210" t="s">
        <v>2025</v>
      </c>
      <c r="G138" s="211" t="s">
        <v>223</v>
      </c>
      <c r="H138" s="212">
        <v>1.728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2313</v>
      </c>
    </row>
    <row r="139" s="2" customFormat="1" ht="24.15" customHeight="1">
      <c r="A139" s="36"/>
      <c r="B139" s="176"/>
      <c r="C139" s="208" t="s">
        <v>125</v>
      </c>
      <c r="D139" s="208" t="s">
        <v>220</v>
      </c>
      <c r="E139" s="209" t="s">
        <v>969</v>
      </c>
      <c r="F139" s="210" t="s">
        <v>970</v>
      </c>
      <c r="G139" s="211" t="s">
        <v>223</v>
      </c>
      <c r="H139" s="212">
        <v>1.728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2314</v>
      </c>
    </row>
    <row r="140" s="2" customFormat="1" ht="16.5" customHeight="1">
      <c r="A140" s="36"/>
      <c r="B140" s="176"/>
      <c r="C140" s="208" t="s">
        <v>128</v>
      </c>
      <c r="D140" s="208" t="s">
        <v>220</v>
      </c>
      <c r="E140" s="209" t="s">
        <v>972</v>
      </c>
      <c r="F140" s="210" t="s">
        <v>973</v>
      </c>
      <c r="G140" s="211" t="s">
        <v>223</v>
      </c>
      <c r="H140" s="212">
        <v>1.728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2315</v>
      </c>
    </row>
    <row r="141" s="2" customFormat="1" ht="24.15" customHeight="1">
      <c r="A141" s="36"/>
      <c r="B141" s="176"/>
      <c r="C141" s="208" t="s">
        <v>131</v>
      </c>
      <c r="D141" s="208" t="s">
        <v>220</v>
      </c>
      <c r="E141" s="209" t="s">
        <v>246</v>
      </c>
      <c r="F141" s="210" t="s">
        <v>247</v>
      </c>
      <c r="G141" s="211" t="s">
        <v>248</v>
      </c>
      <c r="H141" s="212">
        <v>2.7650000000000001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2316</v>
      </c>
    </row>
    <row r="142" s="12" customFormat="1" ht="22.8" customHeight="1">
      <c r="A142" s="12"/>
      <c r="B142" s="195"/>
      <c r="C142" s="12"/>
      <c r="D142" s="196" t="s">
        <v>77</v>
      </c>
      <c r="E142" s="206" t="s">
        <v>134</v>
      </c>
      <c r="F142" s="206" t="s">
        <v>443</v>
      </c>
      <c r="G142" s="12"/>
      <c r="H142" s="12"/>
      <c r="I142" s="198"/>
      <c r="J142" s="207">
        <f>BK142</f>
        <v>0</v>
      </c>
      <c r="K142" s="12"/>
      <c r="L142" s="195"/>
      <c r="M142" s="200"/>
      <c r="N142" s="201"/>
      <c r="O142" s="201"/>
      <c r="P142" s="202">
        <f>SUM(P143:P174)</f>
        <v>0</v>
      </c>
      <c r="Q142" s="201"/>
      <c r="R142" s="202">
        <f>SUM(R143:R174)</f>
        <v>3.12432</v>
      </c>
      <c r="S142" s="201"/>
      <c r="T142" s="203">
        <f>SUM(T143:T174)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6" t="s">
        <v>82</v>
      </c>
      <c r="AT142" s="204" t="s">
        <v>77</v>
      </c>
      <c r="AU142" s="204" t="s">
        <v>82</v>
      </c>
      <c r="AY142" s="196" t="s">
        <v>217</v>
      </c>
      <c r="BK142" s="205">
        <f>SUM(BK143:BK174)</f>
        <v>0</v>
      </c>
    </row>
    <row r="143" s="2" customFormat="1" ht="24.15" customHeight="1">
      <c r="A143" s="36"/>
      <c r="B143" s="176"/>
      <c r="C143" s="208" t="s">
        <v>134</v>
      </c>
      <c r="D143" s="208" t="s">
        <v>220</v>
      </c>
      <c r="E143" s="209" t="s">
        <v>2085</v>
      </c>
      <c r="F143" s="210" t="s">
        <v>2086</v>
      </c>
      <c r="G143" s="211" t="s">
        <v>303</v>
      </c>
      <c r="H143" s="212">
        <v>10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0.22133</v>
      </c>
      <c r="R143" s="217">
        <f>Q143*H143</f>
        <v>2.2132999999999998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2317</v>
      </c>
    </row>
    <row r="144" s="2" customFormat="1" ht="37.8" customHeight="1">
      <c r="A144" s="36"/>
      <c r="B144" s="176"/>
      <c r="C144" s="221" t="s">
        <v>1119</v>
      </c>
      <c r="D144" s="221" t="s">
        <v>357</v>
      </c>
      <c r="E144" s="222" t="s">
        <v>2318</v>
      </c>
      <c r="F144" s="223" t="s">
        <v>2319</v>
      </c>
      <c r="G144" s="224" t="s">
        <v>303</v>
      </c>
      <c r="H144" s="225">
        <v>2</v>
      </c>
      <c r="I144" s="226"/>
      <c r="J144" s="225">
        <f>ROUND(I144*H144,3)</f>
        <v>0</v>
      </c>
      <c r="K144" s="227"/>
      <c r="L144" s="228"/>
      <c r="M144" s="229" t="s">
        <v>1</v>
      </c>
      <c r="N144" s="230" t="s">
        <v>44</v>
      </c>
      <c r="O144" s="80"/>
      <c r="P144" s="217">
        <f>O144*H144</f>
        <v>0</v>
      </c>
      <c r="Q144" s="217">
        <v>0.0035000000000000001</v>
      </c>
      <c r="R144" s="217">
        <f>Q144*H144</f>
        <v>0.0070000000000000001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131</v>
      </c>
      <c r="AT144" s="219" t="s">
        <v>357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2320</v>
      </c>
    </row>
    <row r="145" s="2" customFormat="1" ht="33" customHeight="1">
      <c r="A145" s="36"/>
      <c r="B145" s="176"/>
      <c r="C145" s="221" t="s">
        <v>1123</v>
      </c>
      <c r="D145" s="221" t="s">
        <v>357</v>
      </c>
      <c r="E145" s="222" t="s">
        <v>2321</v>
      </c>
      <c r="F145" s="223" t="s">
        <v>2322</v>
      </c>
      <c r="G145" s="224" t="s">
        <v>303</v>
      </c>
      <c r="H145" s="225">
        <v>2</v>
      </c>
      <c r="I145" s="226"/>
      <c r="J145" s="225">
        <f>ROUND(I145*H145,3)</f>
        <v>0</v>
      </c>
      <c r="K145" s="227"/>
      <c r="L145" s="228"/>
      <c r="M145" s="229" t="s">
        <v>1</v>
      </c>
      <c r="N145" s="230" t="s">
        <v>44</v>
      </c>
      <c r="O145" s="80"/>
      <c r="P145" s="217">
        <f>O145*H145</f>
        <v>0</v>
      </c>
      <c r="Q145" s="217">
        <v>0.0016999999999999999</v>
      </c>
      <c r="R145" s="217">
        <f>Q145*H145</f>
        <v>0.0033999999999999998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131</v>
      </c>
      <c r="AT145" s="219" t="s">
        <v>357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2323</v>
      </c>
    </row>
    <row r="146" s="2" customFormat="1" ht="33" customHeight="1">
      <c r="A146" s="36"/>
      <c r="B146" s="176"/>
      <c r="C146" s="221" t="s">
        <v>1127</v>
      </c>
      <c r="D146" s="221" t="s">
        <v>357</v>
      </c>
      <c r="E146" s="222" t="s">
        <v>2324</v>
      </c>
      <c r="F146" s="223" t="s">
        <v>2325</v>
      </c>
      <c r="G146" s="224" t="s">
        <v>303</v>
      </c>
      <c r="H146" s="225">
        <v>1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0.0011999999999999999</v>
      </c>
      <c r="R146" s="217">
        <f>Q146*H146</f>
        <v>0.0011999999999999999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131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2326</v>
      </c>
    </row>
    <row r="147" s="2" customFormat="1" ht="33" customHeight="1">
      <c r="A147" s="36"/>
      <c r="B147" s="176"/>
      <c r="C147" s="221" t="s">
        <v>899</v>
      </c>
      <c r="D147" s="221" t="s">
        <v>357</v>
      </c>
      <c r="E147" s="222" t="s">
        <v>2327</v>
      </c>
      <c r="F147" s="223" t="s">
        <v>2328</v>
      </c>
      <c r="G147" s="224" t="s">
        <v>303</v>
      </c>
      <c r="H147" s="225">
        <v>1</v>
      </c>
      <c r="I147" s="226"/>
      <c r="J147" s="225">
        <f>ROUND(I147*H147,3)</f>
        <v>0</v>
      </c>
      <c r="K147" s="227"/>
      <c r="L147" s="228"/>
      <c r="M147" s="229" t="s">
        <v>1</v>
      </c>
      <c r="N147" s="230" t="s">
        <v>44</v>
      </c>
      <c r="O147" s="80"/>
      <c r="P147" s="217">
        <f>O147*H147</f>
        <v>0</v>
      </c>
      <c r="Q147" s="217">
        <v>0.0011999999999999999</v>
      </c>
      <c r="R147" s="217">
        <f>Q147*H147</f>
        <v>0.0011999999999999999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131</v>
      </c>
      <c r="AT147" s="219" t="s">
        <v>357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2329</v>
      </c>
    </row>
    <row r="148" s="2" customFormat="1" ht="24.15" customHeight="1">
      <c r="A148" s="36"/>
      <c r="B148" s="176"/>
      <c r="C148" s="221" t="s">
        <v>598</v>
      </c>
      <c r="D148" s="221" t="s">
        <v>357</v>
      </c>
      <c r="E148" s="222" t="s">
        <v>2103</v>
      </c>
      <c r="F148" s="223" t="s">
        <v>2330</v>
      </c>
      <c r="G148" s="224" t="s">
        <v>303</v>
      </c>
      <c r="H148" s="225">
        <v>2</v>
      </c>
      <c r="I148" s="226"/>
      <c r="J148" s="225">
        <f>ROUND(I148*H148,3)</f>
        <v>0</v>
      </c>
      <c r="K148" s="227"/>
      <c r="L148" s="228"/>
      <c r="M148" s="229" t="s">
        <v>1</v>
      </c>
      <c r="N148" s="230" t="s">
        <v>44</v>
      </c>
      <c r="O148" s="80"/>
      <c r="P148" s="217">
        <f>O148*H148</f>
        <v>0</v>
      </c>
      <c r="Q148" s="217">
        <v>0.0022000000000000001</v>
      </c>
      <c r="R148" s="217">
        <f>Q148*H148</f>
        <v>0.0044000000000000003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131</v>
      </c>
      <c r="AT148" s="219" t="s">
        <v>357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2331</v>
      </c>
    </row>
    <row r="149" s="2" customFormat="1" ht="37.8" customHeight="1">
      <c r="A149" s="36"/>
      <c r="B149" s="176"/>
      <c r="C149" s="221" t="s">
        <v>600</v>
      </c>
      <c r="D149" s="221" t="s">
        <v>357</v>
      </c>
      <c r="E149" s="222" t="s">
        <v>2332</v>
      </c>
      <c r="F149" s="223" t="s">
        <v>2333</v>
      </c>
      <c r="G149" s="224" t="s">
        <v>303</v>
      </c>
      <c r="H149" s="225">
        <v>1</v>
      </c>
      <c r="I149" s="226"/>
      <c r="J149" s="225">
        <f>ROUND(I149*H149,3)</f>
        <v>0</v>
      </c>
      <c r="K149" s="227"/>
      <c r="L149" s="228"/>
      <c r="M149" s="229" t="s">
        <v>1</v>
      </c>
      <c r="N149" s="230" t="s">
        <v>44</v>
      </c>
      <c r="O149" s="80"/>
      <c r="P149" s="217">
        <f>O149*H149</f>
        <v>0</v>
      </c>
      <c r="Q149" s="217">
        <v>0.00059999999999999995</v>
      </c>
      <c r="R149" s="217">
        <f>Q149*H149</f>
        <v>0.00059999999999999995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131</v>
      </c>
      <c r="AT149" s="219" t="s">
        <v>357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2334</v>
      </c>
    </row>
    <row r="150" s="2" customFormat="1" ht="37.8" customHeight="1">
      <c r="A150" s="36"/>
      <c r="B150" s="176"/>
      <c r="C150" s="221" t="s">
        <v>584</v>
      </c>
      <c r="D150" s="221" t="s">
        <v>357</v>
      </c>
      <c r="E150" s="222" t="s">
        <v>2335</v>
      </c>
      <c r="F150" s="223" t="s">
        <v>2336</v>
      </c>
      <c r="G150" s="224" t="s">
        <v>303</v>
      </c>
      <c r="H150" s="225">
        <v>1</v>
      </c>
      <c r="I150" s="226"/>
      <c r="J150" s="225">
        <f>ROUND(I150*H150,3)</f>
        <v>0</v>
      </c>
      <c r="K150" s="227"/>
      <c r="L150" s="228"/>
      <c r="M150" s="229" t="s">
        <v>1</v>
      </c>
      <c r="N150" s="230" t="s">
        <v>44</v>
      </c>
      <c r="O150" s="80"/>
      <c r="P150" s="217">
        <f>O150*H150</f>
        <v>0</v>
      </c>
      <c r="Q150" s="217">
        <v>0.0022000000000000001</v>
      </c>
      <c r="R150" s="217">
        <f>Q150*H150</f>
        <v>0.0022000000000000001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131</v>
      </c>
      <c r="AT150" s="219" t="s">
        <v>357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2337</v>
      </c>
    </row>
    <row r="151" s="2" customFormat="1" ht="24.15" customHeight="1">
      <c r="A151" s="36"/>
      <c r="B151" s="176"/>
      <c r="C151" s="208" t="s">
        <v>309</v>
      </c>
      <c r="D151" s="208" t="s">
        <v>220</v>
      </c>
      <c r="E151" s="209" t="s">
        <v>2130</v>
      </c>
      <c r="F151" s="210" t="s">
        <v>2131</v>
      </c>
      <c r="G151" s="211" t="s">
        <v>303</v>
      </c>
      <c r="H151" s="212">
        <v>6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0.11958000000000001</v>
      </c>
      <c r="R151" s="217">
        <f>Q151*H151</f>
        <v>0.71748000000000001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2338</v>
      </c>
    </row>
    <row r="152" s="2" customFormat="1" ht="16.5" customHeight="1">
      <c r="A152" s="36"/>
      <c r="B152" s="176"/>
      <c r="C152" s="221" t="s">
        <v>300</v>
      </c>
      <c r="D152" s="221" t="s">
        <v>357</v>
      </c>
      <c r="E152" s="222" t="s">
        <v>2133</v>
      </c>
      <c r="F152" s="223" t="s">
        <v>2134</v>
      </c>
      <c r="G152" s="224" t="s">
        <v>303</v>
      </c>
      <c r="H152" s="225">
        <v>21</v>
      </c>
      <c r="I152" s="226"/>
      <c r="J152" s="225">
        <f>ROUND(I152*H152,3)</f>
        <v>0</v>
      </c>
      <c r="K152" s="227"/>
      <c r="L152" s="228"/>
      <c r="M152" s="229" t="s">
        <v>1</v>
      </c>
      <c r="N152" s="230" t="s">
        <v>44</v>
      </c>
      <c r="O152" s="80"/>
      <c r="P152" s="217">
        <f>O152*H152</f>
        <v>0</v>
      </c>
      <c r="Q152" s="217">
        <v>0.0014</v>
      </c>
      <c r="R152" s="217">
        <f>Q152*H152</f>
        <v>0.029399999999999999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131</v>
      </c>
      <c r="AT152" s="219" t="s">
        <v>357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2339</v>
      </c>
    </row>
    <row r="153" s="2" customFormat="1" ht="16.5" customHeight="1">
      <c r="A153" s="36"/>
      <c r="B153" s="176"/>
      <c r="C153" s="221" t="s">
        <v>305</v>
      </c>
      <c r="D153" s="221" t="s">
        <v>357</v>
      </c>
      <c r="E153" s="222" t="s">
        <v>2136</v>
      </c>
      <c r="F153" s="223" t="s">
        <v>2137</v>
      </c>
      <c r="G153" s="224" t="s">
        <v>303</v>
      </c>
      <c r="H153" s="225">
        <v>6</v>
      </c>
      <c r="I153" s="226"/>
      <c r="J153" s="225">
        <f>ROUND(I153*H153,3)</f>
        <v>0</v>
      </c>
      <c r="K153" s="227"/>
      <c r="L153" s="228"/>
      <c r="M153" s="229" t="s">
        <v>1</v>
      </c>
      <c r="N153" s="230" t="s">
        <v>44</v>
      </c>
      <c r="O153" s="80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131</v>
      </c>
      <c r="AT153" s="219" t="s">
        <v>357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2340</v>
      </c>
    </row>
    <row r="154" s="2" customFormat="1" ht="16.5" customHeight="1">
      <c r="A154" s="36"/>
      <c r="B154" s="176"/>
      <c r="C154" s="208" t="s">
        <v>1062</v>
      </c>
      <c r="D154" s="208" t="s">
        <v>220</v>
      </c>
      <c r="E154" s="209" t="s">
        <v>2139</v>
      </c>
      <c r="F154" s="210" t="s">
        <v>2140</v>
      </c>
      <c r="G154" s="211" t="s">
        <v>303</v>
      </c>
      <c r="H154" s="212">
        <v>2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2341</v>
      </c>
    </row>
    <row r="155" s="2" customFormat="1" ht="24.15" customHeight="1">
      <c r="A155" s="36"/>
      <c r="B155" s="176"/>
      <c r="C155" s="221" t="s">
        <v>1064</v>
      </c>
      <c r="D155" s="221" t="s">
        <v>357</v>
      </c>
      <c r="E155" s="222" t="s">
        <v>2142</v>
      </c>
      <c r="F155" s="223" t="s">
        <v>2143</v>
      </c>
      <c r="G155" s="224" t="s">
        <v>303</v>
      </c>
      <c r="H155" s="225">
        <v>2</v>
      </c>
      <c r="I155" s="226"/>
      <c r="J155" s="225">
        <f>ROUND(I155*H155,3)</f>
        <v>0</v>
      </c>
      <c r="K155" s="227"/>
      <c r="L155" s="228"/>
      <c r="M155" s="229" t="s">
        <v>1</v>
      </c>
      <c r="N155" s="230" t="s">
        <v>44</v>
      </c>
      <c r="O155" s="80"/>
      <c r="P155" s="217">
        <f>O155*H155</f>
        <v>0</v>
      </c>
      <c r="Q155" s="217">
        <v>0.0014</v>
      </c>
      <c r="R155" s="217">
        <f>Q155*H155</f>
        <v>0.0028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131</v>
      </c>
      <c r="AT155" s="219" t="s">
        <v>357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2342</v>
      </c>
    </row>
    <row r="156" s="2" customFormat="1" ht="24.15" customHeight="1">
      <c r="A156" s="36"/>
      <c r="B156" s="176"/>
      <c r="C156" s="208" t="s">
        <v>256</v>
      </c>
      <c r="D156" s="208" t="s">
        <v>220</v>
      </c>
      <c r="E156" s="209" t="s">
        <v>2145</v>
      </c>
      <c r="F156" s="210" t="s">
        <v>2146</v>
      </c>
      <c r="G156" s="211" t="s">
        <v>303</v>
      </c>
      <c r="H156" s="212">
        <v>5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2343</v>
      </c>
    </row>
    <row r="157" s="2" customFormat="1" ht="37.8" customHeight="1">
      <c r="A157" s="36"/>
      <c r="B157" s="176"/>
      <c r="C157" s="221" t="s">
        <v>296</v>
      </c>
      <c r="D157" s="221" t="s">
        <v>357</v>
      </c>
      <c r="E157" s="222" t="s">
        <v>2148</v>
      </c>
      <c r="F157" s="223" t="s">
        <v>2149</v>
      </c>
      <c r="G157" s="224" t="s">
        <v>303</v>
      </c>
      <c r="H157" s="225">
        <v>5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0.0114</v>
      </c>
      <c r="R157" s="217">
        <f>Q157*H157</f>
        <v>0.057000000000000002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131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2344</v>
      </c>
    </row>
    <row r="158" s="2" customFormat="1" ht="37.8" customHeight="1">
      <c r="A158" s="36"/>
      <c r="B158" s="176"/>
      <c r="C158" s="208" t="s">
        <v>292</v>
      </c>
      <c r="D158" s="208" t="s">
        <v>220</v>
      </c>
      <c r="E158" s="209" t="s">
        <v>2151</v>
      </c>
      <c r="F158" s="210" t="s">
        <v>2152</v>
      </c>
      <c r="G158" s="211" t="s">
        <v>468</v>
      </c>
      <c r="H158" s="212">
        <v>37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0.00011</v>
      </c>
      <c r="R158" s="217">
        <f>Q158*H158</f>
        <v>0.0040699999999999998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2345</v>
      </c>
    </row>
    <row r="159" s="2" customFormat="1" ht="37.8" customHeight="1">
      <c r="A159" s="36"/>
      <c r="B159" s="176"/>
      <c r="C159" s="208" t="s">
        <v>332</v>
      </c>
      <c r="D159" s="208" t="s">
        <v>220</v>
      </c>
      <c r="E159" s="209" t="s">
        <v>2157</v>
      </c>
      <c r="F159" s="210" t="s">
        <v>2158</v>
      </c>
      <c r="G159" s="211" t="s">
        <v>468</v>
      </c>
      <c r="H159" s="212">
        <v>41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0.00022000000000000001</v>
      </c>
      <c r="R159" s="217">
        <f>Q159*H159</f>
        <v>0.0090200000000000002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2346</v>
      </c>
    </row>
    <row r="160" s="2" customFormat="1" ht="24.15" customHeight="1">
      <c r="A160" s="36"/>
      <c r="B160" s="176"/>
      <c r="C160" s="208" t="s">
        <v>251</v>
      </c>
      <c r="D160" s="208" t="s">
        <v>220</v>
      </c>
      <c r="E160" s="209" t="s">
        <v>2160</v>
      </c>
      <c r="F160" s="210" t="s">
        <v>2161</v>
      </c>
      <c r="G160" s="211" t="s">
        <v>468</v>
      </c>
      <c r="H160" s="212">
        <v>7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0.00022000000000000001</v>
      </c>
      <c r="R160" s="217">
        <f>Q160*H160</f>
        <v>0.0015400000000000001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2347</v>
      </c>
    </row>
    <row r="161" s="2" customFormat="1" ht="37.8" customHeight="1">
      <c r="A161" s="36"/>
      <c r="B161" s="176"/>
      <c r="C161" s="208" t="s">
        <v>486</v>
      </c>
      <c r="D161" s="208" t="s">
        <v>220</v>
      </c>
      <c r="E161" s="209" t="s">
        <v>2163</v>
      </c>
      <c r="F161" s="210" t="s">
        <v>2164</v>
      </c>
      <c r="G161" s="211" t="s">
        <v>468</v>
      </c>
      <c r="H161" s="212">
        <v>9.5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8.0000000000000007E-05</v>
      </c>
      <c r="R161" s="217">
        <f>Q161*H161</f>
        <v>0.00076000000000000004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2348</v>
      </c>
    </row>
    <row r="162" s="2" customFormat="1" ht="37.8" customHeight="1">
      <c r="A162" s="36"/>
      <c r="B162" s="176"/>
      <c r="C162" s="208" t="s">
        <v>490</v>
      </c>
      <c r="D162" s="208" t="s">
        <v>220</v>
      </c>
      <c r="E162" s="209" t="s">
        <v>2166</v>
      </c>
      <c r="F162" s="210" t="s">
        <v>2167</v>
      </c>
      <c r="G162" s="211" t="s">
        <v>254</v>
      </c>
      <c r="H162" s="212">
        <v>32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0.00089999999999999998</v>
      </c>
      <c r="R162" s="217">
        <f>Q162*H162</f>
        <v>0.028799999999999999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2349</v>
      </c>
    </row>
    <row r="163" s="2" customFormat="1" ht="37.8" customHeight="1">
      <c r="A163" s="36"/>
      <c r="B163" s="176"/>
      <c r="C163" s="208" t="s">
        <v>500</v>
      </c>
      <c r="D163" s="208" t="s">
        <v>220</v>
      </c>
      <c r="E163" s="209" t="s">
        <v>2169</v>
      </c>
      <c r="F163" s="210" t="s">
        <v>2167</v>
      </c>
      <c r="G163" s="211" t="s">
        <v>254</v>
      </c>
      <c r="H163" s="212">
        <v>14.5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0.00089999999999999998</v>
      </c>
      <c r="R163" s="217">
        <f>Q163*H163</f>
        <v>0.013049999999999999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2350</v>
      </c>
    </row>
    <row r="164" s="2" customFormat="1" ht="37.8" customHeight="1">
      <c r="A164" s="36"/>
      <c r="B164" s="176"/>
      <c r="C164" s="208" t="s">
        <v>504</v>
      </c>
      <c r="D164" s="208" t="s">
        <v>220</v>
      </c>
      <c r="E164" s="209" t="s">
        <v>2171</v>
      </c>
      <c r="F164" s="210" t="s">
        <v>2172</v>
      </c>
      <c r="G164" s="211" t="s">
        <v>303</v>
      </c>
      <c r="H164" s="212">
        <v>2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0.00089999999999999998</v>
      </c>
      <c r="R164" s="217">
        <f>Q164*H164</f>
        <v>0.0018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2351</v>
      </c>
    </row>
    <row r="165" s="2" customFormat="1" ht="37.8" customHeight="1">
      <c r="A165" s="36"/>
      <c r="B165" s="176"/>
      <c r="C165" s="208" t="s">
        <v>586</v>
      </c>
      <c r="D165" s="208" t="s">
        <v>220</v>
      </c>
      <c r="E165" s="209" t="s">
        <v>2352</v>
      </c>
      <c r="F165" s="210" t="s">
        <v>2353</v>
      </c>
      <c r="G165" s="211" t="s">
        <v>303</v>
      </c>
      <c r="H165" s="212">
        <v>1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0.00089999999999999998</v>
      </c>
      <c r="R165" s="217">
        <f>Q165*H165</f>
        <v>0.00089999999999999998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2354</v>
      </c>
    </row>
    <row r="166" s="2" customFormat="1" ht="37.8" customHeight="1">
      <c r="A166" s="36"/>
      <c r="B166" s="176"/>
      <c r="C166" s="208" t="s">
        <v>395</v>
      </c>
      <c r="D166" s="208" t="s">
        <v>220</v>
      </c>
      <c r="E166" s="209" t="s">
        <v>2355</v>
      </c>
      <c r="F166" s="210" t="s">
        <v>2356</v>
      </c>
      <c r="G166" s="211" t="s">
        <v>303</v>
      </c>
      <c r="H166" s="212">
        <v>1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0.00089999999999999998</v>
      </c>
      <c r="R166" s="217">
        <f>Q166*H166</f>
        <v>0.00089999999999999998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2357</v>
      </c>
    </row>
    <row r="167" s="2" customFormat="1" ht="16.5" customHeight="1">
      <c r="A167" s="36"/>
      <c r="B167" s="176"/>
      <c r="C167" s="208" t="s">
        <v>1095</v>
      </c>
      <c r="D167" s="208" t="s">
        <v>220</v>
      </c>
      <c r="E167" s="209" t="s">
        <v>2174</v>
      </c>
      <c r="F167" s="210" t="s">
        <v>2175</v>
      </c>
      <c r="G167" s="211" t="s">
        <v>303</v>
      </c>
      <c r="H167" s="212">
        <v>2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2358</v>
      </c>
    </row>
    <row r="168" s="2" customFormat="1" ht="49.05" customHeight="1">
      <c r="A168" s="36"/>
      <c r="B168" s="176"/>
      <c r="C168" s="221" t="s">
        <v>590</v>
      </c>
      <c r="D168" s="221" t="s">
        <v>357</v>
      </c>
      <c r="E168" s="222" t="s">
        <v>2177</v>
      </c>
      <c r="F168" s="223" t="s">
        <v>2178</v>
      </c>
      <c r="G168" s="224" t="s">
        <v>303</v>
      </c>
      <c r="H168" s="225">
        <v>2</v>
      </c>
      <c r="I168" s="226"/>
      <c r="J168" s="225">
        <f>ROUND(I168*H168,3)</f>
        <v>0</v>
      </c>
      <c r="K168" s="227"/>
      <c r="L168" s="228"/>
      <c r="M168" s="229" t="s">
        <v>1</v>
      </c>
      <c r="N168" s="230" t="s">
        <v>44</v>
      </c>
      <c r="O168" s="80"/>
      <c r="P168" s="217">
        <f>O168*H168</f>
        <v>0</v>
      </c>
      <c r="Q168" s="217">
        <v>0.010999999999999999</v>
      </c>
      <c r="R168" s="217">
        <f>Q168*H168</f>
        <v>0.021999999999999999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131</v>
      </c>
      <c r="AT168" s="219" t="s">
        <v>357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2359</v>
      </c>
    </row>
    <row r="169" s="2" customFormat="1" ht="24.15" customHeight="1">
      <c r="A169" s="36"/>
      <c r="B169" s="176"/>
      <c r="C169" s="208" t="s">
        <v>594</v>
      </c>
      <c r="D169" s="208" t="s">
        <v>220</v>
      </c>
      <c r="E169" s="209" t="s">
        <v>2180</v>
      </c>
      <c r="F169" s="210" t="s">
        <v>2181</v>
      </c>
      <c r="G169" s="211" t="s">
        <v>303</v>
      </c>
      <c r="H169" s="212">
        <v>5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2360</v>
      </c>
    </row>
    <row r="170" s="2" customFormat="1" ht="37.8" customHeight="1">
      <c r="A170" s="36"/>
      <c r="B170" s="176"/>
      <c r="C170" s="221" t="s">
        <v>576</v>
      </c>
      <c r="D170" s="221" t="s">
        <v>357</v>
      </c>
      <c r="E170" s="222" t="s">
        <v>2183</v>
      </c>
      <c r="F170" s="223" t="s">
        <v>2184</v>
      </c>
      <c r="G170" s="224" t="s">
        <v>303</v>
      </c>
      <c r="H170" s="225">
        <v>5</v>
      </c>
      <c r="I170" s="226"/>
      <c r="J170" s="225">
        <f>ROUND(I170*H170,3)</f>
        <v>0</v>
      </c>
      <c r="K170" s="227"/>
      <c r="L170" s="228"/>
      <c r="M170" s="229" t="s">
        <v>1</v>
      </c>
      <c r="N170" s="230" t="s">
        <v>44</v>
      </c>
      <c r="O170" s="80"/>
      <c r="P170" s="217">
        <f>O170*H170</f>
        <v>0</v>
      </c>
      <c r="Q170" s="217">
        <v>0.00029999999999999997</v>
      </c>
      <c r="R170" s="217">
        <f>Q170*H170</f>
        <v>0.0014999999999999998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131</v>
      </c>
      <c r="AT170" s="219" t="s">
        <v>357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2361</v>
      </c>
    </row>
    <row r="171" s="2" customFormat="1" ht="24.15" customHeight="1">
      <c r="A171" s="36"/>
      <c r="B171" s="176"/>
      <c r="C171" s="208" t="s">
        <v>580</v>
      </c>
      <c r="D171" s="208" t="s">
        <v>220</v>
      </c>
      <c r="E171" s="209" t="s">
        <v>2186</v>
      </c>
      <c r="F171" s="210" t="s">
        <v>2187</v>
      </c>
      <c r="G171" s="211" t="s">
        <v>303</v>
      </c>
      <c r="H171" s="212">
        <v>2</v>
      </c>
      <c r="I171" s="213"/>
      <c r="J171" s="212">
        <f>ROUND(I171*H171,3)</f>
        <v>0</v>
      </c>
      <c r="K171" s="214"/>
      <c r="L171" s="37"/>
      <c r="M171" s="215" t="s">
        <v>1</v>
      </c>
      <c r="N171" s="216" t="s">
        <v>44</v>
      </c>
      <c r="O171" s="80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119</v>
      </c>
      <c r="AT171" s="219" t="s">
        <v>220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2362</v>
      </c>
    </row>
    <row r="172" s="2" customFormat="1" ht="24.15" customHeight="1">
      <c r="A172" s="36"/>
      <c r="B172" s="176"/>
      <c r="C172" s="208" t="s">
        <v>415</v>
      </c>
      <c r="D172" s="208" t="s">
        <v>220</v>
      </c>
      <c r="E172" s="209" t="s">
        <v>2189</v>
      </c>
      <c r="F172" s="210" t="s">
        <v>2190</v>
      </c>
      <c r="G172" s="211" t="s">
        <v>303</v>
      </c>
      <c r="H172" s="212">
        <v>5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119</v>
      </c>
      <c r="AT172" s="219" t="s">
        <v>220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119</v>
      </c>
      <c r="BM172" s="219" t="s">
        <v>2363</v>
      </c>
    </row>
    <row r="173" s="2" customFormat="1" ht="21.75" customHeight="1">
      <c r="A173" s="36"/>
      <c r="B173" s="176"/>
      <c r="C173" s="208" t="s">
        <v>881</v>
      </c>
      <c r="D173" s="208" t="s">
        <v>220</v>
      </c>
      <c r="E173" s="209" t="s">
        <v>2192</v>
      </c>
      <c r="F173" s="210" t="s">
        <v>2193</v>
      </c>
      <c r="G173" s="211" t="s">
        <v>303</v>
      </c>
      <c r="H173" s="212">
        <v>2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119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2364</v>
      </c>
    </row>
    <row r="174" s="2" customFormat="1" ht="24.15" customHeight="1">
      <c r="A174" s="36"/>
      <c r="B174" s="176"/>
      <c r="C174" s="208" t="s">
        <v>885</v>
      </c>
      <c r="D174" s="208" t="s">
        <v>220</v>
      </c>
      <c r="E174" s="209" t="s">
        <v>2195</v>
      </c>
      <c r="F174" s="210" t="s">
        <v>2196</v>
      </c>
      <c r="G174" s="211" t="s">
        <v>303</v>
      </c>
      <c r="H174" s="212">
        <v>5</v>
      </c>
      <c r="I174" s="213"/>
      <c r="J174" s="212">
        <f>ROUND(I174*H174,3)</f>
        <v>0</v>
      </c>
      <c r="K174" s="214"/>
      <c r="L174" s="37"/>
      <c r="M174" s="236" t="s">
        <v>1</v>
      </c>
      <c r="N174" s="237" t="s">
        <v>44</v>
      </c>
      <c r="O174" s="233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119</v>
      </c>
      <c r="AT174" s="219" t="s">
        <v>220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119</v>
      </c>
      <c r="BM174" s="219" t="s">
        <v>2365</v>
      </c>
    </row>
    <row r="175" s="2" customFormat="1" ht="6.96" customHeight="1">
      <c r="A175" s="36"/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37"/>
      <c r="M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</sheetData>
  <autoFilter ref="C132:K174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5:F105"/>
    <mergeCell ref="D106:F106"/>
    <mergeCell ref="D107:F107"/>
    <mergeCell ref="D108:F108"/>
    <mergeCell ref="D109:F10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2366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J104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ROUND((SUM(BE104:BE111) + SUM(BE131:BE168)),  2)</f>
        <v>0</v>
      </c>
      <c r="G35" s="152"/>
      <c r="H35" s="152"/>
      <c r="I35" s="153">
        <v>0.20000000000000001</v>
      </c>
      <c r="J35" s="151">
        <f>ROUND(((SUM(BE104:BE111) + SUM(BE131:BE168))*I35),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ROUND((SUM(BF104:BF111) + SUM(BF131:BF168)),  2)</f>
        <v>0</v>
      </c>
      <c r="G36" s="152"/>
      <c r="H36" s="152"/>
      <c r="I36" s="153">
        <v>0.20000000000000001</v>
      </c>
      <c r="J36" s="151">
        <f>ROUND(((SUM(BF104:BF111) + SUM(BF131:BF168))*I36),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ROUND((SUM(BG104:BG111) + SUM(BG131:BG168)),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ROUND((SUM(BH104:BH111) + SUM(BH131:BH168)),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ROUND((SUM(BI104:BI111) + SUM(BI131:BI168)),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4 - SO 04 Dažďová kanalizácia a ORL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J131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J132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J133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174</v>
      </c>
      <c r="E99" s="172"/>
      <c r="F99" s="172"/>
      <c r="G99" s="172"/>
      <c r="H99" s="172"/>
      <c r="I99" s="172"/>
      <c r="J99" s="173">
        <f>J144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175</v>
      </c>
      <c r="E100" s="172"/>
      <c r="F100" s="172"/>
      <c r="G100" s="172"/>
      <c r="H100" s="172"/>
      <c r="I100" s="172"/>
      <c r="J100" s="173">
        <f>J147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1891</v>
      </c>
      <c r="E101" s="172"/>
      <c r="F101" s="172"/>
      <c r="G101" s="172"/>
      <c r="H101" s="172"/>
      <c r="I101" s="172"/>
      <c r="J101" s="173">
        <f>J153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9.28" customHeight="1">
      <c r="A104" s="36"/>
      <c r="B104" s="37"/>
      <c r="C104" s="165" t="s">
        <v>194</v>
      </c>
      <c r="D104" s="36"/>
      <c r="E104" s="36"/>
      <c r="F104" s="36"/>
      <c r="G104" s="36"/>
      <c r="H104" s="36"/>
      <c r="I104" s="36"/>
      <c r="J104" s="174">
        <f>ROUND(J105 + J106 + J107 + J108 + J109 + J110,2)</f>
        <v>0</v>
      </c>
      <c r="K104" s="36"/>
      <c r="L104" s="58"/>
      <c r="N104" s="175" t="s">
        <v>42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18" customHeight="1">
      <c r="A105" s="36"/>
      <c r="B105" s="176"/>
      <c r="C105" s="177"/>
      <c r="D105" s="137" t="s">
        <v>195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197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198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199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200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78" t="s">
        <v>201</v>
      </c>
      <c r="E110" s="177"/>
      <c r="F110" s="177"/>
      <c r="G110" s="177"/>
      <c r="H110" s="177"/>
      <c r="I110" s="177"/>
      <c r="J110" s="133">
        <f>ROUND(J30*T110,2)</f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202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41" t="s">
        <v>160</v>
      </c>
      <c r="D112" s="142"/>
      <c r="E112" s="142"/>
      <c r="F112" s="142"/>
      <c r="G112" s="142"/>
      <c r="H112" s="142"/>
      <c r="I112" s="142"/>
      <c r="J112" s="143">
        <f>ROUND(J96+J104,2)</f>
        <v>0</v>
      </c>
      <c r="K112" s="142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19" t="s">
        <v>203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45" t="str">
        <f>E7</f>
        <v>ČSPHM F. Petrol Marcelová</v>
      </c>
      <c r="F121" s="28"/>
      <c r="G121" s="28"/>
      <c r="H121" s="28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162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70" t="str">
        <f>E9</f>
        <v>4 - SO 04 Dažďová kanalizácia a ORL</v>
      </c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18</v>
      </c>
      <c r="D125" s="36"/>
      <c r="E125" s="36"/>
      <c r="F125" s="23" t="str">
        <f>F12</f>
        <v>k.ú. Marcelová</v>
      </c>
      <c r="G125" s="36"/>
      <c r="H125" s="36"/>
      <c r="I125" s="28" t="s">
        <v>20</v>
      </c>
      <c r="J125" s="72" t="str">
        <f>IF(J12="","",J12)</f>
        <v>24. 1. 2022</v>
      </c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25.65" customHeight="1">
      <c r="A127" s="36"/>
      <c r="B127" s="37"/>
      <c r="C127" s="28" t="s">
        <v>22</v>
      </c>
      <c r="D127" s="36"/>
      <c r="E127" s="36"/>
      <c r="F127" s="23" t="str">
        <f>E15</f>
        <v>F.PROPERTY s.r.o., K. Nagya 12/2, Komárno</v>
      </c>
      <c r="G127" s="36"/>
      <c r="H127" s="36"/>
      <c r="I127" s="28" t="s">
        <v>28</v>
      </c>
      <c r="J127" s="32" t="str">
        <f>E21</f>
        <v>FKF design spol. s r.o.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28" t="s">
        <v>26</v>
      </c>
      <c r="D128" s="36"/>
      <c r="E128" s="36"/>
      <c r="F128" s="23" t="str">
        <f>IF(E18="","",E18)</f>
        <v>Vyplň údaj</v>
      </c>
      <c r="G128" s="36"/>
      <c r="H128" s="36"/>
      <c r="I128" s="28" t="s">
        <v>32</v>
      </c>
      <c r="J128" s="32" t="str">
        <f>E24</f>
        <v xml:space="preserve"> </v>
      </c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84"/>
      <c r="B130" s="185"/>
      <c r="C130" s="186" t="s">
        <v>204</v>
      </c>
      <c r="D130" s="187" t="s">
        <v>63</v>
      </c>
      <c r="E130" s="187" t="s">
        <v>59</v>
      </c>
      <c r="F130" s="187" t="s">
        <v>60</v>
      </c>
      <c r="G130" s="187" t="s">
        <v>205</v>
      </c>
      <c r="H130" s="187" t="s">
        <v>206</v>
      </c>
      <c r="I130" s="187" t="s">
        <v>207</v>
      </c>
      <c r="J130" s="188" t="s">
        <v>168</v>
      </c>
      <c r="K130" s="189" t="s">
        <v>208</v>
      </c>
      <c r="L130" s="190"/>
      <c r="M130" s="89" t="s">
        <v>1</v>
      </c>
      <c r="N130" s="90" t="s">
        <v>42</v>
      </c>
      <c r="O130" s="90" t="s">
        <v>209</v>
      </c>
      <c r="P130" s="90" t="s">
        <v>210</v>
      </c>
      <c r="Q130" s="90" t="s">
        <v>211</v>
      </c>
      <c r="R130" s="90" t="s">
        <v>212</v>
      </c>
      <c r="S130" s="90" t="s">
        <v>213</v>
      </c>
      <c r="T130" s="91" t="s">
        <v>214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6"/>
      <c r="B131" s="37"/>
      <c r="C131" s="96" t="s">
        <v>165</v>
      </c>
      <c r="D131" s="36"/>
      <c r="E131" s="36"/>
      <c r="F131" s="36"/>
      <c r="G131" s="36"/>
      <c r="H131" s="36"/>
      <c r="I131" s="36"/>
      <c r="J131" s="191">
        <f>BK131</f>
        <v>0</v>
      </c>
      <c r="K131" s="36"/>
      <c r="L131" s="37"/>
      <c r="M131" s="92"/>
      <c r="N131" s="76"/>
      <c r="O131" s="93"/>
      <c r="P131" s="192">
        <f>P132</f>
        <v>0</v>
      </c>
      <c r="Q131" s="93"/>
      <c r="R131" s="192">
        <f>R132</f>
        <v>157.07709027999999</v>
      </c>
      <c r="S131" s="93"/>
      <c r="T131" s="193">
        <f>T132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77</v>
      </c>
      <c r="AU131" s="15" t="s">
        <v>170</v>
      </c>
      <c r="BK131" s="194">
        <f>BK132</f>
        <v>0</v>
      </c>
    </row>
    <row r="132" s="12" customFormat="1" ht="25.92" customHeight="1">
      <c r="A132" s="12"/>
      <c r="B132" s="195"/>
      <c r="C132" s="12"/>
      <c r="D132" s="196" t="s">
        <v>77</v>
      </c>
      <c r="E132" s="197" t="s">
        <v>215</v>
      </c>
      <c r="F132" s="197" t="s">
        <v>216</v>
      </c>
      <c r="G132" s="12"/>
      <c r="H132" s="12"/>
      <c r="I132" s="198"/>
      <c r="J132" s="199">
        <f>BK132</f>
        <v>0</v>
      </c>
      <c r="K132" s="12"/>
      <c r="L132" s="195"/>
      <c r="M132" s="200"/>
      <c r="N132" s="201"/>
      <c r="O132" s="201"/>
      <c r="P132" s="202">
        <f>P133+P144+P147+P153</f>
        <v>0</v>
      </c>
      <c r="Q132" s="201"/>
      <c r="R132" s="202">
        <f>R133+R144+R147+R153</f>
        <v>157.07709027999999</v>
      </c>
      <c r="S132" s="201"/>
      <c r="T132" s="203">
        <f>T133+T144+T147+T153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78</v>
      </c>
      <c r="AY132" s="196" t="s">
        <v>217</v>
      </c>
      <c r="BK132" s="205">
        <f>BK133+BK144+BK147+BK153</f>
        <v>0</v>
      </c>
    </row>
    <row r="133" s="12" customFormat="1" ht="22.8" customHeight="1">
      <c r="A133" s="12"/>
      <c r="B133" s="195"/>
      <c r="C133" s="12"/>
      <c r="D133" s="196" t="s">
        <v>77</v>
      </c>
      <c r="E133" s="206" t="s">
        <v>82</v>
      </c>
      <c r="F133" s="206" t="s">
        <v>218</v>
      </c>
      <c r="G133" s="12"/>
      <c r="H133" s="12"/>
      <c r="I133" s="198"/>
      <c r="J133" s="207">
        <f>BK133</f>
        <v>0</v>
      </c>
      <c r="K133" s="12"/>
      <c r="L133" s="195"/>
      <c r="M133" s="200"/>
      <c r="N133" s="201"/>
      <c r="O133" s="201"/>
      <c r="P133" s="202">
        <f>SUM(P134:P143)</f>
        <v>0</v>
      </c>
      <c r="Q133" s="201"/>
      <c r="R133" s="202">
        <f>SUM(R134:R143)</f>
        <v>103.459</v>
      </c>
      <c r="S133" s="201"/>
      <c r="T133" s="203">
        <f>SUM(T134:T143)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6" t="s">
        <v>82</v>
      </c>
      <c r="AT133" s="204" t="s">
        <v>77</v>
      </c>
      <c r="AU133" s="204" t="s">
        <v>82</v>
      </c>
      <c r="AY133" s="196" t="s">
        <v>217</v>
      </c>
      <c r="BK133" s="205">
        <f>SUM(BK134:BK143)</f>
        <v>0</v>
      </c>
    </row>
    <row r="134" s="2" customFormat="1" ht="24.15" customHeight="1">
      <c r="A134" s="36"/>
      <c r="B134" s="176"/>
      <c r="C134" s="208" t="s">
        <v>82</v>
      </c>
      <c r="D134" s="208" t="s">
        <v>220</v>
      </c>
      <c r="E134" s="209" t="s">
        <v>2367</v>
      </c>
      <c r="F134" s="210" t="s">
        <v>2368</v>
      </c>
      <c r="G134" s="211" t="s">
        <v>223</v>
      </c>
      <c r="H134" s="212">
        <v>193.19999999999999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2369</v>
      </c>
    </row>
    <row r="135" s="2" customFormat="1" ht="21.75" customHeight="1">
      <c r="A135" s="36"/>
      <c r="B135" s="176"/>
      <c r="C135" s="208" t="s">
        <v>415</v>
      </c>
      <c r="D135" s="208" t="s">
        <v>220</v>
      </c>
      <c r="E135" s="209" t="s">
        <v>2370</v>
      </c>
      <c r="F135" s="210" t="s">
        <v>2371</v>
      </c>
      <c r="G135" s="211" t="s">
        <v>223</v>
      </c>
      <c r="H135" s="212">
        <v>42.911999999999999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2372</v>
      </c>
    </row>
    <row r="136" s="2" customFormat="1" ht="24.15" customHeight="1">
      <c r="A136" s="36"/>
      <c r="B136" s="176"/>
      <c r="C136" s="208" t="s">
        <v>122</v>
      </c>
      <c r="D136" s="208" t="s">
        <v>220</v>
      </c>
      <c r="E136" s="209" t="s">
        <v>230</v>
      </c>
      <c r="F136" s="210" t="s">
        <v>231</v>
      </c>
      <c r="G136" s="211" t="s">
        <v>223</v>
      </c>
      <c r="H136" s="212">
        <v>128.55799999999999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2373</v>
      </c>
    </row>
    <row r="137" s="2" customFormat="1" ht="37.8" customHeight="1">
      <c r="A137" s="36"/>
      <c r="B137" s="176"/>
      <c r="C137" s="208" t="s">
        <v>885</v>
      </c>
      <c r="D137" s="208" t="s">
        <v>220</v>
      </c>
      <c r="E137" s="209" t="s">
        <v>234</v>
      </c>
      <c r="F137" s="210" t="s">
        <v>235</v>
      </c>
      <c r="G137" s="211" t="s">
        <v>223</v>
      </c>
      <c r="H137" s="212">
        <v>128.55799999999999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2374</v>
      </c>
    </row>
    <row r="138" s="2" customFormat="1" ht="24.15" customHeight="1">
      <c r="A138" s="36"/>
      <c r="B138" s="176"/>
      <c r="C138" s="208" t="s">
        <v>1119</v>
      </c>
      <c r="D138" s="208" t="s">
        <v>220</v>
      </c>
      <c r="E138" s="209" t="s">
        <v>238</v>
      </c>
      <c r="F138" s="210" t="s">
        <v>239</v>
      </c>
      <c r="G138" s="211" t="s">
        <v>223</v>
      </c>
      <c r="H138" s="212">
        <v>128.55799999999999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2375</v>
      </c>
    </row>
    <row r="139" s="2" customFormat="1" ht="21.75" customHeight="1">
      <c r="A139" s="36"/>
      <c r="B139" s="176"/>
      <c r="C139" s="208" t="s">
        <v>1123</v>
      </c>
      <c r="D139" s="208" t="s">
        <v>220</v>
      </c>
      <c r="E139" s="209" t="s">
        <v>242</v>
      </c>
      <c r="F139" s="210" t="s">
        <v>243</v>
      </c>
      <c r="G139" s="211" t="s">
        <v>223</v>
      </c>
      <c r="H139" s="212">
        <v>128.55799999999999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2376</v>
      </c>
    </row>
    <row r="140" s="2" customFormat="1" ht="24.15" customHeight="1">
      <c r="A140" s="36"/>
      <c r="B140" s="176"/>
      <c r="C140" s="208" t="s">
        <v>137</v>
      </c>
      <c r="D140" s="208" t="s">
        <v>220</v>
      </c>
      <c r="E140" s="209" t="s">
        <v>246</v>
      </c>
      <c r="F140" s="210" t="s">
        <v>247</v>
      </c>
      <c r="G140" s="211" t="s">
        <v>248</v>
      </c>
      <c r="H140" s="212">
        <v>205.69300000000001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2377</v>
      </c>
    </row>
    <row r="141" s="2" customFormat="1" ht="33" customHeight="1">
      <c r="A141" s="36"/>
      <c r="B141" s="176"/>
      <c r="C141" s="208" t="s">
        <v>269</v>
      </c>
      <c r="D141" s="208" t="s">
        <v>220</v>
      </c>
      <c r="E141" s="209" t="s">
        <v>2378</v>
      </c>
      <c r="F141" s="210" t="s">
        <v>2379</v>
      </c>
      <c r="G141" s="211" t="s">
        <v>223</v>
      </c>
      <c r="H141" s="212">
        <v>64.641999999999996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2380</v>
      </c>
    </row>
    <row r="142" s="2" customFormat="1" ht="24.15" customHeight="1">
      <c r="A142" s="36"/>
      <c r="B142" s="176"/>
      <c r="C142" s="208" t="s">
        <v>140</v>
      </c>
      <c r="D142" s="208" t="s">
        <v>220</v>
      </c>
      <c r="E142" s="209" t="s">
        <v>979</v>
      </c>
      <c r="F142" s="210" t="s">
        <v>980</v>
      </c>
      <c r="G142" s="211" t="s">
        <v>223</v>
      </c>
      <c r="H142" s="212">
        <v>54.740000000000002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2381</v>
      </c>
    </row>
    <row r="143" s="2" customFormat="1" ht="16.5" customHeight="1">
      <c r="A143" s="36"/>
      <c r="B143" s="176"/>
      <c r="C143" s="221" t="s">
        <v>143</v>
      </c>
      <c r="D143" s="221" t="s">
        <v>357</v>
      </c>
      <c r="E143" s="222" t="s">
        <v>982</v>
      </c>
      <c r="F143" s="223" t="s">
        <v>983</v>
      </c>
      <c r="G143" s="224" t="s">
        <v>248</v>
      </c>
      <c r="H143" s="225">
        <v>103.459</v>
      </c>
      <c r="I143" s="226"/>
      <c r="J143" s="225">
        <f>ROUND(I143*H143,3)</f>
        <v>0</v>
      </c>
      <c r="K143" s="227"/>
      <c r="L143" s="228"/>
      <c r="M143" s="229" t="s">
        <v>1</v>
      </c>
      <c r="N143" s="230" t="s">
        <v>44</v>
      </c>
      <c r="O143" s="80"/>
      <c r="P143" s="217">
        <f>O143*H143</f>
        <v>0</v>
      </c>
      <c r="Q143" s="217">
        <v>1</v>
      </c>
      <c r="R143" s="217">
        <f>Q143*H143</f>
        <v>103.459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131</v>
      </c>
      <c r="AT143" s="219" t="s">
        <v>357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2382</v>
      </c>
    </row>
    <row r="144" s="12" customFormat="1" ht="22.8" customHeight="1">
      <c r="A144" s="12"/>
      <c r="B144" s="195"/>
      <c r="C144" s="12"/>
      <c r="D144" s="196" t="s">
        <v>77</v>
      </c>
      <c r="E144" s="206" t="s">
        <v>110</v>
      </c>
      <c r="F144" s="206" t="s">
        <v>291</v>
      </c>
      <c r="G144" s="12"/>
      <c r="H144" s="12"/>
      <c r="I144" s="198"/>
      <c r="J144" s="207">
        <f>BK144</f>
        <v>0</v>
      </c>
      <c r="K144" s="12"/>
      <c r="L144" s="195"/>
      <c r="M144" s="200"/>
      <c r="N144" s="201"/>
      <c r="O144" s="201"/>
      <c r="P144" s="202">
        <f>SUM(P145:P146)</f>
        <v>0</v>
      </c>
      <c r="Q144" s="201"/>
      <c r="R144" s="202">
        <f>SUM(R145:R146)</f>
        <v>0</v>
      </c>
      <c r="S144" s="201"/>
      <c r="T144" s="203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82</v>
      </c>
      <c r="AT144" s="204" t="s">
        <v>77</v>
      </c>
      <c r="AU144" s="204" t="s">
        <v>82</v>
      </c>
      <c r="AY144" s="196" t="s">
        <v>217</v>
      </c>
      <c r="BK144" s="205">
        <f>SUM(BK145:BK146)</f>
        <v>0</v>
      </c>
    </row>
    <row r="145" s="2" customFormat="1" ht="24.15" customHeight="1">
      <c r="A145" s="36"/>
      <c r="B145" s="176"/>
      <c r="C145" s="208" t="s">
        <v>576</v>
      </c>
      <c r="D145" s="208" t="s">
        <v>220</v>
      </c>
      <c r="E145" s="209" t="s">
        <v>2383</v>
      </c>
      <c r="F145" s="210" t="s">
        <v>2384</v>
      </c>
      <c r="G145" s="211" t="s">
        <v>303</v>
      </c>
      <c r="H145" s="212">
        <v>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2385</v>
      </c>
    </row>
    <row r="146" s="2" customFormat="1" ht="16.5" customHeight="1">
      <c r="A146" s="36"/>
      <c r="B146" s="176"/>
      <c r="C146" s="221" t="s">
        <v>580</v>
      </c>
      <c r="D146" s="221" t="s">
        <v>357</v>
      </c>
      <c r="E146" s="222" t="s">
        <v>2386</v>
      </c>
      <c r="F146" s="223" t="s">
        <v>2387</v>
      </c>
      <c r="G146" s="224" t="s">
        <v>303</v>
      </c>
      <c r="H146" s="225">
        <v>1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131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2388</v>
      </c>
    </row>
    <row r="147" s="12" customFormat="1" ht="22.8" customHeight="1">
      <c r="A147" s="12"/>
      <c r="B147" s="195"/>
      <c r="C147" s="12"/>
      <c r="D147" s="196" t="s">
        <v>77</v>
      </c>
      <c r="E147" s="206" t="s">
        <v>119</v>
      </c>
      <c r="F147" s="206" t="s">
        <v>340</v>
      </c>
      <c r="G147" s="12"/>
      <c r="H147" s="12"/>
      <c r="I147" s="198"/>
      <c r="J147" s="207">
        <f>BK147</f>
        <v>0</v>
      </c>
      <c r="K147" s="12"/>
      <c r="L147" s="195"/>
      <c r="M147" s="200"/>
      <c r="N147" s="201"/>
      <c r="O147" s="201"/>
      <c r="P147" s="202">
        <f>SUM(P148:P152)</f>
        <v>0</v>
      </c>
      <c r="Q147" s="201"/>
      <c r="R147" s="202">
        <f>SUM(R148:R152)</f>
        <v>51.606117480000002</v>
      </c>
      <c r="S147" s="201"/>
      <c r="T147" s="203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6" t="s">
        <v>82</v>
      </c>
      <c r="AT147" s="204" t="s">
        <v>77</v>
      </c>
      <c r="AU147" s="204" t="s">
        <v>82</v>
      </c>
      <c r="AY147" s="196" t="s">
        <v>217</v>
      </c>
      <c r="BK147" s="205">
        <f>SUM(BK148:BK152)</f>
        <v>0</v>
      </c>
    </row>
    <row r="148" s="2" customFormat="1" ht="37.8" customHeight="1">
      <c r="A148" s="36"/>
      <c r="B148" s="176"/>
      <c r="C148" s="208" t="s">
        <v>146</v>
      </c>
      <c r="D148" s="208" t="s">
        <v>220</v>
      </c>
      <c r="E148" s="209" t="s">
        <v>988</v>
      </c>
      <c r="F148" s="210" t="s">
        <v>989</v>
      </c>
      <c r="G148" s="211" t="s">
        <v>223</v>
      </c>
      <c r="H148" s="212">
        <v>20.039999999999999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1.8907700000000001</v>
      </c>
      <c r="R148" s="217">
        <f>Q148*H148</f>
        <v>37.891030800000003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2389</v>
      </c>
    </row>
    <row r="149" s="2" customFormat="1" ht="33" customHeight="1">
      <c r="A149" s="36"/>
      <c r="B149" s="176"/>
      <c r="C149" s="208" t="s">
        <v>827</v>
      </c>
      <c r="D149" s="208" t="s">
        <v>220</v>
      </c>
      <c r="E149" s="209" t="s">
        <v>2390</v>
      </c>
      <c r="F149" s="210" t="s">
        <v>2391</v>
      </c>
      <c r="G149" s="211" t="s">
        <v>223</v>
      </c>
      <c r="H149" s="212">
        <v>2.8799999999999999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1.8907799999999999</v>
      </c>
      <c r="R149" s="217">
        <f>Q149*H149</f>
        <v>5.4454463999999998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2392</v>
      </c>
    </row>
    <row r="150" s="2" customFormat="1" ht="24.15" customHeight="1">
      <c r="A150" s="36"/>
      <c r="B150" s="176"/>
      <c r="C150" s="208" t="s">
        <v>149</v>
      </c>
      <c r="D150" s="208" t="s">
        <v>220</v>
      </c>
      <c r="E150" s="209" t="s">
        <v>2393</v>
      </c>
      <c r="F150" s="210" t="s">
        <v>2394</v>
      </c>
      <c r="G150" s="211" t="s">
        <v>223</v>
      </c>
      <c r="H150" s="212">
        <v>3.6000000000000001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2.2031399999999999</v>
      </c>
      <c r="R150" s="217">
        <f>Q150*H150</f>
        <v>7.9313039999999999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2395</v>
      </c>
    </row>
    <row r="151" s="2" customFormat="1" ht="33" customHeight="1">
      <c r="A151" s="36"/>
      <c r="B151" s="176"/>
      <c r="C151" s="208" t="s">
        <v>344</v>
      </c>
      <c r="D151" s="208" t="s">
        <v>220</v>
      </c>
      <c r="E151" s="209" t="s">
        <v>2396</v>
      </c>
      <c r="F151" s="210" t="s">
        <v>2397</v>
      </c>
      <c r="G151" s="211" t="s">
        <v>254</v>
      </c>
      <c r="H151" s="212">
        <v>3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0.0043499999999999997</v>
      </c>
      <c r="R151" s="217">
        <f>Q151*H151</f>
        <v>0.013049999999999999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2398</v>
      </c>
    </row>
    <row r="152" s="2" customFormat="1" ht="33" customHeight="1">
      <c r="A152" s="36"/>
      <c r="B152" s="176"/>
      <c r="C152" s="208" t="s">
        <v>348</v>
      </c>
      <c r="D152" s="208" t="s">
        <v>220</v>
      </c>
      <c r="E152" s="209" t="s">
        <v>2399</v>
      </c>
      <c r="F152" s="210" t="s">
        <v>2400</v>
      </c>
      <c r="G152" s="211" t="s">
        <v>248</v>
      </c>
      <c r="H152" s="212">
        <v>0.32400000000000001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1.00397</v>
      </c>
      <c r="R152" s="217">
        <f>Q152*H152</f>
        <v>0.32528628000000004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2401</v>
      </c>
    </row>
    <row r="153" s="12" customFormat="1" ht="22.8" customHeight="1">
      <c r="A153" s="12"/>
      <c r="B153" s="195"/>
      <c r="C153" s="12"/>
      <c r="D153" s="196" t="s">
        <v>77</v>
      </c>
      <c r="E153" s="206" t="s">
        <v>131</v>
      </c>
      <c r="F153" s="206" t="s">
        <v>1974</v>
      </c>
      <c r="G153" s="12"/>
      <c r="H153" s="12"/>
      <c r="I153" s="198"/>
      <c r="J153" s="207">
        <f>BK153</f>
        <v>0</v>
      </c>
      <c r="K153" s="12"/>
      <c r="L153" s="195"/>
      <c r="M153" s="200"/>
      <c r="N153" s="201"/>
      <c r="O153" s="201"/>
      <c r="P153" s="202">
        <f>SUM(P154:P168)</f>
        <v>0</v>
      </c>
      <c r="Q153" s="201"/>
      <c r="R153" s="202">
        <f>SUM(R154:R168)</f>
        <v>2.0119728000000001</v>
      </c>
      <c r="S153" s="201"/>
      <c r="T153" s="203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6" t="s">
        <v>82</v>
      </c>
      <c r="AT153" s="204" t="s">
        <v>77</v>
      </c>
      <c r="AU153" s="204" t="s">
        <v>82</v>
      </c>
      <c r="AY153" s="196" t="s">
        <v>217</v>
      </c>
      <c r="BK153" s="205">
        <f>SUM(BK154:BK168)</f>
        <v>0</v>
      </c>
    </row>
    <row r="154" s="2" customFormat="1" ht="24.15" customHeight="1">
      <c r="A154" s="36"/>
      <c r="B154" s="176"/>
      <c r="C154" s="208" t="s">
        <v>486</v>
      </c>
      <c r="D154" s="208" t="s">
        <v>220</v>
      </c>
      <c r="E154" s="209" t="s">
        <v>2402</v>
      </c>
      <c r="F154" s="210" t="s">
        <v>2403</v>
      </c>
      <c r="G154" s="211" t="s">
        <v>468</v>
      </c>
      <c r="H154" s="212">
        <v>152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1.0000000000000001E-05</v>
      </c>
      <c r="R154" s="217">
        <f>Q154*H154</f>
        <v>0.0015200000000000001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2404</v>
      </c>
    </row>
    <row r="155" s="2" customFormat="1" ht="33" customHeight="1">
      <c r="A155" s="36"/>
      <c r="B155" s="176"/>
      <c r="C155" s="221" t="s">
        <v>490</v>
      </c>
      <c r="D155" s="221" t="s">
        <v>357</v>
      </c>
      <c r="E155" s="222" t="s">
        <v>2405</v>
      </c>
      <c r="F155" s="223" t="s">
        <v>2406</v>
      </c>
      <c r="G155" s="224" t="s">
        <v>303</v>
      </c>
      <c r="H155" s="225">
        <v>30.399999999999999</v>
      </c>
      <c r="I155" s="226"/>
      <c r="J155" s="225">
        <f>ROUND(I155*H155,3)</f>
        <v>0</v>
      </c>
      <c r="K155" s="227"/>
      <c r="L155" s="228"/>
      <c r="M155" s="229" t="s">
        <v>1</v>
      </c>
      <c r="N155" s="230" t="s">
        <v>44</v>
      </c>
      <c r="O155" s="80"/>
      <c r="P155" s="217">
        <f>O155*H155</f>
        <v>0</v>
      </c>
      <c r="Q155" s="217">
        <v>0.010540000000000001</v>
      </c>
      <c r="R155" s="217">
        <f>Q155*H155</f>
        <v>0.32041600000000003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131</v>
      </c>
      <c r="AT155" s="219" t="s">
        <v>357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2407</v>
      </c>
    </row>
    <row r="156" s="2" customFormat="1" ht="24.15" customHeight="1">
      <c r="A156" s="36"/>
      <c r="B156" s="176"/>
      <c r="C156" s="208" t="s">
        <v>336</v>
      </c>
      <c r="D156" s="208" t="s">
        <v>220</v>
      </c>
      <c r="E156" s="209" t="s">
        <v>2408</v>
      </c>
      <c r="F156" s="210" t="s">
        <v>2409</v>
      </c>
      <c r="G156" s="211" t="s">
        <v>468</v>
      </c>
      <c r="H156" s="212">
        <v>9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1.0000000000000001E-05</v>
      </c>
      <c r="R156" s="217">
        <f>Q156*H156</f>
        <v>9.0000000000000006E-05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2410</v>
      </c>
    </row>
    <row r="157" s="2" customFormat="1" ht="33" customHeight="1">
      <c r="A157" s="36"/>
      <c r="B157" s="176"/>
      <c r="C157" s="221" t="s">
        <v>332</v>
      </c>
      <c r="D157" s="221" t="s">
        <v>357</v>
      </c>
      <c r="E157" s="222" t="s">
        <v>2411</v>
      </c>
      <c r="F157" s="223" t="s">
        <v>2412</v>
      </c>
      <c r="G157" s="224" t="s">
        <v>303</v>
      </c>
      <c r="H157" s="225">
        <v>1.8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0.01627</v>
      </c>
      <c r="R157" s="217">
        <f>Q157*H157</f>
        <v>0.029286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131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2413</v>
      </c>
    </row>
    <row r="158" s="2" customFormat="1" ht="16.5" customHeight="1">
      <c r="A158" s="36"/>
      <c r="B158" s="176"/>
      <c r="C158" s="208" t="s">
        <v>328</v>
      </c>
      <c r="D158" s="208" t="s">
        <v>220</v>
      </c>
      <c r="E158" s="209" t="s">
        <v>2414</v>
      </c>
      <c r="F158" s="210" t="s">
        <v>2415</v>
      </c>
      <c r="G158" s="211" t="s">
        <v>468</v>
      </c>
      <c r="H158" s="212">
        <v>152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2416</v>
      </c>
    </row>
    <row r="159" s="2" customFormat="1" ht="16.5" customHeight="1">
      <c r="A159" s="36"/>
      <c r="B159" s="176"/>
      <c r="C159" s="208" t="s">
        <v>251</v>
      </c>
      <c r="D159" s="208" t="s">
        <v>220</v>
      </c>
      <c r="E159" s="209" t="s">
        <v>2417</v>
      </c>
      <c r="F159" s="210" t="s">
        <v>2418</v>
      </c>
      <c r="G159" s="211" t="s">
        <v>468</v>
      </c>
      <c r="H159" s="212">
        <v>9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2419</v>
      </c>
    </row>
    <row r="160" s="2" customFormat="1" ht="24.15" customHeight="1">
      <c r="A160" s="36"/>
      <c r="B160" s="176"/>
      <c r="C160" s="208" t="s">
        <v>305</v>
      </c>
      <c r="D160" s="208" t="s">
        <v>220</v>
      </c>
      <c r="E160" s="209" t="s">
        <v>2420</v>
      </c>
      <c r="F160" s="210" t="s">
        <v>2421</v>
      </c>
      <c r="G160" s="211" t="s">
        <v>303</v>
      </c>
      <c r="H160" s="212">
        <v>1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2422</v>
      </c>
    </row>
    <row r="161" s="2" customFormat="1" ht="24.15" customHeight="1">
      <c r="A161" s="36"/>
      <c r="B161" s="176"/>
      <c r="C161" s="221" t="s">
        <v>1062</v>
      </c>
      <c r="D161" s="221" t="s">
        <v>357</v>
      </c>
      <c r="E161" s="222" t="s">
        <v>2423</v>
      </c>
      <c r="F161" s="223" t="s">
        <v>2424</v>
      </c>
      <c r="G161" s="224" t="s">
        <v>303</v>
      </c>
      <c r="H161" s="225">
        <v>1</v>
      </c>
      <c r="I161" s="226"/>
      <c r="J161" s="225">
        <f>ROUND(I161*H161,3)</f>
        <v>0</v>
      </c>
      <c r="K161" s="227"/>
      <c r="L161" s="228"/>
      <c r="M161" s="229" t="s">
        <v>1</v>
      </c>
      <c r="N161" s="230" t="s">
        <v>44</v>
      </c>
      <c r="O161" s="80"/>
      <c r="P161" s="217">
        <f>O161*H161</f>
        <v>0</v>
      </c>
      <c r="Q161" s="217">
        <v>0.02</v>
      </c>
      <c r="R161" s="217">
        <f>Q161*H161</f>
        <v>0.02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131</v>
      </c>
      <c r="AT161" s="219" t="s">
        <v>357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2425</v>
      </c>
    </row>
    <row r="162" s="2" customFormat="1" ht="21.75" customHeight="1">
      <c r="A162" s="36"/>
      <c r="B162" s="176"/>
      <c r="C162" s="208" t="s">
        <v>1064</v>
      </c>
      <c r="D162" s="208" t="s">
        <v>220</v>
      </c>
      <c r="E162" s="209" t="s">
        <v>2426</v>
      </c>
      <c r="F162" s="210" t="s">
        <v>2427</v>
      </c>
      <c r="G162" s="211" t="s">
        <v>303</v>
      </c>
      <c r="H162" s="212">
        <v>3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3.0000000000000001E-05</v>
      </c>
      <c r="R162" s="217">
        <f>Q162*H162</f>
        <v>9.0000000000000006E-05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2428</v>
      </c>
    </row>
    <row r="163" s="2" customFormat="1" ht="24.15" customHeight="1">
      <c r="A163" s="36"/>
      <c r="B163" s="176"/>
      <c r="C163" s="208" t="s">
        <v>590</v>
      </c>
      <c r="D163" s="208" t="s">
        <v>220</v>
      </c>
      <c r="E163" s="209" t="s">
        <v>2429</v>
      </c>
      <c r="F163" s="210" t="s">
        <v>2430</v>
      </c>
      <c r="G163" s="211" t="s">
        <v>223</v>
      </c>
      <c r="H163" s="212">
        <v>30.239999999999998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0.00092000000000000003</v>
      </c>
      <c r="R163" s="217">
        <f>Q163*H163</f>
        <v>0.0278208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2431</v>
      </c>
    </row>
    <row r="164" s="2" customFormat="1" ht="33" customHeight="1">
      <c r="A164" s="36"/>
      <c r="B164" s="176"/>
      <c r="C164" s="221" t="s">
        <v>594</v>
      </c>
      <c r="D164" s="221" t="s">
        <v>357</v>
      </c>
      <c r="E164" s="222" t="s">
        <v>1981</v>
      </c>
      <c r="F164" s="223" t="s">
        <v>1982</v>
      </c>
      <c r="G164" s="224" t="s">
        <v>303</v>
      </c>
      <c r="H164" s="225">
        <v>140</v>
      </c>
      <c r="I164" s="226"/>
      <c r="J164" s="225">
        <f>ROUND(I164*H164,3)</f>
        <v>0</v>
      </c>
      <c r="K164" s="227"/>
      <c r="L164" s="228"/>
      <c r="M164" s="229" t="s">
        <v>1</v>
      </c>
      <c r="N164" s="230" t="s">
        <v>44</v>
      </c>
      <c r="O164" s="80"/>
      <c r="P164" s="217">
        <f>O164*H164</f>
        <v>0</v>
      </c>
      <c r="Q164" s="217">
        <v>0.0112</v>
      </c>
      <c r="R164" s="217">
        <f>Q164*H164</f>
        <v>1.5680000000000001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131</v>
      </c>
      <c r="AT164" s="219" t="s">
        <v>357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2432</v>
      </c>
    </row>
    <row r="165" s="2" customFormat="1" ht="33" customHeight="1">
      <c r="A165" s="36"/>
      <c r="B165" s="176"/>
      <c r="C165" s="208" t="s">
        <v>500</v>
      </c>
      <c r="D165" s="208" t="s">
        <v>220</v>
      </c>
      <c r="E165" s="209" t="s">
        <v>2433</v>
      </c>
      <c r="F165" s="210" t="s">
        <v>2434</v>
      </c>
      <c r="G165" s="211" t="s">
        <v>303</v>
      </c>
      <c r="H165" s="212">
        <v>1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2435</v>
      </c>
    </row>
    <row r="166" s="2" customFormat="1" ht="21.75" customHeight="1">
      <c r="A166" s="36"/>
      <c r="B166" s="176"/>
      <c r="C166" s="221" t="s">
        <v>504</v>
      </c>
      <c r="D166" s="221" t="s">
        <v>357</v>
      </c>
      <c r="E166" s="222" t="s">
        <v>2436</v>
      </c>
      <c r="F166" s="223" t="s">
        <v>2437</v>
      </c>
      <c r="G166" s="224" t="s">
        <v>303</v>
      </c>
      <c r="H166" s="225">
        <v>1</v>
      </c>
      <c r="I166" s="226"/>
      <c r="J166" s="225">
        <f>ROUND(I166*H166,3)</f>
        <v>0</v>
      </c>
      <c r="K166" s="227"/>
      <c r="L166" s="228"/>
      <c r="M166" s="229" t="s">
        <v>1</v>
      </c>
      <c r="N166" s="230" t="s">
        <v>44</v>
      </c>
      <c r="O166" s="80"/>
      <c r="P166" s="217">
        <f>O166*H166</f>
        <v>0</v>
      </c>
      <c r="Q166" s="217">
        <v>0.025999999999999999</v>
      </c>
      <c r="R166" s="217">
        <f>Q166*H166</f>
        <v>0.025999999999999999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131</v>
      </c>
      <c r="AT166" s="219" t="s">
        <v>357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2438</v>
      </c>
    </row>
    <row r="167" s="2" customFormat="1" ht="24.15" customHeight="1">
      <c r="A167" s="36"/>
      <c r="B167" s="176"/>
      <c r="C167" s="221" t="s">
        <v>1095</v>
      </c>
      <c r="D167" s="221" t="s">
        <v>357</v>
      </c>
      <c r="E167" s="222" t="s">
        <v>2439</v>
      </c>
      <c r="F167" s="223" t="s">
        <v>2440</v>
      </c>
      <c r="G167" s="224" t="s">
        <v>303</v>
      </c>
      <c r="H167" s="225">
        <v>1</v>
      </c>
      <c r="I167" s="226"/>
      <c r="J167" s="225">
        <f>ROUND(I167*H167,3)</f>
        <v>0</v>
      </c>
      <c r="K167" s="227"/>
      <c r="L167" s="228"/>
      <c r="M167" s="229" t="s">
        <v>1</v>
      </c>
      <c r="N167" s="230" t="s">
        <v>44</v>
      </c>
      <c r="O167" s="80"/>
      <c r="P167" s="217">
        <f>O167*H167</f>
        <v>0</v>
      </c>
      <c r="Q167" s="217">
        <v>0.00265</v>
      </c>
      <c r="R167" s="217">
        <f>Q167*H167</f>
        <v>0.00265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131</v>
      </c>
      <c r="AT167" s="219" t="s">
        <v>357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2441</v>
      </c>
    </row>
    <row r="168" s="2" customFormat="1" ht="24.15" customHeight="1">
      <c r="A168" s="36"/>
      <c r="B168" s="176"/>
      <c r="C168" s="208" t="s">
        <v>296</v>
      </c>
      <c r="D168" s="208" t="s">
        <v>220</v>
      </c>
      <c r="E168" s="209" t="s">
        <v>2442</v>
      </c>
      <c r="F168" s="210" t="s">
        <v>2443</v>
      </c>
      <c r="G168" s="211" t="s">
        <v>468</v>
      </c>
      <c r="H168" s="212">
        <v>161</v>
      </c>
      <c r="I168" s="213"/>
      <c r="J168" s="212">
        <f>ROUND(I168*H168,3)</f>
        <v>0</v>
      </c>
      <c r="K168" s="214"/>
      <c r="L168" s="37"/>
      <c r="M168" s="236" t="s">
        <v>1</v>
      </c>
      <c r="N168" s="237" t="s">
        <v>44</v>
      </c>
      <c r="O168" s="233"/>
      <c r="P168" s="234">
        <f>O168*H168</f>
        <v>0</v>
      </c>
      <c r="Q168" s="234">
        <v>0.00010000000000000001</v>
      </c>
      <c r="R168" s="234">
        <f>Q168*H168</f>
        <v>0.0161</v>
      </c>
      <c r="S168" s="234">
        <v>0</v>
      </c>
      <c r="T168" s="23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2444</v>
      </c>
    </row>
    <row r="169" s="2" customFormat="1" ht="6.96" customHeight="1">
      <c r="A169" s="36"/>
      <c r="B169" s="63"/>
      <c r="C169" s="64"/>
      <c r="D169" s="64"/>
      <c r="E169" s="64"/>
      <c r="F169" s="64"/>
      <c r="G169" s="64"/>
      <c r="H169" s="64"/>
      <c r="I169" s="64"/>
      <c r="J169" s="64"/>
      <c r="K169" s="64"/>
      <c r="L169" s="37"/>
      <c r="M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</sheetData>
  <autoFilter ref="C130:K168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2445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SUM(BE130:BE153)),  2)</f>
        <v>0</v>
      </c>
      <c r="G35" s="152"/>
      <c r="H35" s="152"/>
      <c r="I35" s="153">
        <v>0.20000000000000001</v>
      </c>
      <c r="J35" s="151">
        <f>ROUND(((SUM(BE103:BE110) + SUM(BE130:BE153))*I35),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SUM(BF130:BF153)),  2)</f>
        <v>0</v>
      </c>
      <c r="G36" s="152"/>
      <c r="H36" s="152"/>
      <c r="I36" s="153">
        <v>0.20000000000000001</v>
      </c>
      <c r="J36" s="151">
        <f>ROUND(((SUM(BF103:BF110) + SUM(BF130:BF153))*I36),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SUM(BG130:BG153)),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SUM(BH130:BH153)),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SUM(BI130:BI153)),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5 - SO 05 Splašková kanalizácia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175</v>
      </c>
      <c r="E99" s="172"/>
      <c r="F99" s="172"/>
      <c r="G99" s="172"/>
      <c r="H99" s="172"/>
      <c r="I99" s="172"/>
      <c r="J99" s="173">
        <f>J142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1891</v>
      </c>
      <c r="E100" s="172"/>
      <c r="F100" s="172"/>
      <c r="G100" s="172"/>
      <c r="H100" s="172"/>
      <c r="I100" s="172"/>
      <c r="J100" s="173">
        <f>J144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5 - SO 05 Splašková kanalizácia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</f>
        <v>0</v>
      </c>
      <c r="Q130" s="93"/>
      <c r="R130" s="192">
        <f>R131</f>
        <v>169.88029800000001</v>
      </c>
      <c r="S130" s="93"/>
      <c r="T130" s="193">
        <f>T131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215</v>
      </c>
      <c r="F131" s="197" t="s">
        <v>216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P132+P142+P144</f>
        <v>0</v>
      </c>
      <c r="Q131" s="201"/>
      <c r="R131" s="202">
        <f>R132+R142+R144</f>
        <v>169.88029800000001</v>
      </c>
      <c r="S131" s="201"/>
      <c r="T131" s="203">
        <f>T132+T142+T144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82</v>
      </c>
      <c r="AT131" s="204" t="s">
        <v>77</v>
      </c>
      <c r="AU131" s="204" t="s">
        <v>78</v>
      </c>
      <c r="AY131" s="196" t="s">
        <v>217</v>
      </c>
      <c r="BK131" s="205">
        <f>BK132+BK142+BK144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82</v>
      </c>
      <c r="F132" s="206" t="s">
        <v>218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SUM(P133:P141)</f>
        <v>0</v>
      </c>
      <c r="Q132" s="201"/>
      <c r="R132" s="202">
        <f>SUM(R133:R141)</f>
        <v>125.307</v>
      </c>
      <c r="S132" s="201"/>
      <c r="T132" s="203">
        <f>SUM(T133:T141)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82</v>
      </c>
      <c r="AY132" s="196" t="s">
        <v>217</v>
      </c>
      <c r="BK132" s="205">
        <f>SUM(BK133:BK141)</f>
        <v>0</v>
      </c>
    </row>
    <row r="133" s="2" customFormat="1" ht="24.15" customHeight="1">
      <c r="A133" s="36"/>
      <c r="B133" s="176"/>
      <c r="C133" s="208" t="s">
        <v>82</v>
      </c>
      <c r="D133" s="208" t="s">
        <v>220</v>
      </c>
      <c r="E133" s="209" t="s">
        <v>2367</v>
      </c>
      <c r="F133" s="210" t="s">
        <v>2368</v>
      </c>
      <c r="G133" s="211" t="s">
        <v>223</v>
      </c>
      <c r="H133" s="212">
        <v>234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119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119</v>
      </c>
      <c r="BM133" s="219" t="s">
        <v>2446</v>
      </c>
    </row>
    <row r="134" s="2" customFormat="1" ht="24.15" customHeight="1">
      <c r="A134" s="36"/>
      <c r="B134" s="176"/>
      <c r="C134" s="208" t="s">
        <v>122</v>
      </c>
      <c r="D134" s="208" t="s">
        <v>220</v>
      </c>
      <c r="E134" s="209" t="s">
        <v>230</v>
      </c>
      <c r="F134" s="210" t="s">
        <v>231</v>
      </c>
      <c r="G134" s="211" t="s">
        <v>223</v>
      </c>
      <c r="H134" s="212">
        <v>89.700000000000003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2447</v>
      </c>
    </row>
    <row r="135" s="2" customFormat="1" ht="33" customHeight="1">
      <c r="A135" s="36"/>
      <c r="B135" s="176"/>
      <c r="C135" s="208" t="s">
        <v>594</v>
      </c>
      <c r="D135" s="208" t="s">
        <v>220</v>
      </c>
      <c r="E135" s="209" t="s">
        <v>2024</v>
      </c>
      <c r="F135" s="210" t="s">
        <v>2025</v>
      </c>
      <c r="G135" s="211" t="s">
        <v>223</v>
      </c>
      <c r="H135" s="212">
        <v>89.700000000000003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2448</v>
      </c>
    </row>
    <row r="136" s="2" customFormat="1" ht="24.15" customHeight="1">
      <c r="A136" s="36"/>
      <c r="B136" s="176"/>
      <c r="C136" s="208" t="s">
        <v>580</v>
      </c>
      <c r="D136" s="208" t="s">
        <v>220</v>
      </c>
      <c r="E136" s="209" t="s">
        <v>969</v>
      </c>
      <c r="F136" s="210" t="s">
        <v>970</v>
      </c>
      <c r="G136" s="211" t="s">
        <v>223</v>
      </c>
      <c r="H136" s="212">
        <v>89.700000000000003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2449</v>
      </c>
    </row>
    <row r="137" s="2" customFormat="1" ht="16.5" customHeight="1">
      <c r="A137" s="36"/>
      <c r="B137" s="176"/>
      <c r="C137" s="208" t="s">
        <v>415</v>
      </c>
      <c r="D137" s="208" t="s">
        <v>220</v>
      </c>
      <c r="E137" s="209" t="s">
        <v>972</v>
      </c>
      <c r="F137" s="210" t="s">
        <v>973</v>
      </c>
      <c r="G137" s="211" t="s">
        <v>223</v>
      </c>
      <c r="H137" s="212">
        <v>89.700000000000003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2450</v>
      </c>
    </row>
    <row r="138" s="2" customFormat="1" ht="24.15" customHeight="1">
      <c r="A138" s="36"/>
      <c r="B138" s="176"/>
      <c r="C138" s="208" t="s">
        <v>137</v>
      </c>
      <c r="D138" s="208" t="s">
        <v>220</v>
      </c>
      <c r="E138" s="209" t="s">
        <v>246</v>
      </c>
      <c r="F138" s="210" t="s">
        <v>247</v>
      </c>
      <c r="G138" s="211" t="s">
        <v>248</v>
      </c>
      <c r="H138" s="212">
        <v>143.52000000000001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2451</v>
      </c>
    </row>
    <row r="139" s="2" customFormat="1" ht="33" customHeight="1">
      <c r="A139" s="36"/>
      <c r="B139" s="176"/>
      <c r="C139" s="208" t="s">
        <v>269</v>
      </c>
      <c r="D139" s="208" t="s">
        <v>220</v>
      </c>
      <c r="E139" s="209" t="s">
        <v>2378</v>
      </c>
      <c r="F139" s="210" t="s">
        <v>2379</v>
      </c>
      <c r="G139" s="211" t="s">
        <v>223</v>
      </c>
      <c r="H139" s="212">
        <v>144.30000000000001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2452</v>
      </c>
    </row>
    <row r="140" s="2" customFormat="1" ht="24.15" customHeight="1">
      <c r="A140" s="36"/>
      <c r="B140" s="176"/>
      <c r="C140" s="208" t="s">
        <v>140</v>
      </c>
      <c r="D140" s="208" t="s">
        <v>220</v>
      </c>
      <c r="E140" s="209" t="s">
        <v>979</v>
      </c>
      <c r="F140" s="210" t="s">
        <v>980</v>
      </c>
      <c r="G140" s="211" t="s">
        <v>223</v>
      </c>
      <c r="H140" s="212">
        <v>66.299999999999997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2453</v>
      </c>
    </row>
    <row r="141" s="2" customFormat="1" ht="16.5" customHeight="1">
      <c r="A141" s="36"/>
      <c r="B141" s="176"/>
      <c r="C141" s="221" t="s">
        <v>143</v>
      </c>
      <c r="D141" s="221" t="s">
        <v>357</v>
      </c>
      <c r="E141" s="222" t="s">
        <v>982</v>
      </c>
      <c r="F141" s="223" t="s">
        <v>983</v>
      </c>
      <c r="G141" s="224" t="s">
        <v>248</v>
      </c>
      <c r="H141" s="225">
        <v>125.307</v>
      </c>
      <c r="I141" s="226"/>
      <c r="J141" s="225">
        <f>ROUND(I141*H141,3)</f>
        <v>0</v>
      </c>
      <c r="K141" s="227"/>
      <c r="L141" s="228"/>
      <c r="M141" s="229" t="s">
        <v>1</v>
      </c>
      <c r="N141" s="230" t="s">
        <v>44</v>
      </c>
      <c r="O141" s="80"/>
      <c r="P141" s="217">
        <f>O141*H141</f>
        <v>0</v>
      </c>
      <c r="Q141" s="217">
        <v>1</v>
      </c>
      <c r="R141" s="217">
        <f>Q141*H141</f>
        <v>125.307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131</v>
      </c>
      <c r="AT141" s="219" t="s">
        <v>357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2454</v>
      </c>
    </row>
    <row r="142" s="12" customFormat="1" ht="22.8" customHeight="1">
      <c r="A142" s="12"/>
      <c r="B142" s="195"/>
      <c r="C142" s="12"/>
      <c r="D142" s="196" t="s">
        <v>77</v>
      </c>
      <c r="E142" s="206" t="s">
        <v>119</v>
      </c>
      <c r="F142" s="206" t="s">
        <v>340</v>
      </c>
      <c r="G142" s="12"/>
      <c r="H142" s="12"/>
      <c r="I142" s="198"/>
      <c r="J142" s="207">
        <f>BK142</f>
        <v>0</v>
      </c>
      <c r="K142" s="12"/>
      <c r="L142" s="195"/>
      <c r="M142" s="200"/>
      <c r="N142" s="201"/>
      <c r="O142" s="201"/>
      <c r="P142" s="202">
        <f>P143</f>
        <v>0</v>
      </c>
      <c r="Q142" s="201"/>
      <c r="R142" s="202">
        <f>R143</f>
        <v>44.244017999999997</v>
      </c>
      <c r="S142" s="201"/>
      <c r="T142" s="203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6" t="s">
        <v>82</v>
      </c>
      <c r="AT142" s="204" t="s">
        <v>77</v>
      </c>
      <c r="AU142" s="204" t="s">
        <v>82</v>
      </c>
      <c r="AY142" s="196" t="s">
        <v>217</v>
      </c>
      <c r="BK142" s="205">
        <f>BK143</f>
        <v>0</v>
      </c>
    </row>
    <row r="143" s="2" customFormat="1" ht="37.8" customHeight="1">
      <c r="A143" s="36"/>
      <c r="B143" s="176"/>
      <c r="C143" s="208" t="s">
        <v>149</v>
      </c>
      <c r="D143" s="208" t="s">
        <v>220</v>
      </c>
      <c r="E143" s="209" t="s">
        <v>988</v>
      </c>
      <c r="F143" s="210" t="s">
        <v>989</v>
      </c>
      <c r="G143" s="211" t="s">
        <v>223</v>
      </c>
      <c r="H143" s="212">
        <v>23.399999999999999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1.8907700000000001</v>
      </c>
      <c r="R143" s="217">
        <f>Q143*H143</f>
        <v>44.244017999999997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2455</v>
      </c>
    </row>
    <row r="144" s="12" customFormat="1" ht="22.8" customHeight="1">
      <c r="A144" s="12"/>
      <c r="B144" s="195"/>
      <c r="C144" s="12"/>
      <c r="D144" s="196" t="s">
        <v>77</v>
      </c>
      <c r="E144" s="206" t="s">
        <v>131</v>
      </c>
      <c r="F144" s="206" t="s">
        <v>1974</v>
      </c>
      <c r="G144" s="12"/>
      <c r="H144" s="12"/>
      <c r="I144" s="198"/>
      <c r="J144" s="207">
        <f>BK144</f>
        <v>0</v>
      </c>
      <c r="K144" s="12"/>
      <c r="L144" s="195"/>
      <c r="M144" s="200"/>
      <c r="N144" s="201"/>
      <c r="O144" s="201"/>
      <c r="P144" s="202">
        <f>SUM(P145:P153)</f>
        <v>0</v>
      </c>
      <c r="Q144" s="201"/>
      <c r="R144" s="202">
        <f>SUM(R145:R153)</f>
        <v>0.32928000000000002</v>
      </c>
      <c r="S144" s="201"/>
      <c r="T144" s="203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82</v>
      </c>
      <c r="AT144" s="204" t="s">
        <v>77</v>
      </c>
      <c r="AU144" s="204" t="s">
        <v>82</v>
      </c>
      <c r="AY144" s="196" t="s">
        <v>217</v>
      </c>
      <c r="BK144" s="205">
        <f>SUM(BK145:BK153)</f>
        <v>0</v>
      </c>
    </row>
    <row r="145" s="2" customFormat="1" ht="24.15" customHeight="1">
      <c r="A145" s="36"/>
      <c r="B145" s="176"/>
      <c r="C145" s="208" t="s">
        <v>1095</v>
      </c>
      <c r="D145" s="208" t="s">
        <v>220</v>
      </c>
      <c r="E145" s="209" t="s">
        <v>2456</v>
      </c>
      <c r="F145" s="210" t="s">
        <v>2457</v>
      </c>
      <c r="G145" s="211" t="s">
        <v>468</v>
      </c>
      <c r="H145" s="212">
        <v>55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1.0000000000000001E-05</v>
      </c>
      <c r="R145" s="217">
        <f>Q145*H145</f>
        <v>0.00055000000000000003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2458</v>
      </c>
    </row>
    <row r="146" s="2" customFormat="1" ht="33" customHeight="1">
      <c r="A146" s="36"/>
      <c r="B146" s="176"/>
      <c r="C146" s="221" t="s">
        <v>590</v>
      </c>
      <c r="D146" s="221" t="s">
        <v>357</v>
      </c>
      <c r="E146" s="222" t="s">
        <v>2459</v>
      </c>
      <c r="F146" s="223" t="s">
        <v>2460</v>
      </c>
      <c r="G146" s="224" t="s">
        <v>303</v>
      </c>
      <c r="H146" s="225">
        <v>11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0.0064999999999999997</v>
      </c>
      <c r="R146" s="217">
        <f>Q146*H146</f>
        <v>0.071499999999999994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131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2461</v>
      </c>
    </row>
    <row r="147" s="2" customFormat="1" ht="24.15" customHeight="1">
      <c r="A147" s="36"/>
      <c r="B147" s="176"/>
      <c r="C147" s="208" t="s">
        <v>500</v>
      </c>
      <c r="D147" s="208" t="s">
        <v>220</v>
      </c>
      <c r="E147" s="209" t="s">
        <v>2462</v>
      </c>
      <c r="F147" s="210" t="s">
        <v>2463</v>
      </c>
      <c r="G147" s="211" t="s">
        <v>468</v>
      </c>
      <c r="H147" s="212">
        <v>80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1.0000000000000001E-05</v>
      </c>
      <c r="R147" s="217">
        <f>Q147*H147</f>
        <v>0.00080000000000000004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2464</v>
      </c>
    </row>
    <row r="148" s="2" customFormat="1" ht="33" customHeight="1">
      <c r="A148" s="36"/>
      <c r="B148" s="176"/>
      <c r="C148" s="221" t="s">
        <v>504</v>
      </c>
      <c r="D148" s="221" t="s">
        <v>357</v>
      </c>
      <c r="E148" s="222" t="s">
        <v>2465</v>
      </c>
      <c r="F148" s="223" t="s">
        <v>2466</v>
      </c>
      <c r="G148" s="224" t="s">
        <v>303</v>
      </c>
      <c r="H148" s="225">
        <v>16</v>
      </c>
      <c r="I148" s="226"/>
      <c r="J148" s="225">
        <f>ROUND(I148*H148,3)</f>
        <v>0</v>
      </c>
      <c r="K148" s="227"/>
      <c r="L148" s="228"/>
      <c r="M148" s="229" t="s">
        <v>1</v>
      </c>
      <c r="N148" s="230" t="s">
        <v>44</v>
      </c>
      <c r="O148" s="80"/>
      <c r="P148" s="217">
        <f>O148*H148</f>
        <v>0</v>
      </c>
      <c r="Q148" s="217">
        <v>0.0068599999999999998</v>
      </c>
      <c r="R148" s="217">
        <f>Q148*H148</f>
        <v>0.10976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131</v>
      </c>
      <c r="AT148" s="219" t="s">
        <v>357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2467</v>
      </c>
    </row>
    <row r="149" s="2" customFormat="1" ht="24.15" customHeight="1">
      <c r="A149" s="36"/>
      <c r="B149" s="176"/>
      <c r="C149" s="208" t="s">
        <v>320</v>
      </c>
      <c r="D149" s="208" t="s">
        <v>220</v>
      </c>
      <c r="E149" s="209" t="s">
        <v>2402</v>
      </c>
      <c r="F149" s="210" t="s">
        <v>2403</v>
      </c>
      <c r="G149" s="211" t="s">
        <v>468</v>
      </c>
      <c r="H149" s="212">
        <v>60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1.0000000000000001E-05</v>
      </c>
      <c r="R149" s="217">
        <f>Q149*H149</f>
        <v>0.00060000000000000006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2468</v>
      </c>
    </row>
    <row r="150" s="2" customFormat="1" ht="33" customHeight="1">
      <c r="A150" s="36"/>
      <c r="B150" s="176"/>
      <c r="C150" s="221" t="s">
        <v>324</v>
      </c>
      <c r="D150" s="221" t="s">
        <v>357</v>
      </c>
      <c r="E150" s="222" t="s">
        <v>2405</v>
      </c>
      <c r="F150" s="223" t="s">
        <v>2406</v>
      </c>
      <c r="G150" s="224" t="s">
        <v>303</v>
      </c>
      <c r="H150" s="225">
        <v>12</v>
      </c>
      <c r="I150" s="226"/>
      <c r="J150" s="225">
        <f>ROUND(I150*H150,3)</f>
        <v>0</v>
      </c>
      <c r="K150" s="227"/>
      <c r="L150" s="228"/>
      <c r="M150" s="229" t="s">
        <v>1</v>
      </c>
      <c r="N150" s="230" t="s">
        <v>44</v>
      </c>
      <c r="O150" s="80"/>
      <c r="P150" s="217">
        <f>O150*H150</f>
        <v>0</v>
      </c>
      <c r="Q150" s="217">
        <v>0.010540000000000001</v>
      </c>
      <c r="R150" s="217">
        <f>Q150*H150</f>
        <v>0.12648000000000001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131</v>
      </c>
      <c r="AT150" s="219" t="s">
        <v>357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2469</v>
      </c>
    </row>
    <row r="151" s="2" customFormat="1" ht="16.5" customHeight="1">
      <c r="A151" s="36"/>
      <c r="B151" s="176"/>
      <c r="C151" s="208" t="s">
        <v>300</v>
      </c>
      <c r="D151" s="208" t="s">
        <v>220</v>
      </c>
      <c r="E151" s="209" t="s">
        <v>2414</v>
      </c>
      <c r="F151" s="210" t="s">
        <v>2415</v>
      </c>
      <c r="G151" s="211" t="s">
        <v>468</v>
      </c>
      <c r="H151" s="212">
        <v>195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2470</v>
      </c>
    </row>
    <row r="152" s="2" customFormat="1" ht="21.75" customHeight="1">
      <c r="A152" s="36"/>
      <c r="B152" s="176"/>
      <c r="C152" s="208" t="s">
        <v>256</v>
      </c>
      <c r="D152" s="208" t="s">
        <v>220</v>
      </c>
      <c r="E152" s="209" t="s">
        <v>2426</v>
      </c>
      <c r="F152" s="210" t="s">
        <v>2427</v>
      </c>
      <c r="G152" s="211" t="s">
        <v>303</v>
      </c>
      <c r="H152" s="212">
        <v>3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3.0000000000000001E-05</v>
      </c>
      <c r="R152" s="217">
        <f>Q152*H152</f>
        <v>9.0000000000000006E-05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2471</v>
      </c>
    </row>
    <row r="153" s="2" customFormat="1" ht="24.15" customHeight="1">
      <c r="A153" s="36"/>
      <c r="B153" s="176"/>
      <c r="C153" s="208" t="s">
        <v>486</v>
      </c>
      <c r="D153" s="208" t="s">
        <v>220</v>
      </c>
      <c r="E153" s="209" t="s">
        <v>2442</v>
      </c>
      <c r="F153" s="210" t="s">
        <v>2443</v>
      </c>
      <c r="G153" s="211" t="s">
        <v>468</v>
      </c>
      <c r="H153" s="212">
        <v>195</v>
      </c>
      <c r="I153" s="213"/>
      <c r="J153" s="212">
        <f>ROUND(I153*H153,3)</f>
        <v>0</v>
      </c>
      <c r="K153" s="214"/>
      <c r="L153" s="37"/>
      <c r="M153" s="236" t="s">
        <v>1</v>
      </c>
      <c r="N153" s="237" t="s">
        <v>44</v>
      </c>
      <c r="O153" s="233"/>
      <c r="P153" s="234">
        <f>O153*H153</f>
        <v>0</v>
      </c>
      <c r="Q153" s="234">
        <v>0.00010000000000000001</v>
      </c>
      <c r="R153" s="234">
        <f>Q153*H153</f>
        <v>0.0195</v>
      </c>
      <c r="S153" s="234">
        <v>0</v>
      </c>
      <c r="T153" s="23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2472</v>
      </c>
    </row>
    <row r="154" s="2" customFormat="1" ht="6.96" customHeight="1">
      <c r="A154" s="36"/>
      <c r="B154" s="63"/>
      <c r="C154" s="64"/>
      <c r="D154" s="64"/>
      <c r="E154" s="64"/>
      <c r="F154" s="64"/>
      <c r="G154" s="64"/>
      <c r="H154" s="64"/>
      <c r="I154" s="64"/>
      <c r="J154" s="64"/>
      <c r="K154" s="64"/>
      <c r="L154" s="37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autoFilter ref="C129:K153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2473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SUM(BE130:BE164)),  2)</f>
        <v>0</v>
      </c>
      <c r="G35" s="152"/>
      <c r="H35" s="152"/>
      <c r="I35" s="153">
        <v>0.20000000000000001</v>
      </c>
      <c r="J35" s="151">
        <f>ROUND(((SUM(BE103:BE110) + SUM(BE130:BE164))*I35),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SUM(BF130:BF164)),  2)</f>
        <v>0</v>
      </c>
      <c r="G36" s="152"/>
      <c r="H36" s="152"/>
      <c r="I36" s="153">
        <v>0.20000000000000001</v>
      </c>
      <c r="J36" s="151">
        <f>ROUND(((SUM(BF103:BF110) + SUM(BF130:BF164))*I36),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SUM(BG130:BG164)),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SUM(BH130:BH164)),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SUM(BI130:BI164)),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6 - SO 06 Úprava vodovodnej prípojky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175</v>
      </c>
      <c r="E99" s="172"/>
      <c r="F99" s="172"/>
      <c r="G99" s="172"/>
      <c r="H99" s="172"/>
      <c r="I99" s="172"/>
      <c r="J99" s="173">
        <f>J144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1891</v>
      </c>
      <c r="E100" s="172"/>
      <c r="F100" s="172"/>
      <c r="G100" s="172"/>
      <c r="H100" s="172"/>
      <c r="I100" s="172"/>
      <c r="J100" s="173">
        <f>J150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6 - SO 06 Úprava vodovodnej prípojky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</f>
        <v>0</v>
      </c>
      <c r="Q130" s="93"/>
      <c r="R130" s="192">
        <f>R131</f>
        <v>21.977467370000003</v>
      </c>
      <c r="S130" s="93"/>
      <c r="T130" s="193">
        <f>T131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215</v>
      </c>
      <c r="F131" s="197" t="s">
        <v>216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P132+P144+P150</f>
        <v>0</v>
      </c>
      <c r="Q131" s="201"/>
      <c r="R131" s="202">
        <f>R132+R144+R150</f>
        <v>21.977467370000003</v>
      </c>
      <c r="S131" s="201"/>
      <c r="T131" s="203">
        <f>T132+T144+T150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82</v>
      </c>
      <c r="AT131" s="204" t="s">
        <v>77</v>
      </c>
      <c r="AU131" s="204" t="s">
        <v>78</v>
      </c>
      <c r="AY131" s="196" t="s">
        <v>217</v>
      </c>
      <c r="BK131" s="205">
        <f>BK132+BK144+BK150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82</v>
      </c>
      <c r="F132" s="206" t="s">
        <v>218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SUM(P133:P143)</f>
        <v>0</v>
      </c>
      <c r="Q132" s="201"/>
      <c r="R132" s="202">
        <f>SUM(R133:R143)</f>
        <v>13.23</v>
      </c>
      <c r="S132" s="201"/>
      <c r="T132" s="203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82</v>
      </c>
      <c r="AY132" s="196" t="s">
        <v>217</v>
      </c>
      <c r="BK132" s="205">
        <f>SUM(BK133:BK143)</f>
        <v>0</v>
      </c>
    </row>
    <row r="133" s="2" customFormat="1" ht="16.5" customHeight="1">
      <c r="A133" s="36"/>
      <c r="B133" s="176"/>
      <c r="C133" s="208" t="s">
        <v>82</v>
      </c>
      <c r="D133" s="208" t="s">
        <v>220</v>
      </c>
      <c r="E133" s="209" t="s">
        <v>226</v>
      </c>
      <c r="F133" s="210" t="s">
        <v>227</v>
      </c>
      <c r="G133" s="211" t="s">
        <v>223</v>
      </c>
      <c r="H133" s="212">
        <v>30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119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119</v>
      </c>
      <c r="BM133" s="219" t="s">
        <v>2474</v>
      </c>
    </row>
    <row r="134" s="2" customFormat="1" ht="21.75" customHeight="1">
      <c r="A134" s="36"/>
      <c r="B134" s="176"/>
      <c r="C134" s="208" t="s">
        <v>500</v>
      </c>
      <c r="D134" s="208" t="s">
        <v>220</v>
      </c>
      <c r="E134" s="209" t="s">
        <v>2370</v>
      </c>
      <c r="F134" s="210" t="s">
        <v>2371</v>
      </c>
      <c r="G134" s="211" t="s">
        <v>223</v>
      </c>
      <c r="H134" s="212">
        <v>12.6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2475</v>
      </c>
    </row>
    <row r="135" s="2" customFormat="1" ht="16.5" customHeight="1">
      <c r="A135" s="36"/>
      <c r="B135" s="176"/>
      <c r="C135" s="208" t="s">
        <v>504</v>
      </c>
      <c r="D135" s="208" t="s">
        <v>220</v>
      </c>
      <c r="E135" s="209" t="s">
        <v>2476</v>
      </c>
      <c r="F135" s="210" t="s">
        <v>2477</v>
      </c>
      <c r="G135" s="211" t="s">
        <v>223</v>
      </c>
      <c r="H135" s="212">
        <v>12.6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2478</v>
      </c>
    </row>
    <row r="136" s="2" customFormat="1" ht="24.15" customHeight="1">
      <c r="A136" s="36"/>
      <c r="B136" s="176"/>
      <c r="C136" s="208" t="s">
        <v>122</v>
      </c>
      <c r="D136" s="208" t="s">
        <v>220</v>
      </c>
      <c r="E136" s="209" t="s">
        <v>230</v>
      </c>
      <c r="F136" s="210" t="s">
        <v>231</v>
      </c>
      <c r="G136" s="211" t="s">
        <v>223</v>
      </c>
      <c r="H136" s="212">
        <v>15.257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2479</v>
      </c>
    </row>
    <row r="137" s="2" customFormat="1" ht="37.8" customHeight="1">
      <c r="A137" s="36"/>
      <c r="B137" s="176"/>
      <c r="C137" s="208" t="s">
        <v>125</v>
      </c>
      <c r="D137" s="208" t="s">
        <v>220</v>
      </c>
      <c r="E137" s="209" t="s">
        <v>966</v>
      </c>
      <c r="F137" s="210" t="s">
        <v>967</v>
      </c>
      <c r="G137" s="211" t="s">
        <v>223</v>
      </c>
      <c r="H137" s="212">
        <v>15.257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2480</v>
      </c>
    </row>
    <row r="138" s="2" customFormat="1" ht="24.15" customHeight="1">
      <c r="A138" s="36"/>
      <c r="B138" s="176"/>
      <c r="C138" s="208" t="s">
        <v>131</v>
      </c>
      <c r="D138" s="208" t="s">
        <v>220</v>
      </c>
      <c r="E138" s="209" t="s">
        <v>969</v>
      </c>
      <c r="F138" s="210" t="s">
        <v>970</v>
      </c>
      <c r="G138" s="211" t="s">
        <v>223</v>
      </c>
      <c r="H138" s="212">
        <v>15.257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2481</v>
      </c>
    </row>
    <row r="139" s="2" customFormat="1" ht="16.5" customHeight="1">
      <c r="A139" s="36"/>
      <c r="B139" s="176"/>
      <c r="C139" s="208" t="s">
        <v>134</v>
      </c>
      <c r="D139" s="208" t="s">
        <v>220</v>
      </c>
      <c r="E139" s="209" t="s">
        <v>972</v>
      </c>
      <c r="F139" s="210" t="s">
        <v>973</v>
      </c>
      <c r="G139" s="211" t="s">
        <v>223</v>
      </c>
      <c r="H139" s="212">
        <v>15.257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2482</v>
      </c>
    </row>
    <row r="140" s="2" customFormat="1" ht="24.15" customHeight="1">
      <c r="A140" s="36"/>
      <c r="B140" s="176"/>
      <c r="C140" s="208" t="s">
        <v>137</v>
      </c>
      <c r="D140" s="208" t="s">
        <v>220</v>
      </c>
      <c r="E140" s="209" t="s">
        <v>246</v>
      </c>
      <c r="F140" s="210" t="s">
        <v>247</v>
      </c>
      <c r="G140" s="211" t="s">
        <v>248</v>
      </c>
      <c r="H140" s="212">
        <v>24.411000000000001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2483</v>
      </c>
    </row>
    <row r="141" s="2" customFormat="1" ht="24.15" customHeight="1">
      <c r="A141" s="36"/>
      <c r="B141" s="176"/>
      <c r="C141" s="208" t="s">
        <v>269</v>
      </c>
      <c r="D141" s="208" t="s">
        <v>220</v>
      </c>
      <c r="E141" s="209" t="s">
        <v>976</v>
      </c>
      <c r="F141" s="210" t="s">
        <v>977</v>
      </c>
      <c r="G141" s="211" t="s">
        <v>223</v>
      </c>
      <c r="H141" s="212">
        <v>27.343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2484</v>
      </c>
    </row>
    <row r="142" s="2" customFormat="1" ht="24.15" customHeight="1">
      <c r="A142" s="36"/>
      <c r="B142" s="176"/>
      <c r="C142" s="208" t="s">
        <v>140</v>
      </c>
      <c r="D142" s="208" t="s">
        <v>220</v>
      </c>
      <c r="E142" s="209" t="s">
        <v>979</v>
      </c>
      <c r="F142" s="210" t="s">
        <v>980</v>
      </c>
      <c r="G142" s="211" t="s">
        <v>223</v>
      </c>
      <c r="H142" s="212">
        <v>7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2485</v>
      </c>
    </row>
    <row r="143" s="2" customFormat="1" ht="16.5" customHeight="1">
      <c r="A143" s="36"/>
      <c r="B143" s="176"/>
      <c r="C143" s="221" t="s">
        <v>143</v>
      </c>
      <c r="D143" s="221" t="s">
        <v>357</v>
      </c>
      <c r="E143" s="222" t="s">
        <v>982</v>
      </c>
      <c r="F143" s="223" t="s">
        <v>983</v>
      </c>
      <c r="G143" s="224" t="s">
        <v>248</v>
      </c>
      <c r="H143" s="225">
        <v>13.23</v>
      </c>
      <c r="I143" s="226"/>
      <c r="J143" s="225">
        <f>ROUND(I143*H143,3)</f>
        <v>0</v>
      </c>
      <c r="K143" s="227"/>
      <c r="L143" s="228"/>
      <c r="M143" s="229" t="s">
        <v>1</v>
      </c>
      <c r="N143" s="230" t="s">
        <v>44</v>
      </c>
      <c r="O143" s="80"/>
      <c r="P143" s="217">
        <f>O143*H143</f>
        <v>0</v>
      </c>
      <c r="Q143" s="217">
        <v>1</v>
      </c>
      <c r="R143" s="217">
        <f>Q143*H143</f>
        <v>13.23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131</v>
      </c>
      <c r="AT143" s="219" t="s">
        <v>357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2486</v>
      </c>
    </row>
    <row r="144" s="12" customFormat="1" ht="22.8" customHeight="1">
      <c r="A144" s="12"/>
      <c r="B144" s="195"/>
      <c r="C144" s="12"/>
      <c r="D144" s="196" t="s">
        <v>77</v>
      </c>
      <c r="E144" s="206" t="s">
        <v>119</v>
      </c>
      <c r="F144" s="206" t="s">
        <v>340</v>
      </c>
      <c r="G144" s="12"/>
      <c r="H144" s="12"/>
      <c r="I144" s="198"/>
      <c r="J144" s="207">
        <f>BK144</f>
        <v>0</v>
      </c>
      <c r="K144" s="12"/>
      <c r="L144" s="195"/>
      <c r="M144" s="200"/>
      <c r="N144" s="201"/>
      <c r="O144" s="201"/>
      <c r="P144" s="202">
        <f>SUM(P145:P149)</f>
        <v>0</v>
      </c>
      <c r="Q144" s="201"/>
      <c r="R144" s="202">
        <f>SUM(R145:R149)</f>
        <v>8.6429236199999995</v>
      </c>
      <c r="S144" s="201"/>
      <c r="T144" s="203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82</v>
      </c>
      <c r="AT144" s="204" t="s">
        <v>77</v>
      </c>
      <c r="AU144" s="204" t="s">
        <v>82</v>
      </c>
      <c r="AY144" s="196" t="s">
        <v>217</v>
      </c>
      <c r="BK144" s="205">
        <f>SUM(BK145:BK149)</f>
        <v>0</v>
      </c>
    </row>
    <row r="145" s="2" customFormat="1" ht="37.8" customHeight="1">
      <c r="A145" s="36"/>
      <c r="B145" s="176"/>
      <c r="C145" s="208" t="s">
        <v>146</v>
      </c>
      <c r="D145" s="208" t="s">
        <v>220</v>
      </c>
      <c r="E145" s="209" t="s">
        <v>988</v>
      </c>
      <c r="F145" s="210" t="s">
        <v>989</v>
      </c>
      <c r="G145" s="211" t="s">
        <v>223</v>
      </c>
      <c r="H145" s="212">
        <v>3.0459999999999998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1.8907700000000001</v>
      </c>
      <c r="R145" s="217">
        <f>Q145*H145</f>
        <v>5.7592854199999994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2487</v>
      </c>
    </row>
    <row r="146" s="2" customFormat="1" ht="33" customHeight="1">
      <c r="A146" s="36"/>
      <c r="B146" s="176"/>
      <c r="C146" s="208" t="s">
        <v>827</v>
      </c>
      <c r="D146" s="208" t="s">
        <v>220</v>
      </c>
      <c r="E146" s="209" t="s">
        <v>2390</v>
      </c>
      <c r="F146" s="210" t="s">
        <v>2391</v>
      </c>
      <c r="G146" s="211" t="s">
        <v>223</v>
      </c>
      <c r="H146" s="212">
        <v>0.60499999999999998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1.8907799999999999</v>
      </c>
      <c r="R146" s="217">
        <f>Q146*H146</f>
        <v>1.1439218999999998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2488</v>
      </c>
    </row>
    <row r="147" s="2" customFormat="1" ht="24.15" customHeight="1">
      <c r="A147" s="36"/>
      <c r="B147" s="176"/>
      <c r="C147" s="208" t="s">
        <v>149</v>
      </c>
      <c r="D147" s="208" t="s">
        <v>220</v>
      </c>
      <c r="E147" s="209" t="s">
        <v>2393</v>
      </c>
      <c r="F147" s="210" t="s">
        <v>2394</v>
      </c>
      <c r="G147" s="211" t="s">
        <v>223</v>
      </c>
      <c r="H147" s="212">
        <v>0.75600000000000001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2.2031399999999999</v>
      </c>
      <c r="R147" s="217">
        <f>Q147*H147</f>
        <v>1.66557384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2489</v>
      </c>
    </row>
    <row r="148" s="2" customFormat="1" ht="33" customHeight="1">
      <c r="A148" s="36"/>
      <c r="B148" s="176"/>
      <c r="C148" s="208" t="s">
        <v>344</v>
      </c>
      <c r="D148" s="208" t="s">
        <v>220</v>
      </c>
      <c r="E148" s="209" t="s">
        <v>2396</v>
      </c>
      <c r="F148" s="210" t="s">
        <v>2397</v>
      </c>
      <c r="G148" s="211" t="s">
        <v>254</v>
      </c>
      <c r="H148" s="212">
        <v>1.3500000000000001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0.0043499999999999997</v>
      </c>
      <c r="R148" s="217">
        <f>Q148*H148</f>
        <v>0.0058725000000000001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2490</v>
      </c>
    </row>
    <row r="149" s="2" customFormat="1" ht="33" customHeight="1">
      <c r="A149" s="36"/>
      <c r="B149" s="176"/>
      <c r="C149" s="208" t="s">
        <v>348</v>
      </c>
      <c r="D149" s="208" t="s">
        <v>220</v>
      </c>
      <c r="E149" s="209" t="s">
        <v>2399</v>
      </c>
      <c r="F149" s="210" t="s">
        <v>2400</v>
      </c>
      <c r="G149" s="211" t="s">
        <v>248</v>
      </c>
      <c r="H149" s="212">
        <v>0.068000000000000005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1.00397</v>
      </c>
      <c r="R149" s="217">
        <f>Q149*H149</f>
        <v>0.068269960000000005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2491</v>
      </c>
    </row>
    <row r="150" s="12" customFormat="1" ht="22.8" customHeight="1">
      <c r="A150" s="12"/>
      <c r="B150" s="195"/>
      <c r="C150" s="12"/>
      <c r="D150" s="196" t="s">
        <v>77</v>
      </c>
      <c r="E150" s="206" t="s">
        <v>131</v>
      </c>
      <c r="F150" s="206" t="s">
        <v>1974</v>
      </c>
      <c r="G150" s="12"/>
      <c r="H150" s="12"/>
      <c r="I150" s="198"/>
      <c r="J150" s="207">
        <f>BK150</f>
        <v>0</v>
      </c>
      <c r="K150" s="12"/>
      <c r="L150" s="195"/>
      <c r="M150" s="200"/>
      <c r="N150" s="201"/>
      <c r="O150" s="201"/>
      <c r="P150" s="202">
        <f>SUM(P151:P164)</f>
        <v>0</v>
      </c>
      <c r="Q150" s="201"/>
      <c r="R150" s="202">
        <f>SUM(R151:R164)</f>
        <v>0.10454375000000002</v>
      </c>
      <c r="S150" s="201"/>
      <c r="T150" s="203">
        <f>SUM(T151:T164)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82</v>
      </c>
      <c r="AT150" s="204" t="s">
        <v>77</v>
      </c>
      <c r="AU150" s="204" t="s">
        <v>82</v>
      </c>
      <c r="AY150" s="196" t="s">
        <v>217</v>
      </c>
      <c r="BK150" s="205">
        <f>SUM(BK151:BK164)</f>
        <v>0</v>
      </c>
    </row>
    <row r="151" s="2" customFormat="1" ht="37.8" customHeight="1">
      <c r="A151" s="36"/>
      <c r="B151" s="176"/>
      <c r="C151" s="208" t="s">
        <v>251</v>
      </c>
      <c r="D151" s="208" t="s">
        <v>220</v>
      </c>
      <c r="E151" s="209" t="s">
        <v>2492</v>
      </c>
      <c r="F151" s="210" t="s">
        <v>2493</v>
      </c>
      <c r="G151" s="211" t="s">
        <v>468</v>
      </c>
      <c r="H151" s="212">
        <v>25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2494</v>
      </c>
    </row>
    <row r="152" s="2" customFormat="1" ht="24.15" customHeight="1">
      <c r="A152" s="36"/>
      <c r="B152" s="176"/>
      <c r="C152" s="221" t="s">
        <v>486</v>
      </c>
      <c r="D152" s="221" t="s">
        <v>357</v>
      </c>
      <c r="E152" s="222" t="s">
        <v>2495</v>
      </c>
      <c r="F152" s="223" t="s">
        <v>2496</v>
      </c>
      <c r="G152" s="224" t="s">
        <v>468</v>
      </c>
      <c r="H152" s="225">
        <v>25</v>
      </c>
      <c r="I152" s="226"/>
      <c r="J152" s="225">
        <f>ROUND(I152*H152,3)</f>
        <v>0</v>
      </c>
      <c r="K152" s="227"/>
      <c r="L152" s="228"/>
      <c r="M152" s="229" t="s">
        <v>1</v>
      </c>
      <c r="N152" s="230" t="s">
        <v>44</v>
      </c>
      <c r="O152" s="80"/>
      <c r="P152" s="217">
        <f>O152*H152</f>
        <v>0</v>
      </c>
      <c r="Q152" s="217">
        <v>0.00027999999999999998</v>
      </c>
      <c r="R152" s="217">
        <f>Q152*H152</f>
        <v>0.0069999999999999993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131</v>
      </c>
      <c r="AT152" s="219" t="s">
        <v>357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2497</v>
      </c>
    </row>
    <row r="153" s="2" customFormat="1" ht="24.15" customHeight="1">
      <c r="A153" s="36"/>
      <c r="B153" s="176"/>
      <c r="C153" s="221" t="s">
        <v>490</v>
      </c>
      <c r="D153" s="221" t="s">
        <v>357</v>
      </c>
      <c r="E153" s="222" t="s">
        <v>2498</v>
      </c>
      <c r="F153" s="223" t="s">
        <v>2499</v>
      </c>
      <c r="G153" s="224" t="s">
        <v>303</v>
      </c>
      <c r="H153" s="225">
        <v>1.675</v>
      </c>
      <c r="I153" s="226"/>
      <c r="J153" s="225">
        <f>ROUND(I153*H153,3)</f>
        <v>0</v>
      </c>
      <c r="K153" s="227"/>
      <c r="L153" s="228"/>
      <c r="M153" s="229" t="s">
        <v>1</v>
      </c>
      <c r="N153" s="230" t="s">
        <v>44</v>
      </c>
      <c r="O153" s="80"/>
      <c r="P153" s="217">
        <f>O153*H153</f>
        <v>0</v>
      </c>
      <c r="Q153" s="217">
        <v>5.0000000000000002E-05</v>
      </c>
      <c r="R153" s="217">
        <f>Q153*H153</f>
        <v>8.3750000000000003E-05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131</v>
      </c>
      <c r="AT153" s="219" t="s">
        <v>357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2500</v>
      </c>
    </row>
    <row r="154" s="2" customFormat="1" ht="24.15" customHeight="1">
      <c r="A154" s="36"/>
      <c r="B154" s="176"/>
      <c r="C154" s="208" t="s">
        <v>324</v>
      </c>
      <c r="D154" s="208" t="s">
        <v>220</v>
      </c>
      <c r="E154" s="209" t="s">
        <v>2501</v>
      </c>
      <c r="F154" s="210" t="s">
        <v>2502</v>
      </c>
      <c r="G154" s="211" t="s">
        <v>468</v>
      </c>
      <c r="H154" s="212">
        <v>25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2503</v>
      </c>
    </row>
    <row r="155" s="2" customFormat="1" ht="24.15" customHeight="1">
      <c r="A155" s="36"/>
      <c r="B155" s="176"/>
      <c r="C155" s="208" t="s">
        <v>328</v>
      </c>
      <c r="D155" s="208" t="s">
        <v>220</v>
      </c>
      <c r="E155" s="209" t="s">
        <v>2504</v>
      </c>
      <c r="F155" s="210" t="s">
        <v>2505</v>
      </c>
      <c r="G155" s="211" t="s">
        <v>468</v>
      </c>
      <c r="H155" s="212">
        <v>25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2506</v>
      </c>
    </row>
    <row r="156" s="2" customFormat="1" ht="24.15" customHeight="1">
      <c r="A156" s="36"/>
      <c r="B156" s="176"/>
      <c r="C156" s="208" t="s">
        <v>309</v>
      </c>
      <c r="D156" s="208" t="s">
        <v>220</v>
      </c>
      <c r="E156" s="209" t="s">
        <v>2507</v>
      </c>
      <c r="F156" s="210" t="s">
        <v>2508</v>
      </c>
      <c r="G156" s="211" t="s">
        <v>303</v>
      </c>
      <c r="H156" s="212">
        <v>2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0.01583</v>
      </c>
      <c r="R156" s="217">
        <f>Q156*H156</f>
        <v>0.031660000000000001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2509</v>
      </c>
    </row>
    <row r="157" s="2" customFormat="1" ht="16.5" customHeight="1">
      <c r="A157" s="36"/>
      <c r="B157" s="176"/>
      <c r="C157" s="208" t="s">
        <v>300</v>
      </c>
      <c r="D157" s="208" t="s">
        <v>220</v>
      </c>
      <c r="E157" s="209" t="s">
        <v>2510</v>
      </c>
      <c r="F157" s="210" t="s">
        <v>2511</v>
      </c>
      <c r="G157" s="211" t="s">
        <v>303</v>
      </c>
      <c r="H157" s="212">
        <v>1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119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2512</v>
      </c>
    </row>
    <row r="158" s="2" customFormat="1" ht="16.5" customHeight="1">
      <c r="A158" s="36"/>
      <c r="B158" s="176"/>
      <c r="C158" s="221" t="s">
        <v>305</v>
      </c>
      <c r="D158" s="221" t="s">
        <v>357</v>
      </c>
      <c r="E158" s="222" t="s">
        <v>2513</v>
      </c>
      <c r="F158" s="223" t="s">
        <v>2514</v>
      </c>
      <c r="G158" s="224" t="s">
        <v>303</v>
      </c>
      <c r="H158" s="225">
        <v>1</v>
      </c>
      <c r="I158" s="226"/>
      <c r="J158" s="225">
        <f>ROUND(I158*H158,3)</f>
        <v>0</v>
      </c>
      <c r="K158" s="227"/>
      <c r="L158" s="228"/>
      <c r="M158" s="229" t="s">
        <v>1</v>
      </c>
      <c r="N158" s="230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131</v>
      </c>
      <c r="AT158" s="219" t="s">
        <v>357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2515</v>
      </c>
    </row>
    <row r="159" s="2" customFormat="1" ht="24.15" customHeight="1">
      <c r="A159" s="36"/>
      <c r="B159" s="176"/>
      <c r="C159" s="208" t="s">
        <v>1062</v>
      </c>
      <c r="D159" s="208" t="s">
        <v>220</v>
      </c>
      <c r="E159" s="209" t="s">
        <v>2516</v>
      </c>
      <c r="F159" s="210" t="s">
        <v>2517</v>
      </c>
      <c r="G159" s="211" t="s">
        <v>303</v>
      </c>
      <c r="H159" s="212">
        <v>1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0.0063</v>
      </c>
      <c r="R159" s="217">
        <f>Q159*H159</f>
        <v>0.0063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2518</v>
      </c>
    </row>
    <row r="160" s="2" customFormat="1" ht="24.15" customHeight="1">
      <c r="A160" s="36"/>
      <c r="B160" s="176"/>
      <c r="C160" s="221" t="s">
        <v>1064</v>
      </c>
      <c r="D160" s="221" t="s">
        <v>357</v>
      </c>
      <c r="E160" s="222" t="s">
        <v>2519</v>
      </c>
      <c r="F160" s="223" t="s">
        <v>2520</v>
      </c>
      <c r="G160" s="224" t="s">
        <v>303</v>
      </c>
      <c r="H160" s="225">
        <v>1</v>
      </c>
      <c r="I160" s="226"/>
      <c r="J160" s="225">
        <f>ROUND(I160*H160,3)</f>
        <v>0</v>
      </c>
      <c r="K160" s="227"/>
      <c r="L160" s="228"/>
      <c r="M160" s="229" t="s">
        <v>1</v>
      </c>
      <c r="N160" s="230" t="s">
        <v>44</v>
      </c>
      <c r="O160" s="80"/>
      <c r="P160" s="217">
        <f>O160*H160</f>
        <v>0</v>
      </c>
      <c r="Q160" s="217">
        <v>0.055</v>
      </c>
      <c r="R160" s="217">
        <f>Q160*H160</f>
        <v>0.055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131</v>
      </c>
      <c r="AT160" s="219" t="s">
        <v>357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2521</v>
      </c>
    </row>
    <row r="161" s="2" customFormat="1" ht="16.5" customHeight="1">
      <c r="A161" s="36"/>
      <c r="B161" s="176"/>
      <c r="C161" s="208" t="s">
        <v>256</v>
      </c>
      <c r="D161" s="208" t="s">
        <v>220</v>
      </c>
      <c r="E161" s="209" t="s">
        <v>2522</v>
      </c>
      <c r="F161" s="210" t="s">
        <v>2523</v>
      </c>
      <c r="G161" s="211" t="s">
        <v>468</v>
      </c>
      <c r="H161" s="212">
        <v>25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8.0000000000000007E-05</v>
      </c>
      <c r="R161" s="217">
        <f>Q161*H161</f>
        <v>0.002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2524</v>
      </c>
    </row>
    <row r="162" s="2" customFormat="1" ht="24.15" customHeight="1">
      <c r="A162" s="36"/>
      <c r="B162" s="176"/>
      <c r="C162" s="208" t="s">
        <v>296</v>
      </c>
      <c r="D162" s="208" t="s">
        <v>220</v>
      </c>
      <c r="E162" s="209" t="s">
        <v>2525</v>
      </c>
      <c r="F162" s="210" t="s">
        <v>2526</v>
      </c>
      <c r="G162" s="211" t="s">
        <v>468</v>
      </c>
      <c r="H162" s="212">
        <v>25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0.00010000000000000001</v>
      </c>
      <c r="R162" s="217">
        <f>Q162*H162</f>
        <v>0.0025000000000000001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2527</v>
      </c>
    </row>
    <row r="163" s="2" customFormat="1" ht="44.25" customHeight="1">
      <c r="A163" s="36"/>
      <c r="B163" s="176"/>
      <c r="C163" s="208" t="s">
        <v>292</v>
      </c>
      <c r="D163" s="208" t="s">
        <v>220</v>
      </c>
      <c r="E163" s="209" t="s">
        <v>2528</v>
      </c>
      <c r="F163" s="210" t="s">
        <v>2529</v>
      </c>
      <c r="G163" s="211" t="s">
        <v>761</v>
      </c>
      <c r="H163" s="212">
        <v>1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2530</v>
      </c>
    </row>
    <row r="164" s="2" customFormat="1" ht="24.15" customHeight="1">
      <c r="A164" s="36"/>
      <c r="B164" s="176"/>
      <c r="C164" s="208" t="s">
        <v>336</v>
      </c>
      <c r="D164" s="208" t="s">
        <v>220</v>
      </c>
      <c r="E164" s="209" t="s">
        <v>2531</v>
      </c>
      <c r="F164" s="210" t="s">
        <v>2532</v>
      </c>
      <c r="G164" s="211" t="s">
        <v>761</v>
      </c>
      <c r="H164" s="212">
        <v>1</v>
      </c>
      <c r="I164" s="213"/>
      <c r="J164" s="212">
        <f>ROUND(I164*H164,3)</f>
        <v>0</v>
      </c>
      <c r="K164" s="214"/>
      <c r="L164" s="37"/>
      <c r="M164" s="236" t="s">
        <v>1</v>
      </c>
      <c r="N164" s="237" t="s">
        <v>44</v>
      </c>
      <c r="O164" s="233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2533</v>
      </c>
    </row>
    <row r="165" s="2" customFormat="1" ht="6.96" customHeight="1">
      <c r="A165" s="36"/>
      <c r="B165" s="63"/>
      <c r="C165" s="64"/>
      <c r="D165" s="64"/>
      <c r="E165" s="64"/>
      <c r="F165" s="64"/>
      <c r="G165" s="64"/>
      <c r="H165" s="64"/>
      <c r="I165" s="64"/>
      <c r="J165" s="64"/>
      <c r="K165" s="64"/>
      <c r="L165" s="37"/>
      <c r="M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</sheetData>
  <autoFilter ref="C129:K164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2534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SUM(BE130:BE152)),  2)</f>
        <v>0</v>
      </c>
      <c r="G35" s="152"/>
      <c r="H35" s="152"/>
      <c r="I35" s="153">
        <v>0.20000000000000001</v>
      </c>
      <c r="J35" s="151">
        <f>ROUND(((SUM(BE103:BE110) + SUM(BE130:BE152))*I35),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SUM(BF130:BF152)),  2)</f>
        <v>0</v>
      </c>
      <c r="G36" s="152"/>
      <c r="H36" s="152"/>
      <c r="I36" s="153">
        <v>0.20000000000000001</v>
      </c>
      <c r="J36" s="151">
        <f>ROUND(((SUM(BF103:BF110) + SUM(BF130:BF152))*I36),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SUM(BG130:BG152)),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SUM(BH130:BH152)),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SUM(BI130:BI152)),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7 - SO 07 Areálový vodovod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175</v>
      </c>
      <c r="E99" s="172"/>
      <c r="F99" s="172"/>
      <c r="G99" s="172"/>
      <c r="H99" s="172"/>
      <c r="I99" s="172"/>
      <c r="J99" s="173">
        <f>J142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1891</v>
      </c>
      <c r="E100" s="172"/>
      <c r="F100" s="172"/>
      <c r="G100" s="172"/>
      <c r="H100" s="172"/>
      <c r="I100" s="172"/>
      <c r="J100" s="173">
        <f>J144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7 - SO 07 Areálový vodovod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</f>
        <v>0</v>
      </c>
      <c r="Q130" s="93"/>
      <c r="R130" s="192">
        <f>R131</f>
        <v>75.687235000000001</v>
      </c>
      <c r="S130" s="93"/>
      <c r="T130" s="193">
        <f>T131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215</v>
      </c>
      <c r="F131" s="197" t="s">
        <v>216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P132+P142+P144</f>
        <v>0</v>
      </c>
      <c r="Q131" s="201"/>
      <c r="R131" s="202">
        <f>R132+R142+R144</f>
        <v>75.687235000000001</v>
      </c>
      <c r="S131" s="201"/>
      <c r="T131" s="203">
        <f>T132+T142+T144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82</v>
      </c>
      <c r="AT131" s="204" t="s">
        <v>77</v>
      </c>
      <c r="AU131" s="204" t="s">
        <v>78</v>
      </c>
      <c r="AY131" s="196" t="s">
        <v>217</v>
      </c>
      <c r="BK131" s="205">
        <f>BK132+BK142+BK144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82</v>
      </c>
      <c r="F132" s="206" t="s">
        <v>218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SUM(P133:P141)</f>
        <v>0</v>
      </c>
      <c r="Q132" s="201"/>
      <c r="R132" s="202">
        <f>SUM(R133:R141)</f>
        <v>52.920000000000002</v>
      </c>
      <c r="S132" s="201"/>
      <c r="T132" s="203">
        <f>SUM(T133:T141)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82</v>
      </c>
      <c r="AY132" s="196" t="s">
        <v>217</v>
      </c>
      <c r="BK132" s="205">
        <f>SUM(BK133:BK141)</f>
        <v>0</v>
      </c>
    </row>
    <row r="133" s="2" customFormat="1" ht="24.15" customHeight="1">
      <c r="A133" s="36"/>
      <c r="B133" s="176"/>
      <c r="C133" s="208" t="s">
        <v>251</v>
      </c>
      <c r="D133" s="208" t="s">
        <v>220</v>
      </c>
      <c r="E133" s="209" t="s">
        <v>2367</v>
      </c>
      <c r="F133" s="210" t="s">
        <v>2368</v>
      </c>
      <c r="G133" s="211" t="s">
        <v>223</v>
      </c>
      <c r="H133" s="212">
        <v>120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119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119</v>
      </c>
      <c r="BM133" s="219" t="s">
        <v>2535</v>
      </c>
    </row>
    <row r="134" s="2" customFormat="1" ht="24.15" customHeight="1">
      <c r="A134" s="36"/>
      <c r="B134" s="176"/>
      <c r="C134" s="208" t="s">
        <v>122</v>
      </c>
      <c r="D134" s="208" t="s">
        <v>220</v>
      </c>
      <c r="E134" s="209" t="s">
        <v>230</v>
      </c>
      <c r="F134" s="210" t="s">
        <v>231</v>
      </c>
      <c r="G134" s="211" t="s">
        <v>223</v>
      </c>
      <c r="H134" s="212">
        <v>40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2536</v>
      </c>
    </row>
    <row r="135" s="2" customFormat="1" ht="37.8" customHeight="1">
      <c r="A135" s="36"/>
      <c r="B135" s="176"/>
      <c r="C135" s="208" t="s">
        <v>125</v>
      </c>
      <c r="D135" s="208" t="s">
        <v>220</v>
      </c>
      <c r="E135" s="209" t="s">
        <v>966</v>
      </c>
      <c r="F135" s="210" t="s">
        <v>967</v>
      </c>
      <c r="G135" s="211" t="s">
        <v>223</v>
      </c>
      <c r="H135" s="212">
        <v>40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2537</v>
      </c>
    </row>
    <row r="136" s="2" customFormat="1" ht="24.15" customHeight="1">
      <c r="A136" s="36"/>
      <c r="B136" s="176"/>
      <c r="C136" s="208" t="s">
        <v>131</v>
      </c>
      <c r="D136" s="208" t="s">
        <v>220</v>
      </c>
      <c r="E136" s="209" t="s">
        <v>969</v>
      </c>
      <c r="F136" s="210" t="s">
        <v>970</v>
      </c>
      <c r="G136" s="211" t="s">
        <v>223</v>
      </c>
      <c r="H136" s="212">
        <v>40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2538</v>
      </c>
    </row>
    <row r="137" s="2" customFormat="1" ht="16.5" customHeight="1">
      <c r="A137" s="36"/>
      <c r="B137" s="176"/>
      <c r="C137" s="208" t="s">
        <v>134</v>
      </c>
      <c r="D137" s="208" t="s">
        <v>220</v>
      </c>
      <c r="E137" s="209" t="s">
        <v>972</v>
      </c>
      <c r="F137" s="210" t="s">
        <v>973</v>
      </c>
      <c r="G137" s="211" t="s">
        <v>223</v>
      </c>
      <c r="H137" s="212">
        <v>40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2539</v>
      </c>
    </row>
    <row r="138" s="2" customFormat="1" ht="24.15" customHeight="1">
      <c r="A138" s="36"/>
      <c r="B138" s="176"/>
      <c r="C138" s="208" t="s">
        <v>137</v>
      </c>
      <c r="D138" s="208" t="s">
        <v>220</v>
      </c>
      <c r="E138" s="209" t="s">
        <v>246</v>
      </c>
      <c r="F138" s="210" t="s">
        <v>247</v>
      </c>
      <c r="G138" s="211" t="s">
        <v>248</v>
      </c>
      <c r="H138" s="212">
        <v>64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2540</v>
      </c>
    </row>
    <row r="139" s="2" customFormat="1" ht="24.15" customHeight="1">
      <c r="A139" s="36"/>
      <c r="B139" s="176"/>
      <c r="C139" s="208" t="s">
        <v>269</v>
      </c>
      <c r="D139" s="208" t="s">
        <v>220</v>
      </c>
      <c r="E139" s="209" t="s">
        <v>976</v>
      </c>
      <c r="F139" s="210" t="s">
        <v>977</v>
      </c>
      <c r="G139" s="211" t="s">
        <v>223</v>
      </c>
      <c r="H139" s="212">
        <v>80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2541</v>
      </c>
    </row>
    <row r="140" s="2" customFormat="1" ht="24.15" customHeight="1">
      <c r="A140" s="36"/>
      <c r="B140" s="176"/>
      <c r="C140" s="208" t="s">
        <v>140</v>
      </c>
      <c r="D140" s="208" t="s">
        <v>220</v>
      </c>
      <c r="E140" s="209" t="s">
        <v>979</v>
      </c>
      <c r="F140" s="210" t="s">
        <v>980</v>
      </c>
      <c r="G140" s="211" t="s">
        <v>223</v>
      </c>
      <c r="H140" s="212">
        <v>28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2542</v>
      </c>
    </row>
    <row r="141" s="2" customFormat="1" ht="16.5" customHeight="1">
      <c r="A141" s="36"/>
      <c r="B141" s="176"/>
      <c r="C141" s="221" t="s">
        <v>143</v>
      </c>
      <c r="D141" s="221" t="s">
        <v>357</v>
      </c>
      <c r="E141" s="222" t="s">
        <v>982</v>
      </c>
      <c r="F141" s="223" t="s">
        <v>983</v>
      </c>
      <c r="G141" s="224" t="s">
        <v>248</v>
      </c>
      <c r="H141" s="225">
        <v>52.920000000000002</v>
      </c>
      <c r="I141" s="226"/>
      <c r="J141" s="225">
        <f>ROUND(I141*H141,3)</f>
        <v>0</v>
      </c>
      <c r="K141" s="227"/>
      <c r="L141" s="228"/>
      <c r="M141" s="229" t="s">
        <v>1</v>
      </c>
      <c r="N141" s="230" t="s">
        <v>44</v>
      </c>
      <c r="O141" s="80"/>
      <c r="P141" s="217">
        <f>O141*H141</f>
        <v>0</v>
      </c>
      <c r="Q141" s="217">
        <v>1</v>
      </c>
      <c r="R141" s="217">
        <f>Q141*H141</f>
        <v>52.920000000000002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131</v>
      </c>
      <c r="AT141" s="219" t="s">
        <v>357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2543</v>
      </c>
    </row>
    <row r="142" s="12" customFormat="1" ht="22.8" customHeight="1">
      <c r="A142" s="12"/>
      <c r="B142" s="195"/>
      <c r="C142" s="12"/>
      <c r="D142" s="196" t="s">
        <v>77</v>
      </c>
      <c r="E142" s="206" t="s">
        <v>119</v>
      </c>
      <c r="F142" s="206" t="s">
        <v>340</v>
      </c>
      <c r="G142" s="12"/>
      <c r="H142" s="12"/>
      <c r="I142" s="198"/>
      <c r="J142" s="207">
        <f>BK142</f>
        <v>0</v>
      </c>
      <c r="K142" s="12"/>
      <c r="L142" s="195"/>
      <c r="M142" s="200"/>
      <c r="N142" s="201"/>
      <c r="O142" s="201"/>
      <c r="P142" s="202">
        <f>P143</f>
        <v>0</v>
      </c>
      <c r="Q142" s="201"/>
      <c r="R142" s="202">
        <f>R143</f>
        <v>22.689240000000002</v>
      </c>
      <c r="S142" s="201"/>
      <c r="T142" s="203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6" t="s">
        <v>82</v>
      </c>
      <c r="AT142" s="204" t="s">
        <v>77</v>
      </c>
      <c r="AU142" s="204" t="s">
        <v>82</v>
      </c>
      <c r="AY142" s="196" t="s">
        <v>217</v>
      </c>
      <c r="BK142" s="205">
        <f>BK143</f>
        <v>0</v>
      </c>
    </row>
    <row r="143" s="2" customFormat="1" ht="37.8" customHeight="1">
      <c r="A143" s="36"/>
      <c r="B143" s="176"/>
      <c r="C143" s="208" t="s">
        <v>146</v>
      </c>
      <c r="D143" s="208" t="s">
        <v>220</v>
      </c>
      <c r="E143" s="209" t="s">
        <v>988</v>
      </c>
      <c r="F143" s="210" t="s">
        <v>989</v>
      </c>
      <c r="G143" s="211" t="s">
        <v>223</v>
      </c>
      <c r="H143" s="212">
        <v>12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1.8907700000000001</v>
      </c>
      <c r="R143" s="217">
        <f>Q143*H143</f>
        <v>22.689240000000002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2544</v>
      </c>
    </row>
    <row r="144" s="12" customFormat="1" ht="22.8" customHeight="1">
      <c r="A144" s="12"/>
      <c r="B144" s="195"/>
      <c r="C144" s="12"/>
      <c r="D144" s="196" t="s">
        <v>77</v>
      </c>
      <c r="E144" s="206" t="s">
        <v>131</v>
      </c>
      <c r="F144" s="206" t="s">
        <v>1974</v>
      </c>
      <c r="G144" s="12"/>
      <c r="H144" s="12"/>
      <c r="I144" s="198"/>
      <c r="J144" s="207">
        <f>BK144</f>
        <v>0</v>
      </c>
      <c r="K144" s="12"/>
      <c r="L144" s="195"/>
      <c r="M144" s="200"/>
      <c r="N144" s="201"/>
      <c r="O144" s="201"/>
      <c r="P144" s="202">
        <f>SUM(P145:P152)</f>
        <v>0</v>
      </c>
      <c r="Q144" s="201"/>
      <c r="R144" s="202">
        <f>SUM(R145:R152)</f>
        <v>0.077994999999999995</v>
      </c>
      <c r="S144" s="201"/>
      <c r="T144" s="203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82</v>
      </c>
      <c r="AT144" s="204" t="s">
        <v>77</v>
      </c>
      <c r="AU144" s="204" t="s">
        <v>82</v>
      </c>
      <c r="AY144" s="196" t="s">
        <v>217</v>
      </c>
      <c r="BK144" s="205">
        <f>SUM(BK145:BK152)</f>
        <v>0</v>
      </c>
    </row>
    <row r="145" s="2" customFormat="1" ht="37.8" customHeight="1">
      <c r="A145" s="36"/>
      <c r="B145" s="176"/>
      <c r="C145" s="208" t="s">
        <v>1291</v>
      </c>
      <c r="D145" s="208" t="s">
        <v>220</v>
      </c>
      <c r="E145" s="209" t="s">
        <v>2492</v>
      </c>
      <c r="F145" s="210" t="s">
        <v>2493</v>
      </c>
      <c r="G145" s="211" t="s">
        <v>468</v>
      </c>
      <c r="H145" s="212">
        <v>100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2545</v>
      </c>
    </row>
    <row r="146" s="2" customFormat="1" ht="24.15" customHeight="1">
      <c r="A146" s="36"/>
      <c r="B146" s="176"/>
      <c r="C146" s="221" t="s">
        <v>7</v>
      </c>
      <c r="D146" s="221" t="s">
        <v>357</v>
      </c>
      <c r="E146" s="222" t="s">
        <v>2495</v>
      </c>
      <c r="F146" s="223" t="s">
        <v>2496</v>
      </c>
      <c r="G146" s="224" t="s">
        <v>468</v>
      </c>
      <c r="H146" s="225">
        <v>100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0.00027999999999999998</v>
      </c>
      <c r="R146" s="217">
        <f>Q146*H146</f>
        <v>0.027999999999999997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131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2546</v>
      </c>
    </row>
    <row r="147" s="2" customFormat="1" ht="24.15" customHeight="1">
      <c r="A147" s="36"/>
      <c r="B147" s="176"/>
      <c r="C147" s="221" t="s">
        <v>320</v>
      </c>
      <c r="D147" s="221" t="s">
        <v>357</v>
      </c>
      <c r="E147" s="222" t="s">
        <v>2498</v>
      </c>
      <c r="F147" s="223" t="s">
        <v>2499</v>
      </c>
      <c r="G147" s="224" t="s">
        <v>303</v>
      </c>
      <c r="H147" s="225">
        <v>6.7000000000000002</v>
      </c>
      <c r="I147" s="226"/>
      <c r="J147" s="225">
        <f>ROUND(I147*H147,3)</f>
        <v>0</v>
      </c>
      <c r="K147" s="227"/>
      <c r="L147" s="228"/>
      <c r="M147" s="229" t="s">
        <v>1</v>
      </c>
      <c r="N147" s="230" t="s">
        <v>44</v>
      </c>
      <c r="O147" s="80"/>
      <c r="P147" s="217">
        <f>O147*H147</f>
        <v>0</v>
      </c>
      <c r="Q147" s="217">
        <v>5.0000000000000002E-05</v>
      </c>
      <c r="R147" s="217">
        <f>Q147*H147</f>
        <v>0.00033500000000000001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131</v>
      </c>
      <c r="AT147" s="219" t="s">
        <v>357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2547</v>
      </c>
    </row>
    <row r="148" s="2" customFormat="1" ht="24.15" customHeight="1">
      <c r="A148" s="36"/>
      <c r="B148" s="176"/>
      <c r="C148" s="208" t="s">
        <v>324</v>
      </c>
      <c r="D148" s="208" t="s">
        <v>220</v>
      </c>
      <c r="E148" s="209" t="s">
        <v>2501</v>
      </c>
      <c r="F148" s="210" t="s">
        <v>2502</v>
      </c>
      <c r="G148" s="211" t="s">
        <v>468</v>
      </c>
      <c r="H148" s="212">
        <v>100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2548</v>
      </c>
    </row>
    <row r="149" s="2" customFormat="1" ht="24.15" customHeight="1">
      <c r="A149" s="36"/>
      <c r="B149" s="176"/>
      <c r="C149" s="208" t="s">
        <v>328</v>
      </c>
      <c r="D149" s="208" t="s">
        <v>220</v>
      </c>
      <c r="E149" s="209" t="s">
        <v>2504</v>
      </c>
      <c r="F149" s="210" t="s">
        <v>2505</v>
      </c>
      <c r="G149" s="211" t="s">
        <v>468</v>
      </c>
      <c r="H149" s="212">
        <v>100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2549</v>
      </c>
    </row>
    <row r="150" s="2" customFormat="1" ht="24.15" customHeight="1">
      <c r="A150" s="36"/>
      <c r="B150" s="176"/>
      <c r="C150" s="208" t="s">
        <v>309</v>
      </c>
      <c r="D150" s="208" t="s">
        <v>220</v>
      </c>
      <c r="E150" s="209" t="s">
        <v>2507</v>
      </c>
      <c r="F150" s="210" t="s">
        <v>2508</v>
      </c>
      <c r="G150" s="211" t="s">
        <v>303</v>
      </c>
      <c r="H150" s="212">
        <v>2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0.01583</v>
      </c>
      <c r="R150" s="217">
        <f>Q150*H150</f>
        <v>0.031660000000000001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2550</v>
      </c>
    </row>
    <row r="151" s="2" customFormat="1" ht="16.5" customHeight="1">
      <c r="A151" s="36"/>
      <c r="B151" s="176"/>
      <c r="C151" s="208" t="s">
        <v>256</v>
      </c>
      <c r="D151" s="208" t="s">
        <v>220</v>
      </c>
      <c r="E151" s="209" t="s">
        <v>2522</v>
      </c>
      <c r="F151" s="210" t="s">
        <v>2523</v>
      </c>
      <c r="G151" s="211" t="s">
        <v>468</v>
      </c>
      <c r="H151" s="212">
        <v>100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8.0000000000000007E-05</v>
      </c>
      <c r="R151" s="217">
        <f>Q151*H151</f>
        <v>0.0080000000000000002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2551</v>
      </c>
    </row>
    <row r="152" s="2" customFormat="1" ht="24.15" customHeight="1">
      <c r="A152" s="36"/>
      <c r="B152" s="176"/>
      <c r="C152" s="208" t="s">
        <v>296</v>
      </c>
      <c r="D152" s="208" t="s">
        <v>220</v>
      </c>
      <c r="E152" s="209" t="s">
        <v>2525</v>
      </c>
      <c r="F152" s="210" t="s">
        <v>2526</v>
      </c>
      <c r="G152" s="211" t="s">
        <v>468</v>
      </c>
      <c r="H152" s="212">
        <v>100</v>
      </c>
      <c r="I152" s="213"/>
      <c r="J152" s="212">
        <f>ROUND(I152*H152,3)</f>
        <v>0</v>
      </c>
      <c r="K152" s="214"/>
      <c r="L152" s="37"/>
      <c r="M152" s="236" t="s">
        <v>1</v>
      </c>
      <c r="N152" s="237" t="s">
        <v>44</v>
      </c>
      <c r="O152" s="233"/>
      <c r="P152" s="234">
        <f>O152*H152</f>
        <v>0</v>
      </c>
      <c r="Q152" s="234">
        <v>0.00010000000000000001</v>
      </c>
      <c r="R152" s="234">
        <f>Q152*H152</f>
        <v>0.01</v>
      </c>
      <c r="S152" s="234">
        <v>0</v>
      </c>
      <c r="T152" s="23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2552</v>
      </c>
    </row>
    <row r="153" s="2" customFormat="1" ht="6.96" customHeight="1">
      <c r="A153" s="36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37"/>
      <c r="M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</sheetData>
  <autoFilter ref="C129:K152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2553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SUM(BE130:BE152)),  2)</f>
        <v>0</v>
      </c>
      <c r="G35" s="152"/>
      <c r="H35" s="152"/>
      <c r="I35" s="153">
        <v>0.20000000000000001</v>
      </c>
      <c r="J35" s="151">
        <f>ROUND(((SUM(BE103:BE110) + SUM(BE130:BE152))*I35),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SUM(BF130:BF152)),  2)</f>
        <v>0</v>
      </c>
      <c r="G36" s="152"/>
      <c r="H36" s="152"/>
      <c r="I36" s="153">
        <v>0.20000000000000001</v>
      </c>
      <c r="J36" s="151">
        <f>ROUND(((SUM(BF103:BF110) + SUM(BF130:BF152))*I36),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SUM(BG130:BG152)),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SUM(BH130:BH152)),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SUM(BI130:BI152)),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8 - SO 08 Elektrická prípojka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192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193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2554</v>
      </c>
      <c r="E99" s="172"/>
      <c r="F99" s="172"/>
      <c r="G99" s="172"/>
      <c r="H99" s="172"/>
      <c r="I99" s="172"/>
      <c r="J99" s="173">
        <f>J142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6"/>
      <c r="C100" s="9"/>
      <c r="D100" s="167" t="s">
        <v>1413</v>
      </c>
      <c r="E100" s="168"/>
      <c r="F100" s="168"/>
      <c r="G100" s="168"/>
      <c r="H100" s="168"/>
      <c r="I100" s="168"/>
      <c r="J100" s="169">
        <f>J150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8 - SO 08 Elektrická prípojka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P131+P150</f>
        <v>0</v>
      </c>
      <c r="Q130" s="93"/>
      <c r="R130" s="192">
        <f>R131+R150</f>
        <v>4.7928800000000003</v>
      </c>
      <c r="S130" s="93"/>
      <c r="T130" s="193">
        <f>T131+T150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BK131+BK150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357</v>
      </c>
      <c r="F131" s="197" t="s">
        <v>949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P132+P142</f>
        <v>0</v>
      </c>
      <c r="Q131" s="201"/>
      <c r="R131" s="202">
        <f>R132+R142</f>
        <v>4.7928800000000003</v>
      </c>
      <c r="S131" s="201"/>
      <c r="T131" s="203">
        <f>T132+T142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110</v>
      </c>
      <c r="AT131" s="204" t="s">
        <v>77</v>
      </c>
      <c r="AU131" s="204" t="s">
        <v>78</v>
      </c>
      <c r="AY131" s="196" t="s">
        <v>217</v>
      </c>
      <c r="BK131" s="205">
        <f>BK132+BK142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950</v>
      </c>
      <c r="F132" s="206" t="s">
        <v>951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SUM(P133:P141)</f>
        <v>0</v>
      </c>
      <c r="Q132" s="201"/>
      <c r="R132" s="202">
        <f>SUM(R133:R141)</f>
        <v>0.31185000000000002</v>
      </c>
      <c r="S132" s="201"/>
      <c r="T132" s="203">
        <f>SUM(T133:T141)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110</v>
      </c>
      <c r="AT132" s="204" t="s">
        <v>77</v>
      </c>
      <c r="AU132" s="204" t="s">
        <v>82</v>
      </c>
      <c r="AY132" s="196" t="s">
        <v>217</v>
      </c>
      <c r="BK132" s="205">
        <f>SUM(BK133:BK141)</f>
        <v>0</v>
      </c>
    </row>
    <row r="133" s="2" customFormat="1" ht="21.75" customHeight="1">
      <c r="A133" s="36"/>
      <c r="B133" s="176"/>
      <c r="C133" s="208" t="s">
        <v>296</v>
      </c>
      <c r="D133" s="208" t="s">
        <v>220</v>
      </c>
      <c r="E133" s="209" t="s">
        <v>2555</v>
      </c>
      <c r="F133" s="210" t="s">
        <v>2556</v>
      </c>
      <c r="G133" s="211" t="s">
        <v>468</v>
      </c>
      <c r="H133" s="212">
        <v>43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893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893</v>
      </c>
      <c r="BM133" s="219" t="s">
        <v>2557</v>
      </c>
    </row>
    <row r="134" s="2" customFormat="1" ht="24.15" customHeight="1">
      <c r="A134" s="36"/>
      <c r="B134" s="176"/>
      <c r="C134" s="221" t="s">
        <v>336</v>
      </c>
      <c r="D134" s="221" t="s">
        <v>357</v>
      </c>
      <c r="E134" s="222" t="s">
        <v>2558</v>
      </c>
      <c r="F134" s="223" t="s">
        <v>2559</v>
      </c>
      <c r="G134" s="224" t="s">
        <v>468</v>
      </c>
      <c r="H134" s="225">
        <v>43</v>
      </c>
      <c r="I134" s="226"/>
      <c r="J134" s="225">
        <f>ROUND(I134*H134,3)</f>
        <v>0</v>
      </c>
      <c r="K134" s="227"/>
      <c r="L134" s="228"/>
      <c r="M134" s="229" t="s">
        <v>1</v>
      </c>
      <c r="N134" s="230" t="s">
        <v>44</v>
      </c>
      <c r="O134" s="80"/>
      <c r="P134" s="217">
        <f>O134*H134</f>
        <v>0</v>
      </c>
      <c r="Q134" s="217">
        <v>0.00077999999999999999</v>
      </c>
      <c r="R134" s="217">
        <f>Q134*H134</f>
        <v>0.03354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716</v>
      </c>
      <c r="AT134" s="219" t="s">
        <v>357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716</v>
      </c>
      <c r="BM134" s="219" t="s">
        <v>2560</v>
      </c>
    </row>
    <row r="135" s="2" customFormat="1" ht="24.15" customHeight="1">
      <c r="A135" s="36"/>
      <c r="B135" s="176"/>
      <c r="C135" s="208" t="s">
        <v>128</v>
      </c>
      <c r="D135" s="208" t="s">
        <v>220</v>
      </c>
      <c r="E135" s="209" t="s">
        <v>2561</v>
      </c>
      <c r="F135" s="210" t="s">
        <v>2562</v>
      </c>
      <c r="G135" s="211" t="s">
        <v>303</v>
      </c>
      <c r="H135" s="212">
        <v>1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893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893</v>
      </c>
      <c r="BM135" s="219" t="s">
        <v>2563</v>
      </c>
    </row>
    <row r="136" s="2" customFormat="1" ht="24.15" customHeight="1">
      <c r="A136" s="36"/>
      <c r="B136" s="176"/>
      <c r="C136" s="221" t="s">
        <v>131</v>
      </c>
      <c r="D136" s="221" t="s">
        <v>357</v>
      </c>
      <c r="E136" s="222" t="s">
        <v>2564</v>
      </c>
      <c r="F136" s="223" t="s">
        <v>2565</v>
      </c>
      <c r="G136" s="224" t="s">
        <v>303</v>
      </c>
      <c r="H136" s="225">
        <v>1</v>
      </c>
      <c r="I136" s="226"/>
      <c r="J136" s="225">
        <f>ROUND(I136*H136,3)</f>
        <v>0</v>
      </c>
      <c r="K136" s="227"/>
      <c r="L136" s="228"/>
      <c r="M136" s="229" t="s">
        <v>1</v>
      </c>
      <c r="N136" s="230" t="s">
        <v>44</v>
      </c>
      <c r="O136" s="80"/>
      <c r="P136" s="217">
        <f>O136*H136</f>
        <v>0</v>
      </c>
      <c r="Q136" s="217">
        <v>0.016</v>
      </c>
      <c r="R136" s="217">
        <f>Q136*H136</f>
        <v>0.016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716</v>
      </c>
      <c r="AT136" s="219" t="s">
        <v>357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716</v>
      </c>
      <c r="BM136" s="219" t="s">
        <v>2566</v>
      </c>
    </row>
    <row r="137" s="2" customFormat="1" ht="24.15" customHeight="1">
      <c r="A137" s="36"/>
      <c r="B137" s="176"/>
      <c r="C137" s="208" t="s">
        <v>305</v>
      </c>
      <c r="D137" s="208" t="s">
        <v>220</v>
      </c>
      <c r="E137" s="209" t="s">
        <v>2567</v>
      </c>
      <c r="F137" s="210" t="s">
        <v>2568</v>
      </c>
      <c r="G137" s="211" t="s">
        <v>303</v>
      </c>
      <c r="H137" s="212">
        <v>1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893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893</v>
      </c>
      <c r="BM137" s="219" t="s">
        <v>2569</v>
      </c>
    </row>
    <row r="138" s="2" customFormat="1" ht="24.15" customHeight="1">
      <c r="A138" s="36"/>
      <c r="B138" s="176"/>
      <c r="C138" s="221" t="s">
        <v>1062</v>
      </c>
      <c r="D138" s="221" t="s">
        <v>357</v>
      </c>
      <c r="E138" s="222" t="s">
        <v>2570</v>
      </c>
      <c r="F138" s="223" t="s">
        <v>2571</v>
      </c>
      <c r="G138" s="224" t="s">
        <v>303</v>
      </c>
      <c r="H138" s="225">
        <v>1</v>
      </c>
      <c r="I138" s="226"/>
      <c r="J138" s="225">
        <f>ROUND(I138*H138,3)</f>
        <v>0</v>
      </c>
      <c r="K138" s="227"/>
      <c r="L138" s="228"/>
      <c r="M138" s="229" t="s">
        <v>1</v>
      </c>
      <c r="N138" s="230" t="s">
        <v>44</v>
      </c>
      <c r="O138" s="80"/>
      <c r="P138" s="217">
        <f>O138*H138</f>
        <v>0</v>
      </c>
      <c r="Q138" s="217">
        <v>0.040000000000000001</v>
      </c>
      <c r="R138" s="217">
        <f>Q138*H138</f>
        <v>0.040000000000000001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716</v>
      </c>
      <c r="AT138" s="219" t="s">
        <v>357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716</v>
      </c>
      <c r="BM138" s="219" t="s">
        <v>2572</v>
      </c>
    </row>
    <row r="139" s="2" customFormat="1" ht="24.15" customHeight="1">
      <c r="A139" s="36"/>
      <c r="B139" s="176"/>
      <c r="C139" s="208" t="s">
        <v>251</v>
      </c>
      <c r="D139" s="208" t="s">
        <v>220</v>
      </c>
      <c r="E139" s="209" t="s">
        <v>2573</v>
      </c>
      <c r="F139" s="210" t="s">
        <v>2574</v>
      </c>
      <c r="G139" s="211" t="s">
        <v>468</v>
      </c>
      <c r="H139" s="212">
        <v>43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893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893</v>
      </c>
      <c r="BM139" s="219" t="s">
        <v>2575</v>
      </c>
    </row>
    <row r="140" s="2" customFormat="1" ht="16.5" customHeight="1">
      <c r="A140" s="36"/>
      <c r="B140" s="176"/>
      <c r="C140" s="221" t="s">
        <v>486</v>
      </c>
      <c r="D140" s="221" t="s">
        <v>357</v>
      </c>
      <c r="E140" s="222" t="s">
        <v>2576</v>
      </c>
      <c r="F140" s="223" t="s">
        <v>2577</v>
      </c>
      <c r="G140" s="224" t="s">
        <v>468</v>
      </c>
      <c r="H140" s="225">
        <v>43</v>
      </c>
      <c r="I140" s="226"/>
      <c r="J140" s="225">
        <f>ROUND(I140*H140,3)</f>
        <v>0</v>
      </c>
      <c r="K140" s="227"/>
      <c r="L140" s="228"/>
      <c r="M140" s="229" t="s">
        <v>1</v>
      </c>
      <c r="N140" s="230" t="s">
        <v>44</v>
      </c>
      <c r="O140" s="80"/>
      <c r="P140" s="217">
        <f>O140*H140</f>
        <v>0</v>
      </c>
      <c r="Q140" s="217">
        <v>0.0051700000000000001</v>
      </c>
      <c r="R140" s="217">
        <f>Q140*H140</f>
        <v>0.22231000000000001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716</v>
      </c>
      <c r="AT140" s="219" t="s">
        <v>357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716</v>
      </c>
      <c r="BM140" s="219" t="s">
        <v>2578</v>
      </c>
    </row>
    <row r="141" s="2" customFormat="1" ht="24.15" customHeight="1">
      <c r="A141" s="36"/>
      <c r="B141" s="176"/>
      <c r="C141" s="208" t="s">
        <v>344</v>
      </c>
      <c r="D141" s="208" t="s">
        <v>220</v>
      </c>
      <c r="E141" s="209" t="s">
        <v>1842</v>
      </c>
      <c r="F141" s="210" t="s">
        <v>1843</v>
      </c>
      <c r="G141" s="211" t="s">
        <v>1844</v>
      </c>
      <c r="H141" s="213"/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893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893</v>
      </c>
      <c r="BM141" s="219" t="s">
        <v>2579</v>
      </c>
    </row>
    <row r="142" s="12" customFormat="1" ht="22.8" customHeight="1">
      <c r="A142" s="12"/>
      <c r="B142" s="195"/>
      <c r="C142" s="12"/>
      <c r="D142" s="196" t="s">
        <v>77</v>
      </c>
      <c r="E142" s="206" t="s">
        <v>2580</v>
      </c>
      <c r="F142" s="206" t="s">
        <v>2581</v>
      </c>
      <c r="G142" s="12"/>
      <c r="H142" s="12"/>
      <c r="I142" s="198"/>
      <c r="J142" s="207">
        <f>BK142</f>
        <v>0</v>
      </c>
      <c r="K142" s="12"/>
      <c r="L142" s="195"/>
      <c r="M142" s="200"/>
      <c r="N142" s="201"/>
      <c r="O142" s="201"/>
      <c r="P142" s="202">
        <f>SUM(P143:P149)</f>
        <v>0</v>
      </c>
      <c r="Q142" s="201"/>
      <c r="R142" s="202">
        <f>SUM(R143:R149)</f>
        <v>4.4810300000000005</v>
      </c>
      <c r="S142" s="201"/>
      <c r="T142" s="203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6" t="s">
        <v>110</v>
      </c>
      <c r="AT142" s="204" t="s">
        <v>77</v>
      </c>
      <c r="AU142" s="204" t="s">
        <v>82</v>
      </c>
      <c r="AY142" s="196" t="s">
        <v>217</v>
      </c>
      <c r="BK142" s="205">
        <f>SUM(BK143:BK149)</f>
        <v>0</v>
      </c>
    </row>
    <row r="143" s="2" customFormat="1" ht="24.15" customHeight="1">
      <c r="A143" s="36"/>
      <c r="B143" s="176"/>
      <c r="C143" s="208" t="s">
        <v>348</v>
      </c>
      <c r="D143" s="208" t="s">
        <v>220</v>
      </c>
      <c r="E143" s="209" t="s">
        <v>2582</v>
      </c>
      <c r="F143" s="210" t="s">
        <v>2583</v>
      </c>
      <c r="G143" s="211" t="s">
        <v>468</v>
      </c>
      <c r="H143" s="212">
        <v>43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893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893</v>
      </c>
      <c r="BM143" s="219" t="s">
        <v>2584</v>
      </c>
    </row>
    <row r="144" s="2" customFormat="1" ht="33" customHeight="1">
      <c r="A144" s="36"/>
      <c r="B144" s="176"/>
      <c r="C144" s="208" t="s">
        <v>1291</v>
      </c>
      <c r="D144" s="208" t="s">
        <v>220</v>
      </c>
      <c r="E144" s="209" t="s">
        <v>2585</v>
      </c>
      <c r="F144" s="210" t="s">
        <v>2586</v>
      </c>
      <c r="G144" s="211" t="s">
        <v>468</v>
      </c>
      <c r="H144" s="212">
        <v>43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893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893</v>
      </c>
      <c r="BM144" s="219" t="s">
        <v>2587</v>
      </c>
    </row>
    <row r="145" s="2" customFormat="1" ht="16.5" customHeight="1">
      <c r="A145" s="36"/>
      <c r="B145" s="176"/>
      <c r="C145" s="221" t="s">
        <v>7</v>
      </c>
      <c r="D145" s="221" t="s">
        <v>357</v>
      </c>
      <c r="E145" s="222" t="s">
        <v>2588</v>
      </c>
      <c r="F145" s="223" t="s">
        <v>2589</v>
      </c>
      <c r="G145" s="224" t="s">
        <v>248</v>
      </c>
      <c r="H145" s="225">
        <v>4.4720000000000004</v>
      </c>
      <c r="I145" s="226"/>
      <c r="J145" s="225">
        <f>ROUND(I145*H145,3)</f>
        <v>0</v>
      </c>
      <c r="K145" s="227"/>
      <c r="L145" s="228"/>
      <c r="M145" s="229" t="s">
        <v>1</v>
      </c>
      <c r="N145" s="230" t="s">
        <v>44</v>
      </c>
      <c r="O145" s="80"/>
      <c r="P145" s="217">
        <f>O145*H145</f>
        <v>0</v>
      </c>
      <c r="Q145" s="217">
        <v>1</v>
      </c>
      <c r="R145" s="217">
        <f>Q145*H145</f>
        <v>4.4720000000000004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716</v>
      </c>
      <c r="AT145" s="219" t="s">
        <v>357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716</v>
      </c>
      <c r="BM145" s="219" t="s">
        <v>2590</v>
      </c>
    </row>
    <row r="146" s="2" customFormat="1" ht="24.15" customHeight="1">
      <c r="A146" s="36"/>
      <c r="B146" s="176"/>
      <c r="C146" s="208" t="s">
        <v>320</v>
      </c>
      <c r="D146" s="208" t="s">
        <v>220</v>
      </c>
      <c r="E146" s="209" t="s">
        <v>2591</v>
      </c>
      <c r="F146" s="210" t="s">
        <v>2592</v>
      </c>
      <c r="G146" s="211" t="s">
        <v>468</v>
      </c>
      <c r="H146" s="212">
        <v>43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893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893</v>
      </c>
      <c r="BM146" s="219" t="s">
        <v>2593</v>
      </c>
    </row>
    <row r="147" s="2" customFormat="1" ht="16.5" customHeight="1">
      <c r="A147" s="36"/>
      <c r="B147" s="176"/>
      <c r="C147" s="221" t="s">
        <v>324</v>
      </c>
      <c r="D147" s="221" t="s">
        <v>357</v>
      </c>
      <c r="E147" s="222" t="s">
        <v>2594</v>
      </c>
      <c r="F147" s="223" t="s">
        <v>2595</v>
      </c>
      <c r="G147" s="224" t="s">
        <v>468</v>
      </c>
      <c r="H147" s="225">
        <v>43</v>
      </c>
      <c r="I147" s="226"/>
      <c r="J147" s="225">
        <f>ROUND(I147*H147,3)</f>
        <v>0</v>
      </c>
      <c r="K147" s="227"/>
      <c r="L147" s="228"/>
      <c r="M147" s="229" t="s">
        <v>1</v>
      </c>
      <c r="N147" s="230" t="s">
        <v>44</v>
      </c>
      <c r="O147" s="80"/>
      <c r="P147" s="217">
        <f>O147*H147</f>
        <v>0</v>
      </c>
      <c r="Q147" s="217">
        <v>0.00021000000000000001</v>
      </c>
      <c r="R147" s="217">
        <f>Q147*H147</f>
        <v>0.0090299999999999998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716</v>
      </c>
      <c r="AT147" s="219" t="s">
        <v>357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716</v>
      </c>
      <c r="BM147" s="219" t="s">
        <v>2596</v>
      </c>
    </row>
    <row r="148" s="2" customFormat="1" ht="33" customHeight="1">
      <c r="A148" s="36"/>
      <c r="B148" s="176"/>
      <c r="C148" s="208" t="s">
        <v>328</v>
      </c>
      <c r="D148" s="208" t="s">
        <v>220</v>
      </c>
      <c r="E148" s="209" t="s">
        <v>2597</v>
      </c>
      <c r="F148" s="210" t="s">
        <v>2598</v>
      </c>
      <c r="G148" s="211" t="s">
        <v>468</v>
      </c>
      <c r="H148" s="212">
        <v>43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893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893</v>
      </c>
      <c r="BM148" s="219" t="s">
        <v>2599</v>
      </c>
    </row>
    <row r="149" s="2" customFormat="1" ht="33" customHeight="1">
      <c r="A149" s="36"/>
      <c r="B149" s="176"/>
      <c r="C149" s="208" t="s">
        <v>309</v>
      </c>
      <c r="D149" s="208" t="s">
        <v>220</v>
      </c>
      <c r="E149" s="209" t="s">
        <v>2600</v>
      </c>
      <c r="F149" s="210" t="s">
        <v>2601</v>
      </c>
      <c r="G149" s="211" t="s">
        <v>254</v>
      </c>
      <c r="H149" s="212">
        <v>15.050000000000001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893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893</v>
      </c>
      <c r="BM149" s="219" t="s">
        <v>2602</v>
      </c>
    </row>
    <row r="150" s="12" customFormat="1" ht="25.92" customHeight="1">
      <c r="A150" s="12"/>
      <c r="B150" s="195"/>
      <c r="C150" s="12"/>
      <c r="D150" s="196" t="s">
        <v>77</v>
      </c>
      <c r="E150" s="197" t="s">
        <v>1882</v>
      </c>
      <c r="F150" s="197" t="s">
        <v>1883</v>
      </c>
      <c r="G150" s="12"/>
      <c r="H150" s="12"/>
      <c r="I150" s="198"/>
      <c r="J150" s="199">
        <f>BK150</f>
        <v>0</v>
      </c>
      <c r="K150" s="12"/>
      <c r="L150" s="195"/>
      <c r="M150" s="200"/>
      <c r="N150" s="201"/>
      <c r="O150" s="201"/>
      <c r="P150" s="202">
        <f>SUM(P151:P152)</f>
        <v>0</v>
      </c>
      <c r="Q150" s="201"/>
      <c r="R150" s="202">
        <f>SUM(R151:R152)</f>
        <v>0</v>
      </c>
      <c r="S150" s="201"/>
      <c r="T150" s="203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119</v>
      </c>
      <c r="AT150" s="204" t="s">
        <v>77</v>
      </c>
      <c r="AU150" s="204" t="s">
        <v>78</v>
      </c>
      <c r="AY150" s="196" t="s">
        <v>217</v>
      </c>
      <c r="BK150" s="205">
        <f>SUM(BK151:BK152)</f>
        <v>0</v>
      </c>
    </row>
    <row r="151" s="2" customFormat="1" ht="33" customHeight="1">
      <c r="A151" s="36"/>
      <c r="B151" s="176"/>
      <c r="C151" s="208" t="s">
        <v>332</v>
      </c>
      <c r="D151" s="208" t="s">
        <v>220</v>
      </c>
      <c r="E151" s="209" t="s">
        <v>2603</v>
      </c>
      <c r="F151" s="210" t="s">
        <v>2604</v>
      </c>
      <c r="G151" s="211" t="s">
        <v>2605</v>
      </c>
      <c r="H151" s="212">
        <v>50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1886</v>
      </c>
      <c r="AT151" s="219" t="s">
        <v>220</v>
      </c>
      <c r="AU151" s="219" t="s">
        <v>82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1886</v>
      </c>
      <c r="BM151" s="219" t="s">
        <v>2606</v>
      </c>
    </row>
    <row r="152" s="2" customFormat="1" ht="16.5" customHeight="1">
      <c r="A152" s="36"/>
      <c r="B152" s="176"/>
      <c r="C152" s="208" t="s">
        <v>300</v>
      </c>
      <c r="D152" s="208" t="s">
        <v>220</v>
      </c>
      <c r="E152" s="209" t="s">
        <v>2607</v>
      </c>
      <c r="F152" s="210" t="s">
        <v>2608</v>
      </c>
      <c r="G152" s="211" t="s">
        <v>303</v>
      </c>
      <c r="H152" s="212">
        <v>1</v>
      </c>
      <c r="I152" s="213"/>
      <c r="J152" s="212">
        <f>ROUND(I152*H152,3)</f>
        <v>0</v>
      </c>
      <c r="K152" s="214"/>
      <c r="L152" s="37"/>
      <c r="M152" s="236" t="s">
        <v>1</v>
      </c>
      <c r="N152" s="237" t="s">
        <v>44</v>
      </c>
      <c r="O152" s="233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1886</v>
      </c>
      <c r="AT152" s="219" t="s">
        <v>220</v>
      </c>
      <c r="AU152" s="219" t="s">
        <v>82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1886</v>
      </c>
      <c r="BM152" s="219" t="s">
        <v>2609</v>
      </c>
    </row>
    <row r="153" s="2" customFormat="1" ht="6.96" customHeight="1">
      <c r="A153" s="36"/>
      <c r="B153" s="63"/>
      <c r="C153" s="64"/>
      <c r="D153" s="64"/>
      <c r="E153" s="64"/>
      <c r="F153" s="64"/>
      <c r="G153" s="64"/>
      <c r="H153" s="64"/>
      <c r="I153" s="64"/>
      <c r="J153" s="64"/>
      <c r="K153" s="64"/>
      <c r="L153" s="37"/>
      <c r="M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</sheetData>
  <autoFilter ref="C129:K152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2610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SUM(BE130:BE153)),  2)</f>
        <v>0</v>
      </c>
      <c r="G35" s="152"/>
      <c r="H35" s="152"/>
      <c r="I35" s="153">
        <v>0.20000000000000001</v>
      </c>
      <c r="J35" s="151">
        <f>ROUND(((SUM(BE103:BE110) + SUM(BE130:BE153))*I35),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SUM(BF130:BF153)),  2)</f>
        <v>0</v>
      </c>
      <c r="G36" s="152"/>
      <c r="H36" s="152"/>
      <c r="I36" s="153">
        <v>0.20000000000000001</v>
      </c>
      <c r="J36" s="151">
        <f>ROUND(((SUM(BF103:BF110) + SUM(BF130:BF153))*I36),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SUM(BG130:BG153)),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SUM(BH130:BH153)),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SUM(BI130:BI153)),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9 - SO 09 Vonkajší rozvod NN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192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193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2554</v>
      </c>
      <c r="E99" s="172"/>
      <c r="F99" s="172"/>
      <c r="G99" s="172"/>
      <c r="H99" s="172"/>
      <c r="I99" s="172"/>
      <c r="J99" s="173">
        <f>J144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6"/>
      <c r="C100" s="9"/>
      <c r="D100" s="167" t="s">
        <v>1413</v>
      </c>
      <c r="E100" s="168"/>
      <c r="F100" s="168"/>
      <c r="G100" s="168"/>
      <c r="H100" s="168"/>
      <c r="I100" s="168"/>
      <c r="J100" s="169">
        <f>J152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9 - SO 09 Vonkajší rozvod NN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P131+P152</f>
        <v>0</v>
      </c>
      <c r="Q130" s="93"/>
      <c r="R130" s="192">
        <f>R131+R152</f>
        <v>27.589449999999999</v>
      </c>
      <c r="S130" s="93"/>
      <c r="T130" s="193">
        <f>T131+T152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BK131+BK152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357</v>
      </c>
      <c r="F131" s="197" t="s">
        <v>949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P132+P144</f>
        <v>0</v>
      </c>
      <c r="Q131" s="201"/>
      <c r="R131" s="202">
        <f>R132+R144</f>
        <v>27.589449999999999</v>
      </c>
      <c r="S131" s="201"/>
      <c r="T131" s="203">
        <f>T132+T144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110</v>
      </c>
      <c r="AT131" s="204" t="s">
        <v>77</v>
      </c>
      <c r="AU131" s="204" t="s">
        <v>78</v>
      </c>
      <c r="AY131" s="196" t="s">
        <v>217</v>
      </c>
      <c r="BK131" s="205">
        <f>BK132+BK144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950</v>
      </c>
      <c r="F132" s="206" t="s">
        <v>951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SUM(P133:P143)</f>
        <v>0</v>
      </c>
      <c r="Q132" s="201"/>
      <c r="R132" s="202">
        <f>SUM(R133:R143)</f>
        <v>0.39063999999999999</v>
      </c>
      <c r="S132" s="201"/>
      <c r="T132" s="203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110</v>
      </c>
      <c r="AT132" s="204" t="s">
        <v>77</v>
      </c>
      <c r="AU132" s="204" t="s">
        <v>82</v>
      </c>
      <c r="AY132" s="196" t="s">
        <v>217</v>
      </c>
      <c r="BK132" s="205">
        <f>SUM(BK133:BK143)</f>
        <v>0</v>
      </c>
    </row>
    <row r="133" s="2" customFormat="1" ht="21.75" customHeight="1">
      <c r="A133" s="36"/>
      <c r="B133" s="176"/>
      <c r="C133" s="208" t="s">
        <v>251</v>
      </c>
      <c r="D133" s="208" t="s">
        <v>220</v>
      </c>
      <c r="E133" s="209" t="s">
        <v>2555</v>
      </c>
      <c r="F133" s="210" t="s">
        <v>2556</v>
      </c>
      <c r="G133" s="211" t="s">
        <v>468</v>
      </c>
      <c r="H133" s="212">
        <v>25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893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893</v>
      </c>
      <c r="BM133" s="219" t="s">
        <v>2611</v>
      </c>
    </row>
    <row r="134" s="2" customFormat="1" ht="24.15" customHeight="1">
      <c r="A134" s="36"/>
      <c r="B134" s="176"/>
      <c r="C134" s="221" t="s">
        <v>486</v>
      </c>
      <c r="D134" s="221" t="s">
        <v>357</v>
      </c>
      <c r="E134" s="222" t="s">
        <v>2558</v>
      </c>
      <c r="F134" s="223" t="s">
        <v>2559</v>
      </c>
      <c r="G134" s="224" t="s">
        <v>468</v>
      </c>
      <c r="H134" s="225">
        <v>25</v>
      </c>
      <c r="I134" s="226"/>
      <c r="J134" s="225">
        <f>ROUND(I134*H134,3)</f>
        <v>0</v>
      </c>
      <c r="K134" s="227"/>
      <c r="L134" s="228"/>
      <c r="M134" s="229" t="s">
        <v>1</v>
      </c>
      <c r="N134" s="230" t="s">
        <v>44</v>
      </c>
      <c r="O134" s="80"/>
      <c r="P134" s="217">
        <f>O134*H134</f>
        <v>0</v>
      </c>
      <c r="Q134" s="217">
        <v>0.00077999999999999999</v>
      </c>
      <c r="R134" s="217">
        <f>Q134*H134</f>
        <v>0.0195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716</v>
      </c>
      <c r="AT134" s="219" t="s">
        <v>357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716</v>
      </c>
      <c r="BM134" s="219" t="s">
        <v>2612</v>
      </c>
    </row>
    <row r="135" s="2" customFormat="1" ht="33" customHeight="1">
      <c r="A135" s="36"/>
      <c r="B135" s="176"/>
      <c r="C135" s="208" t="s">
        <v>336</v>
      </c>
      <c r="D135" s="208" t="s">
        <v>220</v>
      </c>
      <c r="E135" s="209" t="s">
        <v>2613</v>
      </c>
      <c r="F135" s="210" t="s">
        <v>2614</v>
      </c>
      <c r="G135" s="211" t="s">
        <v>468</v>
      </c>
      <c r="H135" s="212">
        <v>235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893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893</v>
      </c>
      <c r="BM135" s="219" t="s">
        <v>2615</v>
      </c>
    </row>
    <row r="136" s="2" customFormat="1" ht="16.5" customHeight="1">
      <c r="A136" s="36"/>
      <c r="B136" s="176"/>
      <c r="C136" s="221" t="s">
        <v>332</v>
      </c>
      <c r="D136" s="221" t="s">
        <v>357</v>
      </c>
      <c r="E136" s="222" t="s">
        <v>1639</v>
      </c>
      <c r="F136" s="223" t="s">
        <v>1640</v>
      </c>
      <c r="G136" s="224" t="s">
        <v>825</v>
      </c>
      <c r="H136" s="225">
        <v>235</v>
      </c>
      <c r="I136" s="226"/>
      <c r="J136" s="225">
        <f>ROUND(I136*H136,3)</f>
        <v>0</v>
      </c>
      <c r="K136" s="227"/>
      <c r="L136" s="228"/>
      <c r="M136" s="229" t="s">
        <v>1</v>
      </c>
      <c r="N136" s="230" t="s">
        <v>44</v>
      </c>
      <c r="O136" s="80"/>
      <c r="P136" s="217">
        <f>O136*H136</f>
        <v>0</v>
      </c>
      <c r="Q136" s="217">
        <v>0.001</v>
      </c>
      <c r="R136" s="217">
        <f>Q136*H136</f>
        <v>0.23500000000000001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716</v>
      </c>
      <c r="AT136" s="219" t="s">
        <v>357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716</v>
      </c>
      <c r="BM136" s="219" t="s">
        <v>2616</v>
      </c>
    </row>
    <row r="137" s="2" customFormat="1" ht="21.75" customHeight="1">
      <c r="A137" s="36"/>
      <c r="B137" s="176"/>
      <c r="C137" s="208" t="s">
        <v>305</v>
      </c>
      <c r="D137" s="208" t="s">
        <v>220</v>
      </c>
      <c r="E137" s="209" t="s">
        <v>2617</v>
      </c>
      <c r="F137" s="210" t="s">
        <v>2618</v>
      </c>
      <c r="G137" s="211" t="s">
        <v>468</v>
      </c>
      <c r="H137" s="212">
        <v>206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893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893</v>
      </c>
      <c r="BM137" s="219" t="s">
        <v>2619</v>
      </c>
    </row>
    <row r="138" s="2" customFormat="1" ht="16.5" customHeight="1">
      <c r="A138" s="36"/>
      <c r="B138" s="176"/>
      <c r="C138" s="221" t="s">
        <v>1062</v>
      </c>
      <c r="D138" s="221" t="s">
        <v>357</v>
      </c>
      <c r="E138" s="222" t="s">
        <v>1772</v>
      </c>
      <c r="F138" s="223" t="s">
        <v>1773</v>
      </c>
      <c r="G138" s="224" t="s">
        <v>468</v>
      </c>
      <c r="H138" s="225">
        <v>206</v>
      </c>
      <c r="I138" s="226"/>
      <c r="J138" s="225">
        <f>ROUND(I138*H138,3)</f>
        <v>0</v>
      </c>
      <c r="K138" s="227"/>
      <c r="L138" s="228"/>
      <c r="M138" s="229" t="s">
        <v>1</v>
      </c>
      <c r="N138" s="230" t="s">
        <v>44</v>
      </c>
      <c r="O138" s="80"/>
      <c r="P138" s="217">
        <f>O138*H138</f>
        <v>0</v>
      </c>
      <c r="Q138" s="217">
        <v>0.00019000000000000001</v>
      </c>
      <c r="R138" s="217">
        <f>Q138*H138</f>
        <v>0.039140000000000001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716</v>
      </c>
      <c r="AT138" s="219" t="s">
        <v>357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716</v>
      </c>
      <c r="BM138" s="219" t="s">
        <v>2620</v>
      </c>
    </row>
    <row r="139" s="2" customFormat="1" ht="21.75" customHeight="1">
      <c r="A139" s="36"/>
      <c r="B139" s="176"/>
      <c r="C139" s="208" t="s">
        <v>1064</v>
      </c>
      <c r="D139" s="208" t="s">
        <v>220</v>
      </c>
      <c r="E139" s="209" t="s">
        <v>2621</v>
      </c>
      <c r="F139" s="210" t="s">
        <v>2622</v>
      </c>
      <c r="G139" s="211" t="s">
        <v>468</v>
      </c>
      <c r="H139" s="212">
        <v>25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893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893</v>
      </c>
      <c r="BM139" s="219" t="s">
        <v>2623</v>
      </c>
    </row>
    <row r="140" s="2" customFormat="1" ht="16.5" customHeight="1">
      <c r="A140" s="36"/>
      <c r="B140" s="176"/>
      <c r="C140" s="221" t="s">
        <v>256</v>
      </c>
      <c r="D140" s="221" t="s">
        <v>357</v>
      </c>
      <c r="E140" s="222" t="s">
        <v>1784</v>
      </c>
      <c r="F140" s="223" t="s">
        <v>1785</v>
      </c>
      <c r="G140" s="224" t="s">
        <v>468</v>
      </c>
      <c r="H140" s="225">
        <v>25</v>
      </c>
      <c r="I140" s="226"/>
      <c r="J140" s="225">
        <f>ROUND(I140*H140,3)</f>
        <v>0</v>
      </c>
      <c r="K140" s="227"/>
      <c r="L140" s="228"/>
      <c r="M140" s="229" t="s">
        <v>1</v>
      </c>
      <c r="N140" s="230" t="s">
        <v>44</v>
      </c>
      <c r="O140" s="80"/>
      <c r="P140" s="217">
        <f>O140*H140</f>
        <v>0</v>
      </c>
      <c r="Q140" s="217">
        <v>0.00027999999999999998</v>
      </c>
      <c r="R140" s="217">
        <f>Q140*H140</f>
        <v>0.0069999999999999993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716</v>
      </c>
      <c r="AT140" s="219" t="s">
        <v>357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716</v>
      </c>
      <c r="BM140" s="219" t="s">
        <v>2624</v>
      </c>
    </row>
    <row r="141" s="2" customFormat="1" ht="24.15" customHeight="1">
      <c r="A141" s="36"/>
      <c r="B141" s="176"/>
      <c r="C141" s="208" t="s">
        <v>296</v>
      </c>
      <c r="D141" s="208" t="s">
        <v>220</v>
      </c>
      <c r="E141" s="209" t="s">
        <v>2625</v>
      </c>
      <c r="F141" s="210" t="s">
        <v>2626</v>
      </c>
      <c r="G141" s="211" t="s">
        <v>468</v>
      </c>
      <c r="H141" s="212">
        <v>30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893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893</v>
      </c>
      <c r="BM141" s="219" t="s">
        <v>2627</v>
      </c>
    </row>
    <row r="142" s="2" customFormat="1" ht="16.5" customHeight="1">
      <c r="A142" s="36"/>
      <c r="B142" s="176"/>
      <c r="C142" s="221" t="s">
        <v>292</v>
      </c>
      <c r="D142" s="221" t="s">
        <v>357</v>
      </c>
      <c r="E142" s="222" t="s">
        <v>1800</v>
      </c>
      <c r="F142" s="223" t="s">
        <v>1801</v>
      </c>
      <c r="G142" s="224" t="s">
        <v>468</v>
      </c>
      <c r="H142" s="225">
        <v>30</v>
      </c>
      <c r="I142" s="226"/>
      <c r="J142" s="225">
        <f>ROUND(I142*H142,3)</f>
        <v>0</v>
      </c>
      <c r="K142" s="227"/>
      <c r="L142" s="228"/>
      <c r="M142" s="229" t="s">
        <v>1</v>
      </c>
      <c r="N142" s="230" t="s">
        <v>44</v>
      </c>
      <c r="O142" s="80"/>
      <c r="P142" s="217">
        <f>O142*H142</f>
        <v>0</v>
      </c>
      <c r="Q142" s="217">
        <v>0.0030000000000000001</v>
      </c>
      <c r="R142" s="217">
        <f>Q142*H142</f>
        <v>0.089999999999999997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716</v>
      </c>
      <c r="AT142" s="219" t="s">
        <v>357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716</v>
      </c>
      <c r="BM142" s="219" t="s">
        <v>2628</v>
      </c>
    </row>
    <row r="143" s="2" customFormat="1" ht="16.5" customHeight="1">
      <c r="A143" s="36"/>
      <c r="B143" s="176"/>
      <c r="C143" s="208" t="s">
        <v>490</v>
      </c>
      <c r="D143" s="208" t="s">
        <v>220</v>
      </c>
      <c r="E143" s="209" t="s">
        <v>2629</v>
      </c>
      <c r="F143" s="210" t="s">
        <v>2630</v>
      </c>
      <c r="G143" s="211" t="s">
        <v>761</v>
      </c>
      <c r="H143" s="212">
        <v>1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893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893</v>
      </c>
      <c r="BM143" s="219" t="s">
        <v>2631</v>
      </c>
    </row>
    <row r="144" s="12" customFormat="1" ht="22.8" customHeight="1">
      <c r="A144" s="12"/>
      <c r="B144" s="195"/>
      <c r="C144" s="12"/>
      <c r="D144" s="196" t="s">
        <v>77</v>
      </c>
      <c r="E144" s="206" t="s">
        <v>2580</v>
      </c>
      <c r="F144" s="206" t="s">
        <v>2581</v>
      </c>
      <c r="G144" s="12"/>
      <c r="H144" s="12"/>
      <c r="I144" s="198"/>
      <c r="J144" s="207">
        <f>BK144</f>
        <v>0</v>
      </c>
      <c r="K144" s="12"/>
      <c r="L144" s="195"/>
      <c r="M144" s="200"/>
      <c r="N144" s="201"/>
      <c r="O144" s="201"/>
      <c r="P144" s="202">
        <f>SUM(P145:P151)</f>
        <v>0</v>
      </c>
      <c r="Q144" s="201"/>
      <c r="R144" s="202">
        <f>SUM(R145:R151)</f>
        <v>27.198809999999998</v>
      </c>
      <c r="S144" s="201"/>
      <c r="T144" s="203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110</v>
      </c>
      <c r="AT144" s="204" t="s">
        <v>77</v>
      </c>
      <c r="AU144" s="204" t="s">
        <v>82</v>
      </c>
      <c r="AY144" s="196" t="s">
        <v>217</v>
      </c>
      <c r="BK144" s="205">
        <f>SUM(BK145:BK151)</f>
        <v>0</v>
      </c>
    </row>
    <row r="145" s="2" customFormat="1" ht="24.15" customHeight="1">
      <c r="A145" s="36"/>
      <c r="B145" s="176"/>
      <c r="C145" s="208" t="s">
        <v>348</v>
      </c>
      <c r="D145" s="208" t="s">
        <v>220</v>
      </c>
      <c r="E145" s="209" t="s">
        <v>2582</v>
      </c>
      <c r="F145" s="210" t="s">
        <v>2583</v>
      </c>
      <c r="G145" s="211" t="s">
        <v>468</v>
      </c>
      <c r="H145" s="212">
        <v>261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893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893</v>
      </c>
      <c r="BM145" s="219" t="s">
        <v>2632</v>
      </c>
    </row>
    <row r="146" s="2" customFormat="1" ht="33" customHeight="1">
      <c r="A146" s="36"/>
      <c r="B146" s="176"/>
      <c r="C146" s="208" t="s">
        <v>1291</v>
      </c>
      <c r="D146" s="208" t="s">
        <v>220</v>
      </c>
      <c r="E146" s="209" t="s">
        <v>2585</v>
      </c>
      <c r="F146" s="210" t="s">
        <v>2586</v>
      </c>
      <c r="G146" s="211" t="s">
        <v>468</v>
      </c>
      <c r="H146" s="212">
        <v>261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893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893</v>
      </c>
      <c r="BM146" s="219" t="s">
        <v>2633</v>
      </c>
    </row>
    <row r="147" s="2" customFormat="1" ht="16.5" customHeight="1">
      <c r="A147" s="36"/>
      <c r="B147" s="176"/>
      <c r="C147" s="221" t="s">
        <v>7</v>
      </c>
      <c r="D147" s="221" t="s">
        <v>357</v>
      </c>
      <c r="E147" s="222" t="s">
        <v>2588</v>
      </c>
      <c r="F147" s="223" t="s">
        <v>2589</v>
      </c>
      <c r="G147" s="224" t="s">
        <v>248</v>
      </c>
      <c r="H147" s="225">
        <v>27.143999999999998</v>
      </c>
      <c r="I147" s="226"/>
      <c r="J147" s="225">
        <f>ROUND(I147*H147,3)</f>
        <v>0</v>
      </c>
      <c r="K147" s="227"/>
      <c r="L147" s="228"/>
      <c r="M147" s="229" t="s">
        <v>1</v>
      </c>
      <c r="N147" s="230" t="s">
        <v>44</v>
      </c>
      <c r="O147" s="80"/>
      <c r="P147" s="217">
        <f>O147*H147</f>
        <v>0</v>
      </c>
      <c r="Q147" s="217">
        <v>1</v>
      </c>
      <c r="R147" s="217">
        <f>Q147*H147</f>
        <v>27.143999999999998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716</v>
      </c>
      <c r="AT147" s="219" t="s">
        <v>357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716</v>
      </c>
      <c r="BM147" s="219" t="s">
        <v>2634</v>
      </c>
    </row>
    <row r="148" s="2" customFormat="1" ht="24.15" customHeight="1">
      <c r="A148" s="36"/>
      <c r="B148" s="176"/>
      <c r="C148" s="208" t="s">
        <v>320</v>
      </c>
      <c r="D148" s="208" t="s">
        <v>220</v>
      </c>
      <c r="E148" s="209" t="s">
        <v>2591</v>
      </c>
      <c r="F148" s="210" t="s">
        <v>2592</v>
      </c>
      <c r="G148" s="211" t="s">
        <v>468</v>
      </c>
      <c r="H148" s="212">
        <v>261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893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893</v>
      </c>
      <c r="BM148" s="219" t="s">
        <v>2635</v>
      </c>
    </row>
    <row r="149" s="2" customFormat="1" ht="16.5" customHeight="1">
      <c r="A149" s="36"/>
      <c r="B149" s="176"/>
      <c r="C149" s="221" t="s">
        <v>324</v>
      </c>
      <c r="D149" s="221" t="s">
        <v>357</v>
      </c>
      <c r="E149" s="222" t="s">
        <v>2594</v>
      </c>
      <c r="F149" s="223" t="s">
        <v>2595</v>
      </c>
      <c r="G149" s="224" t="s">
        <v>468</v>
      </c>
      <c r="H149" s="225">
        <v>261</v>
      </c>
      <c r="I149" s="226"/>
      <c r="J149" s="225">
        <f>ROUND(I149*H149,3)</f>
        <v>0</v>
      </c>
      <c r="K149" s="227"/>
      <c r="L149" s="228"/>
      <c r="M149" s="229" t="s">
        <v>1</v>
      </c>
      <c r="N149" s="230" t="s">
        <v>44</v>
      </c>
      <c r="O149" s="80"/>
      <c r="P149" s="217">
        <f>O149*H149</f>
        <v>0</v>
      </c>
      <c r="Q149" s="217">
        <v>0.00021000000000000001</v>
      </c>
      <c r="R149" s="217">
        <f>Q149*H149</f>
        <v>0.054810000000000005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716</v>
      </c>
      <c r="AT149" s="219" t="s">
        <v>357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716</v>
      </c>
      <c r="BM149" s="219" t="s">
        <v>2636</v>
      </c>
    </row>
    <row r="150" s="2" customFormat="1" ht="33" customHeight="1">
      <c r="A150" s="36"/>
      <c r="B150" s="176"/>
      <c r="C150" s="208" t="s">
        <v>328</v>
      </c>
      <c r="D150" s="208" t="s">
        <v>220</v>
      </c>
      <c r="E150" s="209" t="s">
        <v>2597</v>
      </c>
      <c r="F150" s="210" t="s">
        <v>2598</v>
      </c>
      <c r="G150" s="211" t="s">
        <v>468</v>
      </c>
      <c r="H150" s="212">
        <v>261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893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893</v>
      </c>
      <c r="BM150" s="219" t="s">
        <v>2637</v>
      </c>
    </row>
    <row r="151" s="2" customFormat="1" ht="33" customHeight="1">
      <c r="A151" s="36"/>
      <c r="B151" s="176"/>
      <c r="C151" s="208" t="s">
        <v>309</v>
      </c>
      <c r="D151" s="208" t="s">
        <v>220</v>
      </c>
      <c r="E151" s="209" t="s">
        <v>2600</v>
      </c>
      <c r="F151" s="210" t="s">
        <v>2601</v>
      </c>
      <c r="G151" s="211" t="s">
        <v>254</v>
      </c>
      <c r="H151" s="212">
        <v>91.349999999999994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893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893</v>
      </c>
      <c r="BM151" s="219" t="s">
        <v>2638</v>
      </c>
    </row>
    <row r="152" s="12" customFormat="1" ht="25.92" customHeight="1">
      <c r="A152" s="12"/>
      <c r="B152" s="195"/>
      <c r="C152" s="12"/>
      <c r="D152" s="196" t="s">
        <v>77</v>
      </c>
      <c r="E152" s="197" t="s">
        <v>1882</v>
      </c>
      <c r="F152" s="197" t="s">
        <v>1883</v>
      </c>
      <c r="G152" s="12"/>
      <c r="H152" s="12"/>
      <c r="I152" s="198"/>
      <c r="J152" s="199">
        <f>BK152</f>
        <v>0</v>
      </c>
      <c r="K152" s="12"/>
      <c r="L152" s="195"/>
      <c r="M152" s="200"/>
      <c r="N152" s="201"/>
      <c r="O152" s="201"/>
      <c r="P152" s="202">
        <f>P153</f>
        <v>0</v>
      </c>
      <c r="Q152" s="201"/>
      <c r="R152" s="202">
        <f>R153</f>
        <v>0</v>
      </c>
      <c r="S152" s="201"/>
      <c r="T152" s="203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6" t="s">
        <v>119</v>
      </c>
      <c r="AT152" s="204" t="s">
        <v>77</v>
      </c>
      <c r="AU152" s="204" t="s">
        <v>78</v>
      </c>
      <c r="AY152" s="196" t="s">
        <v>217</v>
      </c>
      <c r="BK152" s="205">
        <f>BK153</f>
        <v>0</v>
      </c>
    </row>
    <row r="153" s="2" customFormat="1" ht="16.5" customHeight="1">
      <c r="A153" s="36"/>
      <c r="B153" s="176"/>
      <c r="C153" s="208" t="s">
        <v>300</v>
      </c>
      <c r="D153" s="208" t="s">
        <v>220</v>
      </c>
      <c r="E153" s="209" t="s">
        <v>2607</v>
      </c>
      <c r="F153" s="210" t="s">
        <v>2639</v>
      </c>
      <c r="G153" s="211" t="s">
        <v>303</v>
      </c>
      <c r="H153" s="212">
        <v>1</v>
      </c>
      <c r="I153" s="213"/>
      <c r="J153" s="212">
        <f>ROUND(I153*H153,3)</f>
        <v>0</v>
      </c>
      <c r="K153" s="214"/>
      <c r="L153" s="37"/>
      <c r="M153" s="236" t="s">
        <v>1</v>
      </c>
      <c r="N153" s="237" t="s">
        <v>44</v>
      </c>
      <c r="O153" s="233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1886</v>
      </c>
      <c r="AT153" s="219" t="s">
        <v>220</v>
      </c>
      <c r="AU153" s="219" t="s">
        <v>82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1886</v>
      </c>
      <c r="BM153" s="219" t="s">
        <v>2640</v>
      </c>
    </row>
    <row r="154" s="2" customFormat="1" ht="6.96" customHeight="1">
      <c r="A154" s="36"/>
      <c r="B154" s="63"/>
      <c r="C154" s="64"/>
      <c r="D154" s="64"/>
      <c r="E154" s="64"/>
      <c r="F154" s="64"/>
      <c r="G154" s="64"/>
      <c r="H154" s="64"/>
      <c r="I154" s="64"/>
      <c r="J154" s="64"/>
      <c r="K154" s="64"/>
      <c r="L154" s="37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autoFilter ref="C129:K153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2641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J103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ROUND((SUM(BE103:BE110) + SUM(BE130:BE163)),  2)</f>
        <v>0</v>
      </c>
      <c r="G35" s="152"/>
      <c r="H35" s="152"/>
      <c r="I35" s="153">
        <v>0.20000000000000001</v>
      </c>
      <c r="J35" s="151">
        <f>ROUND(((SUM(BE103:BE110) + SUM(BE130:BE163))*I35),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ROUND((SUM(BF103:BF110) + SUM(BF130:BF163)),  2)</f>
        <v>0</v>
      </c>
      <c r="G36" s="152"/>
      <c r="H36" s="152"/>
      <c r="I36" s="153">
        <v>0.20000000000000001</v>
      </c>
      <c r="J36" s="151">
        <f>ROUND(((SUM(BF103:BF110) + SUM(BF130:BF163))*I36),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ROUND((SUM(BG103:BG110) + SUM(BG130:BG163)),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ROUND((SUM(BH103:BH110) + SUM(BH130:BH163)),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ROUND((SUM(BI103:BI110) + SUM(BI130:BI163)),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10 - SO 10 Vonkajšie osvetlenie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192</v>
      </c>
      <c r="E97" s="168"/>
      <c r="F97" s="168"/>
      <c r="G97" s="168"/>
      <c r="H97" s="168"/>
      <c r="I97" s="168"/>
      <c r="J97" s="169">
        <f>J131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193</v>
      </c>
      <c r="E98" s="172"/>
      <c r="F98" s="172"/>
      <c r="G98" s="172"/>
      <c r="H98" s="172"/>
      <c r="I98" s="172"/>
      <c r="J98" s="173">
        <f>J132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2554</v>
      </c>
      <c r="E99" s="172"/>
      <c r="F99" s="172"/>
      <c r="G99" s="172"/>
      <c r="H99" s="172"/>
      <c r="I99" s="172"/>
      <c r="J99" s="173">
        <f>J153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6"/>
      <c r="C100" s="9"/>
      <c r="D100" s="167" t="s">
        <v>1413</v>
      </c>
      <c r="E100" s="168"/>
      <c r="F100" s="168"/>
      <c r="G100" s="168"/>
      <c r="H100" s="168"/>
      <c r="I100" s="168"/>
      <c r="J100" s="169">
        <f>J162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65" t="s">
        <v>194</v>
      </c>
      <c r="D103" s="36"/>
      <c r="E103" s="36"/>
      <c r="F103" s="36"/>
      <c r="G103" s="36"/>
      <c r="H103" s="36"/>
      <c r="I103" s="36"/>
      <c r="J103" s="174">
        <f>ROUND(J104 + J105 + J106 + J107 + J108 + J109,2)</f>
        <v>0</v>
      </c>
      <c r="K103" s="36"/>
      <c r="L103" s="58"/>
      <c r="N103" s="175" t="s">
        <v>42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176"/>
      <c r="C104" s="177"/>
      <c r="D104" s="137" t="s">
        <v>195</v>
      </c>
      <c r="E104" s="178"/>
      <c r="F104" s="178"/>
      <c r="G104" s="177"/>
      <c r="H104" s="177"/>
      <c r="I104" s="177"/>
      <c r="J104" s="133">
        <v>0</v>
      </c>
      <c r="K104" s="177"/>
      <c r="L104" s="179"/>
      <c r="M104" s="180"/>
      <c r="N104" s="181" t="s">
        <v>44</v>
      </c>
      <c r="O104" s="180"/>
      <c r="P104" s="180"/>
      <c r="Q104" s="180"/>
      <c r="R104" s="180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2" t="s">
        <v>196</v>
      </c>
      <c r="AZ104" s="180"/>
      <c r="BA104" s="180"/>
      <c r="BB104" s="180"/>
      <c r="BC104" s="180"/>
      <c r="BD104" s="180"/>
      <c r="BE104" s="183">
        <f>IF(N104="základná",J104,0)</f>
        <v>0</v>
      </c>
      <c r="BF104" s="183">
        <f>IF(N104="znížená",J104,0)</f>
        <v>0</v>
      </c>
      <c r="BG104" s="183">
        <f>IF(N104="zákl. prenesená",J104,0)</f>
        <v>0</v>
      </c>
      <c r="BH104" s="183">
        <f>IF(N104="zníž. prenesená",J104,0)</f>
        <v>0</v>
      </c>
      <c r="BI104" s="183">
        <f>IF(N104="nulová",J104,0)</f>
        <v>0</v>
      </c>
      <c r="BJ104" s="182" t="s">
        <v>88</v>
      </c>
      <c r="BK104" s="180"/>
      <c r="BL104" s="180"/>
      <c r="BM104" s="180"/>
    </row>
    <row r="105" s="2" customFormat="1" ht="18" customHeight="1">
      <c r="A105" s="36"/>
      <c r="B105" s="176"/>
      <c r="C105" s="177"/>
      <c r="D105" s="137" t="s">
        <v>197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198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199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200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78" t="s">
        <v>201</v>
      </c>
      <c r="E109" s="177"/>
      <c r="F109" s="177"/>
      <c r="G109" s="177"/>
      <c r="H109" s="177"/>
      <c r="I109" s="177"/>
      <c r="J109" s="133">
        <f>ROUND(J30*T109,2)</f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202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1" t="s">
        <v>160</v>
      </c>
      <c r="D111" s="142"/>
      <c r="E111" s="142"/>
      <c r="F111" s="142"/>
      <c r="G111" s="142"/>
      <c r="H111" s="142"/>
      <c r="I111" s="142"/>
      <c r="J111" s="143">
        <f>ROUND(J96+J103,2)</f>
        <v>0</v>
      </c>
      <c r="K111" s="142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203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145" t="str">
        <f>E7</f>
        <v>ČSPHM F. Petrol Marcelová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162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70" t="str">
        <f>E9</f>
        <v>10 - SO 10 Vonkajšie osvetlenie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18</v>
      </c>
      <c r="D124" s="36"/>
      <c r="E124" s="36"/>
      <c r="F124" s="23" t="str">
        <f>F12</f>
        <v>k.ú. Marcelová</v>
      </c>
      <c r="G124" s="36"/>
      <c r="H124" s="36"/>
      <c r="I124" s="28" t="s">
        <v>20</v>
      </c>
      <c r="J124" s="72" t="str">
        <f>IF(J12="","",J12)</f>
        <v>24. 1. 2022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28" t="s">
        <v>22</v>
      </c>
      <c r="D126" s="36"/>
      <c r="E126" s="36"/>
      <c r="F126" s="23" t="str">
        <f>E15</f>
        <v>F.PROPERTY s.r.o., K. Nagya 12/2, Komárno</v>
      </c>
      <c r="G126" s="36"/>
      <c r="H126" s="36"/>
      <c r="I126" s="28" t="s">
        <v>28</v>
      </c>
      <c r="J126" s="32" t="str">
        <f>E21</f>
        <v>FKF design spol. s r.o.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26</v>
      </c>
      <c r="D127" s="36"/>
      <c r="E127" s="36"/>
      <c r="F127" s="23" t="str">
        <f>IF(E18="","",E18)</f>
        <v>Vyplň údaj</v>
      </c>
      <c r="G127" s="36"/>
      <c r="H127" s="36"/>
      <c r="I127" s="28" t="s">
        <v>32</v>
      </c>
      <c r="J127" s="32" t="str">
        <f>E24</f>
        <v xml:space="preserve"> 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4"/>
      <c r="B129" s="185"/>
      <c r="C129" s="186" t="s">
        <v>204</v>
      </c>
      <c r="D129" s="187" t="s">
        <v>63</v>
      </c>
      <c r="E129" s="187" t="s">
        <v>59</v>
      </c>
      <c r="F129" s="187" t="s">
        <v>60</v>
      </c>
      <c r="G129" s="187" t="s">
        <v>205</v>
      </c>
      <c r="H129" s="187" t="s">
        <v>206</v>
      </c>
      <c r="I129" s="187" t="s">
        <v>207</v>
      </c>
      <c r="J129" s="188" t="s">
        <v>168</v>
      </c>
      <c r="K129" s="189" t="s">
        <v>208</v>
      </c>
      <c r="L129" s="190"/>
      <c r="M129" s="89" t="s">
        <v>1</v>
      </c>
      <c r="N129" s="90" t="s">
        <v>42</v>
      </c>
      <c r="O129" s="90" t="s">
        <v>209</v>
      </c>
      <c r="P129" s="90" t="s">
        <v>210</v>
      </c>
      <c r="Q129" s="90" t="s">
        <v>211</v>
      </c>
      <c r="R129" s="90" t="s">
        <v>212</v>
      </c>
      <c r="S129" s="90" t="s">
        <v>213</v>
      </c>
      <c r="T129" s="91" t="s">
        <v>214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6"/>
      <c r="B130" s="37"/>
      <c r="C130" s="96" t="s">
        <v>165</v>
      </c>
      <c r="D130" s="36"/>
      <c r="E130" s="36"/>
      <c r="F130" s="36"/>
      <c r="G130" s="36"/>
      <c r="H130" s="36"/>
      <c r="I130" s="36"/>
      <c r="J130" s="191">
        <f>BK130</f>
        <v>0</v>
      </c>
      <c r="K130" s="36"/>
      <c r="L130" s="37"/>
      <c r="M130" s="92"/>
      <c r="N130" s="76"/>
      <c r="O130" s="93"/>
      <c r="P130" s="192">
        <f>P131+P162</f>
        <v>0</v>
      </c>
      <c r="Q130" s="93"/>
      <c r="R130" s="192">
        <f>R131+R162</f>
        <v>36.890459999999997</v>
      </c>
      <c r="S130" s="93"/>
      <c r="T130" s="193">
        <f>T131+T162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77</v>
      </c>
      <c r="AU130" s="15" t="s">
        <v>170</v>
      </c>
      <c r="BK130" s="194">
        <f>BK131+BK162</f>
        <v>0</v>
      </c>
    </row>
    <row r="131" s="12" customFormat="1" ht="25.92" customHeight="1">
      <c r="A131" s="12"/>
      <c r="B131" s="195"/>
      <c r="C131" s="12"/>
      <c r="D131" s="196" t="s">
        <v>77</v>
      </c>
      <c r="E131" s="197" t="s">
        <v>357</v>
      </c>
      <c r="F131" s="197" t="s">
        <v>949</v>
      </c>
      <c r="G131" s="12"/>
      <c r="H131" s="12"/>
      <c r="I131" s="198"/>
      <c r="J131" s="199">
        <f>BK131</f>
        <v>0</v>
      </c>
      <c r="K131" s="12"/>
      <c r="L131" s="195"/>
      <c r="M131" s="200"/>
      <c r="N131" s="201"/>
      <c r="O131" s="201"/>
      <c r="P131" s="202">
        <f>P132+P153</f>
        <v>0</v>
      </c>
      <c r="Q131" s="201"/>
      <c r="R131" s="202">
        <f>R132+R153</f>
        <v>36.890459999999997</v>
      </c>
      <c r="S131" s="201"/>
      <c r="T131" s="203">
        <f>T132+T153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110</v>
      </c>
      <c r="AT131" s="204" t="s">
        <v>77</v>
      </c>
      <c r="AU131" s="204" t="s">
        <v>78</v>
      </c>
      <c r="AY131" s="196" t="s">
        <v>217</v>
      </c>
      <c r="BK131" s="205">
        <f>BK132+BK153</f>
        <v>0</v>
      </c>
    </row>
    <row r="132" s="12" customFormat="1" ht="22.8" customHeight="1">
      <c r="A132" s="12"/>
      <c r="B132" s="195"/>
      <c r="C132" s="12"/>
      <c r="D132" s="196" t="s">
        <v>77</v>
      </c>
      <c r="E132" s="206" t="s">
        <v>950</v>
      </c>
      <c r="F132" s="206" t="s">
        <v>951</v>
      </c>
      <c r="G132" s="12"/>
      <c r="H132" s="12"/>
      <c r="I132" s="198"/>
      <c r="J132" s="207">
        <f>BK132</f>
        <v>0</v>
      </c>
      <c r="K132" s="12"/>
      <c r="L132" s="195"/>
      <c r="M132" s="200"/>
      <c r="N132" s="201"/>
      <c r="O132" s="201"/>
      <c r="P132" s="202">
        <f>SUM(P133:P152)</f>
        <v>0</v>
      </c>
      <c r="Q132" s="201"/>
      <c r="R132" s="202">
        <f>SUM(R133:R152)</f>
        <v>13.443209999999999</v>
      </c>
      <c r="S132" s="201"/>
      <c r="T132" s="203">
        <f>SUM(T133:T152)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110</v>
      </c>
      <c r="AT132" s="204" t="s">
        <v>77</v>
      </c>
      <c r="AU132" s="204" t="s">
        <v>82</v>
      </c>
      <c r="AY132" s="196" t="s">
        <v>217</v>
      </c>
      <c r="BK132" s="205">
        <f>SUM(BK133:BK152)</f>
        <v>0</v>
      </c>
    </row>
    <row r="133" s="2" customFormat="1" ht="21.75" customHeight="1">
      <c r="A133" s="36"/>
      <c r="B133" s="176"/>
      <c r="C133" s="208" t="s">
        <v>336</v>
      </c>
      <c r="D133" s="208" t="s">
        <v>220</v>
      </c>
      <c r="E133" s="209" t="s">
        <v>2555</v>
      </c>
      <c r="F133" s="210" t="s">
        <v>2556</v>
      </c>
      <c r="G133" s="211" t="s">
        <v>468</v>
      </c>
      <c r="H133" s="212">
        <v>25</v>
      </c>
      <c r="I133" s="213"/>
      <c r="J133" s="212">
        <f>ROUND(I133*H133,3)</f>
        <v>0</v>
      </c>
      <c r="K133" s="214"/>
      <c r="L133" s="37"/>
      <c r="M133" s="215" t="s">
        <v>1</v>
      </c>
      <c r="N133" s="216" t="s">
        <v>44</v>
      </c>
      <c r="O133" s="80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9" t="s">
        <v>893</v>
      </c>
      <c r="AT133" s="219" t="s">
        <v>220</v>
      </c>
      <c r="AU133" s="219" t="s">
        <v>88</v>
      </c>
      <c r="AY133" s="15" t="s">
        <v>217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220">
        <f>ROUND(I133*H133,3)</f>
        <v>0</v>
      </c>
      <c r="BL133" s="15" t="s">
        <v>893</v>
      </c>
      <c r="BM133" s="219" t="s">
        <v>2642</v>
      </c>
    </row>
    <row r="134" s="2" customFormat="1" ht="24.15" customHeight="1">
      <c r="A134" s="36"/>
      <c r="B134" s="176"/>
      <c r="C134" s="221" t="s">
        <v>332</v>
      </c>
      <c r="D134" s="221" t="s">
        <v>357</v>
      </c>
      <c r="E134" s="222" t="s">
        <v>2558</v>
      </c>
      <c r="F134" s="223" t="s">
        <v>2559</v>
      </c>
      <c r="G134" s="224" t="s">
        <v>468</v>
      </c>
      <c r="H134" s="225">
        <v>25</v>
      </c>
      <c r="I134" s="226"/>
      <c r="J134" s="225">
        <f>ROUND(I134*H134,3)</f>
        <v>0</v>
      </c>
      <c r="K134" s="227"/>
      <c r="L134" s="228"/>
      <c r="M134" s="229" t="s">
        <v>1</v>
      </c>
      <c r="N134" s="230" t="s">
        <v>44</v>
      </c>
      <c r="O134" s="80"/>
      <c r="P134" s="217">
        <f>O134*H134</f>
        <v>0</v>
      </c>
      <c r="Q134" s="217">
        <v>0.00077999999999999999</v>
      </c>
      <c r="R134" s="217">
        <f>Q134*H134</f>
        <v>0.0195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716</v>
      </c>
      <c r="AT134" s="219" t="s">
        <v>357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716</v>
      </c>
      <c r="BM134" s="219" t="s">
        <v>2643</v>
      </c>
    </row>
    <row r="135" s="2" customFormat="1" ht="24.15" customHeight="1">
      <c r="A135" s="36"/>
      <c r="B135" s="176"/>
      <c r="C135" s="208" t="s">
        <v>324</v>
      </c>
      <c r="D135" s="208" t="s">
        <v>220</v>
      </c>
      <c r="E135" s="209" t="s">
        <v>2644</v>
      </c>
      <c r="F135" s="210" t="s">
        <v>2645</v>
      </c>
      <c r="G135" s="211" t="s">
        <v>303</v>
      </c>
      <c r="H135" s="212">
        <v>6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893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893</v>
      </c>
      <c r="BM135" s="219" t="s">
        <v>2646</v>
      </c>
    </row>
    <row r="136" s="2" customFormat="1" ht="16.5" customHeight="1">
      <c r="A136" s="36"/>
      <c r="B136" s="176"/>
      <c r="C136" s="221" t="s">
        <v>7</v>
      </c>
      <c r="D136" s="221" t="s">
        <v>357</v>
      </c>
      <c r="E136" s="222" t="s">
        <v>2647</v>
      </c>
      <c r="F136" s="223" t="s">
        <v>2648</v>
      </c>
      <c r="G136" s="224" t="s">
        <v>303</v>
      </c>
      <c r="H136" s="225">
        <v>6</v>
      </c>
      <c r="I136" s="226"/>
      <c r="J136" s="225">
        <f>ROUND(I136*H136,3)</f>
        <v>0</v>
      </c>
      <c r="K136" s="227"/>
      <c r="L136" s="228"/>
      <c r="M136" s="229" t="s">
        <v>1</v>
      </c>
      <c r="N136" s="230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1517</v>
      </c>
      <c r="AT136" s="219" t="s">
        <v>357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893</v>
      </c>
      <c r="BM136" s="219" t="s">
        <v>2649</v>
      </c>
    </row>
    <row r="137" s="2" customFormat="1" ht="16.5" customHeight="1">
      <c r="A137" s="36"/>
      <c r="B137" s="176"/>
      <c r="C137" s="208" t="s">
        <v>309</v>
      </c>
      <c r="D137" s="208" t="s">
        <v>220</v>
      </c>
      <c r="E137" s="209" t="s">
        <v>2650</v>
      </c>
      <c r="F137" s="210" t="s">
        <v>2651</v>
      </c>
      <c r="G137" s="211" t="s">
        <v>303</v>
      </c>
      <c r="H137" s="212">
        <v>6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893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893</v>
      </c>
      <c r="BM137" s="219" t="s">
        <v>2652</v>
      </c>
    </row>
    <row r="138" s="2" customFormat="1" ht="16.5" customHeight="1">
      <c r="A138" s="36"/>
      <c r="B138" s="176"/>
      <c r="C138" s="221" t="s">
        <v>300</v>
      </c>
      <c r="D138" s="221" t="s">
        <v>357</v>
      </c>
      <c r="E138" s="222" t="s">
        <v>2653</v>
      </c>
      <c r="F138" s="223" t="s">
        <v>2654</v>
      </c>
      <c r="G138" s="224" t="s">
        <v>303</v>
      </c>
      <c r="H138" s="225">
        <v>6</v>
      </c>
      <c r="I138" s="226"/>
      <c r="J138" s="225">
        <f>ROUND(I138*H138,3)</f>
        <v>0</v>
      </c>
      <c r="K138" s="227"/>
      <c r="L138" s="228"/>
      <c r="M138" s="229" t="s">
        <v>1</v>
      </c>
      <c r="N138" s="230" t="s">
        <v>44</v>
      </c>
      <c r="O138" s="80"/>
      <c r="P138" s="217">
        <f>O138*H138</f>
        <v>0</v>
      </c>
      <c r="Q138" s="217">
        <v>0.0053600000000000002</v>
      </c>
      <c r="R138" s="217">
        <f>Q138*H138</f>
        <v>0.032160000000000001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716</v>
      </c>
      <c r="AT138" s="219" t="s">
        <v>357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716</v>
      </c>
      <c r="BM138" s="219" t="s">
        <v>2655</v>
      </c>
    </row>
    <row r="139" s="2" customFormat="1" ht="21.75" customHeight="1">
      <c r="A139" s="36"/>
      <c r="B139" s="176"/>
      <c r="C139" s="208" t="s">
        <v>344</v>
      </c>
      <c r="D139" s="208" t="s">
        <v>220</v>
      </c>
      <c r="E139" s="209" t="s">
        <v>2656</v>
      </c>
      <c r="F139" s="210" t="s">
        <v>2657</v>
      </c>
      <c r="G139" s="211" t="s">
        <v>303</v>
      </c>
      <c r="H139" s="212">
        <v>9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893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893</v>
      </c>
      <c r="BM139" s="219" t="s">
        <v>2658</v>
      </c>
    </row>
    <row r="140" s="2" customFormat="1" ht="16.5" customHeight="1">
      <c r="A140" s="36"/>
      <c r="B140" s="176"/>
      <c r="C140" s="221" t="s">
        <v>348</v>
      </c>
      <c r="D140" s="221" t="s">
        <v>357</v>
      </c>
      <c r="E140" s="222" t="s">
        <v>2659</v>
      </c>
      <c r="F140" s="223" t="s">
        <v>2660</v>
      </c>
      <c r="G140" s="224" t="s">
        <v>303</v>
      </c>
      <c r="H140" s="225">
        <v>9</v>
      </c>
      <c r="I140" s="226"/>
      <c r="J140" s="225">
        <f>ROUND(I140*H140,3)</f>
        <v>0</v>
      </c>
      <c r="K140" s="227"/>
      <c r="L140" s="228"/>
      <c r="M140" s="229" t="s">
        <v>1</v>
      </c>
      <c r="N140" s="230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1517</v>
      </c>
      <c r="AT140" s="219" t="s">
        <v>357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893</v>
      </c>
      <c r="BM140" s="219" t="s">
        <v>2661</v>
      </c>
    </row>
    <row r="141" s="2" customFormat="1" ht="24.15" customHeight="1">
      <c r="A141" s="36"/>
      <c r="B141" s="176"/>
      <c r="C141" s="208" t="s">
        <v>296</v>
      </c>
      <c r="D141" s="208" t="s">
        <v>220</v>
      </c>
      <c r="E141" s="209" t="s">
        <v>2662</v>
      </c>
      <c r="F141" s="210" t="s">
        <v>2663</v>
      </c>
      <c r="G141" s="211" t="s">
        <v>303</v>
      </c>
      <c r="H141" s="212">
        <v>3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893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893</v>
      </c>
      <c r="BM141" s="219" t="s">
        <v>2664</v>
      </c>
    </row>
    <row r="142" s="2" customFormat="1" ht="16.5" customHeight="1">
      <c r="A142" s="36"/>
      <c r="B142" s="176"/>
      <c r="C142" s="221" t="s">
        <v>292</v>
      </c>
      <c r="D142" s="221" t="s">
        <v>357</v>
      </c>
      <c r="E142" s="222" t="s">
        <v>2665</v>
      </c>
      <c r="F142" s="223" t="s">
        <v>2666</v>
      </c>
      <c r="G142" s="224" t="s">
        <v>303</v>
      </c>
      <c r="H142" s="225">
        <v>3</v>
      </c>
      <c r="I142" s="226"/>
      <c r="J142" s="225">
        <f>ROUND(I142*H142,3)</f>
        <v>0</v>
      </c>
      <c r="K142" s="227"/>
      <c r="L142" s="228"/>
      <c r="M142" s="229" t="s">
        <v>1</v>
      </c>
      <c r="N142" s="230" t="s">
        <v>44</v>
      </c>
      <c r="O142" s="80"/>
      <c r="P142" s="217">
        <f>O142*H142</f>
        <v>0</v>
      </c>
      <c r="Q142" s="217">
        <v>0.014500000000000001</v>
      </c>
      <c r="R142" s="217">
        <f>Q142*H142</f>
        <v>0.043500000000000004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716</v>
      </c>
      <c r="AT142" s="219" t="s">
        <v>357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716</v>
      </c>
      <c r="BM142" s="219" t="s">
        <v>2667</v>
      </c>
    </row>
    <row r="143" s="2" customFormat="1" ht="16.5" customHeight="1">
      <c r="A143" s="36"/>
      <c r="B143" s="176"/>
      <c r="C143" s="208" t="s">
        <v>1291</v>
      </c>
      <c r="D143" s="208" t="s">
        <v>220</v>
      </c>
      <c r="E143" s="209" t="s">
        <v>2668</v>
      </c>
      <c r="F143" s="210" t="s">
        <v>2669</v>
      </c>
      <c r="G143" s="211" t="s">
        <v>303</v>
      </c>
      <c r="H143" s="212">
        <v>6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893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893</v>
      </c>
      <c r="BM143" s="219" t="s">
        <v>2670</v>
      </c>
    </row>
    <row r="144" s="2" customFormat="1" ht="16.5" customHeight="1">
      <c r="A144" s="36"/>
      <c r="B144" s="176"/>
      <c r="C144" s="221" t="s">
        <v>320</v>
      </c>
      <c r="D144" s="221" t="s">
        <v>357</v>
      </c>
      <c r="E144" s="222" t="s">
        <v>2671</v>
      </c>
      <c r="F144" s="223" t="s">
        <v>2672</v>
      </c>
      <c r="G144" s="224" t="s">
        <v>303</v>
      </c>
      <c r="H144" s="225">
        <v>6</v>
      </c>
      <c r="I144" s="226"/>
      <c r="J144" s="225">
        <f>ROUND(I144*H144,3)</f>
        <v>0</v>
      </c>
      <c r="K144" s="227"/>
      <c r="L144" s="228"/>
      <c r="M144" s="229" t="s">
        <v>1</v>
      </c>
      <c r="N144" s="230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1517</v>
      </c>
      <c r="AT144" s="219" t="s">
        <v>357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893</v>
      </c>
      <c r="BM144" s="219" t="s">
        <v>2673</v>
      </c>
    </row>
    <row r="145" s="2" customFormat="1" ht="16.5" customHeight="1">
      <c r="A145" s="36"/>
      <c r="B145" s="176"/>
      <c r="C145" s="208" t="s">
        <v>1062</v>
      </c>
      <c r="D145" s="208" t="s">
        <v>220</v>
      </c>
      <c r="E145" s="209" t="s">
        <v>2674</v>
      </c>
      <c r="F145" s="210" t="s">
        <v>2675</v>
      </c>
      <c r="G145" s="211" t="s">
        <v>303</v>
      </c>
      <c r="H145" s="212">
        <v>6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893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893</v>
      </c>
      <c r="BM145" s="219" t="s">
        <v>2676</v>
      </c>
    </row>
    <row r="146" s="2" customFormat="1" ht="24.15" customHeight="1">
      <c r="A146" s="36"/>
      <c r="B146" s="176"/>
      <c r="C146" s="221" t="s">
        <v>1064</v>
      </c>
      <c r="D146" s="221" t="s">
        <v>357</v>
      </c>
      <c r="E146" s="222" t="s">
        <v>2677</v>
      </c>
      <c r="F146" s="223" t="s">
        <v>2678</v>
      </c>
      <c r="G146" s="224" t="s">
        <v>223</v>
      </c>
      <c r="H146" s="225">
        <v>6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2.1713499999999999</v>
      </c>
      <c r="R146" s="217">
        <f>Q146*H146</f>
        <v>13.028099999999999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716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716</v>
      </c>
      <c r="BM146" s="219" t="s">
        <v>2679</v>
      </c>
    </row>
    <row r="147" s="2" customFormat="1" ht="16.5" customHeight="1">
      <c r="A147" s="36"/>
      <c r="B147" s="176"/>
      <c r="C147" s="208" t="s">
        <v>305</v>
      </c>
      <c r="D147" s="208" t="s">
        <v>220</v>
      </c>
      <c r="E147" s="209" t="s">
        <v>2680</v>
      </c>
      <c r="F147" s="210" t="s">
        <v>2681</v>
      </c>
      <c r="G147" s="211" t="s">
        <v>303</v>
      </c>
      <c r="H147" s="212">
        <v>6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893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893</v>
      </c>
      <c r="BM147" s="219" t="s">
        <v>2682</v>
      </c>
    </row>
    <row r="148" s="2" customFormat="1" ht="16.5" customHeight="1">
      <c r="A148" s="36"/>
      <c r="B148" s="176"/>
      <c r="C148" s="221" t="s">
        <v>256</v>
      </c>
      <c r="D148" s="221" t="s">
        <v>357</v>
      </c>
      <c r="E148" s="222" t="s">
        <v>2683</v>
      </c>
      <c r="F148" s="223" t="s">
        <v>2684</v>
      </c>
      <c r="G148" s="224" t="s">
        <v>2685</v>
      </c>
      <c r="H148" s="225">
        <v>6</v>
      </c>
      <c r="I148" s="226"/>
      <c r="J148" s="225">
        <f>ROUND(I148*H148,3)</f>
        <v>0</v>
      </c>
      <c r="K148" s="227"/>
      <c r="L148" s="228"/>
      <c r="M148" s="229" t="s">
        <v>1</v>
      </c>
      <c r="N148" s="230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1517</v>
      </c>
      <c r="AT148" s="219" t="s">
        <v>357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893</v>
      </c>
      <c r="BM148" s="219" t="s">
        <v>2686</v>
      </c>
    </row>
    <row r="149" s="2" customFormat="1" ht="33" customHeight="1">
      <c r="A149" s="36"/>
      <c r="B149" s="176"/>
      <c r="C149" s="208" t="s">
        <v>122</v>
      </c>
      <c r="D149" s="208" t="s">
        <v>220</v>
      </c>
      <c r="E149" s="209" t="s">
        <v>2613</v>
      </c>
      <c r="F149" s="210" t="s">
        <v>2614</v>
      </c>
      <c r="G149" s="211" t="s">
        <v>468</v>
      </c>
      <c r="H149" s="212">
        <v>225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893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893</v>
      </c>
      <c r="BM149" s="219" t="s">
        <v>2687</v>
      </c>
    </row>
    <row r="150" s="2" customFormat="1" ht="16.5" customHeight="1">
      <c r="A150" s="36"/>
      <c r="B150" s="176"/>
      <c r="C150" s="221" t="s">
        <v>125</v>
      </c>
      <c r="D150" s="221" t="s">
        <v>357</v>
      </c>
      <c r="E150" s="222" t="s">
        <v>1639</v>
      </c>
      <c r="F150" s="223" t="s">
        <v>1640</v>
      </c>
      <c r="G150" s="224" t="s">
        <v>825</v>
      </c>
      <c r="H150" s="225">
        <v>211.94999999999999</v>
      </c>
      <c r="I150" s="226"/>
      <c r="J150" s="225">
        <f>ROUND(I150*H150,3)</f>
        <v>0</v>
      </c>
      <c r="K150" s="227"/>
      <c r="L150" s="228"/>
      <c r="M150" s="229" t="s">
        <v>1</v>
      </c>
      <c r="N150" s="230" t="s">
        <v>44</v>
      </c>
      <c r="O150" s="80"/>
      <c r="P150" s="217">
        <f>O150*H150</f>
        <v>0</v>
      </c>
      <c r="Q150" s="217">
        <v>0.001</v>
      </c>
      <c r="R150" s="217">
        <f>Q150*H150</f>
        <v>0.21195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716</v>
      </c>
      <c r="AT150" s="219" t="s">
        <v>357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716</v>
      </c>
      <c r="BM150" s="219" t="s">
        <v>2688</v>
      </c>
    </row>
    <row r="151" s="2" customFormat="1" ht="21.75" customHeight="1">
      <c r="A151" s="36"/>
      <c r="B151" s="176"/>
      <c r="C151" s="208" t="s">
        <v>110</v>
      </c>
      <c r="D151" s="208" t="s">
        <v>220</v>
      </c>
      <c r="E151" s="209" t="s">
        <v>2689</v>
      </c>
      <c r="F151" s="210" t="s">
        <v>2690</v>
      </c>
      <c r="G151" s="211" t="s">
        <v>468</v>
      </c>
      <c r="H151" s="212">
        <v>225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893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893</v>
      </c>
      <c r="BM151" s="219" t="s">
        <v>2691</v>
      </c>
    </row>
    <row r="152" s="2" customFormat="1" ht="16.5" customHeight="1">
      <c r="A152" s="36"/>
      <c r="B152" s="176"/>
      <c r="C152" s="221" t="s">
        <v>119</v>
      </c>
      <c r="D152" s="221" t="s">
        <v>357</v>
      </c>
      <c r="E152" s="222" t="s">
        <v>1754</v>
      </c>
      <c r="F152" s="223" t="s">
        <v>1755</v>
      </c>
      <c r="G152" s="224" t="s">
        <v>468</v>
      </c>
      <c r="H152" s="225">
        <v>225</v>
      </c>
      <c r="I152" s="226"/>
      <c r="J152" s="225">
        <f>ROUND(I152*H152,3)</f>
        <v>0</v>
      </c>
      <c r="K152" s="227"/>
      <c r="L152" s="228"/>
      <c r="M152" s="229" t="s">
        <v>1</v>
      </c>
      <c r="N152" s="230" t="s">
        <v>44</v>
      </c>
      <c r="O152" s="80"/>
      <c r="P152" s="217">
        <f>O152*H152</f>
        <v>0</v>
      </c>
      <c r="Q152" s="217">
        <v>0.00048000000000000001</v>
      </c>
      <c r="R152" s="217">
        <f>Q152*H152</f>
        <v>0.108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716</v>
      </c>
      <c r="AT152" s="219" t="s">
        <v>357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716</v>
      </c>
      <c r="BM152" s="219" t="s">
        <v>2692</v>
      </c>
    </row>
    <row r="153" s="12" customFormat="1" ht="22.8" customHeight="1">
      <c r="A153" s="12"/>
      <c r="B153" s="195"/>
      <c r="C153" s="12"/>
      <c r="D153" s="196" t="s">
        <v>77</v>
      </c>
      <c r="E153" s="206" t="s">
        <v>2580</v>
      </c>
      <c r="F153" s="206" t="s">
        <v>2581</v>
      </c>
      <c r="G153" s="12"/>
      <c r="H153" s="12"/>
      <c r="I153" s="198"/>
      <c r="J153" s="207">
        <f>BK153</f>
        <v>0</v>
      </c>
      <c r="K153" s="12"/>
      <c r="L153" s="195"/>
      <c r="M153" s="200"/>
      <c r="N153" s="201"/>
      <c r="O153" s="201"/>
      <c r="P153" s="202">
        <f>SUM(P154:P161)</f>
        <v>0</v>
      </c>
      <c r="Q153" s="201"/>
      <c r="R153" s="202">
        <f>SUM(R154:R161)</f>
        <v>23.447249999999997</v>
      </c>
      <c r="S153" s="201"/>
      <c r="T153" s="203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6" t="s">
        <v>110</v>
      </c>
      <c r="AT153" s="204" t="s">
        <v>77</v>
      </c>
      <c r="AU153" s="204" t="s">
        <v>82</v>
      </c>
      <c r="AY153" s="196" t="s">
        <v>217</v>
      </c>
      <c r="BK153" s="205">
        <f>SUM(BK154:BK161)</f>
        <v>0</v>
      </c>
    </row>
    <row r="154" s="2" customFormat="1" ht="24.15" customHeight="1">
      <c r="A154" s="36"/>
      <c r="B154" s="176"/>
      <c r="C154" s="208" t="s">
        <v>149</v>
      </c>
      <c r="D154" s="208" t="s">
        <v>220</v>
      </c>
      <c r="E154" s="209" t="s">
        <v>2693</v>
      </c>
      <c r="F154" s="210" t="s">
        <v>2694</v>
      </c>
      <c r="G154" s="211" t="s">
        <v>223</v>
      </c>
      <c r="H154" s="212">
        <v>6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893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893</v>
      </c>
      <c r="BM154" s="219" t="s">
        <v>2695</v>
      </c>
    </row>
    <row r="155" s="2" customFormat="1" ht="24.15" customHeight="1">
      <c r="A155" s="36"/>
      <c r="B155" s="176"/>
      <c r="C155" s="208" t="s">
        <v>128</v>
      </c>
      <c r="D155" s="208" t="s">
        <v>220</v>
      </c>
      <c r="E155" s="209" t="s">
        <v>2582</v>
      </c>
      <c r="F155" s="210" t="s">
        <v>2583</v>
      </c>
      <c r="G155" s="211" t="s">
        <v>468</v>
      </c>
      <c r="H155" s="212">
        <v>225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893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893</v>
      </c>
      <c r="BM155" s="219" t="s">
        <v>2696</v>
      </c>
    </row>
    <row r="156" s="2" customFormat="1" ht="33" customHeight="1">
      <c r="A156" s="36"/>
      <c r="B156" s="176"/>
      <c r="C156" s="208" t="s">
        <v>131</v>
      </c>
      <c r="D156" s="208" t="s">
        <v>220</v>
      </c>
      <c r="E156" s="209" t="s">
        <v>2585</v>
      </c>
      <c r="F156" s="210" t="s">
        <v>2586</v>
      </c>
      <c r="G156" s="211" t="s">
        <v>468</v>
      </c>
      <c r="H156" s="212">
        <v>225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893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893</v>
      </c>
      <c r="BM156" s="219" t="s">
        <v>2697</v>
      </c>
    </row>
    <row r="157" s="2" customFormat="1" ht="16.5" customHeight="1">
      <c r="A157" s="36"/>
      <c r="B157" s="176"/>
      <c r="C157" s="221" t="s">
        <v>134</v>
      </c>
      <c r="D157" s="221" t="s">
        <v>357</v>
      </c>
      <c r="E157" s="222" t="s">
        <v>2588</v>
      </c>
      <c r="F157" s="223" t="s">
        <v>2589</v>
      </c>
      <c r="G157" s="224" t="s">
        <v>248</v>
      </c>
      <c r="H157" s="225">
        <v>23.399999999999999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1</v>
      </c>
      <c r="R157" s="217">
        <f>Q157*H157</f>
        <v>23.399999999999999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716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716</v>
      </c>
      <c r="BM157" s="219" t="s">
        <v>2698</v>
      </c>
    </row>
    <row r="158" s="2" customFormat="1" ht="24.15" customHeight="1">
      <c r="A158" s="36"/>
      <c r="B158" s="176"/>
      <c r="C158" s="208" t="s">
        <v>137</v>
      </c>
      <c r="D158" s="208" t="s">
        <v>220</v>
      </c>
      <c r="E158" s="209" t="s">
        <v>2591</v>
      </c>
      <c r="F158" s="210" t="s">
        <v>2592</v>
      </c>
      <c r="G158" s="211" t="s">
        <v>468</v>
      </c>
      <c r="H158" s="212">
        <v>225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893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893</v>
      </c>
      <c r="BM158" s="219" t="s">
        <v>2699</v>
      </c>
    </row>
    <row r="159" s="2" customFormat="1" ht="16.5" customHeight="1">
      <c r="A159" s="36"/>
      <c r="B159" s="176"/>
      <c r="C159" s="221" t="s">
        <v>269</v>
      </c>
      <c r="D159" s="221" t="s">
        <v>357</v>
      </c>
      <c r="E159" s="222" t="s">
        <v>2594</v>
      </c>
      <c r="F159" s="223" t="s">
        <v>2595</v>
      </c>
      <c r="G159" s="224" t="s">
        <v>468</v>
      </c>
      <c r="H159" s="225">
        <v>225</v>
      </c>
      <c r="I159" s="226"/>
      <c r="J159" s="225">
        <f>ROUND(I159*H159,3)</f>
        <v>0</v>
      </c>
      <c r="K159" s="227"/>
      <c r="L159" s="228"/>
      <c r="M159" s="229" t="s">
        <v>1</v>
      </c>
      <c r="N159" s="230" t="s">
        <v>44</v>
      </c>
      <c r="O159" s="80"/>
      <c r="P159" s="217">
        <f>O159*H159</f>
        <v>0</v>
      </c>
      <c r="Q159" s="217">
        <v>0.00021000000000000001</v>
      </c>
      <c r="R159" s="217">
        <f>Q159*H159</f>
        <v>0.04725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716</v>
      </c>
      <c r="AT159" s="219" t="s">
        <v>357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716</v>
      </c>
      <c r="BM159" s="219" t="s">
        <v>2700</v>
      </c>
    </row>
    <row r="160" s="2" customFormat="1" ht="33" customHeight="1">
      <c r="A160" s="36"/>
      <c r="B160" s="176"/>
      <c r="C160" s="208" t="s">
        <v>140</v>
      </c>
      <c r="D160" s="208" t="s">
        <v>220</v>
      </c>
      <c r="E160" s="209" t="s">
        <v>2597</v>
      </c>
      <c r="F160" s="210" t="s">
        <v>2598</v>
      </c>
      <c r="G160" s="211" t="s">
        <v>468</v>
      </c>
      <c r="H160" s="212">
        <v>225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893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893</v>
      </c>
      <c r="BM160" s="219" t="s">
        <v>2701</v>
      </c>
    </row>
    <row r="161" s="2" customFormat="1" ht="33" customHeight="1">
      <c r="A161" s="36"/>
      <c r="B161" s="176"/>
      <c r="C161" s="208" t="s">
        <v>143</v>
      </c>
      <c r="D161" s="208" t="s">
        <v>220</v>
      </c>
      <c r="E161" s="209" t="s">
        <v>2600</v>
      </c>
      <c r="F161" s="210" t="s">
        <v>2601</v>
      </c>
      <c r="G161" s="211" t="s">
        <v>254</v>
      </c>
      <c r="H161" s="212">
        <v>78.75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893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893</v>
      </c>
      <c r="BM161" s="219" t="s">
        <v>2702</v>
      </c>
    </row>
    <row r="162" s="12" customFormat="1" ht="25.92" customHeight="1">
      <c r="A162" s="12"/>
      <c r="B162" s="195"/>
      <c r="C162" s="12"/>
      <c r="D162" s="196" t="s">
        <v>77</v>
      </c>
      <c r="E162" s="197" t="s">
        <v>1882</v>
      </c>
      <c r="F162" s="197" t="s">
        <v>1883</v>
      </c>
      <c r="G162" s="12"/>
      <c r="H162" s="12"/>
      <c r="I162" s="198"/>
      <c r="J162" s="199">
        <f>BK162</f>
        <v>0</v>
      </c>
      <c r="K162" s="12"/>
      <c r="L162" s="195"/>
      <c r="M162" s="200"/>
      <c r="N162" s="201"/>
      <c r="O162" s="201"/>
      <c r="P162" s="202">
        <f>P163</f>
        <v>0</v>
      </c>
      <c r="Q162" s="201"/>
      <c r="R162" s="202">
        <f>R163</f>
        <v>0</v>
      </c>
      <c r="S162" s="201"/>
      <c r="T162" s="20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6" t="s">
        <v>119</v>
      </c>
      <c r="AT162" s="204" t="s">
        <v>77</v>
      </c>
      <c r="AU162" s="204" t="s">
        <v>78</v>
      </c>
      <c r="AY162" s="196" t="s">
        <v>217</v>
      </c>
      <c r="BK162" s="205">
        <f>BK163</f>
        <v>0</v>
      </c>
    </row>
    <row r="163" s="2" customFormat="1" ht="16.5" customHeight="1">
      <c r="A163" s="36"/>
      <c r="B163" s="176"/>
      <c r="C163" s="208" t="s">
        <v>146</v>
      </c>
      <c r="D163" s="208" t="s">
        <v>220</v>
      </c>
      <c r="E163" s="209" t="s">
        <v>2607</v>
      </c>
      <c r="F163" s="210" t="s">
        <v>2639</v>
      </c>
      <c r="G163" s="211" t="s">
        <v>303</v>
      </c>
      <c r="H163" s="212">
        <v>1</v>
      </c>
      <c r="I163" s="213"/>
      <c r="J163" s="212">
        <f>ROUND(I163*H163,3)</f>
        <v>0</v>
      </c>
      <c r="K163" s="214"/>
      <c r="L163" s="37"/>
      <c r="M163" s="236" t="s">
        <v>1</v>
      </c>
      <c r="N163" s="237" t="s">
        <v>44</v>
      </c>
      <c r="O163" s="233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1886</v>
      </c>
      <c r="AT163" s="219" t="s">
        <v>220</v>
      </c>
      <c r="AU163" s="219" t="s">
        <v>82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1886</v>
      </c>
      <c r="BM163" s="219" t="s">
        <v>2703</v>
      </c>
    </row>
    <row r="164" s="2" customFormat="1" ht="6.96" customHeight="1">
      <c r="A164" s="36"/>
      <c r="B164" s="63"/>
      <c r="C164" s="64"/>
      <c r="D164" s="64"/>
      <c r="E164" s="64"/>
      <c r="F164" s="64"/>
      <c r="G164" s="64"/>
      <c r="H164" s="64"/>
      <c r="I164" s="64"/>
      <c r="J164" s="64"/>
      <c r="K164" s="64"/>
      <c r="L164" s="37"/>
      <c r="M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</sheetData>
  <autoFilter ref="C129:K163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2704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J104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ROUND((SUM(BE104:BE111) + SUM(BE131:BE147)),  2)</f>
        <v>0</v>
      </c>
      <c r="G35" s="152"/>
      <c r="H35" s="152"/>
      <c r="I35" s="153">
        <v>0.20000000000000001</v>
      </c>
      <c r="J35" s="151">
        <f>ROUND(((SUM(BE104:BE111) + SUM(BE131:BE147))*I35),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ROUND((SUM(BF104:BF111) + SUM(BF131:BF147)),  2)</f>
        <v>0</v>
      </c>
      <c r="G36" s="152"/>
      <c r="H36" s="152"/>
      <c r="I36" s="153">
        <v>0.20000000000000001</v>
      </c>
      <c r="J36" s="151">
        <f>ROUND(((SUM(BF104:BF111) + SUM(BF131:BF147))*I36),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ROUND((SUM(BG104:BG111) + SUM(BG131:BG147)),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ROUND((SUM(BH104:BH111) + SUM(BH131:BH147)),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ROUND((SUM(BI104:BI111) + SUM(BI131:BI147)),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12 - SO 12 Inf. zariadenia a drobná architektúra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J131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J132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J133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173</v>
      </c>
      <c r="E99" s="172"/>
      <c r="F99" s="172"/>
      <c r="G99" s="172"/>
      <c r="H99" s="172"/>
      <c r="I99" s="172"/>
      <c r="J99" s="173">
        <f>J140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6"/>
      <c r="C100" s="9"/>
      <c r="D100" s="167" t="s">
        <v>178</v>
      </c>
      <c r="E100" s="168"/>
      <c r="F100" s="168"/>
      <c r="G100" s="168"/>
      <c r="H100" s="168"/>
      <c r="I100" s="168"/>
      <c r="J100" s="169">
        <f>J145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0"/>
      <c r="C101" s="10"/>
      <c r="D101" s="171" t="s">
        <v>186</v>
      </c>
      <c r="E101" s="172"/>
      <c r="F101" s="172"/>
      <c r="G101" s="172"/>
      <c r="H101" s="172"/>
      <c r="I101" s="172"/>
      <c r="J101" s="173">
        <f>J146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9.28" customHeight="1">
      <c r="A104" s="36"/>
      <c r="B104" s="37"/>
      <c r="C104" s="165" t="s">
        <v>194</v>
      </c>
      <c r="D104" s="36"/>
      <c r="E104" s="36"/>
      <c r="F104" s="36"/>
      <c r="G104" s="36"/>
      <c r="H104" s="36"/>
      <c r="I104" s="36"/>
      <c r="J104" s="174">
        <f>ROUND(J105 + J106 + J107 + J108 + J109 + J110,2)</f>
        <v>0</v>
      </c>
      <c r="K104" s="36"/>
      <c r="L104" s="58"/>
      <c r="N104" s="175" t="s">
        <v>42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18" customHeight="1">
      <c r="A105" s="36"/>
      <c r="B105" s="176"/>
      <c r="C105" s="177"/>
      <c r="D105" s="137" t="s">
        <v>195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197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198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199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200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78" t="s">
        <v>201</v>
      </c>
      <c r="E110" s="177"/>
      <c r="F110" s="177"/>
      <c r="G110" s="177"/>
      <c r="H110" s="177"/>
      <c r="I110" s="177"/>
      <c r="J110" s="133">
        <f>ROUND(J30*T110,2)</f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202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41" t="s">
        <v>160</v>
      </c>
      <c r="D112" s="142"/>
      <c r="E112" s="142"/>
      <c r="F112" s="142"/>
      <c r="G112" s="142"/>
      <c r="H112" s="142"/>
      <c r="I112" s="142"/>
      <c r="J112" s="143">
        <f>ROUND(J96+J104,2)</f>
        <v>0</v>
      </c>
      <c r="K112" s="142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19" t="s">
        <v>203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45" t="str">
        <f>E7</f>
        <v>ČSPHM F. Petrol Marcelová</v>
      </c>
      <c r="F121" s="28"/>
      <c r="G121" s="28"/>
      <c r="H121" s="28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162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70" t="str">
        <f>E9</f>
        <v>12 - SO 12 Inf. zariadenia a drobná architektúra</v>
      </c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18</v>
      </c>
      <c r="D125" s="36"/>
      <c r="E125" s="36"/>
      <c r="F125" s="23" t="str">
        <f>F12</f>
        <v>k.ú. Marcelová</v>
      </c>
      <c r="G125" s="36"/>
      <c r="H125" s="36"/>
      <c r="I125" s="28" t="s">
        <v>20</v>
      </c>
      <c r="J125" s="72" t="str">
        <f>IF(J12="","",J12)</f>
        <v>24. 1. 2022</v>
      </c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25.65" customHeight="1">
      <c r="A127" s="36"/>
      <c r="B127" s="37"/>
      <c r="C127" s="28" t="s">
        <v>22</v>
      </c>
      <c r="D127" s="36"/>
      <c r="E127" s="36"/>
      <c r="F127" s="23" t="str">
        <f>E15</f>
        <v>F.PROPERTY s.r.o., K. Nagya 12/2, Komárno</v>
      </c>
      <c r="G127" s="36"/>
      <c r="H127" s="36"/>
      <c r="I127" s="28" t="s">
        <v>28</v>
      </c>
      <c r="J127" s="32" t="str">
        <f>E21</f>
        <v>FKF design spol. s r.o.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28" t="s">
        <v>26</v>
      </c>
      <c r="D128" s="36"/>
      <c r="E128" s="36"/>
      <c r="F128" s="23" t="str">
        <f>IF(E18="","",E18)</f>
        <v>Vyplň údaj</v>
      </c>
      <c r="G128" s="36"/>
      <c r="H128" s="36"/>
      <c r="I128" s="28" t="s">
        <v>32</v>
      </c>
      <c r="J128" s="32" t="str">
        <f>E24</f>
        <v xml:space="preserve"> </v>
      </c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84"/>
      <c r="B130" s="185"/>
      <c r="C130" s="186" t="s">
        <v>204</v>
      </c>
      <c r="D130" s="187" t="s">
        <v>63</v>
      </c>
      <c r="E130" s="187" t="s">
        <v>59</v>
      </c>
      <c r="F130" s="187" t="s">
        <v>60</v>
      </c>
      <c r="G130" s="187" t="s">
        <v>205</v>
      </c>
      <c r="H130" s="187" t="s">
        <v>206</v>
      </c>
      <c r="I130" s="187" t="s">
        <v>207</v>
      </c>
      <c r="J130" s="188" t="s">
        <v>168</v>
      </c>
      <c r="K130" s="189" t="s">
        <v>208</v>
      </c>
      <c r="L130" s="190"/>
      <c r="M130" s="89" t="s">
        <v>1</v>
      </c>
      <c r="N130" s="90" t="s">
        <v>42</v>
      </c>
      <c r="O130" s="90" t="s">
        <v>209</v>
      </c>
      <c r="P130" s="90" t="s">
        <v>210</v>
      </c>
      <c r="Q130" s="90" t="s">
        <v>211</v>
      </c>
      <c r="R130" s="90" t="s">
        <v>212</v>
      </c>
      <c r="S130" s="90" t="s">
        <v>213</v>
      </c>
      <c r="T130" s="91" t="s">
        <v>214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6"/>
      <c r="B131" s="37"/>
      <c r="C131" s="96" t="s">
        <v>165</v>
      </c>
      <c r="D131" s="36"/>
      <c r="E131" s="36"/>
      <c r="F131" s="36"/>
      <c r="G131" s="36"/>
      <c r="H131" s="36"/>
      <c r="I131" s="36"/>
      <c r="J131" s="191">
        <f>BK131</f>
        <v>0</v>
      </c>
      <c r="K131" s="36"/>
      <c r="L131" s="37"/>
      <c r="M131" s="92"/>
      <c r="N131" s="76"/>
      <c r="O131" s="93"/>
      <c r="P131" s="192">
        <f>P132+P145</f>
        <v>0</v>
      </c>
      <c r="Q131" s="93"/>
      <c r="R131" s="192">
        <f>R132+R145</f>
        <v>9.5220008600000021</v>
      </c>
      <c r="S131" s="93"/>
      <c r="T131" s="193">
        <f>T132+T145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77</v>
      </c>
      <c r="AU131" s="15" t="s">
        <v>170</v>
      </c>
      <c r="BK131" s="194">
        <f>BK132+BK145</f>
        <v>0</v>
      </c>
    </row>
    <row r="132" s="12" customFormat="1" ht="25.92" customHeight="1">
      <c r="A132" s="12"/>
      <c r="B132" s="195"/>
      <c r="C132" s="12"/>
      <c r="D132" s="196" t="s">
        <v>77</v>
      </c>
      <c r="E132" s="197" t="s">
        <v>215</v>
      </c>
      <c r="F132" s="197" t="s">
        <v>216</v>
      </c>
      <c r="G132" s="12"/>
      <c r="H132" s="12"/>
      <c r="I132" s="198"/>
      <c r="J132" s="199">
        <f>BK132</f>
        <v>0</v>
      </c>
      <c r="K132" s="12"/>
      <c r="L132" s="195"/>
      <c r="M132" s="200"/>
      <c r="N132" s="201"/>
      <c r="O132" s="201"/>
      <c r="P132" s="202">
        <f>P133+P140</f>
        <v>0</v>
      </c>
      <c r="Q132" s="201"/>
      <c r="R132" s="202">
        <f>R133+R140</f>
        <v>9.5218308600000015</v>
      </c>
      <c r="S132" s="201"/>
      <c r="T132" s="203">
        <f>T133+T140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78</v>
      </c>
      <c r="AY132" s="196" t="s">
        <v>217</v>
      </c>
      <c r="BK132" s="205">
        <f>BK133+BK140</f>
        <v>0</v>
      </c>
    </row>
    <row r="133" s="12" customFormat="1" ht="22.8" customHeight="1">
      <c r="A133" s="12"/>
      <c r="B133" s="195"/>
      <c r="C133" s="12"/>
      <c r="D133" s="196" t="s">
        <v>77</v>
      </c>
      <c r="E133" s="206" t="s">
        <v>82</v>
      </c>
      <c r="F133" s="206" t="s">
        <v>218</v>
      </c>
      <c r="G133" s="12"/>
      <c r="H133" s="12"/>
      <c r="I133" s="198"/>
      <c r="J133" s="207">
        <f>BK133</f>
        <v>0</v>
      </c>
      <c r="K133" s="12"/>
      <c r="L133" s="195"/>
      <c r="M133" s="200"/>
      <c r="N133" s="201"/>
      <c r="O133" s="201"/>
      <c r="P133" s="202">
        <f>SUM(P134:P139)</f>
        <v>0</v>
      </c>
      <c r="Q133" s="201"/>
      <c r="R133" s="202">
        <f>SUM(R134:R139)</f>
        <v>0</v>
      </c>
      <c r="S133" s="201"/>
      <c r="T133" s="203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6" t="s">
        <v>82</v>
      </c>
      <c r="AT133" s="204" t="s">
        <v>77</v>
      </c>
      <c r="AU133" s="204" t="s">
        <v>82</v>
      </c>
      <c r="AY133" s="196" t="s">
        <v>217</v>
      </c>
      <c r="BK133" s="205">
        <f>SUM(BK134:BK139)</f>
        <v>0</v>
      </c>
    </row>
    <row r="134" s="2" customFormat="1" ht="21.75" customHeight="1">
      <c r="A134" s="36"/>
      <c r="B134" s="176"/>
      <c r="C134" s="208" t="s">
        <v>82</v>
      </c>
      <c r="D134" s="208" t="s">
        <v>220</v>
      </c>
      <c r="E134" s="209" t="s">
        <v>2370</v>
      </c>
      <c r="F134" s="210" t="s">
        <v>2371</v>
      </c>
      <c r="G134" s="211" t="s">
        <v>223</v>
      </c>
      <c r="H134" s="212">
        <v>4.7850000000000001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2705</v>
      </c>
    </row>
    <row r="135" s="2" customFormat="1" ht="24.15" customHeight="1">
      <c r="A135" s="36"/>
      <c r="B135" s="176"/>
      <c r="C135" s="208" t="s">
        <v>110</v>
      </c>
      <c r="D135" s="208" t="s">
        <v>220</v>
      </c>
      <c r="E135" s="209" t="s">
        <v>230</v>
      </c>
      <c r="F135" s="210" t="s">
        <v>231</v>
      </c>
      <c r="G135" s="211" t="s">
        <v>223</v>
      </c>
      <c r="H135" s="212">
        <v>4.7850000000000001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2706</v>
      </c>
    </row>
    <row r="136" s="2" customFormat="1" ht="33" customHeight="1">
      <c r="A136" s="36"/>
      <c r="B136" s="176"/>
      <c r="C136" s="208" t="s">
        <v>119</v>
      </c>
      <c r="D136" s="208" t="s">
        <v>220</v>
      </c>
      <c r="E136" s="209" t="s">
        <v>2024</v>
      </c>
      <c r="F136" s="210" t="s">
        <v>2025</v>
      </c>
      <c r="G136" s="211" t="s">
        <v>223</v>
      </c>
      <c r="H136" s="212">
        <v>4.7850000000000001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2707</v>
      </c>
    </row>
    <row r="137" s="2" customFormat="1" ht="24.15" customHeight="1">
      <c r="A137" s="36"/>
      <c r="B137" s="176"/>
      <c r="C137" s="208" t="s">
        <v>125</v>
      </c>
      <c r="D137" s="208" t="s">
        <v>220</v>
      </c>
      <c r="E137" s="209" t="s">
        <v>969</v>
      </c>
      <c r="F137" s="210" t="s">
        <v>970</v>
      </c>
      <c r="G137" s="211" t="s">
        <v>223</v>
      </c>
      <c r="H137" s="212">
        <v>4.7850000000000001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2708</v>
      </c>
    </row>
    <row r="138" s="2" customFormat="1" ht="16.5" customHeight="1">
      <c r="A138" s="36"/>
      <c r="B138" s="176"/>
      <c r="C138" s="208" t="s">
        <v>128</v>
      </c>
      <c r="D138" s="208" t="s">
        <v>220</v>
      </c>
      <c r="E138" s="209" t="s">
        <v>972</v>
      </c>
      <c r="F138" s="210" t="s">
        <v>973</v>
      </c>
      <c r="G138" s="211" t="s">
        <v>223</v>
      </c>
      <c r="H138" s="212">
        <v>4.7850000000000001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2709</v>
      </c>
    </row>
    <row r="139" s="2" customFormat="1" ht="24.15" customHeight="1">
      <c r="A139" s="36"/>
      <c r="B139" s="176"/>
      <c r="C139" s="208" t="s">
        <v>131</v>
      </c>
      <c r="D139" s="208" t="s">
        <v>220</v>
      </c>
      <c r="E139" s="209" t="s">
        <v>246</v>
      </c>
      <c r="F139" s="210" t="s">
        <v>247</v>
      </c>
      <c r="G139" s="211" t="s">
        <v>248</v>
      </c>
      <c r="H139" s="212">
        <v>7.6559999999999997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2710</v>
      </c>
    </row>
    <row r="140" s="12" customFormat="1" ht="22.8" customHeight="1">
      <c r="A140" s="12"/>
      <c r="B140" s="195"/>
      <c r="C140" s="12"/>
      <c r="D140" s="196" t="s">
        <v>77</v>
      </c>
      <c r="E140" s="206" t="s">
        <v>88</v>
      </c>
      <c r="F140" s="206" t="s">
        <v>250</v>
      </c>
      <c r="G140" s="12"/>
      <c r="H140" s="12"/>
      <c r="I140" s="198"/>
      <c r="J140" s="207">
        <f>BK140</f>
        <v>0</v>
      </c>
      <c r="K140" s="12"/>
      <c r="L140" s="195"/>
      <c r="M140" s="200"/>
      <c r="N140" s="201"/>
      <c r="O140" s="201"/>
      <c r="P140" s="202">
        <f>SUM(P141:P144)</f>
        <v>0</v>
      </c>
      <c r="Q140" s="201"/>
      <c r="R140" s="202">
        <f>SUM(R141:R144)</f>
        <v>9.5218308600000015</v>
      </c>
      <c r="S140" s="201"/>
      <c r="T140" s="203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6" t="s">
        <v>82</v>
      </c>
      <c r="AT140" s="204" t="s">
        <v>77</v>
      </c>
      <c r="AU140" s="204" t="s">
        <v>82</v>
      </c>
      <c r="AY140" s="196" t="s">
        <v>217</v>
      </c>
      <c r="BK140" s="205">
        <f>SUM(BK141:BK144)</f>
        <v>0</v>
      </c>
    </row>
    <row r="141" s="2" customFormat="1" ht="24.15" customHeight="1">
      <c r="A141" s="36"/>
      <c r="B141" s="176"/>
      <c r="C141" s="208" t="s">
        <v>134</v>
      </c>
      <c r="D141" s="208" t="s">
        <v>220</v>
      </c>
      <c r="E141" s="209" t="s">
        <v>2711</v>
      </c>
      <c r="F141" s="210" t="s">
        <v>2712</v>
      </c>
      <c r="G141" s="211" t="s">
        <v>223</v>
      </c>
      <c r="H141" s="212">
        <v>4.1580000000000004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2.19407</v>
      </c>
      <c r="R141" s="217">
        <f>Q141*H141</f>
        <v>9.1229430600000008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2713</v>
      </c>
    </row>
    <row r="142" s="2" customFormat="1" ht="21.75" customHeight="1">
      <c r="A142" s="36"/>
      <c r="B142" s="176"/>
      <c r="C142" s="208" t="s">
        <v>137</v>
      </c>
      <c r="D142" s="208" t="s">
        <v>220</v>
      </c>
      <c r="E142" s="209" t="s">
        <v>285</v>
      </c>
      <c r="F142" s="210" t="s">
        <v>286</v>
      </c>
      <c r="G142" s="211" t="s">
        <v>254</v>
      </c>
      <c r="H142" s="212">
        <v>8.8800000000000008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0.0040699999999999998</v>
      </c>
      <c r="R142" s="217">
        <f>Q142*H142</f>
        <v>0.036141600000000003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2714</v>
      </c>
    </row>
    <row r="143" s="2" customFormat="1" ht="24.15" customHeight="1">
      <c r="A143" s="36"/>
      <c r="B143" s="176"/>
      <c r="C143" s="208" t="s">
        <v>269</v>
      </c>
      <c r="D143" s="208" t="s">
        <v>220</v>
      </c>
      <c r="E143" s="209" t="s">
        <v>288</v>
      </c>
      <c r="F143" s="210" t="s">
        <v>289</v>
      </c>
      <c r="G143" s="211" t="s">
        <v>254</v>
      </c>
      <c r="H143" s="212">
        <v>8.8800000000000008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2715</v>
      </c>
    </row>
    <row r="144" s="2" customFormat="1" ht="16.5" customHeight="1">
      <c r="A144" s="36"/>
      <c r="B144" s="176"/>
      <c r="C144" s="208" t="s">
        <v>140</v>
      </c>
      <c r="D144" s="208" t="s">
        <v>220</v>
      </c>
      <c r="E144" s="209" t="s">
        <v>2716</v>
      </c>
      <c r="F144" s="210" t="s">
        <v>2717</v>
      </c>
      <c r="G144" s="211" t="s">
        <v>248</v>
      </c>
      <c r="H144" s="212">
        <v>0.35599999999999998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1.01895</v>
      </c>
      <c r="R144" s="217">
        <f>Q144*H144</f>
        <v>0.36274619999999996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2718</v>
      </c>
    </row>
    <row r="145" s="12" customFormat="1" ht="25.92" customHeight="1">
      <c r="A145" s="12"/>
      <c r="B145" s="195"/>
      <c r="C145" s="12"/>
      <c r="D145" s="196" t="s">
        <v>77</v>
      </c>
      <c r="E145" s="197" t="s">
        <v>482</v>
      </c>
      <c r="F145" s="197" t="s">
        <v>483</v>
      </c>
      <c r="G145" s="12"/>
      <c r="H145" s="12"/>
      <c r="I145" s="198"/>
      <c r="J145" s="199">
        <f>BK145</f>
        <v>0</v>
      </c>
      <c r="K145" s="12"/>
      <c r="L145" s="195"/>
      <c r="M145" s="200"/>
      <c r="N145" s="201"/>
      <c r="O145" s="201"/>
      <c r="P145" s="202">
        <f>P146</f>
        <v>0</v>
      </c>
      <c r="Q145" s="201"/>
      <c r="R145" s="202">
        <f>R146</f>
        <v>0.00017000000000000001</v>
      </c>
      <c r="S145" s="201"/>
      <c r="T145" s="203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96" t="s">
        <v>88</v>
      </c>
      <c r="AT145" s="204" t="s">
        <v>77</v>
      </c>
      <c r="AU145" s="204" t="s">
        <v>78</v>
      </c>
      <c r="AY145" s="196" t="s">
        <v>217</v>
      </c>
      <c r="BK145" s="205">
        <f>BK146</f>
        <v>0</v>
      </c>
    </row>
    <row r="146" s="12" customFormat="1" ht="22.8" customHeight="1">
      <c r="A146" s="12"/>
      <c r="B146" s="195"/>
      <c r="C146" s="12"/>
      <c r="D146" s="196" t="s">
        <v>77</v>
      </c>
      <c r="E146" s="206" t="s">
        <v>756</v>
      </c>
      <c r="F146" s="206" t="s">
        <v>757</v>
      </c>
      <c r="G146" s="12"/>
      <c r="H146" s="12"/>
      <c r="I146" s="198"/>
      <c r="J146" s="207">
        <f>BK146</f>
        <v>0</v>
      </c>
      <c r="K146" s="12"/>
      <c r="L146" s="195"/>
      <c r="M146" s="200"/>
      <c r="N146" s="201"/>
      <c r="O146" s="201"/>
      <c r="P146" s="202">
        <f>P147</f>
        <v>0</v>
      </c>
      <c r="Q146" s="201"/>
      <c r="R146" s="202">
        <f>R147</f>
        <v>0.00017000000000000001</v>
      </c>
      <c r="S146" s="201"/>
      <c r="T146" s="203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6" t="s">
        <v>88</v>
      </c>
      <c r="AT146" s="204" t="s">
        <v>77</v>
      </c>
      <c r="AU146" s="204" t="s">
        <v>82</v>
      </c>
      <c r="AY146" s="196" t="s">
        <v>217</v>
      </c>
      <c r="BK146" s="205">
        <f>BK147</f>
        <v>0</v>
      </c>
    </row>
    <row r="147" s="2" customFormat="1" ht="16.5" customHeight="1">
      <c r="A147" s="36"/>
      <c r="B147" s="176"/>
      <c r="C147" s="208" t="s">
        <v>146</v>
      </c>
      <c r="D147" s="208" t="s">
        <v>220</v>
      </c>
      <c r="E147" s="209" t="s">
        <v>2719</v>
      </c>
      <c r="F147" s="210" t="s">
        <v>2720</v>
      </c>
      <c r="G147" s="211" t="s">
        <v>303</v>
      </c>
      <c r="H147" s="212">
        <v>1</v>
      </c>
      <c r="I147" s="213"/>
      <c r="J147" s="212">
        <f>ROUND(I147*H147,3)</f>
        <v>0</v>
      </c>
      <c r="K147" s="214"/>
      <c r="L147" s="37"/>
      <c r="M147" s="236" t="s">
        <v>1</v>
      </c>
      <c r="N147" s="237" t="s">
        <v>44</v>
      </c>
      <c r="O147" s="233"/>
      <c r="P147" s="234">
        <f>O147*H147</f>
        <v>0</v>
      </c>
      <c r="Q147" s="234">
        <v>0.00017000000000000001</v>
      </c>
      <c r="R147" s="234">
        <f>Q147*H147</f>
        <v>0.00017000000000000001</v>
      </c>
      <c r="S147" s="234">
        <v>0</v>
      </c>
      <c r="T147" s="23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149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149</v>
      </c>
      <c r="BM147" s="219" t="s">
        <v>2721</v>
      </c>
    </row>
    <row r="148" s="2" customFormat="1" ht="6.96" customHeight="1">
      <c r="A148" s="36"/>
      <c r="B148" s="63"/>
      <c r="C148" s="64"/>
      <c r="D148" s="64"/>
      <c r="E148" s="64"/>
      <c r="F148" s="64"/>
      <c r="G148" s="64"/>
      <c r="H148" s="64"/>
      <c r="I148" s="64"/>
      <c r="J148" s="64"/>
      <c r="K148" s="64"/>
      <c r="L148" s="37"/>
      <c r="M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</sheetData>
  <autoFilter ref="C130:K147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2722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J105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ROUND((SUM(BE105:BE112) + SUM(BE132:BE160)),  2)</f>
        <v>0</v>
      </c>
      <c r="G35" s="152"/>
      <c r="H35" s="152"/>
      <c r="I35" s="153">
        <v>0.20000000000000001</v>
      </c>
      <c r="J35" s="151">
        <f>ROUND(((SUM(BE105:BE112) + SUM(BE132:BE160))*I35),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ROUND((SUM(BF105:BF112) + SUM(BF132:BF160)),  2)</f>
        <v>0</v>
      </c>
      <c r="G36" s="152"/>
      <c r="H36" s="152"/>
      <c r="I36" s="153">
        <v>0.20000000000000001</v>
      </c>
      <c r="J36" s="151">
        <f>ROUND(((SUM(BF105:BF112) + SUM(BF132:BF160))*I36),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ROUND((SUM(BG105:BG112) + SUM(BG132:BG160)),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ROUND((SUM(BH105:BH112) + SUM(BH132:BH160)),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ROUND((SUM(BI105:BI112) + SUM(BI132:BI160)),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13 - SO 13 Prekládka verejného osvetlenia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J132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J133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177</v>
      </c>
      <c r="E98" s="172"/>
      <c r="F98" s="172"/>
      <c r="G98" s="172"/>
      <c r="H98" s="172"/>
      <c r="I98" s="172"/>
      <c r="J98" s="173">
        <f>J134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66"/>
      <c r="C99" s="9"/>
      <c r="D99" s="167" t="s">
        <v>192</v>
      </c>
      <c r="E99" s="168"/>
      <c r="F99" s="168"/>
      <c r="G99" s="168"/>
      <c r="H99" s="168"/>
      <c r="I99" s="168"/>
      <c r="J99" s="169">
        <f>J138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193</v>
      </c>
      <c r="E100" s="172"/>
      <c r="F100" s="172"/>
      <c r="G100" s="172"/>
      <c r="H100" s="172"/>
      <c r="I100" s="172"/>
      <c r="J100" s="173">
        <f>J139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2554</v>
      </c>
      <c r="E101" s="172"/>
      <c r="F101" s="172"/>
      <c r="G101" s="172"/>
      <c r="H101" s="172"/>
      <c r="I101" s="172"/>
      <c r="J101" s="173">
        <f>J150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66"/>
      <c r="C102" s="9"/>
      <c r="D102" s="167" t="s">
        <v>1413</v>
      </c>
      <c r="E102" s="168"/>
      <c r="F102" s="168"/>
      <c r="G102" s="168"/>
      <c r="H102" s="168"/>
      <c r="I102" s="168"/>
      <c r="J102" s="169">
        <f>J158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9.28" customHeight="1">
      <c r="A105" s="36"/>
      <c r="B105" s="37"/>
      <c r="C105" s="165" t="s">
        <v>194</v>
      </c>
      <c r="D105" s="36"/>
      <c r="E105" s="36"/>
      <c r="F105" s="36"/>
      <c r="G105" s="36"/>
      <c r="H105" s="36"/>
      <c r="I105" s="36"/>
      <c r="J105" s="174">
        <f>ROUND(J106 + J107 + J108 + J109 + J110 + J111,2)</f>
        <v>0</v>
      </c>
      <c r="K105" s="36"/>
      <c r="L105" s="58"/>
      <c r="N105" s="175" t="s">
        <v>42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8" customHeight="1">
      <c r="A106" s="36"/>
      <c r="B106" s="176"/>
      <c r="C106" s="177"/>
      <c r="D106" s="137" t="s">
        <v>195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197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198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199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37" t="s">
        <v>200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78" t="s">
        <v>201</v>
      </c>
      <c r="E111" s="177"/>
      <c r="F111" s="177"/>
      <c r="G111" s="177"/>
      <c r="H111" s="177"/>
      <c r="I111" s="177"/>
      <c r="J111" s="133">
        <f>ROUND(J30*T111,2)</f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202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9.28" customHeight="1">
      <c r="A113" s="36"/>
      <c r="B113" s="37"/>
      <c r="C113" s="141" t="s">
        <v>160</v>
      </c>
      <c r="D113" s="142"/>
      <c r="E113" s="142"/>
      <c r="F113" s="142"/>
      <c r="G113" s="142"/>
      <c r="H113" s="142"/>
      <c r="I113" s="142"/>
      <c r="J113" s="143">
        <f>ROUND(J96+J105,2)</f>
        <v>0</v>
      </c>
      <c r="K113" s="142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="2" customFormat="1" ht="6.96" customHeight="1">
      <c r="A118" s="36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4.96" customHeight="1">
      <c r="A119" s="36"/>
      <c r="B119" s="37"/>
      <c r="C119" s="19" t="s">
        <v>203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14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145" t="str">
        <f>E7</f>
        <v>ČSPHM F. Petrol Marcelová</v>
      </c>
      <c r="F122" s="28"/>
      <c r="G122" s="28"/>
      <c r="H122" s="28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162</v>
      </c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70" t="str">
        <f>E9</f>
        <v>13 - SO 13 Prekládka verejného osvetlenia</v>
      </c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18</v>
      </c>
      <c r="D126" s="36"/>
      <c r="E126" s="36"/>
      <c r="F126" s="23" t="str">
        <f>F12</f>
        <v>k.ú. Marcelová</v>
      </c>
      <c r="G126" s="36"/>
      <c r="H126" s="36"/>
      <c r="I126" s="28" t="s">
        <v>20</v>
      </c>
      <c r="J126" s="72" t="str">
        <f>IF(J12="","",J12)</f>
        <v>24. 1. 2022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5.65" customHeight="1">
      <c r="A128" s="36"/>
      <c r="B128" s="37"/>
      <c r="C128" s="28" t="s">
        <v>22</v>
      </c>
      <c r="D128" s="36"/>
      <c r="E128" s="36"/>
      <c r="F128" s="23" t="str">
        <f>E15</f>
        <v>F.PROPERTY s.r.o., K. Nagya 12/2, Komárno</v>
      </c>
      <c r="G128" s="36"/>
      <c r="H128" s="36"/>
      <c r="I128" s="28" t="s">
        <v>28</v>
      </c>
      <c r="J128" s="32" t="str">
        <f>E21</f>
        <v>FKF design spol. s r.o.</v>
      </c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26</v>
      </c>
      <c r="D129" s="36"/>
      <c r="E129" s="36"/>
      <c r="F129" s="23" t="str">
        <f>IF(E18="","",E18)</f>
        <v>Vyplň údaj</v>
      </c>
      <c r="G129" s="36"/>
      <c r="H129" s="36"/>
      <c r="I129" s="28" t="s">
        <v>32</v>
      </c>
      <c r="J129" s="32" t="str">
        <f>E24</f>
        <v xml:space="preserve"> </v>
      </c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84"/>
      <c r="B131" s="185"/>
      <c r="C131" s="186" t="s">
        <v>204</v>
      </c>
      <c r="D131" s="187" t="s">
        <v>63</v>
      </c>
      <c r="E131" s="187" t="s">
        <v>59</v>
      </c>
      <c r="F131" s="187" t="s">
        <v>60</v>
      </c>
      <c r="G131" s="187" t="s">
        <v>205</v>
      </c>
      <c r="H131" s="187" t="s">
        <v>206</v>
      </c>
      <c r="I131" s="187" t="s">
        <v>207</v>
      </c>
      <c r="J131" s="188" t="s">
        <v>168</v>
      </c>
      <c r="K131" s="189" t="s">
        <v>208</v>
      </c>
      <c r="L131" s="190"/>
      <c r="M131" s="89" t="s">
        <v>1</v>
      </c>
      <c r="N131" s="90" t="s">
        <v>42</v>
      </c>
      <c r="O131" s="90" t="s">
        <v>209</v>
      </c>
      <c r="P131" s="90" t="s">
        <v>210</v>
      </c>
      <c r="Q131" s="90" t="s">
        <v>211</v>
      </c>
      <c r="R131" s="90" t="s">
        <v>212</v>
      </c>
      <c r="S131" s="90" t="s">
        <v>213</v>
      </c>
      <c r="T131" s="91" t="s">
        <v>214</v>
      </c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</row>
    <row r="132" s="2" customFormat="1" ht="22.8" customHeight="1">
      <c r="A132" s="36"/>
      <c r="B132" s="37"/>
      <c r="C132" s="96" t="s">
        <v>165</v>
      </c>
      <c r="D132" s="36"/>
      <c r="E132" s="36"/>
      <c r="F132" s="36"/>
      <c r="G132" s="36"/>
      <c r="H132" s="36"/>
      <c r="I132" s="36"/>
      <c r="J132" s="191">
        <f>BK132</f>
        <v>0</v>
      </c>
      <c r="K132" s="36"/>
      <c r="L132" s="37"/>
      <c r="M132" s="92"/>
      <c r="N132" s="76"/>
      <c r="O132" s="93"/>
      <c r="P132" s="192">
        <f>P133+P138+P158</f>
        <v>0</v>
      </c>
      <c r="Q132" s="93"/>
      <c r="R132" s="192">
        <f>R133+R138+R158</f>
        <v>43.884379999999993</v>
      </c>
      <c r="S132" s="93"/>
      <c r="T132" s="193">
        <f>T133+T138+T158</f>
        <v>0.51700000000000002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77</v>
      </c>
      <c r="AU132" s="15" t="s">
        <v>170</v>
      </c>
      <c r="BK132" s="194">
        <f>BK133+BK138+BK158</f>
        <v>0</v>
      </c>
    </row>
    <row r="133" s="12" customFormat="1" ht="25.92" customHeight="1">
      <c r="A133" s="12"/>
      <c r="B133" s="195"/>
      <c r="C133" s="12"/>
      <c r="D133" s="196" t="s">
        <v>77</v>
      </c>
      <c r="E133" s="197" t="s">
        <v>215</v>
      </c>
      <c r="F133" s="197" t="s">
        <v>216</v>
      </c>
      <c r="G133" s="12"/>
      <c r="H133" s="12"/>
      <c r="I133" s="198"/>
      <c r="J133" s="199">
        <f>BK133</f>
        <v>0</v>
      </c>
      <c r="K133" s="12"/>
      <c r="L133" s="195"/>
      <c r="M133" s="200"/>
      <c r="N133" s="201"/>
      <c r="O133" s="201"/>
      <c r="P133" s="202">
        <f>P134</f>
        <v>0</v>
      </c>
      <c r="Q133" s="201"/>
      <c r="R133" s="202">
        <f>R134</f>
        <v>0</v>
      </c>
      <c r="S133" s="201"/>
      <c r="T133" s="203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6" t="s">
        <v>82</v>
      </c>
      <c r="AT133" s="204" t="s">
        <v>77</v>
      </c>
      <c r="AU133" s="204" t="s">
        <v>78</v>
      </c>
      <c r="AY133" s="196" t="s">
        <v>217</v>
      </c>
      <c r="BK133" s="205">
        <f>BK134</f>
        <v>0</v>
      </c>
    </row>
    <row r="134" s="12" customFormat="1" ht="22.8" customHeight="1">
      <c r="A134" s="12"/>
      <c r="B134" s="195"/>
      <c r="C134" s="12"/>
      <c r="D134" s="196" t="s">
        <v>77</v>
      </c>
      <c r="E134" s="206" t="s">
        <v>134</v>
      </c>
      <c r="F134" s="206" t="s">
        <v>443</v>
      </c>
      <c r="G134" s="12"/>
      <c r="H134" s="12"/>
      <c r="I134" s="198"/>
      <c r="J134" s="207">
        <f>BK134</f>
        <v>0</v>
      </c>
      <c r="K134" s="12"/>
      <c r="L134" s="195"/>
      <c r="M134" s="200"/>
      <c r="N134" s="201"/>
      <c r="O134" s="201"/>
      <c r="P134" s="202">
        <f>SUM(P135:P137)</f>
        <v>0</v>
      </c>
      <c r="Q134" s="201"/>
      <c r="R134" s="202">
        <f>SUM(R135:R137)</f>
        <v>0</v>
      </c>
      <c r="S134" s="201"/>
      <c r="T134" s="203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6" t="s">
        <v>82</v>
      </c>
      <c r="AT134" s="204" t="s">
        <v>77</v>
      </c>
      <c r="AU134" s="204" t="s">
        <v>82</v>
      </c>
      <c r="AY134" s="196" t="s">
        <v>217</v>
      </c>
      <c r="BK134" s="205">
        <f>SUM(BK135:BK137)</f>
        <v>0</v>
      </c>
    </row>
    <row r="135" s="2" customFormat="1" ht="21.75" customHeight="1">
      <c r="A135" s="36"/>
      <c r="B135" s="176"/>
      <c r="C135" s="208" t="s">
        <v>1062</v>
      </c>
      <c r="D135" s="208" t="s">
        <v>220</v>
      </c>
      <c r="E135" s="209" t="s">
        <v>1420</v>
      </c>
      <c r="F135" s="210" t="s">
        <v>1421</v>
      </c>
      <c r="G135" s="211" t="s">
        <v>248</v>
      </c>
      <c r="H135" s="212">
        <v>0.51700000000000002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2723</v>
      </c>
    </row>
    <row r="136" s="2" customFormat="1" ht="24.15" customHeight="1">
      <c r="A136" s="36"/>
      <c r="B136" s="176"/>
      <c r="C136" s="208" t="s">
        <v>256</v>
      </c>
      <c r="D136" s="208" t="s">
        <v>220</v>
      </c>
      <c r="E136" s="209" t="s">
        <v>1423</v>
      </c>
      <c r="F136" s="210" t="s">
        <v>1424</v>
      </c>
      <c r="G136" s="211" t="s">
        <v>248</v>
      </c>
      <c r="H136" s="212">
        <v>0.51700000000000002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2724</v>
      </c>
    </row>
    <row r="137" s="2" customFormat="1" ht="24.15" customHeight="1">
      <c r="A137" s="36"/>
      <c r="B137" s="176"/>
      <c r="C137" s="208" t="s">
        <v>292</v>
      </c>
      <c r="D137" s="208" t="s">
        <v>220</v>
      </c>
      <c r="E137" s="209" t="s">
        <v>1426</v>
      </c>
      <c r="F137" s="210" t="s">
        <v>1427</v>
      </c>
      <c r="G137" s="211" t="s">
        <v>248</v>
      </c>
      <c r="H137" s="212">
        <v>0.51700000000000002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2725</v>
      </c>
    </row>
    <row r="138" s="12" customFormat="1" ht="25.92" customHeight="1">
      <c r="A138" s="12"/>
      <c r="B138" s="195"/>
      <c r="C138" s="12"/>
      <c r="D138" s="196" t="s">
        <v>77</v>
      </c>
      <c r="E138" s="197" t="s">
        <v>357</v>
      </c>
      <c r="F138" s="197" t="s">
        <v>949</v>
      </c>
      <c r="G138" s="12"/>
      <c r="H138" s="12"/>
      <c r="I138" s="198"/>
      <c r="J138" s="199">
        <f>BK138</f>
        <v>0</v>
      </c>
      <c r="K138" s="12"/>
      <c r="L138" s="195"/>
      <c r="M138" s="200"/>
      <c r="N138" s="201"/>
      <c r="O138" s="201"/>
      <c r="P138" s="202">
        <f>P139+P150</f>
        <v>0</v>
      </c>
      <c r="Q138" s="201"/>
      <c r="R138" s="202">
        <f>R139+R150</f>
        <v>43.884379999999993</v>
      </c>
      <c r="S138" s="201"/>
      <c r="T138" s="203">
        <f>T139+T150</f>
        <v>0.51700000000000002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110</v>
      </c>
      <c r="AT138" s="204" t="s">
        <v>77</v>
      </c>
      <c r="AU138" s="204" t="s">
        <v>78</v>
      </c>
      <c r="AY138" s="196" t="s">
        <v>217</v>
      </c>
      <c r="BK138" s="205">
        <f>BK139+BK150</f>
        <v>0</v>
      </c>
    </row>
    <row r="139" s="12" customFormat="1" ht="22.8" customHeight="1">
      <c r="A139" s="12"/>
      <c r="B139" s="195"/>
      <c r="C139" s="12"/>
      <c r="D139" s="196" t="s">
        <v>77</v>
      </c>
      <c r="E139" s="206" t="s">
        <v>950</v>
      </c>
      <c r="F139" s="206" t="s">
        <v>951</v>
      </c>
      <c r="G139" s="12"/>
      <c r="H139" s="12"/>
      <c r="I139" s="198"/>
      <c r="J139" s="207">
        <f>BK139</f>
        <v>0</v>
      </c>
      <c r="K139" s="12"/>
      <c r="L139" s="195"/>
      <c r="M139" s="200"/>
      <c r="N139" s="201"/>
      <c r="O139" s="201"/>
      <c r="P139" s="202">
        <f>SUM(P140:P149)</f>
        <v>0</v>
      </c>
      <c r="Q139" s="201"/>
      <c r="R139" s="202">
        <f>SUM(R140:R149)</f>
        <v>1.59612</v>
      </c>
      <c r="S139" s="201"/>
      <c r="T139" s="203">
        <f>SUM(T140:T149)</f>
        <v>0.51700000000000002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110</v>
      </c>
      <c r="AT139" s="204" t="s">
        <v>77</v>
      </c>
      <c r="AU139" s="204" t="s">
        <v>82</v>
      </c>
      <c r="AY139" s="196" t="s">
        <v>217</v>
      </c>
      <c r="BK139" s="205">
        <f>SUM(BK140:BK149)</f>
        <v>0</v>
      </c>
    </row>
    <row r="140" s="2" customFormat="1" ht="21.75" customHeight="1">
      <c r="A140" s="36"/>
      <c r="B140" s="176"/>
      <c r="C140" s="208" t="s">
        <v>82</v>
      </c>
      <c r="D140" s="208" t="s">
        <v>220</v>
      </c>
      <c r="E140" s="209" t="s">
        <v>2555</v>
      </c>
      <c r="F140" s="210" t="s">
        <v>2556</v>
      </c>
      <c r="G140" s="211" t="s">
        <v>468</v>
      </c>
      <c r="H140" s="212">
        <v>180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893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893</v>
      </c>
      <c r="BM140" s="219" t="s">
        <v>2726</v>
      </c>
    </row>
    <row r="141" s="2" customFormat="1" ht="24.15" customHeight="1">
      <c r="A141" s="36"/>
      <c r="B141" s="176"/>
      <c r="C141" s="221" t="s">
        <v>88</v>
      </c>
      <c r="D141" s="221" t="s">
        <v>357</v>
      </c>
      <c r="E141" s="222" t="s">
        <v>2558</v>
      </c>
      <c r="F141" s="223" t="s">
        <v>2559</v>
      </c>
      <c r="G141" s="224" t="s">
        <v>468</v>
      </c>
      <c r="H141" s="225">
        <v>180</v>
      </c>
      <c r="I141" s="226"/>
      <c r="J141" s="225">
        <f>ROUND(I141*H141,3)</f>
        <v>0</v>
      </c>
      <c r="K141" s="227"/>
      <c r="L141" s="228"/>
      <c r="M141" s="229" t="s">
        <v>1</v>
      </c>
      <c r="N141" s="230" t="s">
        <v>44</v>
      </c>
      <c r="O141" s="80"/>
      <c r="P141" s="217">
        <f>O141*H141</f>
        <v>0</v>
      </c>
      <c r="Q141" s="217">
        <v>0.00077999999999999999</v>
      </c>
      <c r="R141" s="217">
        <f>Q141*H141</f>
        <v>0.1404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716</v>
      </c>
      <c r="AT141" s="219" t="s">
        <v>357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716</v>
      </c>
      <c r="BM141" s="219" t="s">
        <v>2727</v>
      </c>
    </row>
    <row r="142" s="2" customFormat="1" ht="24.15" customHeight="1">
      <c r="A142" s="36"/>
      <c r="B142" s="176"/>
      <c r="C142" s="208" t="s">
        <v>320</v>
      </c>
      <c r="D142" s="208" t="s">
        <v>220</v>
      </c>
      <c r="E142" s="209" t="s">
        <v>2728</v>
      </c>
      <c r="F142" s="210" t="s">
        <v>2729</v>
      </c>
      <c r="G142" s="211" t="s">
        <v>468</v>
      </c>
      <c r="H142" s="212">
        <v>30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893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893</v>
      </c>
      <c r="BM142" s="219" t="s">
        <v>2730</v>
      </c>
    </row>
    <row r="143" s="2" customFormat="1" ht="16.5" customHeight="1">
      <c r="A143" s="36"/>
      <c r="B143" s="176"/>
      <c r="C143" s="221" t="s">
        <v>324</v>
      </c>
      <c r="D143" s="221" t="s">
        <v>357</v>
      </c>
      <c r="E143" s="222" t="s">
        <v>2731</v>
      </c>
      <c r="F143" s="223" t="s">
        <v>2732</v>
      </c>
      <c r="G143" s="224" t="s">
        <v>468</v>
      </c>
      <c r="H143" s="225">
        <v>30</v>
      </c>
      <c r="I143" s="226"/>
      <c r="J143" s="225">
        <f>ROUND(I143*H143,3)</f>
        <v>0</v>
      </c>
      <c r="K143" s="227"/>
      <c r="L143" s="228"/>
      <c r="M143" s="229" t="s">
        <v>1</v>
      </c>
      <c r="N143" s="230" t="s">
        <v>44</v>
      </c>
      <c r="O143" s="80"/>
      <c r="P143" s="217">
        <f>O143*H143</f>
        <v>0</v>
      </c>
      <c r="Q143" s="217">
        <v>0.00096000000000000002</v>
      </c>
      <c r="R143" s="217">
        <f>Q143*H143</f>
        <v>0.028799999999999999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716</v>
      </c>
      <c r="AT143" s="219" t="s">
        <v>357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716</v>
      </c>
      <c r="BM143" s="219" t="s">
        <v>2733</v>
      </c>
    </row>
    <row r="144" s="2" customFormat="1" ht="24.15" customHeight="1">
      <c r="A144" s="36"/>
      <c r="B144" s="176"/>
      <c r="C144" s="208" t="s">
        <v>128</v>
      </c>
      <c r="D144" s="208" t="s">
        <v>220</v>
      </c>
      <c r="E144" s="209" t="s">
        <v>2573</v>
      </c>
      <c r="F144" s="210" t="s">
        <v>2574</v>
      </c>
      <c r="G144" s="211" t="s">
        <v>468</v>
      </c>
      <c r="H144" s="212">
        <v>276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893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893</v>
      </c>
      <c r="BM144" s="219" t="s">
        <v>2734</v>
      </c>
    </row>
    <row r="145" s="2" customFormat="1" ht="16.5" customHeight="1">
      <c r="A145" s="36"/>
      <c r="B145" s="176"/>
      <c r="C145" s="221" t="s">
        <v>131</v>
      </c>
      <c r="D145" s="221" t="s">
        <v>357</v>
      </c>
      <c r="E145" s="222" t="s">
        <v>2576</v>
      </c>
      <c r="F145" s="223" t="s">
        <v>2577</v>
      </c>
      <c r="G145" s="224" t="s">
        <v>468</v>
      </c>
      <c r="H145" s="225">
        <v>276</v>
      </c>
      <c r="I145" s="226"/>
      <c r="J145" s="225">
        <f>ROUND(I145*H145,3)</f>
        <v>0</v>
      </c>
      <c r="K145" s="227"/>
      <c r="L145" s="228"/>
      <c r="M145" s="229" t="s">
        <v>1</v>
      </c>
      <c r="N145" s="230" t="s">
        <v>44</v>
      </c>
      <c r="O145" s="80"/>
      <c r="P145" s="217">
        <f>O145*H145</f>
        <v>0</v>
      </c>
      <c r="Q145" s="217">
        <v>0.0051700000000000001</v>
      </c>
      <c r="R145" s="217">
        <f>Q145*H145</f>
        <v>1.42692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716</v>
      </c>
      <c r="AT145" s="219" t="s">
        <v>357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716</v>
      </c>
      <c r="BM145" s="219" t="s">
        <v>2735</v>
      </c>
    </row>
    <row r="146" s="2" customFormat="1" ht="24.15" customHeight="1">
      <c r="A146" s="36"/>
      <c r="B146" s="176"/>
      <c r="C146" s="208" t="s">
        <v>305</v>
      </c>
      <c r="D146" s="208" t="s">
        <v>220</v>
      </c>
      <c r="E146" s="209" t="s">
        <v>2736</v>
      </c>
      <c r="F146" s="210" t="s">
        <v>2737</v>
      </c>
      <c r="G146" s="211" t="s">
        <v>468</v>
      </c>
      <c r="H146" s="212">
        <v>100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0.0051700000000000001</v>
      </c>
      <c r="T146" s="218">
        <f>S146*H146</f>
        <v>0.51700000000000002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893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893</v>
      </c>
      <c r="BM146" s="219" t="s">
        <v>2738</v>
      </c>
    </row>
    <row r="147" s="2" customFormat="1" ht="24.15" customHeight="1">
      <c r="A147" s="36"/>
      <c r="B147" s="176"/>
      <c r="C147" s="208" t="s">
        <v>328</v>
      </c>
      <c r="D147" s="208" t="s">
        <v>220</v>
      </c>
      <c r="E147" s="209" t="s">
        <v>2739</v>
      </c>
      <c r="F147" s="210" t="s">
        <v>2740</v>
      </c>
      <c r="G147" s="211" t="s">
        <v>303</v>
      </c>
      <c r="H147" s="212">
        <v>2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893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893</v>
      </c>
      <c r="BM147" s="219" t="s">
        <v>2741</v>
      </c>
    </row>
    <row r="148" s="2" customFormat="1" ht="16.5" customHeight="1">
      <c r="A148" s="36"/>
      <c r="B148" s="176"/>
      <c r="C148" s="221" t="s">
        <v>309</v>
      </c>
      <c r="D148" s="221" t="s">
        <v>357</v>
      </c>
      <c r="E148" s="222" t="s">
        <v>2742</v>
      </c>
      <c r="F148" s="223" t="s">
        <v>2743</v>
      </c>
      <c r="G148" s="224" t="s">
        <v>303</v>
      </c>
      <c r="H148" s="225">
        <v>2</v>
      </c>
      <c r="I148" s="226"/>
      <c r="J148" s="225">
        <f>ROUND(I148*H148,3)</f>
        <v>0</v>
      </c>
      <c r="K148" s="227"/>
      <c r="L148" s="228"/>
      <c r="M148" s="229" t="s">
        <v>1</v>
      </c>
      <c r="N148" s="230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1517</v>
      </c>
      <c r="AT148" s="219" t="s">
        <v>357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893</v>
      </c>
      <c r="BM148" s="219" t="s">
        <v>2744</v>
      </c>
    </row>
    <row r="149" s="2" customFormat="1" ht="16.5" customHeight="1">
      <c r="A149" s="36"/>
      <c r="B149" s="176"/>
      <c r="C149" s="208" t="s">
        <v>300</v>
      </c>
      <c r="D149" s="208" t="s">
        <v>220</v>
      </c>
      <c r="E149" s="209" t="s">
        <v>2745</v>
      </c>
      <c r="F149" s="210" t="s">
        <v>2746</v>
      </c>
      <c r="G149" s="211" t="s">
        <v>761</v>
      </c>
      <c r="H149" s="212">
        <v>1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893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893</v>
      </c>
      <c r="BM149" s="219" t="s">
        <v>2747</v>
      </c>
    </row>
    <row r="150" s="12" customFormat="1" ht="22.8" customHeight="1">
      <c r="A150" s="12"/>
      <c r="B150" s="195"/>
      <c r="C150" s="12"/>
      <c r="D150" s="196" t="s">
        <v>77</v>
      </c>
      <c r="E150" s="206" t="s">
        <v>2580</v>
      </c>
      <c r="F150" s="206" t="s">
        <v>2581</v>
      </c>
      <c r="G150" s="12"/>
      <c r="H150" s="12"/>
      <c r="I150" s="198"/>
      <c r="J150" s="207">
        <f>BK150</f>
        <v>0</v>
      </c>
      <c r="K150" s="12"/>
      <c r="L150" s="195"/>
      <c r="M150" s="200"/>
      <c r="N150" s="201"/>
      <c r="O150" s="201"/>
      <c r="P150" s="202">
        <f>SUM(P151:P157)</f>
        <v>0</v>
      </c>
      <c r="Q150" s="201"/>
      <c r="R150" s="202">
        <f>SUM(R151:R157)</f>
        <v>42.288259999999994</v>
      </c>
      <c r="S150" s="201"/>
      <c r="T150" s="203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110</v>
      </c>
      <c r="AT150" s="204" t="s">
        <v>77</v>
      </c>
      <c r="AU150" s="204" t="s">
        <v>82</v>
      </c>
      <c r="AY150" s="196" t="s">
        <v>217</v>
      </c>
      <c r="BK150" s="205">
        <f>SUM(BK151:BK157)</f>
        <v>0</v>
      </c>
    </row>
    <row r="151" s="2" customFormat="1" ht="24.15" customHeight="1">
      <c r="A151" s="36"/>
      <c r="B151" s="176"/>
      <c r="C151" s="208" t="s">
        <v>140</v>
      </c>
      <c r="D151" s="208" t="s">
        <v>220</v>
      </c>
      <c r="E151" s="209" t="s">
        <v>2582</v>
      </c>
      <c r="F151" s="210" t="s">
        <v>2583</v>
      </c>
      <c r="G151" s="211" t="s">
        <v>468</v>
      </c>
      <c r="H151" s="212">
        <v>306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893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893</v>
      </c>
      <c r="BM151" s="219" t="s">
        <v>2748</v>
      </c>
    </row>
    <row r="152" s="2" customFormat="1" ht="33" customHeight="1">
      <c r="A152" s="36"/>
      <c r="B152" s="176"/>
      <c r="C152" s="208" t="s">
        <v>143</v>
      </c>
      <c r="D152" s="208" t="s">
        <v>220</v>
      </c>
      <c r="E152" s="209" t="s">
        <v>2585</v>
      </c>
      <c r="F152" s="210" t="s">
        <v>2586</v>
      </c>
      <c r="G152" s="211" t="s">
        <v>468</v>
      </c>
      <c r="H152" s="212">
        <v>306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893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893</v>
      </c>
      <c r="BM152" s="219" t="s">
        <v>2749</v>
      </c>
    </row>
    <row r="153" s="2" customFormat="1" ht="16.5" customHeight="1">
      <c r="A153" s="36"/>
      <c r="B153" s="176"/>
      <c r="C153" s="221" t="s">
        <v>146</v>
      </c>
      <c r="D153" s="221" t="s">
        <v>357</v>
      </c>
      <c r="E153" s="222" t="s">
        <v>2588</v>
      </c>
      <c r="F153" s="223" t="s">
        <v>2589</v>
      </c>
      <c r="G153" s="224" t="s">
        <v>248</v>
      </c>
      <c r="H153" s="225">
        <v>42.223999999999997</v>
      </c>
      <c r="I153" s="226"/>
      <c r="J153" s="225">
        <f>ROUND(I153*H153,3)</f>
        <v>0</v>
      </c>
      <c r="K153" s="227"/>
      <c r="L153" s="228"/>
      <c r="M153" s="229" t="s">
        <v>1</v>
      </c>
      <c r="N153" s="230" t="s">
        <v>44</v>
      </c>
      <c r="O153" s="80"/>
      <c r="P153" s="217">
        <f>O153*H153</f>
        <v>0</v>
      </c>
      <c r="Q153" s="217">
        <v>1</v>
      </c>
      <c r="R153" s="217">
        <f>Q153*H153</f>
        <v>42.223999999999997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716</v>
      </c>
      <c r="AT153" s="219" t="s">
        <v>357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716</v>
      </c>
      <c r="BM153" s="219" t="s">
        <v>2750</v>
      </c>
    </row>
    <row r="154" s="2" customFormat="1" ht="24.15" customHeight="1">
      <c r="A154" s="36"/>
      <c r="B154" s="176"/>
      <c r="C154" s="208" t="s">
        <v>827</v>
      </c>
      <c r="D154" s="208" t="s">
        <v>220</v>
      </c>
      <c r="E154" s="209" t="s">
        <v>2591</v>
      </c>
      <c r="F154" s="210" t="s">
        <v>2592</v>
      </c>
      <c r="G154" s="211" t="s">
        <v>468</v>
      </c>
      <c r="H154" s="212">
        <v>306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893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893</v>
      </c>
      <c r="BM154" s="219" t="s">
        <v>2751</v>
      </c>
    </row>
    <row r="155" s="2" customFormat="1" ht="16.5" customHeight="1">
      <c r="A155" s="36"/>
      <c r="B155" s="176"/>
      <c r="C155" s="221" t="s">
        <v>149</v>
      </c>
      <c r="D155" s="221" t="s">
        <v>357</v>
      </c>
      <c r="E155" s="222" t="s">
        <v>2594</v>
      </c>
      <c r="F155" s="223" t="s">
        <v>2595</v>
      </c>
      <c r="G155" s="224" t="s">
        <v>468</v>
      </c>
      <c r="H155" s="225">
        <v>306</v>
      </c>
      <c r="I155" s="226"/>
      <c r="J155" s="225">
        <f>ROUND(I155*H155,3)</f>
        <v>0</v>
      </c>
      <c r="K155" s="227"/>
      <c r="L155" s="228"/>
      <c r="M155" s="229" t="s">
        <v>1</v>
      </c>
      <c r="N155" s="230" t="s">
        <v>44</v>
      </c>
      <c r="O155" s="80"/>
      <c r="P155" s="217">
        <f>O155*H155</f>
        <v>0</v>
      </c>
      <c r="Q155" s="217">
        <v>0.00021000000000000001</v>
      </c>
      <c r="R155" s="217">
        <f>Q155*H155</f>
        <v>0.064259999999999998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716</v>
      </c>
      <c r="AT155" s="219" t="s">
        <v>357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716</v>
      </c>
      <c r="BM155" s="219" t="s">
        <v>2752</v>
      </c>
    </row>
    <row r="156" s="2" customFormat="1" ht="33" customHeight="1">
      <c r="A156" s="36"/>
      <c r="B156" s="176"/>
      <c r="C156" s="208" t="s">
        <v>344</v>
      </c>
      <c r="D156" s="208" t="s">
        <v>220</v>
      </c>
      <c r="E156" s="209" t="s">
        <v>2597</v>
      </c>
      <c r="F156" s="210" t="s">
        <v>2598</v>
      </c>
      <c r="G156" s="211" t="s">
        <v>468</v>
      </c>
      <c r="H156" s="212">
        <v>306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893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893</v>
      </c>
      <c r="BM156" s="219" t="s">
        <v>2753</v>
      </c>
    </row>
    <row r="157" s="2" customFormat="1" ht="33" customHeight="1">
      <c r="A157" s="36"/>
      <c r="B157" s="176"/>
      <c r="C157" s="208" t="s">
        <v>348</v>
      </c>
      <c r="D157" s="208" t="s">
        <v>220</v>
      </c>
      <c r="E157" s="209" t="s">
        <v>2600</v>
      </c>
      <c r="F157" s="210" t="s">
        <v>2601</v>
      </c>
      <c r="G157" s="211" t="s">
        <v>254</v>
      </c>
      <c r="H157" s="212">
        <v>107.09999999999999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893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893</v>
      </c>
      <c r="BM157" s="219" t="s">
        <v>2754</v>
      </c>
    </row>
    <row r="158" s="12" customFormat="1" ht="25.92" customHeight="1">
      <c r="A158" s="12"/>
      <c r="B158" s="195"/>
      <c r="C158" s="12"/>
      <c r="D158" s="196" t="s">
        <v>77</v>
      </c>
      <c r="E158" s="197" t="s">
        <v>1882</v>
      </c>
      <c r="F158" s="197" t="s">
        <v>1883</v>
      </c>
      <c r="G158" s="12"/>
      <c r="H158" s="12"/>
      <c r="I158" s="198"/>
      <c r="J158" s="199">
        <f>BK158</f>
        <v>0</v>
      </c>
      <c r="K158" s="12"/>
      <c r="L158" s="195"/>
      <c r="M158" s="200"/>
      <c r="N158" s="201"/>
      <c r="O158" s="201"/>
      <c r="P158" s="202">
        <f>SUM(P159:P160)</f>
        <v>0</v>
      </c>
      <c r="Q158" s="201"/>
      <c r="R158" s="202">
        <f>SUM(R159:R160)</f>
        <v>0</v>
      </c>
      <c r="S158" s="201"/>
      <c r="T158" s="20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6" t="s">
        <v>119</v>
      </c>
      <c r="AT158" s="204" t="s">
        <v>77</v>
      </c>
      <c r="AU158" s="204" t="s">
        <v>78</v>
      </c>
      <c r="AY158" s="196" t="s">
        <v>217</v>
      </c>
      <c r="BK158" s="205">
        <f>SUM(BK159:BK160)</f>
        <v>0</v>
      </c>
    </row>
    <row r="159" s="2" customFormat="1" ht="33" customHeight="1">
      <c r="A159" s="36"/>
      <c r="B159" s="176"/>
      <c r="C159" s="208" t="s">
        <v>1291</v>
      </c>
      <c r="D159" s="208" t="s">
        <v>220</v>
      </c>
      <c r="E159" s="209" t="s">
        <v>2603</v>
      </c>
      <c r="F159" s="210" t="s">
        <v>2604</v>
      </c>
      <c r="G159" s="211" t="s">
        <v>2605</v>
      </c>
      <c r="H159" s="212">
        <v>100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1886</v>
      </c>
      <c r="AT159" s="219" t="s">
        <v>220</v>
      </c>
      <c r="AU159" s="219" t="s">
        <v>82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1886</v>
      </c>
      <c r="BM159" s="219" t="s">
        <v>2755</v>
      </c>
    </row>
    <row r="160" s="2" customFormat="1" ht="16.5" customHeight="1">
      <c r="A160" s="36"/>
      <c r="B160" s="176"/>
      <c r="C160" s="208" t="s">
        <v>7</v>
      </c>
      <c r="D160" s="208" t="s">
        <v>220</v>
      </c>
      <c r="E160" s="209" t="s">
        <v>2607</v>
      </c>
      <c r="F160" s="210" t="s">
        <v>2608</v>
      </c>
      <c r="G160" s="211" t="s">
        <v>303</v>
      </c>
      <c r="H160" s="212">
        <v>1</v>
      </c>
      <c r="I160" s="213"/>
      <c r="J160" s="212">
        <f>ROUND(I160*H160,3)</f>
        <v>0</v>
      </c>
      <c r="K160" s="214"/>
      <c r="L160" s="37"/>
      <c r="M160" s="236" t="s">
        <v>1</v>
      </c>
      <c r="N160" s="237" t="s">
        <v>44</v>
      </c>
      <c r="O160" s="233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1886</v>
      </c>
      <c r="AT160" s="219" t="s">
        <v>220</v>
      </c>
      <c r="AU160" s="219" t="s">
        <v>82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1886</v>
      </c>
      <c r="BM160" s="219" t="s">
        <v>2756</v>
      </c>
    </row>
    <row r="161" s="2" customFormat="1" ht="6.96" customHeight="1">
      <c r="A161" s="36"/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37"/>
      <c r="M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</sheetData>
  <autoFilter ref="C131:K160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163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J122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ROUND((SUM(BE122:BE129) + SUM(BE149:BE356)),  2)</f>
        <v>0</v>
      </c>
      <c r="G35" s="152"/>
      <c r="H35" s="152"/>
      <c r="I35" s="153">
        <v>0.20000000000000001</v>
      </c>
      <c r="J35" s="151">
        <f>ROUND(((SUM(BE122:BE129) + SUM(BE149:BE356))*I35),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ROUND((SUM(BF122:BF129) + SUM(BF149:BF356)),  2)</f>
        <v>0</v>
      </c>
      <c r="G36" s="152"/>
      <c r="H36" s="152"/>
      <c r="I36" s="153">
        <v>0.20000000000000001</v>
      </c>
      <c r="J36" s="151">
        <f>ROUND(((SUM(BF122:BF129) + SUM(BF149:BF356))*I36),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ROUND((SUM(BG122:BG129) + SUM(BG149:BG356)),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ROUND((SUM(BH122:BH129) + SUM(BH149:BH356)),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ROUND((SUM(BI122:BI129) + SUM(BI149:BI356)),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1 - SO 01 - Hlavná stavba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J149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J150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J151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173</v>
      </c>
      <c r="E99" s="172"/>
      <c r="F99" s="172"/>
      <c r="G99" s="172"/>
      <c r="H99" s="172"/>
      <c r="I99" s="172"/>
      <c r="J99" s="173">
        <f>J159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174</v>
      </c>
      <c r="E100" s="172"/>
      <c r="F100" s="172"/>
      <c r="G100" s="172"/>
      <c r="H100" s="172"/>
      <c r="I100" s="172"/>
      <c r="J100" s="173">
        <f>J172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175</v>
      </c>
      <c r="E101" s="172"/>
      <c r="F101" s="172"/>
      <c r="G101" s="172"/>
      <c r="H101" s="172"/>
      <c r="I101" s="172"/>
      <c r="J101" s="173">
        <f>J185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176</v>
      </c>
      <c r="E102" s="172"/>
      <c r="F102" s="172"/>
      <c r="G102" s="172"/>
      <c r="H102" s="172"/>
      <c r="I102" s="172"/>
      <c r="J102" s="173">
        <f>J191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177</v>
      </c>
      <c r="E103" s="172"/>
      <c r="F103" s="172"/>
      <c r="G103" s="172"/>
      <c r="H103" s="172"/>
      <c r="I103" s="172"/>
      <c r="J103" s="173">
        <f>J212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178</v>
      </c>
      <c r="E104" s="168"/>
      <c r="F104" s="168"/>
      <c r="G104" s="168"/>
      <c r="H104" s="168"/>
      <c r="I104" s="168"/>
      <c r="J104" s="169">
        <f>J222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0"/>
      <c r="C105" s="10"/>
      <c r="D105" s="171" t="s">
        <v>179</v>
      </c>
      <c r="E105" s="172"/>
      <c r="F105" s="172"/>
      <c r="G105" s="172"/>
      <c r="H105" s="172"/>
      <c r="I105" s="172"/>
      <c r="J105" s="173">
        <f>J223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0"/>
      <c r="C106" s="10"/>
      <c r="D106" s="171" t="s">
        <v>180</v>
      </c>
      <c r="E106" s="172"/>
      <c r="F106" s="172"/>
      <c r="G106" s="172"/>
      <c r="H106" s="172"/>
      <c r="I106" s="172"/>
      <c r="J106" s="173">
        <f>J232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0"/>
      <c r="C107" s="10"/>
      <c r="D107" s="171" t="s">
        <v>181</v>
      </c>
      <c r="E107" s="172"/>
      <c r="F107" s="172"/>
      <c r="G107" s="172"/>
      <c r="H107" s="172"/>
      <c r="I107" s="172"/>
      <c r="J107" s="173">
        <f>J251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0"/>
      <c r="C108" s="10"/>
      <c r="D108" s="171" t="s">
        <v>182</v>
      </c>
      <c r="E108" s="172"/>
      <c r="F108" s="172"/>
      <c r="G108" s="172"/>
      <c r="H108" s="172"/>
      <c r="I108" s="172"/>
      <c r="J108" s="173">
        <f>J272</f>
        <v>0</v>
      </c>
      <c r="K108" s="10"/>
      <c r="L108" s="17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0"/>
      <c r="C109" s="10"/>
      <c r="D109" s="171" t="s">
        <v>183</v>
      </c>
      <c r="E109" s="172"/>
      <c r="F109" s="172"/>
      <c r="G109" s="172"/>
      <c r="H109" s="172"/>
      <c r="I109" s="172"/>
      <c r="J109" s="173">
        <f>J275</f>
        <v>0</v>
      </c>
      <c r="K109" s="10"/>
      <c r="L109" s="17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0"/>
      <c r="C110" s="10"/>
      <c r="D110" s="171" t="s">
        <v>184</v>
      </c>
      <c r="E110" s="172"/>
      <c r="F110" s="172"/>
      <c r="G110" s="172"/>
      <c r="H110" s="172"/>
      <c r="I110" s="172"/>
      <c r="J110" s="173">
        <f>J284</f>
        <v>0</v>
      </c>
      <c r="K110" s="10"/>
      <c r="L110" s="17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0"/>
      <c r="C111" s="10"/>
      <c r="D111" s="171" t="s">
        <v>185</v>
      </c>
      <c r="E111" s="172"/>
      <c r="F111" s="172"/>
      <c r="G111" s="172"/>
      <c r="H111" s="172"/>
      <c r="I111" s="172"/>
      <c r="J111" s="173">
        <f>J291</f>
        <v>0</v>
      </c>
      <c r="K111" s="10"/>
      <c r="L111" s="17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0"/>
      <c r="C112" s="10"/>
      <c r="D112" s="171" t="s">
        <v>186</v>
      </c>
      <c r="E112" s="172"/>
      <c r="F112" s="172"/>
      <c r="G112" s="172"/>
      <c r="H112" s="172"/>
      <c r="I112" s="172"/>
      <c r="J112" s="173">
        <f>J302</f>
        <v>0</v>
      </c>
      <c r="K112" s="10"/>
      <c r="L112" s="17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0"/>
      <c r="C113" s="10"/>
      <c r="D113" s="171" t="s">
        <v>187</v>
      </c>
      <c r="E113" s="172"/>
      <c r="F113" s="172"/>
      <c r="G113" s="172"/>
      <c r="H113" s="172"/>
      <c r="I113" s="172"/>
      <c r="J113" s="173">
        <f>J333</f>
        <v>0</v>
      </c>
      <c r="K113" s="10"/>
      <c r="L113" s="17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0"/>
      <c r="C114" s="10"/>
      <c r="D114" s="171" t="s">
        <v>188</v>
      </c>
      <c r="E114" s="172"/>
      <c r="F114" s="172"/>
      <c r="G114" s="172"/>
      <c r="H114" s="172"/>
      <c r="I114" s="172"/>
      <c r="J114" s="173">
        <f>J338</f>
        <v>0</v>
      </c>
      <c r="K114" s="10"/>
      <c r="L114" s="17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0"/>
      <c r="C115" s="10"/>
      <c r="D115" s="171" t="s">
        <v>189</v>
      </c>
      <c r="E115" s="172"/>
      <c r="F115" s="172"/>
      <c r="G115" s="172"/>
      <c r="H115" s="172"/>
      <c r="I115" s="172"/>
      <c r="J115" s="173">
        <f>J340</f>
        <v>0</v>
      </c>
      <c r="K115" s="10"/>
      <c r="L115" s="17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0"/>
      <c r="C116" s="10"/>
      <c r="D116" s="171" t="s">
        <v>190</v>
      </c>
      <c r="E116" s="172"/>
      <c r="F116" s="172"/>
      <c r="G116" s="172"/>
      <c r="H116" s="172"/>
      <c r="I116" s="172"/>
      <c r="J116" s="173">
        <f>J345</f>
        <v>0</v>
      </c>
      <c r="K116" s="10"/>
      <c r="L116" s="17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0"/>
      <c r="C117" s="10"/>
      <c r="D117" s="171" t="s">
        <v>191</v>
      </c>
      <c r="E117" s="172"/>
      <c r="F117" s="172"/>
      <c r="G117" s="172"/>
      <c r="H117" s="172"/>
      <c r="I117" s="172"/>
      <c r="J117" s="173">
        <f>J348</f>
        <v>0</v>
      </c>
      <c r="K117" s="10"/>
      <c r="L117" s="17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66"/>
      <c r="C118" s="9"/>
      <c r="D118" s="167" t="s">
        <v>192</v>
      </c>
      <c r="E118" s="168"/>
      <c r="F118" s="168"/>
      <c r="G118" s="168"/>
      <c r="H118" s="168"/>
      <c r="I118" s="168"/>
      <c r="J118" s="169">
        <f>J353</f>
        <v>0</v>
      </c>
      <c r="K118" s="9"/>
      <c r="L118" s="166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70"/>
      <c r="C119" s="10"/>
      <c r="D119" s="171" t="s">
        <v>193</v>
      </c>
      <c r="E119" s="172"/>
      <c r="F119" s="172"/>
      <c r="G119" s="172"/>
      <c r="H119" s="172"/>
      <c r="I119" s="172"/>
      <c r="J119" s="173">
        <f>J354</f>
        <v>0</v>
      </c>
      <c r="K119" s="10"/>
      <c r="L119" s="17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9.28" customHeight="1">
      <c r="A122" s="36"/>
      <c r="B122" s="37"/>
      <c r="C122" s="165" t="s">
        <v>194</v>
      </c>
      <c r="D122" s="36"/>
      <c r="E122" s="36"/>
      <c r="F122" s="36"/>
      <c r="G122" s="36"/>
      <c r="H122" s="36"/>
      <c r="I122" s="36"/>
      <c r="J122" s="174">
        <f>ROUND(J123 + J124 + J125 + J126 + J127 + J128,2)</f>
        <v>0</v>
      </c>
      <c r="K122" s="36"/>
      <c r="L122" s="58"/>
      <c r="N122" s="175" t="s">
        <v>42</v>
      </c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8" customHeight="1">
      <c r="A123" s="36"/>
      <c r="B123" s="176"/>
      <c r="C123" s="177"/>
      <c r="D123" s="137" t="s">
        <v>195</v>
      </c>
      <c r="E123" s="178"/>
      <c r="F123" s="178"/>
      <c r="G123" s="177"/>
      <c r="H123" s="177"/>
      <c r="I123" s="177"/>
      <c r="J123" s="133">
        <v>0</v>
      </c>
      <c r="K123" s="177"/>
      <c r="L123" s="179"/>
      <c r="M123" s="180"/>
      <c r="N123" s="181" t="s">
        <v>44</v>
      </c>
      <c r="O123" s="180"/>
      <c r="P123" s="180"/>
      <c r="Q123" s="180"/>
      <c r="R123" s="180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2" t="s">
        <v>196</v>
      </c>
      <c r="AZ123" s="180"/>
      <c r="BA123" s="180"/>
      <c r="BB123" s="180"/>
      <c r="BC123" s="180"/>
      <c r="BD123" s="180"/>
      <c r="BE123" s="183">
        <f>IF(N123="základná",J123,0)</f>
        <v>0</v>
      </c>
      <c r="BF123" s="183">
        <f>IF(N123="znížená",J123,0)</f>
        <v>0</v>
      </c>
      <c r="BG123" s="183">
        <f>IF(N123="zákl. prenesená",J123,0)</f>
        <v>0</v>
      </c>
      <c r="BH123" s="183">
        <f>IF(N123="zníž. prenesená",J123,0)</f>
        <v>0</v>
      </c>
      <c r="BI123" s="183">
        <f>IF(N123="nulová",J123,0)</f>
        <v>0</v>
      </c>
      <c r="BJ123" s="182" t="s">
        <v>88</v>
      </c>
      <c r="BK123" s="180"/>
      <c r="BL123" s="180"/>
      <c r="BM123" s="180"/>
    </row>
    <row r="124" s="2" customFormat="1" ht="18" customHeight="1">
      <c r="A124" s="36"/>
      <c r="B124" s="176"/>
      <c r="C124" s="177"/>
      <c r="D124" s="137" t="s">
        <v>197</v>
      </c>
      <c r="E124" s="178"/>
      <c r="F124" s="178"/>
      <c r="G124" s="177"/>
      <c r="H124" s="177"/>
      <c r="I124" s="177"/>
      <c r="J124" s="133">
        <v>0</v>
      </c>
      <c r="K124" s="177"/>
      <c r="L124" s="179"/>
      <c r="M124" s="180"/>
      <c r="N124" s="181" t="s">
        <v>44</v>
      </c>
      <c r="O124" s="180"/>
      <c r="P124" s="180"/>
      <c r="Q124" s="180"/>
      <c r="R124" s="180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2" t="s">
        <v>196</v>
      </c>
      <c r="AZ124" s="180"/>
      <c r="BA124" s="180"/>
      <c r="BB124" s="180"/>
      <c r="BC124" s="180"/>
      <c r="BD124" s="180"/>
      <c r="BE124" s="183">
        <f>IF(N124="základná",J124,0)</f>
        <v>0</v>
      </c>
      <c r="BF124" s="183">
        <f>IF(N124="znížená",J124,0)</f>
        <v>0</v>
      </c>
      <c r="BG124" s="183">
        <f>IF(N124="zákl. prenesená",J124,0)</f>
        <v>0</v>
      </c>
      <c r="BH124" s="183">
        <f>IF(N124="zníž. prenesená",J124,0)</f>
        <v>0</v>
      </c>
      <c r="BI124" s="183">
        <f>IF(N124="nulová",J124,0)</f>
        <v>0</v>
      </c>
      <c r="BJ124" s="182" t="s">
        <v>88</v>
      </c>
      <c r="BK124" s="180"/>
      <c r="BL124" s="180"/>
      <c r="BM124" s="180"/>
    </row>
    <row r="125" s="2" customFormat="1" ht="18" customHeight="1">
      <c r="A125" s="36"/>
      <c r="B125" s="176"/>
      <c r="C125" s="177"/>
      <c r="D125" s="137" t="s">
        <v>198</v>
      </c>
      <c r="E125" s="178"/>
      <c r="F125" s="178"/>
      <c r="G125" s="177"/>
      <c r="H125" s="177"/>
      <c r="I125" s="177"/>
      <c r="J125" s="133">
        <v>0</v>
      </c>
      <c r="K125" s="177"/>
      <c r="L125" s="179"/>
      <c r="M125" s="180"/>
      <c r="N125" s="181" t="s">
        <v>44</v>
      </c>
      <c r="O125" s="180"/>
      <c r="P125" s="180"/>
      <c r="Q125" s="180"/>
      <c r="R125" s="180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2" t="s">
        <v>196</v>
      </c>
      <c r="AZ125" s="180"/>
      <c r="BA125" s="180"/>
      <c r="BB125" s="180"/>
      <c r="BC125" s="180"/>
      <c r="BD125" s="180"/>
      <c r="BE125" s="183">
        <f>IF(N125="základná",J125,0)</f>
        <v>0</v>
      </c>
      <c r="BF125" s="183">
        <f>IF(N125="znížená",J125,0)</f>
        <v>0</v>
      </c>
      <c r="BG125" s="183">
        <f>IF(N125="zákl. prenesená",J125,0)</f>
        <v>0</v>
      </c>
      <c r="BH125" s="183">
        <f>IF(N125="zníž. prenesená",J125,0)</f>
        <v>0</v>
      </c>
      <c r="BI125" s="183">
        <f>IF(N125="nulová",J125,0)</f>
        <v>0</v>
      </c>
      <c r="BJ125" s="182" t="s">
        <v>88</v>
      </c>
      <c r="BK125" s="180"/>
      <c r="BL125" s="180"/>
      <c r="BM125" s="180"/>
    </row>
    <row r="126" s="2" customFormat="1" ht="18" customHeight="1">
      <c r="A126" s="36"/>
      <c r="B126" s="176"/>
      <c r="C126" s="177"/>
      <c r="D126" s="137" t="s">
        <v>199</v>
      </c>
      <c r="E126" s="178"/>
      <c r="F126" s="178"/>
      <c r="G126" s="177"/>
      <c r="H126" s="177"/>
      <c r="I126" s="177"/>
      <c r="J126" s="133">
        <v>0</v>
      </c>
      <c r="K126" s="177"/>
      <c r="L126" s="179"/>
      <c r="M126" s="180"/>
      <c r="N126" s="181" t="s">
        <v>44</v>
      </c>
      <c r="O126" s="180"/>
      <c r="P126" s="180"/>
      <c r="Q126" s="180"/>
      <c r="R126" s="180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80"/>
      <c r="AG126" s="180"/>
      <c r="AH126" s="180"/>
      <c r="AI126" s="180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2" t="s">
        <v>196</v>
      </c>
      <c r="AZ126" s="180"/>
      <c r="BA126" s="180"/>
      <c r="BB126" s="180"/>
      <c r="BC126" s="180"/>
      <c r="BD126" s="180"/>
      <c r="BE126" s="183">
        <f>IF(N126="základná",J126,0)</f>
        <v>0</v>
      </c>
      <c r="BF126" s="183">
        <f>IF(N126="znížená",J126,0)</f>
        <v>0</v>
      </c>
      <c r="BG126" s="183">
        <f>IF(N126="zákl. prenesená",J126,0)</f>
        <v>0</v>
      </c>
      <c r="BH126" s="183">
        <f>IF(N126="zníž. prenesená",J126,0)</f>
        <v>0</v>
      </c>
      <c r="BI126" s="183">
        <f>IF(N126="nulová",J126,0)</f>
        <v>0</v>
      </c>
      <c r="BJ126" s="182" t="s">
        <v>88</v>
      </c>
      <c r="BK126" s="180"/>
      <c r="BL126" s="180"/>
      <c r="BM126" s="180"/>
    </row>
    <row r="127" s="2" customFormat="1" ht="18" customHeight="1">
      <c r="A127" s="36"/>
      <c r="B127" s="176"/>
      <c r="C127" s="177"/>
      <c r="D127" s="137" t="s">
        <v>200</v>
      </c>
      <c r="E127" s="178"/>
      <c r="F127" s="178"/>
      <c r="G127" s="177"/>
      <c r="H127" s="177"/>
      <c r="I127" s="177"/>
      <c r="J127" s="133">
        <v>0</v>
      </c>
      <c r="K127" s="177"/>
      <c r="L127" s="179"/>
      <c r="M127" s="180"/>
      <c r="N127" s="181" t="s">
        <v>44</v>
      </c>
      <c r="O127" s="180"/>
      <c r="P127" s="180"/>
      <c r="Q127" s="180"/>
      <c r="R127" s="180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2" t="s">
        <v>196</v>
      </c>
      <c r="AZ127" s="180"/>
      <c r="BA127" s="180"/>
      <c r="BB127" s="180"/>
      <c r="BC127" s="180"/>
      <c r="BD127" s="180"/>
      <c r="BE127" s="183">
        <f>IF(N127="základná",J127,0)</f>
        <v>0</v>
      </c>
      <c r="BF127" s="183">
        <f>IF(N127="znížená",J127,0)</f>
        <v>0</v>
      </c>
      <c r="BG127" s="183">
        <f>IF(N127="zákl. prenesená",J127,0)</f>
        <v>0</v>
      </c>
      <c r="BH127" s="183">
        <f>IF(N127="zníž. prenesená",J127,0)</f>
        <v>0</v>
      </c>
      <c r="BI127" s="183">
        <f>IF(N127="nulová",J127,0)</f>
        <v>0</v>
      </c>
      <c r="BJ127" s="182" t="s">
        <v>88</v>
      </c>
      <c r="BK127" s="180"/>
      <c r="BL127" s="180"/>
      <c r="BM127" s="180"/>
    </row>
    <row r="128" s="2" customFormat="1" ht="18" customHeight="1">
      <c r="A128" s="36"/>
      <c r="B128" s="176"/>
      <c r="C128" s="177"/>
      <c r="D128" s="178" t="s">
        <v>201</v>
      </c>
      <c r="E128" s="177"/>
      <c r="F128" s="177"/>
      <c r="G128" s="177"/>
      <c r="H128" s="177"/>
      <c r="I128" s="177"/>
      <c r="J128" s="133">
        <f>ROUND(J30*T128,2)</f>
        <v>0</v>
      </c>
      <c r="K128" s="177"/>
      <c r="L128" s="179"/>
      <c r="M128" s="180"/>
      <c r="N128" s="181" t="s">
        <v>44</v>
      </c>
      <c r="O128" s="180"/>
      <c r="P128" s="180"/>
      <c r="Q128" s="180"/>
      <c r="R128" s="180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80"/>
      <c r="AG128" s="180"/>
      <c r="AH128" s="180"/>
      <c r="AI128" s="180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2" t="s">
        <v>202</v>
      </c>
      <c r="AZ128" s="180"/>
      <c r="BA128" s="180"/>
      <c r="BB128" s="180"/>
      <c r="BC128" s="180"/>
      <c r="BD128" s="180"/>
      <c r="BE128" s="183">
        <f>IF(N128="základná",J128,0)</f>
        <v>0</v>
      </c>
      <c r="BF128" s="183">
        <f>IF(N128="znížená",J128,0)</f>
        <v>0</v>
      </c>
      <c r="BG128" s="183">
        <f>IF(N128="zákl. prenesená",J128,0)</f>
        <v>0</v>
      </c>
      <c r="BH128" s="183">
        <f>IF(N128="zníž. prenesená",J128,0)</f>
        <v>0</v>
      </c>
      <c r="BI128" s="183">
        <f>IF(N128="nulová",J128,0)</f>
        <v>0</v>
      </c>
      <c r="BJ128" s="182" t="s">
        <v>88</v>
      </c>
      <c r="BK128" s="180"/>
      <c r="BL128" s="180"/>
      <c r="BM128" s="180"/>
    </row>
    <row r="129" s="2" customForma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29.28" customHeight="1">
      <c r="A130" s="36"/>
      <c r="B130" s="37"/>
      <c r="C130" s="141" t="s">
        <v>160</v>
      </c>
      <c r="D130" s="142"/>
      <c r="E130" s="142"/>
      <c r="F130" s="142"/>
      <c r="G130" s="142"/>
      <c r="H130" s="142"/>
      <c r="I130" s="142"/>
      <c r="J130" s="143">
        <f>ROUND(J96+J122,2)</f>
        <v>0</v>
      </c>
      <c r="K130" s="142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5" s="2" customFormat="1" ht="6.96" customHeight="1">
      <c r="A135" s="36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24.96" customHeight="1">
      <c r="A136" s="36"/>
      <c r="B136" s="37"/>
      <c r="C136" s="19" t="s">
        <v>203</v>
      </c>
      <c r="D136" s="36"/>
      <c r="E136" s="36"/>
      <c r="F136" s="36"/>
      <c r="G136" s="36"/>
      <c r="H136" s="36"/>
      <c r="I136" s="36"/>
      <c r="J136" s="36"/>
      <c r="K136" s="36"/>
      <c r="L136" s="5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6.96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8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2" customHeight="1">
      <c r="A138" s="36"/>
      <c r="B138" s="37"/>
      <c r="C138" s="28" t="s">
        <v>14</v>
      </c>
      <c r="D138" s="36"/>
      <c r="E138" s="36"/>
      <c r="F138" s="36"/>
      <c r="G138" s="36"/>
      <c r="H138" s="36"/>
      <c r="I138" s="36"/>
      <c r="J138" s="36"/>
      <c r="K138" s="36"/>
      <c r="L138" s="58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2" customFormat="1" ht="16.5" customHeight="1">
      <c r="A139" s="36"/>
      <c r="B139" s="37"/>
      <c r="C139" s="36"/>
      <c r="D139" s="36"/>
      <c r="E139" s="145" t="str">
        <f>E7</f>
        <v>ČSPHM F. Petrol Marcelová</v>
      </c>
      <c r="F139" s="28"/>
      <c r="G139" s="28"/>
      <c r="H139" s="28"/>
      <c r="I139" s="36"/>
      <c r="J139" s="36"/>
      <c r="K139" s="36"/>
      <c r="L139" s="58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="2" customFormat="1" ht="12" customHeight="1">
      <c r="A140" s="36"/>
      <c r="B140" s="37"/>
      <c r="C140" s="28" t="s">
        <v>162</v>
      </c>
      <c r="D140" s="36"/>
      <c r="E140" s="36"/>
      <c r="F140" s="36"/>
      <c r="G140" s="36"/>
      <c r="H140" s="36"/>
      <c r="I140" s="36"/>
      <c r="J140" s="36"/>
      <c r="K140" s="36"/>
      <c r="L140" s="58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="2" customFormat="1" ht="16.5" customHeight="1">
      <c r="A141" s="36"/>
      <c r="B141" s="37"/>
      <c r="C141" s="36"/>
      <c r="D141" s="36"/>
      <c r="E141" s="70" t="str">
        <f>E9</f>
        <v>1 - SO 01 - Hlavná stavba</v>
      </c>
      <c r="F141" s="36"/>
      <c r="G141" s="36"/>
      <c r="H141" s="36"/>
      <c r="I141" s="36"/>
      <c r="J141" s="36"/>
      <c r="K141" s="36"/>
      <c r="L141" s="58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="2" customFormat="1" ht="6.96" customHeight="1">
      <c r="A142" s="36"/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58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="2" customFormat="1" ht="12" customHeight="1">
      <c r="A143" s="36"/>
      <c r="B143" s="37"/>
      <c r="C143" s="28" t="s">
        <v>18</v>
      </c>
      <c r="D143" s="36"/>
      <c r="E143" s="36"/>
      <c r="F143" s="23" t="str">
        <f>F12</f>
        <v>k.ú. Marcelová</v>
      </c>
      <c r="G143" s="36"/>
      <c r="H143" s="36"/>
      <c r="I143" s="28" t="s">
        <v>20</v>
      </c>
      <c r="J143" s="72" t="str">
        <f>IF(J12="","",J12)</f>
        <v>24. 1. 2022</v>
      </c>
      <c r="K143" s="36"/>
      <c r="L143" s="58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="2" customFormat="1" ht="6.96" customHeight="1">
      <c r="A144" s="36"/>
      <c r="B144" s="37"/>
      <c r="C144" s="36"/>
      <c r="D144" s="36"/>
      <c r="E144" s="36"/>
      <c r="F144" s="36"/>
      <c r="G144" s="36"/>
      <c r="H144" s="36"/>
      <c r="I144" s="36"/>
      <c r="J144" s="36"/>
      <c r="K144" s="36"/>
      <c r="L144" s="58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="2" customFormat="1" ht="25.65" customHeight="1">
      <c r="A145" s="36"/>
      <c r="B145" s="37"/>
      <c r="C145" s="28" t="s">
        <v>22</v>
      </c>
      <c r="D145" s="36"/>
      <c r="E145" s="36"/>
      <c r="F145" s="23" t="str">
        <f>E15</f>
        <v>F.PROPERTY s.r.o., K. Nagya 12/2, Komárno</v>
      </c>
      <c r="G145" s="36"/>
      <c r="H145" s="36"/>
      <c r="I145" s="28" t="s">
        <v>28</v>
      </c>
      <c r="J145" s="32" t="str">
        <f>E21</f>
        <v>FKF design spol. s r.o.</v>
      </c>
      <c r="K145" s="36"/>
      <c r="L145" s="58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="2" customFormat="1" ht="15.15" customHeight="1">
      <c r="A146" s="36"/>
      <c r="B146" s="37"/>
      <c r="C146" s="28" t="s">
        <v>26</v>
      </c>
      <c r="D146" s="36"/>
      <c r="E146" s="36"/>
      <c r="F146" s="23" t="str">
        <f>IF(E18="","",E18)</f>
        <v>Vyplň údaj</v>
      </c>
      <c r="G146" s="36"/>
      <c r="H146" s="36"/>
      <c r="I146" s="28" t="s">
        <v>32</v>
      </c>
      <c r="J146" s="32" t="str">
        <f>E24</f>
        <v xml:space="preserve"> </v>
      </c>
      <c r="K146" s="36"/>
      <c r="L146" s="58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="2" customFormat="1" ht="10.32" customHeight="1">
      <c r="A147" s="36"/>
      <c r="B147" s="37"/>
      <c r="C147" s="36"/>
      <c r="D147" s="36"/>
      <c r="E147" s="36"/>
      <c r="F147" s="36"/>
      <c r="G147" s="36"/>
      <c r="H147" s="36"/>
      <c r="I147" s="36"/>
      <c r="J147" s="36"/>
      <c r="K147" s="36"/>
      <c r="L147" s="58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="11" customFormat="1" ht="29.28" customHeight="1">
      <c r="A148" s="184"/>
      <c r="B148" s="185"/>
      <c r="C148" s="186" t="s">
        <v>204</v>
      </c>
      <c r="D148" s="187" t="s">
        <v>63</v>
      </c>
      <c r="E148" s="187" t="s">
        <v>59</v>
      </c>
      <c r="F148" s="187" t="s">
        <v>60</v>
      </c>
      <c r="G148" s="187" t="s">
        <v>205</v>
      </c>
      <c r="H148" s="187" t="s">
        <v>206</v>
      </c>
      <c r="I148" s="187" t="s">
        <v>207</v>
      </c>
      <c r="J148" s="188" t="s">
        <v>168</v>
      </c>
      <c r="K148" s="189" t="s">
        <v>208</v>
      </c>
      <c r="L148" s="190"/>
      <c r="M148" s="89" t="s">
        <v>1</v>
      </c>
      <c r="N148" s="90" t="s">
        <v>42</v>
      </c>
      <c r="O148" s="90" t="s">
        <v>209</v>
      </c>
      <c r="P148" s="90" t="s">
        <v>210</v>
      </c>
      <c r="Q148" s="90" t="s">
        <v>211</v>
      </c>
      <c r="R148" s="90" t="s">
        <v>212</v>
      </c>
      <c r="S148" s="90" t="s">
        <v>213</v>
      </c>
      <c r="T148" s="91" t="s">
        <v>214</v>
      </c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</row>
    <row r="149" s="2" customFormat="1" ht="22.8" customHeight="1">
      <c r="A149" s="36"/>
      <c r="B149" s="37"/>
      <c r="C149" s="96" t="s">
        <v>165</v>
      </c>
      <c r="D149" s="36"/>
      <c r="E149" s="36"/>
      <c r="F149" s="36"/>
      <c r="G149" s="36"/>
      <c r="H149" s="36"/>
      <c r="I149" s="36"/>
      <c r="J149" s="191">
        <f>BK149</f>
        <v>0</v>
      </c>
      <c r="K149" s="36"/>
      <c r="L149" s="37"/>
      <c r="M149" s="92"/>
      <c r="N149" s="76"/>
      <c r="O149" s="93"/>
      <c r="P149" s="192">
        <f>P150+P222+P353</f>
        <v>0</v>
      </c>
      <c r="Q149" s="93"/>
      <c r="R149" s="192">
        <f>R150+R222+R353</f>
        <v>806.84218821999991</v>
      </c>
      <c r="S149" s="93"/>
      <c r="T149" s="193">
        <f>T150+T222+T353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77</v>
      </c>
      <c r="AU149" s="15" t="s">
        <v>170</v>
      </c>
      <c r="BK149" s="194">
        <f>BK150+BK222+BK353</f>
        <v>0</v>
      </c>
    </row>
    <row r="150" s="12" customFormat="1" ht="25.92" customHeight="1">
      <c r="A150" s="12"/>
      <c r="B150" s="195"/>
      <c r="C150" s="12"/>
      <c r="D150" s="196" t="s">
        <v>77</v>
      </c>
      <c r="E150" s="197" t="s">
        <v>215</v>
      </c>
      <c r="F150" s="197" t="s">
        <v>216</v>
      </c>
      <c r="G150" s="12"/>
      <c r="H150" s="12"/>
      <c r="I150" s="198"/>
      <c r="J150" s="199">
        <f>BK150</f>
        <v>0</v>
      </c>
      <c r="K150" s="12"/>
      <c r="L150" s="195"/>
      <c r="M150" s="200"/>
      <c r="N150" s="201"/>
      <c r="O150" s="201"/>
      <c r="P150" s="202">
        <f>P151+P159+P172+P185+P191+P212</f>
        <v>0</v>
      </c>
      <c r="Q150" s="201"/>
      <c r="R150" s="202">
        <f>R151+R159+R172+R185+R191+R212</f>
        <v>711.62609624999993</v>
      </c>
      <c r="S150" s="201"/>
      <c r="T150" s="203">
        <f>T151+T159+T172+T185+T191+T212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82</v>
      </c>
      <c r="AT150" s="204" t="s">
        <v>77</v>
      </c>
      <c r="AU150" s="204" t="s">
        <v>78</v>
      </c>
      <c r="AY150" s="196" t="s">
        <v>217</v>
      </c>
      <c r="BK150" s="205">
        <f>BK151+BK159+BK172+BK185+BK191+BK212</f>
        <v>0</v>
      </c>
    </row>
    <row r="151" s="12" customFormat="1" ht="22.8" customHeight="1">
      <c r="A151" s="12"/>
      <c r="B151" s="195"/>
      <c r="C151" s="12"/>
      <c r="D151" s="196" t="s">
        <v>77</v>
      </c>
      <c r="E151" s="206" t="s">
        <v>82</v>
      </c>
      <c r="F151" s="206" t="s">
        <v>218</v>
      </c>
      <c r="G151" s="12"/>
      <c r="H151" s="12"/>
      <c r="I151" s="198"/>
      <c r="J151" s="207">
        <f>BK151</f>
        <v>0</v>
      </c>
      <c r="K151" s="12"/>
      <c r="L151" s="195"/>
      <c r="M151" s="200"/>
      <c r="N151" s="201"/>
      <c r="O151" s="201"/>
      <c r="P151" s="202">
        <f>SUM(P152:P158)</f>
        <v>0</v>
      </c>
      <c r="Q151" s="201"/>
      <c r="R151" s="202">
        <f>SUM(R152:R158)</f>
        <v>0</v>
      </c>
      <c r="S151" s="201"/>
      <c r="T151" s="203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6" t="s">
        <v>82</v>
      </c>
      <c r="AT151" s="204" t="s">
        <v>77</v>
      </c>
      <c r="AU151" s="204" t="s">
        <v>82</v>
      </c>
      <c r="AY151" s="196" t="s">
        <v>217</v>
      </c>
      <c r="BK151" s="205">
        <f>SUM(BK152:BK158)</f>
        <v>0</v>
      </c>
    </row>
    <row r="152" s="2" customFormat="1" ht="21.75" customHeight="1">
      <c r="A152" s="36"/>
      <c r="B152" s="176"/>
      <c r="C152" s="208" t="s">
        <v>219</v>
      </c>
      <c r="D152" s="208" t="s">
        <v>220</v>
      </c>
      <c r="E152" s="209" t="s">
        <v>221</v>
      </c>
      <c r="F152" s="210" t="s">
        <v>222</v>
      </c>
      <c r="G152" s="211" t="s">
        <v>223</v>
      </c>
      <c r="H152" s="212">
        <v>45.838999999999999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224</v>
      </c>
    </row>
    <row r="153" s="2" customFormat="1" ht="16.5" customHeight="1">
      <c r="A153" s="36"/>
      <c r="B153" s="176"/>
      <c r="C153" s="208" t="s">
        <v>225</v>
      </c>
      <c r="D153" s="208" t="s">
        <v>220</v>
      </c>
      <c r="E153" s="209" t="s">
        <v>226</v>
      </c>
      <c r="F153" s="210" t="s">
        <v>227</v>
      </c>
      <c r="G153" s="211" t="s">
        <v>223</v>
      </c>
      <c r="H153" s="212">
        <v>92.150999999999996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228</v>
      </c>
    </row>
    <row r="154" s="2" customFormat="1" ht="24.15" customHeight="1">
      <c r="A154" s="36"/>
      <c r="B154" s="176"/>
      <c r="C154" s="208" t="s">
        <v>229</v>
      </c>
      <c r="D154" s="208" t="s">
        <v>220</v>
      </c>
      <c r="E154" s="209" t="s">
        <v>230</v>
      </c>
      <c r="F154" s="210" t="s">
        <v>231</v>
      </c>
      <c r="G154" s="211" t="s">
        <v>223</v>
      </c>
      <c r="H154" s="212">
        <v>137.99000000000001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232</v>
      </c>
    </row>
    <row r="155" s="2" customFormat="1" ht="37.8" customHeight="1">
      <c r="A155" s="36"/>
      <c r="B155" s="176"/>
      <c r="C155" s="208" t="s">
        <v>233</v>
      </c>
      <c r="D155" s="208" t="s">
        <v>220</v>
      </c>
      <c r="E155" s="209" t="s">
        <v>234</v>
      </c>
      <c r="F155" s="210" t="s">
        <v>235</v>
      </c>
      <c r="G155" s="211" t="s">
        <v>223</v>
      </c>
      <c r="H155" s="212">
        <v>137.99000000000001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236</v>
      </c>
    </row>
    <row r="156" s="2" customFormat="1" ht="24.15" customHeight="1">
      <c r="A156" s="36"/>
      <c r="B156" s="176"/>
      <c r="C156" s="208" t="s">
        <v>237</v>
      </c>
      <c r="D156" s="208" t="s">
        <v>220</v>
      </c>
      <c r="E156" s="209" t="s">
        <v>238</v>
      </c>
      <c r="F156" s="210" t="s">
        <v>239</v>
      </c>
      <c r="G156" s="211" t="s">
        <v>223</v>
      </c>
      <c r="H156" s="212">
        <v>137.99000000000001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240</v>
      </c>
    </row>
    <row r="157" s="2" customFormat="1" ht="21.75" customHeight="1">
      <c r="A157" s="36"/>
      <c r="B157" s="176"/>
      <c r="C157" s="208" t="s">
        <v>241</v>
      </c>
      <c r="D157" s="208" t="s">
        <v>220</v>
      </c>
      <c r="E157" s="209" t="s">
        <v>242</v>
      </c>
      <c r="F157" s="210" t="s">
        <v>243</v>
      </c>
      <c r="G157" s="211" t="s">
        <v>223</v>
      </c>
      <c r="H157" s="212">
        <v>137.99000000000001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119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244</v>
      </c>
    </row>
    <row r="158" s="2" customFormat="1" ht="24.15" customHeight="1">
      <c r="A158" s="36"/>
      <c r="B158" s="176"/>
      <c r="C158" s="208" t="s">
        <v>245</v>
      </c>
      <c r="D158" s="208" t="s">
        <v>220</v>
      </c>
      <c r="E158" s="209" t="s">
        <v>246</v>
      </c>
      <c r="F158" s="210" t="s">
        <v>247</v>
      </c>
      <c r="G158" s="211" t="s">
        <v>248</v>
      </c>
      <c r="H158" s="212">
        <v>220.78399999999999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249</v>
      </c>
    </row>
    <row r="159" s="12" customFormat="1" ht="22.8" customHeight="1">
      <c r="A159" s="12"/>
      <c r="B159" s="195"/>
      <c r="C159" s="12"/>
      <c r="D159" s="196" t="s">
        <v>77</v>
      </c>
      <c r="E159" s="206" t="s">
        <v>88</v>
      </c>
      <c r="F159" s="206" t="s">
        <v>250</v>
      </c>
      <c r="G159" s="12"/>
      <c r="H159" s="12"/>
      <c r="I159" s="198"/>
      <c r="J159" s="207">
        <f>BK159</f>
        <v>0</v>
      </c>
      <c r="K159" s="12"/>
      <c r="L159" s="195"/>
      <c r="M159" s="200"/>
      <c r="N159" s="201"/>
      <c r="O159" s="201"/>
      <c r="P159" s="202">
        <f>SUM(P160:P171)</f>
        <v>0</v>
      </c>
      <c r="Q159" s="201"/>
      <c r="R159" s="202">
        <f>SUM(R160:R171)</f>
        <v>520.95500769</v>
      </c>
      <c r="S159" s="201"/>
      <c r="T159" s="203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6" t="s">
        <v>82</v>
      </c>
      <c r="AT159" s="204" t="s">
        <v>77</v>
      </c>
      <c r="AU159" s="204" t="s">
        <v>82</v>
      </c>
      <c r="AY159" s="196" t="s">
        <v>217</v>
      </c>
      <c r="BK159" s="205">
        <f>SUM(BK160:BK171)</f>
        <v>0</v>
      </c>
    </row>
    <row r="160" s="2" customFormat="1" ht="33" customHeight="1">
      <c r="A160" s="36"/>
      <c r="B160" s="176"/>
      <c r="C160" s="208" t="s">
        <v>251</v>
      </c>
      <c r="D160" s="208" t="s">
        <v>220</v>
      </c>
      <c r="E160" s="209" t="s">
        <v>252</v>
      </c>
      <c r="F160" s="210" t="s">
        <v>253</v>
      </c>
      <c r="G160" s="211" t="s">
        <v>254</v>
      </c>
      <c r="H160" s="212">
        <v>101.865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255</v>
      </c>
    </row>
    <row r="161" s="2" customFormat="1" ht="24.15" customHeight="1">
      <c r="A161" s="36"/>
      <c r="B161" s="176"/>
      <c r="C161" s="208" t="s">
        <v>256</v>
      </c>
      <c r="D161" s="208" t="s">
        <v>220</v>
      </c>
      <c r="E161" s="209" t="s">
        <v>257</v>
      </c>
      <c r="F161" s="210" t="s">
        <v>258</v>
      </c>
      <c r="G161" s="211" t="s">
        <v>223</v>
      </c>
      <c r="H161" s="212">
        <v>25.466000000000001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2.0699999999999998</v>
      </c>
      <c r="R161" s="217">
        <f>Q161*H161</f>
        <v>52.714619999999996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259</v>
      </c>
    </row>
    <row r="162" s="2" customFormat="1" ht="24.15" customHeight="1">
      <c r="A162" s="36"/>
      <c r="B162" s="176"/>
      <c r="C162" s="208" t="s">
        <v>131</v>
      </c>
      <c r="D162" s="208" t="s">
        <v>220</v>
      </c>
      <c r="E162" s="209" t="s">
        <v>260</v>
      </c>
      <c r="F162" s="210" t="s">
        <v>261</v>
      </c>
      <c r="G162" s="211" t="s">
        <v>223</v>
      </c>
      <c r="H162" s="212">
        <v>99.625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2.4157199999999999</v>
      </c>
      <c r="R162" s="217">
        <f>Q162*H162</f>
        <v>240.66610499999999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262</v>
      </c>
    </row>
    <row r="163" s="2" customFormat="1" ht="24.15" customHeight="1">
      <c r="A163" s="36"/>
      <c r="B163" s="176"/>
      <c r="C163" s="208" t="s">
        <v>134</v>
      </c>
      <c r="D163" s="208" t="s">
        <v>220</v>
      </c>
      <c r="E163" s="209" t="s">
        <v>263</v>
      </c>
      <c r="F163" s="210" t="s">
        <v>264</v>
      </c>
      <c r="G163" s="211" t="s">
        <v>254</v>
      </c>
      <c r="H163" s="212">
        <v>62.354999999999997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0.0040699999999999998</v>
      </c>
      <c r="R163" s="217">
        <f>Q163*H163</f>
        <v>0.25378484999999995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265</v>
      </c>
    </row>
    <row r="164" s="2" customFormat="1" ht="24.15" customHeight="1">
      <c r="A164" s="36"/>
      <c r="B164" s="176"/>
      <c r="C164" s="208" t="s">
        <v>137</v>
      </c>
      <c r="D164" s="208" t="s">
        <v>220</v>
      </c>
      <c r="E164" s="209" t="s">
        <v>266</v>
      </c>
      <c r="F164" s="210" t="s">
        <v>267</v>
      </c>
      <c r="G164" s="211" t="s">
        <v>254</v>
      </c>
      <c r="H164" s="212">
        <v>62.354999999999997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268</v>
      </c>
    </row>
    <row r="165" s="2" customFormat="1" ht="16.5" customHeight="1">
      <c r="A165" s="36"/>
      <c r="B165" s="176"/>
      <c r="C165" s="208" t="s">
        <v>269</v>
      </c>
      <c r="D165" s="208" t="s">
        <v>220</v>
      </c>
      <c r="E165" s="209" t="s">
        <v>270</v>
      </c>
      <c r="F165" s="210" t="s">
        <v>271</v>
      </c>
      <c r="G165" s="211" t="s">
        <v>248</v>
      </c>
      <c r="H165" s="212">
        <v>3.1139999999999999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1.20296</v>
      </c>
      <c r="R165" s="217">
        <f>Q165*H165</f>
        <v>3.7460174400000001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272</v>
      </c>
    </row>
    <row r="166" s="2" customFormat="1" ht="24.15" customHeight="1">
      <c r="A166" s="36"/>
      <c r="B166" s="176"/>
      <c r="C166" s="208" t="s">
        <v>88</v>
      </c>
      <c r="D166" s="208" t="s">
        <v>220</v>
      </c>
      <c r="E166" s="209" t="s">
        <v>273</v>
      </c>
      <c r="F166" s="210" t="s">
        <v>274</v>
      </c>
      <c r="G166" s="211" t="s">
        <v>223</v>
      </c>
      <c r="H166" s="212">
        <v>48.570999999999998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2.4157199999999999</v>
      </c>
      <c r="R166" s="217">
        <f>Q166*H166</f>
        <v>117.33393611999999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275</v>
      </c>
    </row>
    <row r="167" s="2" customFormat="1" ht="21.75" customHeight="1">
      <c r="A167" s="36"/>
      <c r="B167" s="176"/>
      <c r="C167" s="208" t="s">
        <v>110</v>
      </c>
      <c r="D167" s="208" t="s">
        <v>220</v>
      </c>
      <c r="E167" s="209" t="s">
        <v>276</v>
      </c>
      <c r="F167" s="210" t="s">
        <v>277</v>
      </c>
      <c r="G167" s="211" t="s">
        <v>254</v>
      </c>
      <c r="H167" s="212">
        <v>173.53200000000001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0.0040699999999999998</v>
      </c>
      <c r="R167" s="217">
        <f>Q167*H167</f>
        <v>0.70627523999999997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278</v>
      </c>
    </row>
    <row r="168" s="2" customFormat="1" ht="24.15" customHeight="1">
      <c r="A168" s="36"/>
      <c r="B168" s="176"/>
      <c r="C168" s="208" t="s">
        <v>119</v>
      </c>
      <c r="D168" s="208" t="s">
        <v>220</v>
      </c>
      <c r="E168" s="209" t="s">
        <v>279</v>
      </c>
      <c r="F168" s="210" t="s">
        <v>280</v>
      </c>
      <c r="G168" s="211" t="s">
        <v>254</v>
      </c>
      <c r="H168" s="212">
        <v>173.53200000000001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281</v>
      </c>
    </row>
    <row r="169" s="2" customFormat="1" ht="24.15" customHeight="1">
      <c r="A169" s="36"/>
      <c r="B169" s="176"/>
      <c r="C169" s="208" t="s">
        <v>122</v>
      </c>
      <c r="D169" s="208" t="s">
        <v>220</v>
      </c>
      <c r="E169" s="209" t="s">
        <v>282</v>
      </c>
      <c r="F169" s="210" t="s">
        <v>283</v>
      </c>
      <c r="G169" s="211" t="s">
        <v>223</v>
      </c>
      <c r="H169" s="212">
        <v>43.579999999999998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2.4157199999999999</v>
      </c>
      <c r="R169" s="217">
        <f>Q169*H169</f>
        <v>105.27707759999998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284</v>
      </c>
    </row>
    <row r="170" s="2" customFormat="1" ht="21.75" customHeight="1">
      <c r="A170" s="36"/>
      <c r="B170" s="176"/>
      <c r="C170" s="208" t="s">
        <v>125</v>
      </c>
      <c r="D170" s="208" t="s">
        <v>220</v>
      </c>
      <c r="E170" s="209" t="s">
        <v>285</v>
      </c>
      <c r="F170" s="210" t="s">
        <v>286</v>
      </c>
      <c r="G170" s="211" t="s">
        <v>254</v>
      </c>
      <c r="H170" s="212">
        <v>63.192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0.0040699999999999998</v>
      </c>
      <c r="R170" s="217">
        <f>Q170*H170</f>
        <v>0.25719143999999999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119</v>
      </c>
      <c r="AT170" s="219" t="s">
        <v>220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287</v>
      </c>
    </row>
    <row r="171" s="2" customFormat="1" ht="24.15" customHeight="1">
      <c r="A171" s="36"/>
      <c r="B171" s="176"/>
      <c r="C171" s="208" t="s">
        <v>128</v>
      </c>
      <c r="D171" s="208" t="s">
        <v>220</v>
      </c>
      <c r="E171" s="209" t="s">
        <v>288</v>
      </c>
      <c r="F171" s="210" t="s">
        <v>289</v>
      </c>
      <c r="G171" s="211" t="s">
        <v>254</v>
      </c>
      <c r="H171" s="212">
        <v>63.192</v>
      </c>
      <c r="I171" s="213"/>
      <c r="J171" s="212">
        <f>ROUND(I171*H171,3)</f>
        <v>0</v>
      </c>
      <c r="K171" s="214"/>
      <c r="L171" s="37"/>
      <c r="M171" s="215" t="s">
        <v>1</v>
      </c>
      <c r="N171" s="216" t="s">
        <v>44</v>
      </c>
      <c r="O171" s="80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119</v>
      </c>
      <c r="AT171" s="219" t="s">
        <v>220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290</v>
      </c>
    </row>
    <row r="172" s="12" customFormat="1" ht="22.8" customHeight="1">
      <c r="A172" s="12"/>
      <c r="B172" s="195"/>
      <c r="C172" s="12"/>
      <c r="D172" s="196" t="s">
        <v>77</v>
      </c>
      <c r="E172" s="206" t="s">
        <v>110</v>
      </c>
      <c r="F172" s="206" t="s">
        <v>291</v>
      </c>
      <c r="G172" s="12"/>
      <c r="H172" s="12"/>
      <c r="I172" s="198"/>
      <c r="J172" s="207">
        <f>BK172</f>
        <v>0</v>
      </c>
      <c r="K172" s="12"/>
      <c r="L172" s="195"/>
      <c r="M172" s="200"/>
      <c r="N172" s="201"/>
      <c r="O172" s="201"/>
      <c r="P172" s="202">
        <f>SUM(P173:P184)</f>
        <v>0</v>
      </c>
      <c r="Q172" s="201"/>
      <c r="R172" s="202">
        <f>SUM(R173:R184)</f>
        <v>82.052055509999988</v>
      </c>
      <c r="S172" s="201"/>
      <c r="T172" s="203">
        <f>SUM(T173:T184)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96" t="s">
        <v>82</v>
      </c>
      <c r="AT172" s="204" t="s">
        <v>77</v>
      </c>
      <c r="AU172" s="204" t="s">
        <v>82</v>
      </c>
      <c r="AY172" s="196" t="s">
        <v>217</v>
      </c>
      <c r="BK172" s="205">
        <f>SUM(BK173:BK184)</f>
        <v>0</v>
      </c>
    </row>
    <row r="173" s="2" customFormat="1" ht="33" customHeight="1">
      <c r="A173" s="36"/>
      <c r="B173" s="176"/>
      <c r="C173" s="208" t="s">
        <v>292</v>
      </c>
      <c r="D173" s="208" t="s">
        <v>220</v>
      </c>
      <c r="E173" s="209" t="s">
        <v>293</v>
      </c>
      <c r="F173" s="210" t="s">
        <v>294</v>
      </c>
      <c r="G173" s="211" t="s">
        <v>223</v>
      </c>
      <c r="H173" s="212">
        <v>7.7229999999999999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0.83004999999999995</v>
      </c>
      <c r="R173" s="217">
        <f>Q173*H173</f>
        <v>6.4104761499999992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119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295</v>
      </c>
    </row>
    <row r="174" s="2" customFormat="1" ht="33" customHeight="1">
      <c r="A174" s="36"/>
      <c r="B174" s="176"/>
      <c r="C174" s="208" t="s">
        <v>296</v>
      </c>
      <c r="D174" s="208" t="s">
        <v>220</v>
      </c>
      <c r="E174" s="209" t="s">
        <v>297</v>
      </c>
      <c r="F174" s="210" t="s">
        <v>298</v>
      </c>
      <c r="G174" s="211" t="s">
        <v>223</v>
      </c>
      <c r="H174" s="212">
        <v>62.524000000000001</v>
      </c>
      <c r="I174" s="213"/>
      <c r="J174" s="212">
        <f>ROUND(I174*H174,3)</f>
        <v>0</v>
      </c>
      <c r="K174" s="214"/>
      <c r="L174" s="37"/>
      <c r="M174" s="215" t="s">
        <v>1</v>
      </c>
      <c r="N174" s="216" t="s">
        <v>44</v>
      </c>
      <c r="O174" s="80"/>
      <c r="P174" s="217">
        <f>O174*H174</f>
        <v>0</v>
      </c>
      <c r="Q174" s="217">
        <v>0.82155999999999996</v>
      </c>
      <c r="R174" s="217">
        <f>Q174*H174</f>
        <v>51.367217439999997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119</v>
      </c>
      <c r="AT174" s="219" t="s">
        <v>220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119</v>
      </c>
      <c r="BM174" s="219" t="s">
        <v>299</v>
      </c>
    </row>
    <row r="175" s="2" customFormat="1" ht="24.15" customHeight="1">
      <c r="A175" s="36"/>
      <c r="B175" s="176"/>
      <c r="C175" s="208" t="s">
        <v>300</v>
      </c>
      <c r="D175" s="208" t="s">
        <v>220</v>
      </c>
      <c r="E175" s="209" t="s">
        <v>301</v>
      </c>
      <c r="F175" s="210" t="s">
        <v>302</v>
      </c>
      <c r="G175" s="211" t="s">
        <v>303</v>
      </c>
      <c r="H175" s="212">
        <v>1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0.052229999999999999</v>
      </c>
      <c r="R175" s="217">
        <f>Q175*H175</f>
        <v>0.052229999999999999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119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119</v>
      </c>
      <c r="BM175" s="219" t="s">
        <v>304</v>
      </c>
    </row>
    <row r="176" s="2" customFormat="1" ht="24.15" customHeight="1">
      <c r="A176" s="36"/>
      <c r="B176" s="176"/>
      <c r="C176" s="208" t="s">
        <v>305</v>
      </c>
      <c r="D176" s="208" t="s">
        <v>220</v>
      </c>
      <c r="E176" s="209" t="s">
        <v>306</v>
      </c>
      <c r="F176" s="210" t="s">
        <v>307</v>
      </c>
      <c r="G176" s="211" t="s">
        <v>303</v>
      </c>
      <c r="H176" s="212">
        <v>2</v>
      </c>
      <c r="I176" s="213"/>
      <c r="J176" s="212">
        <f>ROUND(I176*H176,3)</f>
        <v>0</v>
      </c>
      <c r="K176" s="214"/>
      <c r="L176" s="37"/>
      <c r="M176" s="215" t="s">
        <v>1</v>
      </c>
      <c r="N176" s="216" t="s">
        <v>44</v>
      </c>
      <c r="O176" s="80"/>
      <c r="P176" s="217">
        <f>O176*H176</f>
        <v>0</v>
      </c>
      <c r="Q176" s="217">
        <v>0.063450000000000006</v>
      </c>
      <c r="R176" s="217">
        <f>Q176*H176</f>
        <v>0.12690000000000001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119</v>
      </c>
      <c r="AT176" s="219" t="s">
        <v>220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119</v>
      </c>
      <c r="BM176" s="219" t="s">
        <v>308</v>
      </c>
    </row>
    <row r="177" s="2" customFormat="1" ht="24.15" customHeight="1">
      <c r="A177" s="36"/>
      <c r="B177" s="176"/>
      <c r="C177" s="208" t="s">
        <v>309</v>
      </c>
      <c r="D177" s="208" t="s">
        <v>220</v>
      </c>
      <c r="E177" s="209" t="s">
        <v>310</v>
      </c>
      <c r="F177" s="210" t="s">
        <v>311</v>
      </c>
      <c r="G177" s="211" t="s">
        <v>303</v>
      </c>
      <c r="H177" s="212">
        <v>2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0.11149000000000001</v>
      </c>
      <c r="R177" s="217">
        <f>Q177*H177</f>
        <v>0.22298000000000001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119</v>
      </c>
      <c r="AT177" s="219" t="s">
        <v>220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119</v>
      </c>
      <c r="BM177" s="219" t="s">
        <v>312</v>
      </c>
    </row>
    <row r="178" s="2" customFormat="1" ht="24.15" customHeight="1">
      <c r="A178" s="36"/>
      <c r="B178" s="176"/>
      <c r="C178" s="208" t="s">
        <v>313</v>
      </c>
      <c r="D178" s="208" t="s">
        <v>220</v>
      </c>
      <c r="E178" s="209" t="s">
        <v>314</v>
      </c>
      <c r="F178" s="210" t="s">
        <v>315</v>
      </c>
      <c r="G178" s="211" t="s">
        <v>303</v>
      </c>
      <c r="H178" s="212">
        <v>9</v>
      </c>
      <c r="I178" s="213"/>
      <c r="J178" s="212">
        <f>ROUND(I178*H178,3)</f>
        <v>0</v>
      </c>
      <c r="K178" s="214"/>
      <c r="L178" s="37"/>
      <c r="M178" s="215" t="s">
        <v>1</v>
      </c>
      <c r="N178" s="216" t="s">
        <v>44</v>
      </c>
      <c r="O178" s="80"/>
      <c r="P178" s="217">
        <f>O178*H178</f>
        <v>0</v>
      </c>
      <c r="Q178" s="217">
        <v>0.026579999999999999</v>
      </c>
      <c r="R178" s="217">
        <f>Q178*H178</f>
        <v>0.23921999999999999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119</v>
      </c>
      <c r="AT178" s="219" t="s">
        <v>220</v>
      </c>
      <c r="AU178" s="219" t="s">
        <v>88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119</v>
      </c>
      <c r="BM178" s="219" t="s">
        <v>316</v>
      </c>
    </row>
    <row r="179" s="2" customFormat="1" ht="21.75" customHeight="1">
      <c r="A179" s="36"/>
      <c r="B179" s="176"/>
      <c r="C179" s="208" t="s">
        <v>7</v>
      </c>
      <c r="D179" s="208" t="s">
        <v>220</v>
      </c>
      <c r="E179" s="209" t="s">
        <v>317</v>
      </c>
      <c r="F179" s="210" t="s">
        <v>318</v>
      </c>
      <c r="G179" s="211" t="s">
        <v>223</v>
      </c>
      <c r="H179" s="212">
        <v>3.6739999999999999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2.21191</v>
      </c>
      <c r="R179" s="217">
        <f>Q179*H179</f>
        <v>8.1265573399999997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119</v>
      </c>
      <c r="AT179" s="219" t="s">
        <v>220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119</v>
      </c>
      <c r="BM179" s="219" t="s">
        <v>319</v>
      </c>
    </row>
    <row r="180" s="2" customFormat="1" ht="24.15" customHeight="1">
      <c r="A180" s="36"/>
      <c r="B180" s="176"/>
      <c r="C180" s="208" t="s">
        <v>320</v>
      </c>
      <c r="D180" s="208" t="s">
        <v>220</v>
      </c>
      <c r="E180" s="209" t="s">
        <v>321</v>
      </c>
      <c r="F180" s="210" t="s">
        <v>322</v>
      </c>
      <c r="G180" s="211" t="s">
        <v>254</v>
      </c>
      <c r="H180" s="212">
        <v>36.378</v>
      </c>
      <c r="I180" s="213"/>
      <c r="J180" s="212">
        <f>ROUND(I180*H180,3)</f>
        <v>0</v>
      </c>
      <c r="K180" s="214"/>
      <c r="L180" s="37"/>
      <c r="M180" s="215" t="s">
        <v>1</v>
      </c>
      <c r="N180" s="216" t="s">
        <v>44</v>
      </c>
      <c r="O180" s="80"/>
      <c r="P180" s="217">
        <f>O180*H180</f>
        <v>0</v>
      </c>
      <c r="Q180" s="217">
        <v>0.0072500000000000004</v>
      </c>
      <c r="R180" s="217">
        <f>Q180*H180</f>
        <v>0.26374049999999999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119</v>
      </c>
      <c r="AT180" s="219" t="s">
        <v>220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119</v>
      </c>
      <c r="BM180" s="219" t="s">
        <v>323</v>
      </c>
    </row>
    <row r="181" s="2" customFormat="1" ht="24.15" customHeight="1">
      <c r="A181" s="36"/>
      <c r="B181" s="176"/>
      <c r="C181" s="208" t="s">
        <v>324</v>
      </c>
      <c r="D181" s="208" t="s">
        <v>220</v>
      </c>
      <c r="E181" s="209" t="s">
        <v>325</v>
      </c>
      <c r="F181" s="210" t="s">
        <v>326</v>
      </c>
      <c r="G181" s="211" t="s">
        <v>254</v>
      </c>
      <c r="H181" s="212">
        <v>36.378</v>
      </c>
      <c r="I181" s="213"/>
      <c r="J181" s="212">
        <f>ROUND(I181*H181,3)</f>
        <v>0</v>
      </c>
      <c r="K181" s="214"/>
      <c r="L181" s="37"/>
      <c r="M181" s="215" t="s">
        <v>1</v>
      </c>
      <c r="N181" s="216" t="s">
        <v>44</v>
      </c>
      <c r="O181" s="80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119</v>
      </c>
      <c r="AT181" s="219" t="s">
        <v>220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119</v>
      </c>
      <c r="BM181" s="219" t="s">
        <v>327</v>
      </c>
    </row>
    <row r="182" s="2" customFormat="1" ht="16.5" customHeight="1">
      <c r="A182" s="36"/>
      <c r="B182" s="176"/>
      <c r="C182" s="208" t="s">
        <v>328</v>
      </c>
      <c r="D182" s="208" t="s">
        <v>220</v>
      </c>
      <c r="E182" s="209" t="s">
        <v>329</v>
      </c>
      <c r="F182" s="210" t="s">
        <v>330</v>
      </c>
      <c r="G182" s="211" t="s">
        <v>248</v>
      </c>
      <c r="H182" s="212">
        <v>8.3599999999999994</v>
      </c>
      <c r="I182" s="213"/>
      <c r="J182" s="212">
        <f>ROUND(I182*H182,3)</f>
        <v>0</v>
      </c>
      <c r="K182" s="214"/>
      <c r="L182" s="37"/>
      <c r="M182" s="215" t="s">
        <v>1</v>
      </c>
      <c r="N182" s="216" t="s">
        <v>44</v>
      </c>
      <c r="O182" s="80"/>
      <c r="P182" s="217">
        <f>O182*H182</f>
        <v>0</v>
      </c>
      <c r="Q182" s="217">
        <v>1.01145</v>
      </c>
      <c r="R182" s="217">
        <f>Q182*H182</f>
        <v>8.4557219999999997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119</v>
      </c>
      <c r="AT182" s="219" t="s">
        <v>220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119</v>
      </c>
      <c r="BM182" s="219" t="s">
        <v>331</v>
      </c>
    </row>
    <row r="183" s="2" customFormat="1" ht="33" customHeight="1">
      <c r="A183" s="36"/>
      <c r="B183" s="176"/>
      <c r="C183" s="208" t="s">
        <v>332</v>
      </c>
      <c r="D183" s="208" t="s">
        <v>220</v>
      </c>
      <c r="E183" s="209" t="s">
        <v>333</v>
      </c>
      <c r="F183" s="210" t="s">
        <v>334</v>
      </c>
      <c r="G183" s="211" t="s">
        <v>254</v>
      </c>
      <c r="H183" s="212">
        <v>80.918999999999997</v>
      </c>
      <c r="I183" s="213"/>
      <c r="J183" s="212">
        <f>ROUND(I183*H183,3)</f>
        <v>0</v>
      </c>
      <c r="K183" s="214"/>
      <c r="L183" s="37"/>
      <c r="M183" s="215" t="s">
        <v>1</v>
      </c>
      <c r="N183" s="216" t="s">
        <v>44</v>
      </c>
      <c r="O183" s="80"/>
      <c r="P183" s="217">
        <f>O183*H183</f>
        <v>0</v>
      </c>
      <c r="Q183" s="217">
        <v>0.073819999999999997</v>
      </c>
      <c r="R183" s="217">
        <f>Q183*H183</f>
        <v>5.9734405799999992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119</v>
      </c>
      <c r="AT183" s="219" t="s">
        <v>220</v>
      </c>
      <c r="AU183" s="219" t="s">
        <v>88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119</v>
      </c>
      <c r="BM183" s="219" t="s">
        <v>335</v>
      </c>
    </row>
    <row r="184" s="2" customFormat="1" ht="33" customHeight="1">
      <c r="A184" s="36"/>
      <c r="B184" s="176"/>
      <c r="C184" s="208" t="s">
        <v>336</v>
      </c>
      <c r="D184" s="208" t="s">
        <v>220</v>
      </c>
      <c r="E184" s="209" t="s">
        <v>337</v>
      </c>
      <c r="F184" s="210" t="s">
        <v>338</v>
      </c>
      <c r="G184" s="211" t="s">
        <v>254</v>
      </c>
      <c r="H184" s="212">
        <v>7.3499999999999996</v>
      </c>
      <c r="I184" s="213"/>
      <c r="J184" s="212">
        <f>ROUND(I184*H184,3)</f>
        <v>0</v>
      </c>
      <c r="K184" s="214"/>
      <c r="L184" s="37"/>
      <c r="M184" s="215" t="s">
        <v>1</v>
      </c>
      <c r="N184" s="216" t="s">
        <v>44</v>
      </c>
      <c r="O184" s="80"/>
      <c r="P184" s="217">
        <f>O184*H184</f>
        <v>0</v>
      </c>
      <c r="Q184" s="217">
        <v>0.11069</v>
      </c>
      <c r="R184" s="217">
        <f>Q184*H184</f>
        <v>0.81357149999999989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119</v>
      </c>
      <c r="AT184" s="219" t="s">
        <v>220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119</v>
      </c>
      <c r="BM184" s="219" t="s">
        <v>339</v>
      </c>
    </row>
    <row r="185" s="12" customFormat="1" ht="22.8" customHeight="1">
      <c r="A185" s="12"/>
      <c r="B185" s="195"/>
      <c r="C185" s="12"/>
      <c r="D185" s="196" t="s">
        <v>77</v>
      </c>
      <c r="E185" s="206" t="s">
        <v>119</v>
      </c>
      <c r="F185" s="206" t="s">
        <v>340</v>
      </c>
      <c r="G185" s="12"/>
      <c r="H185" s="12"/>
      <c r="I185" s="198"/>
      <c r="J185" s="207">
        <f>BK185</f>
        <v>0</v>
      </c>
      <c r="K185" s="12"/>
      <c r="L185" s="195"/>
      <c r="M185" s="200"/>
      <c r="N185" s="201"/>
      <c r="O185" s="201"/>
      <c r="P185" s="202">
        <f>SUM(P186:P190)</f>
        <v>0</v>
      </c>
      <c r="Q185" s="201"/>
      <c r="R185" s="202">
        <f>SUM(R186:R190)</f>
        <v>15.98417092</v>
      </c>
      <c r="S185" s="201"/>
      <c r="T185" s="203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96" t="s">
        <v>82</v>
      </c>
      <c r="AT185" s="204" t="s">
        <v>77</v>
      </c>
      <c r="AU185" s="204" t="s">
        <v>82</v>
      </c>
      <c r="AY185" s="196" t="s">
        <v>217</v>
      </c>
      <c r="BK185" s="205">
        <f>SUM(BK186:BK190)</f>
        <v>0</v>
      </c>
    </row>
    <row r="186" s="2" customFormat="1" ht="21.75" customHeight="1">
      <c r="A186" s="36"/>
      <c r="B186" s="176"/>
      <c r="C186" s="208" t="s">
        <v>149</v>
      </c>
      <c r="D186" s="208" t="s">
        <v>220</v>
      </c>
      <c r="E186" s="209" t="s">
        <v>341</v>
      </c>
      <c r="F186" s="210" t="s">
        <v>342</v>
      </c>
      <c r="G186" s="211" t="s">
        <v>223</v>
      </c>
      <c r="H186" s="212">
        <v>6.8579999999999997</v>
      </c>
      <c r="I186" s="213"/>
      <c r="J186" s="212">
        <f>ROUND(I186*H186,3)</f>
        <v>0</v>
      </c>
      <c r="K186" s="214"/>
      <c r="L186" s="37"/>
      <c r="M186" s="215" t="s">
        <v>1</v>
      </c>
      <c r="N186" s="216" t="s">
        <v>44</v>
      </c>
      <c r="O186" s="80"/>
      <c r="P186" s="217">
        <f>O186*H186</f>
        <v>0</v>
      </c>
      <c r="Q186" s="217">
        <v>2.29698</v>
      </c>
      <c r="R186" s="217">
        <f>Q186*H186</f>
        <v>15.752688839999999</v>
      </c>
      <c r="S186" s="217">
        <v>0</v>
      </c>
      <c r="T186" s="21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119</v>
      </c>
      <c r="AT186" s="219" t="s">
        <v>220</v>
      </c>
      <c r="AU186" s="219" t="s">
        <v>88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119</v>
      </c>
      <c r="BM186" s="219" t="s">
        <v>343</v>
      </c>
    </row>
    <row r="187" s="2" customFormat="1" ht="24.15" customHeight="1">
      <c r="A187" s="36"/>
      <c r="B187" s="176"/>
      <c r="C187" s="208" t="s">
        <v>344</v>
      </c>
      <c r="D187" s="208" t="s">
        <v>220</v>
      </c>
      <c r="E187" s="209" t="s">
        <v>345</v>
      </c>
      <c r="F187" s="210" t="s">
        <v>346</v>
      </c>
      <c r="G187" s="211" t="s">
        <v>254</v>
      </c>
      <c r="H187" s="212">
        <v>48.923000000000002</v>
      </c>
      <c r="I187" s="213"/>
      <c r="J187" s="212">
        <f>ROUND(I187*H187,3)</f>
        <v>0</v>
      </c>
      <c r="K187" s="214"/>
      <c r="L187" s="37"/>
      <c r="M187" s="215" t="s">
        <v>1</v>
      </c>
      <c r="N187" s="216" t="s">
        <v>44</v>
      </c>
      <c r="O187" s="80"/>
      <c r="P187" s="217">
        <f>O187*H187</f>
        <v>0</v>
      </c>
      <c r="Q187" s="217">
        <v>0.0034099999999999998</v>
      </c>
      <c r="R187" s="217">
        <f>Q187*H187</f>
        <v>0.16682743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119</v>
      </c>
      <c r="AT187" s="219" t="s">
        <v>220</v>
      </c>
      <c r="AU187" s="219" t="s">
        <v>88</v>
      </c>
      <c r="AY187" s="15" t="s">
        <v>217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220">
        <f>ROUND(I187*H187,3)</f>
        <v>0</v>
      </c>
      <c r="BL187" s="15" t="s">
        <v>119</v>
      </c>
      <c r="BM187" s="219" t="s">
        <v>347</v>
      </c>
    </row>
    <row r="188" s="2" customFormat="1" ht="24.15" customHeight="1">
      <c r="A188" s="36"/>
      <c r="B188" s="176"/>
      <c r="C188" s="208" t="s">
        <v>348</v>
      </c>
      <c r="D188" s="208" t="s">
        <v>220</v>
      </c>
      <c r="E188" s="209" t="s">
        <v>349</v>
      </c>
      <c r="F188" s="210" t="s">
        <v>350</v>
      </c>
      <c r="G188" s="211" t="s">
        <v>254</v>
      </c>
      <c r="H188" s="212">
        <v>48.923000000000002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119</v>
      </c>
      <c r="AT188" s="219" t="s">
        <v>220</v>
      </c>
      <c r="AU188" s="219" t="s">
        <v>88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119</v>
      </c>
      <c r="BM188" s="219" t="s">
        <v>351</v>
      </c>
    </row>
    <row r="189" s="2" customFormat="1" ht="33" customHeight="1">
      <c r="A189" s="36"/>
      <c r="B189" s="176"/>
      <c r="C189" s="208" t="s">
        <v>352</v>
      </c>
      <c r="D189" s="208" t="s">
        <v>220</v>
      </c>
      <c r="E189" s="209" t="s">
        <v>353</v>
      </c>
      <c r="F189" s="210" t="s">
        <v>354</v>
      </c>
      <c r="G189" s="211" t="s">
        <v>254</v>
      </c>
      <c r="H189" s="212">
        <v>37.481000000000002</v>
      </c>
      <c r="I189" s="213"/>
      <c r="J189" s="212">
        <f>ROUND(I189*H189,3)</f>
        <v>0</v>
      </c>
      <c r="K189" s="214"/>
      <c r="L189" s="37"/>
      <c r="M189" s="215" t="s">
        <v>1</v>
      </c>
      <c r="N189" s="216" t="s">
        <v>44</v>
      </c>
      <c r="O189" s="80"/>
      <c r="P189" s="217">
        <f>O189*H189</f>
        <v>0</v>
      </c>
      <c r="Q189" s="217">
        <v>0.00014999999999999999</v>
      </c>
      <c r="R189" s="217">
        <f>Q189*H189</f>
        <v>0.0056221499999999994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119</v>
      </c>
      <c r="AT189" s="219" t="s">
        <v>220</v>
      </c>
      <c r="AU189" s="219" t="s">
        <v>88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119</v>
      </c>
      <c r="BM189" s="219" t="s">
        <v>355</v>
      </c>
    </row>
    <row r="190" s="2" customFormat="1" ht="24.15" customHeight="1">
      <c r="A190" s="36"/>
      <c r="B190" s="176"/>
      <c r="C190" s="221" t="s">
        <v>356</v>
      </c>
      <c r="D190" s="221" t="s">
        <v>357</v>
      </c>
      <c r="E190" s="222" t="s">
        <v>358</v>
      </c>
      <c r="F190" s="223" t="s">
        <v>359</v>
      </c>
      <c r="G190" s="224" t="s">
        <v>254</v>
      </c>
      <c r="H190" s="225">
        <v>39.354999999999997</v>
      </c>
      <c r="I190" s="226"/>
      <c r="J190" s="225">
        <f>ROUND(I190*H190,3)</f>
        <v>0</v>
      </c>
      <c r="K190" s="227"/>
      <c r="L190" s="228"/>
      <c r="M190" s="229" t="s">
        <v>1</v>
      </c>
      <c r="N190" s="230" t="s">
        <v>44</v>
      </c>
      <c r="O190" s="80"/>
      <c r="P190" s="217">
        <f>O190*H190</f>
        <v>0</v>
      </c>
      <c r="Q190" s="217">
        <v>0.0015</v>
      </c>
      <c r="R190" s="217">
        <f>Q190*H190</f>
        <v>0.059032499999999995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131</v>
      </c>
      <c r="AT190" s="219" t="s">
        <v>357</v>
      </c>
      <c r="AU190" s="219" t="s">
        <v>88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119</v>
      </c>
      <c r="BM190" s="219" t="s">
        <v>360</v>
      </c>
    </row>
    <row r="191" s="12" customFormat="1" ht="22.8" customHeight="1">
      <c r="A191" s="12"/>
      <c r="B191" s="195"/>
      <c r="C191" s="12"/>
      <c r="D191" s="196" t="s">
        <v>77</v>
      </c>
      <c r="E191" s="206" t="s">
        <v>125</v>
      </c>
      <c r="F191" s="206" t="s">
        <v>361</v>
      </c>
      <c r="G191" s="12"/>
      <c r="H191" s="12"/>
      <c r="I191" s="198"/>
      <c r="J191" s="207">
        <f>BK191</f>
        <v>0</v>
      </c>
      <c r="K191" s="12"/>
      <c r="L191" s="195"/>
      <c r="M191" s="200"/>
      <c r="N191" s="201"/>
      <c r="O191" s="201"/>
      <c r="P191" s="202">
        <f>SUM(P192:P211)</f>
        <v>0</v>
      </c>
      <c r="Q191" s="201"/>
      <c r="R191" s="202">
        <f>SUM(R192:R211)</f>
        <v>78.663152480000008</v>
      </c>
      <c r="S191" s="201"/>
      <c r="T191" s="203">
        <f>SUM(T192:T211)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6" t="s">
        <v>82</v>
      </c>
      <c r="AT191" s="204" t="s">
        <v>77</v>
      </c>
      <c r="AU191" s="204" t="s">
        <v>82</v>
      </c>
      <c r="AY191" s="196" t="s">
        <v>217</v>
      </c>
      <c r="BK191" s="205">
        <f>SUM(BK192:BK211)</f>
        <v>0</v>
      </c>
    </row>
    <row r="192" s="2" customFormat="1" ht="24.15" customHeight="1">
      <c r="A192" s="36"/>
      <c r="B192" s="176"/>
      <c r="C192" s="208" t="s">
        <v>362</v>
      </c>
      <c r="D192" s="208" t="s">
        <v>220</v>
      </c>
      <c r="E192" s="209" t="s">
        <v>363</v>
      </c>
      <c r="F192" s="210" t="s">
        <v>364</v>
      </c>
      <c r="G192" s="211" t="s">
        <v>254</v>
      </c>
      <c r="H192" s="212">
        <v>523.76800000000003</v>
      </c>
      <c r="I192" s="213"/>
      <c r="J192" s="212">
        <f>ROUND(I192*H192,3)</f>
        <v>0</v>
      </c>
      <c r="K192" s="214"/>
      <c r="L192" s="37"/>
      <c r="M192" s="215" t="s">
        <v>1</v>
      </c>
      <c r="N192" s="216" t="s">
        <v>44</v>
      </c>
      <c r="O192" s="80"/>
      <c r="P192" s="217">
        <f>O192*H192</f>
        <v>0</v>
      </c>
      <c r="Q192" s="217">
        <v>0.00040000000000000002</v>
      </c>
      <c r="R192" s="217">
        <f>Q192*H192</f>
        <v>0.20950720000000003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119</v>
      </c>
      <c r="AT192" s="219" t="s">
        <v>220</v>
      </c>
      <c r="AU192" s="219" t="s">
        <v>88</v>
      </c>
      <c r="AY192" s="15" t="s">
        <v>217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220">
        <f>ROUND(I192*H192,3)</f>
        <v>0</v>
      </c>
      <c r="BL192" s="15" t="s">
        <v>119</v>
      </c>
      <c r="BM192" s="219" t="s">
        <v>365</v>
      </c>
    </row>
    <row r="193" s="2" customFormat="1" ht="24.15" customHeight="1">
      <c r="A193" s="36"/>
      <c r="B193" s="176"/>
      <c r="C193" s="208" t="s">
        <v>366</v>
      </c>
      <c r="D193" s="208" t="s">
        <v>220</v>
      </c>
      <c r="E193" s="209" t="s">
        <v>367</v>
      </c>
      <c r="F193" s="210" t="s">
        <v>368</v>
      </c>
      <c r="G193" s="211" t="s">
        <v>254</v>
      </c>
      <c r="H193" s="212">
        <v>523.76800000000003</v>
      </c>
      <c r="I193" s="213"/>
      <c r="J193" s="212">
        <f>ROUND(I193*H193,3)</f>
        <v>0</v>
      </c>
      <c r="K193" s="214"/>
      <c r="L193" s="37"/>
      <c r="M193" s="215" t="s">
        <v>1</v>
      </c>
      <c r="N193" s="216" t="s">
        <v>44</v>
      </c>
      <c r="O193" s="80"/>
      <c r="P193" s="217">
        <f>O193*H193</f>
        <v>0</v>
      </c>
      <c r="Q193" s="217">
        <v>0.019689999999999999</v>
      </c>
      <c r="R193" s="217">
        <f>Q193*H193</f>
        <v>10.31299192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119</v>
      </c>
      <c r="AT193" s="219" t="s">
        <v>220</v>
      </c>
      <c r="AU193" s="219" t="s">
        <v>88</v>
      </c>
      <c r="AY193" s="15" t="s">
        <v>217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220">
        <f>ROUND(I193*H193,3)</f>
        <v>0</v>
      </c>
      <c r="BL193" s="15" t="s">
        <v>119</v>
      </c>
      <c r="BM193" s="219" t="s">
        <v>369</v>
      </c>
    </row>
    <row r="194" s="2" customFormat="1" ht="24.15" customHeight="1">
      <c r="A194" s="36"/>
      <c r="B194" s="176"/>
      <c r="C194" s="208" t="s">
        <v>370</v>
      </c>
      <c r="D194" s="208" t="s">
        <v>220</v>
      </c>
      <c r="E194" s="209" t="s">
        <v>371</v>
      </c>
      <c r="F194" s="210" t="s">
        <v>372</v>
      </c>
      <c r="G194" s="211" t="s">
        <v>254</v>
      </c>
      <c r="H194" s="212">
        <v>523.76800000000003</v>
      </c>
      <c r="I194" s="213"/>
      <c r="J194" s="212">
        <f>ROUND(I194*H194,3)</f>
        <v>0</v>
      </c>
      <c r="K194" s="214"/>
      <c r="L194" s="37"/>
      <c r="M194" s="215" t="s">
        <v>1</v>
      </c>
      <c r="N194" s="216" t="s">
        <v>44</v>
      </c>
      <c r="O194" s="80"/>
      <c r="P194" s="217">
        <f>O194*H194</f>
        <v>0</v>
      </c>
      <c r="Q194" s="217">
        <v>0.0051500000000000001</v>
      </c>
      <c r="R194" s="217">
        <f>Q194*H194</f>
        <v>2.6974052000000004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119</v>
      </c>
      <c r="AT194" s="219" t="s">
        <v>220</v>
      </c>
      <c r="AU194" s="219" t="s">
        <v>88</v>
      </c>
      <c r="AY194" s="15" t="s">
        <v>217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220">
        <f>ROUND(I194*H194,3)</f>
        <v>0</v>
      </c>
      <c r="BL194" s="15" t="s">
        <v>119</v>
      </c>
      <c r="BM194" s="219" t="s">
        <v>373</v>
      </c>
    </row>
    <row r="195" s="2" customFormat="1" ht="37.8" customHeight="1">
      <c r="A195" s="36"/>
      <c r="B195" s="176"/>
      <c r="C195" s="208" t="s">
        <v>374</v>
      </c>
      <c r="D195" s="208" t="s">
        <v>220</v>
      </c>
      <c r="E195" s="209" t="s">
        <v>375</v>
      </c>
      <c r="F195" s="210" t="s">
        <v>376</v>
      </c>
      <c r="G195" s="211" t="s">
        <v>254</v>
      </c>
      <c r="H195" s="212">
        <v>218.63300000000001</v>
      </c>
      <c r="I195" s="213"/>
      <c r="J195" s="212">
        <f>ROUND(I195*H195,3)</f>
        <v>0</v>
      </c>
      <c r="K195" s="214"/>
      <c r="L195" s="37"/>
      <c r="M195" s="215" t="s">
        <v>1</v>
      </c>
      <c r="N195" s="216" t="s">
        <v>44</v>
      </c>
      <c r="O195" s="80"/>
      <c r="P195" s="217">
        <f>O195*H195</f>
        <v>0</v>
      </c>
      <c r="Q195" s="217">
        <v>0.0048900000000000002</v>
      </c>
      <c r="R195" s="217">
        <f>Q195*H195</f>
        <v>1.06911537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119</v>
      </c>
      <c r="AT195" s="219" t="s">
        <v>220</v>
      </c>
      <c r="AU195" s="219" t="s">
        <v>88</v>
      </c>
      <c r="AY195" s="15" t="s">
        <v>217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220">
        <f>ROUND(I195*H195,3)</f>
        <v>0</v>
      </c>
      <c r="BL195" s="15" t="s">
        <v>119</v>
      </c>
      <c r="BM195" s="219" t="s">
        <v>377</v>
      </c>
    </row>
    <row r="196" s="2" customFormat="1" ht="24.15" customHeight="1">
      <c r="A196" s="36"/>
      <c r="B196" s="176"/>
      <c r="C196" s="221" t="s">
        <v>378</v>
      </c>
      <c r="D196" s="221" t="s">
        <v>357</v>
      </c>
      <c r="E196" s="222" t="s">
        <v>379</v>
      </c>
      <c r="F196" s="223" t="s">
        <v>380</v>
      </c>
      <c r="G196" s="224" t="s">
        <v>254</v>
      </c>
      <c r="H196" s="225">
        <v>229.565</v>
      </c>
      <c r="I196" s="226"/>
      <c r="J196" s="225">
        <f>ROUND(I196*H196,3)</f>
        <v>0</v>
      </c>
      <c r="K196" s="227"/>
      <c r="L196" s="228"/>
      <c r="M196" s="229" t="s">
        <v>1</v>
      </c>
      <c r="N196" s="230" t="s">
        <v>44</v>
      </c>
      <c r="O196" s="80"/>
      <c r="P196" s="217">
        <f>O196*H196</f>
        <v>0</v>
      </c>
      <c r="Q196" s="217">
        <v>0.0146</v>
      </c>
      <c r="R196" s="217">
        <f>Q196*H196</f>
        <v>3.3516490000000001</v>
      </c>
      <c r="S196" s="217">
        <v>0</v>
      </c>
      <c r="T196" s="21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9" t="s">
        <v>131</v>
      </c>
      <c r="AT196" s="219" t="s">
        <v>357</v>
      </c>
      <c r="AU196" s="219" t="s">
        <v>88</v>
      </c>
      <c r="AY196" s="15" t="s">
        <v>217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220">
        <f>ROUND(I196*H196,3)</f>
        <v>0</v>
      </c>
      <c r="BL196" s="15" t="s">
        <v>119</v>
      </c>
      <c r="BM196" s="219" t="s">
        <v>381</v>
      </c>
    </row>
    <row r="197" s="2" customFormat="1" ht="24.15" customHeight="1">
      <c r="A197" s="36"/>
      <c r="B197" s="176"/>
      <c r="C197" s="208" t="s">
        <v>382</v>
      </c>
      <c r="D197" s="208" t="s">
        <v>220</v>
      </c>
      <c r="E197" s="209" t="s">
        <v>383</v>
      </c>
      <c r="F197" s="210" t="s">
        <v>384</v>
      </c>
      <c r="G197" s="211" t="s">
        <v>254</v>
      </c>
      <c r="H197" s="212">
        <v>249.20599999999999</v>
      </c>
      <c r="I197" s="213"/>
      <c r="J197" s="212">
        <f>ROUND(I197*H197,3)</f>
        <v>0</v>
      </c>
      <c r="K197" s="214"/>
      <c r="L197" s="37"/>
      <c r="M197" s="215" t="s">
        <v>1</v>
      </c>
      <c r="N197" s="216" t="s">
        <v>44</v>
      </c>
      <c r="O197" s="80"/>
      <c r="P197" s="217">
        <f>O197*H197</f>
        <v>0</v>
      </c>
      <c r="Q197" s="217">
        <v>0.0028999999999999998</v>
      </c>
      <c r="R197" s="217">
        <f>Q197*H197</f>
        <v>0.72269739999999993</v>
      </c>
      <c r="S197" s="217">
        <v>0</v>
      </c>
      <c r="T197" s="21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9" t="s">
        <v>119</v>
      </c>
      <c r="AT197" s="219" t="s">
        <v>220</v>
      </c>
      <c r="AU197" s="219" t="s">
        <v>88</v>
      </c>
      <c r="AY197" s="15" t="s">
        <v>217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220">
        <f>ROUND(I197*H197,3)</f>
        <v>0</v>
      </c>
      <c r="BL197" s="15" t="s">
        <v>119</v>
      </c>
      <c r="BM197" s="219" t="s">
        <v>385</v>
      </c>
    </row>
    <row r="198" s="2" customFormat="1" ht="24.15" customHeight="1">
      <c r="A198" s="36"/>
      <c r="B198" s="176"/>
      <c r="C198" s="208" t="s">
        <v>386</v>
      </c>
      <c r="D198" s="208" t="s">
        <v>220</v>
      </c>
      <c r="E198" s="209" t="s">
        <v>387</v>
      </c>
      <c r="F198" s="210" t="s">
        <v>388</v>
      </c>
      <c r="G198" s="211" t="s">
        <v>254</v>
      </c>
      <c r="H198" s="212">
        <v>230.01499999999999</v>
      </c>
      <c r="I198" s="213"/>
      <c r="J198" s="212">
        <f>ROUND(I198*H198,3)</f>
        <v>0</v>
      </c>
      <c r="K198" s="214"/>
      <c r="L198" s="37"/>
      <c r="M198" s="215" t="s">
        <v>1</v>
      </c>
      <c r="N198" s="216" t="s">
        <v>44</v>
      </c>
      <c r="O198" s="80"/>
      <c r="P198" s="217">
        <f>O198*H198</f>
        <v>0</v>
      </c>
      <c r="Q198" s="217">
        <v>0.012489999999999999</v>
      </c>
      <c r="R198" s="217">
        <f>Q198*H198</f>
        <v>2.8728873499999996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119</v>
      </c>
      <c r="AT198" s="219" t="s">
        <v>220</v>
      </c>
      <c r="AU198" s="219" t="s">
        <v>88</v>
      </c>
      <c r="AY198" s="15" t="s">
        <v>217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220">
        <f>ROUND(I198*H198,3)</f>
        <v>0</v>
      </c>
      <c r="BL198" s="15" t="s">
        <v>119</v>
      </c>
      <c r="BM198" s="219" t="s">
        <v>389</v>
      </c>
    </row>
    <row r="199" s="2" customFormat="1" ht="16.5" customHeight="1">
      <c r="A199" s="36"/>
      <c r="B199" s="176"/>
      <c r="C199" s="208" t="s">
        <v>390</v>
      </c>
      <c r="D199" s="208" t="s">
        <v>220</v>
      </c>
      <c r="E199" s="209" t="s">
        <v>391</v>
      </c>
      <c r="F199" s="210" t="s">
        <v>392</v>
      </c>
      <c r="G199" s="211" t="s">
        <v>393</v>
      </c>
      <c r="H199" s="212">
        <v>1</v>
      </c>
      <c r="I199" s="213"/>
      <c r="J199" s="212">
        <f>ROUND(I199*H199,3)</f>
        <v>0</v>
      </c>
      <c r="K199" s="214"/>
      <c r="L199" s="37"/>
      <c r="M199" s="215" t="s">
        <v>1</v>
      </c>
      <c r="N199" s="216" t="s">
        <v>44</v>
      </c>
      <c r="O199" s="80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119</v>
      </c>
      <c r="AT199" s="219" t="s">
        <v>220</v>
      </c>
      <c r="AU199" s="219" t="s">
        <v>88</v>
      </c>
      <c r="AY199" s="15" t="s">
        <v>217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220">
        <f>ROUND(I199*H199,3)</f>
        <v>0</v>
      </c>
      <c r="BL199" s="15" t="s">
        <v>119</v>
      </c>
      <c r="BM199" s="219" t="s">
        <v>394</v>
      </c>
    </row>
    <row r="200" s="2" customFormat="1" ht="24.15" customHeight="1">
      <c r="A200" s="36"/>
      <c r="B200" s="176"/>
      <c r="C200" s="208" t="s">
        <v>395</v>
      </c>
      <c r="D200" s="208" t="s">
        <v>220</v>
      </c>
      <c r="E200" s="209" t="s">
        <v>396</v>
      </c>
      <c r="F200" s="210" t="s">
        <v>397</v>
      </c>
      <c r="G200" s="211" t="s">
        <v>223</v>
      </c>
      <c r="H200" s="212">
        <v>7.6600000000000001</v>
      </c>
      <c r="I200" s="213"/>
      <c r="J200" s="212">
        <f>ROUND(I200*H200,3)</f>
        <v>0</v>
      </c>
      <c r="K200" s="214"/>
      <c r="L200" s="37"/>
      <c r="M200" s="215" t="s">
        <v>1</v>
      </c>
      <c r="N200" s="216" t="s">
        <v>44</v>
      </c>
      <c r="O200" s="80"/>
      <c r="P200" s="217">
        <f>O200*H200</f>
        <v>0</v>
      </c>
      <c r="Q200" s="217">
        <v>2.4157199999999999</v>
      </c>
      <c r="R200" s="217">
        <f>Q200*H200</f>
        <v>18.5044152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119</v>
      </c>
      <c r="AT200" s="219" t="s">
        <v>220</v>
      </c>
      <c r="AU200" s="219" t="s">
        <v>88</v>
      </c>
      <c r="AY200" s="15" t="s">
        <v>217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220">
        <f>ROUND(I200*H200,3)</f>
        <v>0</v>
      </c>
      <c r="BL200" s="15" t="s">
        <v>119</v>
      </c>
      <c r="BM200" s="219" t="s">
        <v>398</v>
      </c>
    </row>
    <row r="201" s="2" customFormat="1" ht="24.15" customHeight="1">
      <c r="A201" s="36"/>
      <c r="B201" s="176"/>
      <c r="C201" s="208" t="s">
        <v>399</v>
      </c>
      <c r="D201" s="208" t="s">
        <v>220</v>
      </c>
      <c r="E201" s="209" t="s">
        <v>400</v>
      </c>
      <c r="F201" s="210" t="s">
        <v>401</v>
      </c>
      <c r="G201" s="211" t="s">
        <v>223</v>
      </c>
      <c r="H201" s="212">
        <v>7.6600000000000001</v>
      </c>
      <c r="I201" s="213"/>
      <c r="J201" s="212">
        <f>ROUND(I201*H201,3)</f>
        <v>0</v>
      </c>
      <c r="K201" s="214"/>
      <c r="L201" s="37"/>
      <c r="M201" s="215" t="s">
        <v>1</v>
      </c>
      <c r="N201" s="216" t="s">
        <v>44</v>
      </c>
      <c r="O201" s="80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119</v>
      </c>
      <c r="AT201" s="219" t="s">
        <v>220</v>
      </c>
      <c r="AU201" s="219" t="s">
        <v>88</v>
      </c>
      <c r="AY201" s="15" t="s">
        <v>217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220">
        <f>ROUND(I201*H201,3)</f>
        <v>0</v>
      </c>
      <c r="BL201" s="15" t="s">
        <v>119</v>
      </c>
      <c r="BM201" s="219" t="s">
        <v>402</v>
      </c>
    </row>
    <row r="202" s="2" customFormat="1" ht="33" customHeight="1">
      <c r="A202" s="36"/>
      <c r="B202" s="176"/>
      <c r="C202" s="208" t="s">
        <v>403</v>
      </c>
      <c r="D202" s="208" t="s">
        <v>220</v>
      </c>
      <c r="E202" s="209" t="s">
        <v>404</v>
      </c>
      <c r="F202" s="210" t="s">
        <v>405</v>
      </c>
      <c r="G202" s="211" t="s">
        <v>223</v>
      </c>
      <c r="H202" s="212">
        <v>7.6600000000000001</v>
      </c>
      <c r="I202" s="213"/>
      <c r="J202" s="212">
        <f>ROUND(I202*H202,3)</f>
        <v>0</v>
      </c>
      <c r="K202" s="214"/>
      <c r="L202" s="37"/>
      <c r="M202" s="215" t="s">
        <v>1</v>
      </c>
      <c r="N202" s="216" t="s">
        <v>44</v>
      </c>
      <c r="O202" s="80"/>
      <c r="P202" s="217">
        <f>O202*H202</f>
        <v>0</v>
      </c>
      <c r="Q202" s="217">
        <v>0.040000000000000001</v>
      </c>
      <c r="R202" s="217">
        <f>Q202*H202</f>
        <v>0.30640000000000001</v>
      </c>
      <c r="S202" s="217">
        <v>0</v>
      </c>
      <c r="T202" s="21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9" t="s">
        <v>119</v>
      </c>
      <c r="AT202" s="219" t="s">
        <v>220</v>
      </c>
      <c r="AU202" s="219" t="s">
        <v>88</v>
      </c>
      <c r="AY202" s="15" t="s">
        <v>217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220">
        <f>ROUND(I202*H202,3)</f>
        <v>0</v>
      </c>
      <c r="BL202" s="15" t="s">
        <v>119</v>
      </c>
      <c r="BM202" s="219" t="s">
        <v>406</v>
      </c>
    </row>
    <row r="203" s="2" customFormat="1" ht="24.15" customHeight="1">
      <c r="A203" s="36"/>
      <c r="B203" s="176"/>
      <c r="C203" s="208" t="s">
        <v>407</v>
      </c>
      <c r="D203" s="208" t="s">
        <v>220</v>
      </c>
      <c r="E203" s="209" t="s">
        <v>408</v>
      </c>
      <c r="F203" s="210" t="s">
        <v>409</v>
      </c>
      <c r="G203" s="211" t="s">
        <v>223</v>
      </c>
      <c r="H203" s="212">
        <v>7.7270000000000003</v>
      </c>
      <c r="I203" s="213"/>
      <c r="J203" s="212">
        <f>ROUND(I203*H203,3)</f>
        <v>0</v>
      </c>
      <c r="K203" s="214"/>
      <c r="L203" s="37"/>
      <c r="M203" s="215" t="s">
        <v>1</v>
      </c>
      <c r="N203" s="216" t="s">
        <v>44</v>
      </c>
      <c r="O203" s="80"/>
      <c r="P203" s="217">
        <f>O203*H203</f>
        <v>0</v>
      </c>
      <c r="Q203" s="217">
        <v>2.4407199999999998</v>
      </c>
      <c r="R203" s="217">
        <f>Q203*H203</f>
        <v>18.85944344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119</v>
      </c>
      <c r="AT203" s="219" t="s">
        <v>220</v>
      </c>
      <c r="AU203" s="219" t="s">
        <v>88</v>
      </c>
      <c r="AY203" s="15" t="s">
        <v>217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220">
        <f>ROUND(I203*H203,3)</f>
        <v>0</v>
      </c>
      <c r="BL203" s="15" t="s">
        <v>119</v>
      </c>
      <c r="BM203" s="219" t="s">
        <v>410</v>
      </c>
    </row>
    <row r="204" s="2" customFormat="1" ht="33" customHeight="1">
      <c r="A204" s="36"/>
      <c r="B204" s="176"/>
      <c r="C204" s="208" t="s">
        <v>411</v>
      </c>
      <c r="D204" s="208" t="s">
        <v>220</v>
      </c>
      <c r="E204" s="209" t="s">
        <v>412</v>
      </c>
      <c r="F204" s="210" t="s">
        <v>413</v>
      </c>
      <c r="G204" s="211" t="s">
        <v>248</v>
      </c>
      <c r="H204" s="212">
        <v>0.46500000000000002</v>
      </c>
      <c r="I204" s="213"/>
      <c r="J204" s="212">
        <f>ROUND(I204*H204,3)</f>
        <v>0</v>
      </c>
      <c r="K204" s="214"/>
      <c r="L204" s="37"/>
      <c r="M204" s="215" t="s">
        <v>1</v>
      </c>
      <c r="N204" s="216" t="s">
        <v>44</v>
      </c>
      <c r="O204" s="80"/>
      <c r="P204" s="217">
        <f>O204*H204</f>
        <v>0</v>
      </c>
      <c r="Q204" s="217">
        <v>1.20296</v>
      </c>
      <c r="R204" s="217">
        <f>Q204*H204</f>
        <v>0.5593764</v>
      </c>
      <c r="S204" s="217">
        <v>0</v>
      </c>
      <c r="T204" s="21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119</v>
      </c>
      <c r="AT204" s="219" t="s">
        <v>220</v>
      </c>
      <c r="AU204" s="219" t="s">
        <v>88</v>
      </c>
      <c r="AY204" s="15" t="s">
        <v>217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220">
        <f>ROUND(I204*H204,3)</f>
        <v>0</v>
      </c>
      <c r="BL204" s="15" t="s">
        <v>119</v>
      </c>
      <c r="BM204" s="219" t="s">
        <v>414</v>
      </c>
    </row>
    <row r="205" s="2" customFormat="1" ht="24.15" customHeight="1">
      <c r="A205" s="36"/>
      <c r="B205" s="176"/>
      <c r="C205" s="208" t="s">
        <v>415</v>
      </c>
      <c r="D205" s="208" t="s">
        <v>220</v>
      </c>
      <c r="E205" s="209" t="s">
        <v>416</v>
      </c>
      <c r="F205" s="210" t="s">
        <v>417</v>
      </c>
      <c r="G205" s="211" t="s">
        <v>254</v>
      </c>
      <c r="H205" s="212">
        <v>161.99000000000001</v>
      </c>
      <c r="I205" s="213"/>
      <c r="J205" s="212">
        <f>ROUND(I205*H205,3)</f>
        <v>0</v>
      </c>
      <c r="K205" s="214"/>
      <c r="L205" s="37"/>
      <c r="M205" s="215" t="s">
        <v>1</v>
      </c>
      <c r="N205" s="216" t="s">
        <v>44</v>
      </c>
      <c r="O205" s="80"/>
      <c r="P205" s="217">
        <f>O205*H205</f>
        <v>0</v>
      </c>
      <c r="Q205" s="217">
        <v>0.091800000000000007</v>
      </c>
      <c r="R205" s="217">
        <f>Q205*H205</f>
        <v>14.870682000000002</v>
      </c>
      <c r="S205" s="217">
        <v>0</v>
      </c>
      <c r="T205" s="21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119</v>
      </c>
      <c r="AT205" s="219" t="s">
        <v>220</v>
      </c>
      <c r="AU205" s="219" t="s">
        <v>88</v>
      </c>
      <c r="AY205" s="15" t="s">
        <v>217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220">
        <f>ROUND(I205*H205,3)</f>
        <v>0</v>
      </c>
      <c r="BL205" s="15" t="s">
        <v>119</v>
      </c>
      <c r="BM205" s="219" t="s">
        <v>418</v>
      </c>
    </row>
    <row r="206" s="2" customFormat="1" ht="24.15" customHeight="1">
      <c r="A206" s="36"/>
      <c r="B206" s="176"/>
      <c r="C206" s="208" t="s">
        <v>419</v>
      </c>
      <c r="D206" s="208" t="s">
        <v>220</v>
      </c>
      <c r="E206" s="209" t="s">
        <v>420</v>
      </c>
      <c r="F206" s="210" t="s">
        <v>421</v>
      </c>
      <c r="G206" s="211" t="s">
        <v>254</v>
      </c>
      <c r="H206" s="212">
        <v>40.689999999999998</v>
      </c>
      <c r="I206" s="213"/>
      <c r="J206" s="212">
        <f>ROUND(I206*H206,3)</f>
        <v>0</v>
      </c>
      <c r="K206" s="214"/>
      <c r="L206" s="37"/>
      <c r="M206" s="215" t="s">
        <v>1</v>
      </c>
      <c r="N206" s="216" t="s">
        <v>44</v>
      </c>
      <c r="O206" s="80"/>
      <c r="P206" s="217">
        <f>O206*H206</f>
        <v>0</v>
      </c>
      <c r="Q206" s="217">
        <v>0.091800000000000007</v>
      </c>
      <c r="R206" s="217">
        <f>Q206*H206</f>
        <v>3.7353420000000002</v>
      </c>
      <c r="S206" s="217">
        <v>0</v>
      </c>
      <c r="T206" s="21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119</v>
      </c>
      <c r="AT206" s="219" t="s">
        <v>220</v>
      </c>
      <c r="AU206" s="219" t="s">
        <v>88</v>
      </c>
      <c r="AY206" s="15" t="s">
        <v>217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220">
        <f>ROUND(I206*H206,3)</f>
        <v>0</v>
      </c>
      <c r="BL206" s="15" t="s">
        <v>119</v>
      </c>
      <c r="BM206" s="219" t="s">
        <v>422</v>
      </c>
    </row>
    <row r="207" s="2" customFormat="1" ht="24.15" customHeight="1">
      <c r="A207" s="36"/>
      <c r="B207" s="176"/>
      <c r="C207" s="208" t="s">
        <v>423</v>
      </c>
      <c r="D207" s="208" t="s">
        <v>220</v>
      </c>
      <c r="E207" s="209" t="s">
        <v>424</v>
      </c>
      <c r="F207" s="210" t="s">
        <v>425</v>
      </c>
      <c r="G207" s="211" t="s">
        <v>303</v>
      </c>
      <c r="H207" s="212">
        <v>11</v>
      </c>
      <c r="I207" s="213"/>
      <c r="J207" s="212">
        <f>ROUND(I207*H207,3)</f>
        <v>0</v>
      </c>
      <c r="K207" s="214"/>
      <c r="L207" s="37"/>
      <c r="M207" s="215" t="s">
        <v>1</v>
      </c>
      <c r="N207" s="216" t="s">
        <v>44</v>
      </c>
      <c r="O207" s="80"/>
      <c r="P207" s="217">
        <f>O207*H207</f>
        <v>0</v>
      </c>
      <c r="Q207" s="217">
        <v>0.039640000000000002</v>
      </c>
      <c r="R207" s="217">
        <f>Q207*H207</f>
        <v>0.43604000000000004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119</v>
      </c>
      <c r="AT207" s="219" t="s">
        <v>220</v>
      </c>
      <c r="AU207" s="219" t="s">
        <v>88</v>
      </c>
      <c r="AY207" s="15" t="s">
        <v>217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220">
        <f>ROUND(I207*H207,3)</f>
        <v>0</v>
      </c>
      <c r="BL207" s="15" t="s">
        <v>119</v>
      </c>
      <c r="BM207" s="219" t="s">
        <v>426</v>
      </c>
    </row>
    <row r="208" s="2" customFormat="1" ht="24.15" customHeight="1">
      <c r="A208" s="36"/>
      <c r="B208" s="176"/>
      <c r="C208" s="221" t="s">
        <v>427</v>
      </c>
      <c r="D208" s="221" t="s">
        <v>357</v>
      </c>
      <c r="E208" s="222" t="s">
        <v>428</v>
      </c>
      <c r="F208" s="223" t="s">
        <v>429</v>
      </c>
      <c r="G208" s="224" t="s">
        <v>303</v>
      </c>
      <c r="H208" s="225">
        <v>4</v>
      </c>
      <c r="I208" s="226"/>
      <c r="J208" s="225">
        <f>ROUND(I208*H208,3)</f>
        <v>0</v>
      </c>
      <c r="K208" s="227"/>
      <c r="L208" s="228"/>
      <c r="M208" s="229" t="s">
        <v>1</v>
      </c>
      <c r="N208" s="230" t="s">
        <v>44</v>
      </c>
      <c r="O208" s="80"/>
      <c r="P208" s="217">
        <f>O208*H208</f>
        <v>0</v>
      </c>
      <c r="Q208" s="217">
        <v>0.0143</v>
      </c>
      <c r="R208" s="217">
        <f>Q208*H208</f>
        <v>0.057200000000000001</v>
      </c>
      <c r="S208" s="217">
        <v>0</v>
      </c>
      <c r="T208" s="21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9" t="s">
        <v>131</v>
      </c>
      <c r="AT208" s="219" t="s">
        <v>357</v>
      </c>
      <c r="AU208" s="219" t="s">
        <v>88</v>
      </c>
      <c r="AY208" s="15" t="s">
        <v>217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220">
        <f>ROUND(I208*H208,3)</f>
        <v>0</v>
      </c>
      <c r="BL208" s="15" t="s">
        <v>119</v>
      </c>
      <c r="BM208" s="219" t="s">
        <v>430</v>
      </c>
    </row>
    <row r="209" s="2" customFormat="1" ht="16.5" customHeight="1">
      <c r="A209" s="36"/>
      <c r="B209" s="176"/>
      <c r="C209" s="221" t="s">
        <v>431</v>
      </c>
      <c r="D209" s="221" t="s">
        <v>357</v>
      </c>
      <c r="E209" s="222" t="s">
        <v>432</v>
      </c>
      <c r="F209" s="223" t="s">
        <v>433</v>
      </c>
      <c r="G209" s="224" t="s">
        <v>303</v>
      </c>
      <c r="H209" s="225">
        <v>1</v>
      </c>
      <c r="I209" s="226"/>
      <c r="J209" s="225">
        <f>ROUND(I209*H209,3)</f>
        <v>0</v>
      </c>
      <c r="K209" s="227"/>
      <c r="L209" s="228"/>
      <c r="M209" s="229" t="s">
        <v>1</v>
      </c>
      <c r="N209" s="230" t="s">
        <v>44</v>
      </c>
      <c r="O209" s="80"/>
      <c r="P209" s="217">
        <f>O209*H209</f>
        <v>0</v>
      </c>
      <c r="Q209" s="217">
        <v>0.014</v>
      </c>
      <c r="R209" s="217">
        <f>Q209*H209</f>
        <v>0.014</v>
      </c>
      <c r="S209" s="217">
        <v>0</v>
      </c>
      <c r="T209" s="21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9" t="s">
        <v>131</v>
      </c>
      <c r="AT209" s="219" t="s">
        <v>357</v>
      </c>
      <c r="AU209" s="219" t="s">
        <v>88</v>
      </c>
      <c r="AY209" s="15" t="s">
        <v>217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220">
        <f>ROUND(I209*H209,3)</f>
        <v>0</v>
      </c>
      <c r="BL209" s="15" t="s">
        <v>119</v>
      </c>
      <c r="BM209" s="219" t="s">
        <v>434</v>
      </c>
    </row>
    <row r="210" s="2" customFormat="1" ht="16.5" customHeight="1">
      <c r="A210" s="36"/>
      <c r="B210" s="176"/>
      <c r="C210" s="221" t="s">
        <v>435</v>
      </c>
      <c r="D210" s="221" t="s">
        <v>357</v>
      </c>
      <c r="E210" s="222" t="s">
        <v>436</v>
      </c>
      <c r="F210" s="223" t="s">
        <v>437</v>
      </c>
      <c r="G210" s="224" t="s">
        <v>303</v>
      </c>
      <c r="H210" s="225">
        <v>4</v>
      </c>
      <c r="I210" s="226"/>
      <c r="J210" s="225">
        <f>ROUND(I210*H210,3)</f>
        <v>0</v>
      </c>
      <c r="K210" s="227"/>
      <c r="L210" s="228"/>
      <c r="M210" s="229" t="s">
        <v>1</v>
      </c>
      <c r="N210" s="230" t="s">
        <v>44</v>
      </c>
      <c r="O210" s="80"/>
      <c r="P210" s="217">
        <f>O210*H210</f>
        <v>0</v>
      </c>
      <c r="Q210" s="217">
        <v>0.0137</v>
      </c>
      <c r="R210" s="217">
        <f>Q210*H210</f>
        <v>0.054800000000000001</v>
      </c>
      <c r="S210" s="217">
        <v>0</v>
      </c>
      <c r="T210" s="21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9" t="s">
        <v>131</v>
      </c>
      <c r="AT210" s="219" t="s">
        <v>357</v>
      </c>
      <c r="AU210" s="219" t="s">
        <v>88</v>
      </c>
      <c r="AY210" s="15" t="s">
        <v>217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220">
        <f>ROUND(I210*H210,3)</f>
        <v>0</v>
      </c>
      <c r="BL210" s="15" t="s">
        <v>119</v>
      </c>
      <c r="BM210" s="219" t="s">
        <v>438</v>
      </c>
    </row>
    <row r="211" s="2" customFormat="1" ht="16.5" customHeight="1">
      <c r="A211" s="36"/>
      <c r="B211" s="176"/>
      <c r="C211" s="221" t="s">
        <v>439</v>
      </c>
      <c r="D211" s="221" t="s">
        <v>357</v>
      </c>
      <c r="E211" s="222" t="s">
        <v>440</v>
      </c>
      <c r="F211" s="223" t="s">
        <v>441</v>
      </c>
      <c r="G211" s="224" t="s">
        <v>303</v>
      </c>
      <c r="H211" s="225">
        <v>2</v>
      </c>
      <c r="I211" s="226"/>
      <c r="J211" s="225">
        <f>ROUND(I211*H211,3)</f>
        <v>0</v>
      </c>
      <c r="K211" s="227"/>
      <c r="L211" s="228"/>
      <c r="M211" s="229" t="s">
        <v>1</v>
      </c>
      <c r="N211" s="230" t="s">
        <v>44</v>
      </c>
      <c r="O211" s="80"/>
      <c r="P211" s="217">
        <f>O211*H211</f>
        <v>0</v>
      </c>
      <c r="Q211" s="217">
        <v>0.0146</v>
      </c>
      <c r="R211" s="217">
        <f>Q211*H211</f>
        <v>0.0292</v>
      </c>
      <c r="S211" s="217">
        <v>0</v>
      </c>
      <c r="T211" s="21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9" t="s">
        <v>131</v>
      </c>
      <c r="AT211" s="219" t="s">
        <v>357</v>
      </c>
      <c r="AU211" s="219" t="s">
        <v>88</v>
      </c>
      <c r="AY211" s="15" t="s">
        <v>217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220">
        <f>ROUND(I211*H211,3)</f>
        <v>0</v>
      </c>
      <c r="BL211" s="15" t="s">
        <v>119</v>
      </c>
      <c r="BM211" s="219" t="s">
        <v>442</v>
      </c>
    </row>
    <row r="212" s="12" customFormat="1" ht="22.8" customHeight="1">
      <c r="A212" s="12"/>
      <c r="B212" s="195"/>
      <c r="C212" s="12"/>
      <c r="D212" s="196" t="s">
        <v>77</v>
      </c>
      <c r="E212" s="206" t="s">
        <v>134</v>
      </c>
      <c r="F212" s="206" t="s">
        <v>443</v>
      </c>
      <c r="G212" s="12"/>
      <c r="H212" s="12"/>
      <c r="I212" s="198"/>
      <c r="J212" s="207">
        <f>BK212</f>
        <v>0</v>
      </c>
      <c r="K212" s="12"/>
      <c r="L212" s="195"/>
      <c r="M212" s="200"/>
      <c r="N212" s="201"/>
      <c r="O212" s="201"/>
      <c r="P212" s="202">
        <f>SUM(P213:P221)</f>
        <v>0</v>
      </c>
      <c r="Q212" s="201"/>
      <c r="R212" s="202">
        <f>SUM(R213:R221)</f>
        <v>13.971709649999999</v>
      </c>
      <c r="S212" s="201"/>
      <c r="T212" s="203">
        <f>SUM(T213:T221)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6" t="s">
        <v>82</v>
      </c>
      <c r="AT212" s="204" t="s">
        <v>77</v>
      </c>
      <c r="AU212" s="204" t="s">
        <v>82</v>
      </c>
      <c r="AY212" s="196" t="s">
        <v>217</v>
      </c>
      <c r="BK212" s="205">
        <f>SUM(BK213:BK221)</f>
        <v>0</v>
      </c>
    </row>
    <row r="213" s="2" customFormat="1" ht="33" customHeight="1">
      <c r="A213" s="36"/>
      <c r="B213" s="176"/>
      <c r="C213" s="208" t="s">
        <v>444</v>
      </c>
      <c r="D213" s="208" t="s">
        <v>220</v>
      </c>
      <c r="E213" s="209" t="s">
        <v>445</v>
      </c>
      <c r="F213" s="210" t="s">
        <v>446</v>
      </c>
      <c r="G213" s="211" t="s">
        <v>254</v>
      </c>
      <c r="H213" s="212">
        <v>230.01499999999999</v>
      </c>
      <c r="I213" s="213"/>
      <c r="J213" s="212">
        <f>ROUND(I213*H213,3)</f>
        <v>0</v>
      </c>
      <c r="K213" s="214"/>
      <c r="L213" s="37"/>
      <c r="M213" s="215" t="s">
        <v>1</v>
      </c>
      <c r="N213" s="216" t="s">
        <v>44</v>
      </c>
      <c r="O213" s="80"/>
      <c r="P213" s="217">
        <f>O213*H213</f>
        <v>0</v>
      </c>
      <c r="Q213" s="217">
        <v>0.02572</v>
      </c>
      <c r="R213" s="217">
        <f>Q213*H213</f>
        <v>5.9159857999999996</v>
      </c>
      <c r="S213" s="217">
        <v>0</v>
      </c>
      <c r="T213" s="21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9" t="s">
        <v>119</v>
      </c>
      <c r="AT213" s="219" t="s">
        <v>220</v>
      </c>
      <c r="AU213" s="219" t="s">
        <v>88</v>
      </c>
      <c r="AY213" s="15" t="s">
        <v>217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220">
        <f>ROUND(I213*H213,3)</f>
        <v>0</v>
      </c>
      <c r="BL213" s="15" t="s">
        <v>119</v>
      </c>
      <c r="BM213" s="219" t="s">
        <v>447</v>
      </c>
    </row>
    <row r="214" s="2" customFormat="1" ht="44.25" customHeight="1">
      <c r="A214" s="36"/>
      <c r="B214" s="176"/>
      <c r="C214" s="208" t="s">
        <v>448</v>
      </c>
      <c r="D214" s="208" t="s">
        <v>220</v>
      </c>
      <c r="E214" s="209" t="s">
        <v>449</v>
      </c>
      <c r="F214" s="210" t="s">
        <v>450</v>
      </c>
      <c r="G214" s="211" t="s">
        <v>254</v>
      </c>
      <c r="H214" s="212">
        <v>230.01499999999999</v>
      </c>
      <c r="I214" s="213"/>
      <c r="J214" s="212">
        <f>ROUND(I214*H214,3)</f>
        <v>0</v>
      </c>
      <c r="K214" s="214"/>
      <c r="L214" s="37"/>
      <c r="M214" s="215" t="s">
        <v>1</v>
      </c>
      <c r="N214" s="216" t="s">
        <v>44</v>
      </c>
      <c r="O214" s="80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9" t="s">
        <v>119</v>
      </c>
      <c r="AT214" s="219" t="s">
        <v>220</v>
      </c>
      <c r="AU214" s="219" t="s">
        <v>88</v>
      </c>
      <c r="AY214" s="15" t="s">
        <v>217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220">
        <f>ROUND(I214*H214,3)</f>
        <v>0</v>
      </c>
      <c r="BL214" s="15" t="s">
        <v>119</v>
      </c>
      <c r="BM214" s="219" t="s">
        <v>451</v>
      </c>
    </row>
    <row r="215" s="2" customFormat="1" ht="33" customHeight="1">
      <c r="A215" s="36"/>
      <c r="B215" s="176"/>
      <c r="C215" s="208" t="s">
        <v>452</v>
      </c>
      <c r="D215" s="208" t="s">
        <v>220</v>
      </c>
      <c r="E215" s="209" t="s">
        <v>453</v>
      </c>
      <c r="F215" s="210" t="s">
        <v>454</v>
      </c>
      <c r="G215" s="211" t="s">
        <v>254</v>
      </c>
      <c r="H215" s="212">
        <v>230.01499999999999</v>
      </c>
      <c r="I215" s="213"/>
      <c r="J215" s="212">
        <f>ROUND(I215*H215,3)</f>
        <v>0</v>
      </c>
      <c r="K215" s="214"/>
      <c r="L215" s="37"/>
      <c r="M215" s="215" t="s">
        <v>1</v>
      </c>
      <c r="N215" s="216" t="s">
        <v>44</v>
      </c>
      <c r="O215" s="80"/>
      <c r="P215" s="217">
        <f>O215*H215</f>
        <v>0</v>
      </c>
      <c r="Q215" s="217">
        <v>0.02572</v>
      </c>
      <c r="R215" s="217">
        <f>Q215*H215</f>
        <v>5.9159857999999996</v>
      </c>
      <c r="S215" s="217">
        <v>0</v>
      </c>
      <c r="T215" s="21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9" t="s">
        <v>119</v>
      </c>
      <c r="AT215" s="219" t="s">
        <v>220</v>
      </c>
      <c r="AU215" s="219" t="s">
        <v>88</v>
      </c>
      <c r="AY215" s="15" t="s">
        <v>217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220">
        <f>ROUND(I215*H215,3)</f>
        <v>0</v>
      </c>
      <c r="BL215" s="15" t="s">
        <v>119</v>
      </c>
      <c r="BM215" s="219" t="s">
        <v>455</v>
      </c>
    </row>
    <row r="216" s="2" customFormat="1" ht="24.15" customHeight="1">
      <c r="A216" s="36"/>
      <c r="B216" s="176"/>
      <c r="C216" s="208" t="s">
        <v>456</v>
      </c>
      <c r="D216" s="208" t="s">
        <v>220</v>
      </c>
      <c r="E216" s="209" t="s">
        <v>457</v>
      </c>
      <c r="F216" s="210" t="s">
        <v>458</v>
      </c>
      <c r="G216" s="211" t="s">
        <v>254</v>
      </c>
      <c r="H216" s="212">
        <v>337.29000000000002</v>
      </c>
      <c r="I216" s="213"/>
      <c r="J216" s="212">
        <f>ROUND(I216*H216,3)</f>
        <v>0</v>
      </c>
      <c r="K216" s="214"/>
      <c r="L216" s="37"/>
      <c r="M216" s="215" t="s">
        <v>1</v>
      </c>
      <c r="N216" s="216" t="s">
        <v>44</v>
      </c>
      <c r="O216" s="80"/>
      <c r="P216" s="217">
        <f>O216*H216</f>
        <v>0</v>
      </c>
      <c r="Q216" s="217">
        <v>0.0061799999999999997</v>
      </c>
      <c r="R216" s="217">
        <f>Q216*H216</f>
        <v>2.0844521999999999</v>
      </c>
      <c r="S216" s="217">
        <v>0</v>
      </c>
      <c r="T216" s="218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9" t="s">
        <v>119</v>
      </c>
      <c r="AT216" s="219" t="s">
        <v>220</v>
      </c>
      <c r="AU216" s="219" t="s">
        <v>88</v>
      </c>
      <c r="AY216" s="15" t="s">
        <v>217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220">
        <f>ROUND(I216*H216,3)</f>
        <v>0</v>
      </c>
      <c r="BL216" s="15" t="s">
        <v>119</v>
      </c>
      <c r="BM216" s="219" t="s">
        <v>459</v>
      </c>
    </row>
    <row r="217" s="2" customFormat="1" ht="16.5" customHeight="1">
      <c r="A217" s="36"/>
      <c r="B217" s="176"/>
      <c r="C217" s="208" t="s">
        <v>460</v>
      </c>
      <c r="D217" s="208" t="s">
        <v>220</v>
      </c>
      <c r="E217" s="209" t="s">
        <v>461</v>
      </c>
      <c r="F217" s="210" t="s">
        <v>462</v>
      </c>
      <c r="G217" s="211" t="s">
        <v>463</v>
      </c>
      <c r="H217" s="212">
        <v>120</v>
      </c>
      <c r="I217" s="213"/>
      <c r="J217" s="212">
        <f>ROUND(I217*H217,3)</f>
        <v>0</v>
      </c>
      <c r="K217" s="214"/>
      <c r="L217" s="37"/>
      <c r="M217" s="215" t="s">
        <v>1</v>
      </c>
      <c r="N217" s="216" t="s">
        <v>44</v>
      </c>
      <c r="O217" s="80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9" t="s">
        <v>119</v>
      </c>
      <c r="AT217" s="219" t="s">
        <v>220</v>
      </c>
      <c r="AU217" s="219" t="s">
        <v>88</v>
      </c>
      <c r="AY217" s="15" t="s">
        <v>217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220">
        <f>ROUND(I217*H217,3)</f>
        <v>0</v>
      </c>
      <c r="BL217" s="15" t="s">
        <v>119</v>
      </c>
      <c r="BM217" s="219" t="s">
        <v>464</v>
      </c>
    </row>
    <row r="218" s="2" customFormat="1" ht="16.5" customHeight="1">
      <c r="A218" s="36"/>
      <c r="B218" s="176"/>
      <c r="C218" s="208" t="s">
        <v>465</v>
      </c>
      <c r="D218" s="208" t="s">
        <v>220</v>
      </c>
      <c r="E218" s="209" t="s">
        <v>466</v>
      </c>
      <c r="F218" s="210" t="s">
        <v>467</v>
      </c>
      <c r="G218" s="211" t="s">
        <v>468</v>
      </c>
      <c r="H218" s="212">
        <v>60.555</v>
      </c>
      <c r="I218" s="213"/>
      <c r="J218" s="212">
        <f>ROUND(I218*H218,3)</f>
        <v>0</v>
      </c>
      <c r="K218" s="214"/>
      <c r="L218" s="37"/>
      <c r="M218" s="215" t="s">
        <v>1</v>
      </c>
      <c r="N218" s="216" t="s">
        <v>44</v>
      </c>
      <c r="O218" s="80"/>
      <c r="P218" s="217">
        <f>O218*H218</f>
        <v>0</v>
      </c>
      <c r="Q218" s="217">
        <v>0.00040000000000000002</v>
      </c>
      <c r="R218" s="217">
        <f>Q218*H218</f>
        <v>0.024222</v>
      </c>
      <c r="S218" s="217">
        <v>0</v>
      </c>
      <c r="T218" s="218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9" t="s">
        <v>119</v>
      </c>
      <c r="AT218" s="219" t="s">
        <v>220</v>
      </c>
      <c r="AU218" s="219" t="s">
        <v>88</v>
      </c>
      <c r="AY218" s="15" t="s">
        <v>217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220">
        <f>ROUND(I218*H218,3)</f>
        <v>0</v>
      </c>
      <c r="BL218" s="15" t="s">
        <v>119</v>
      </c>
      <c r="BM218" s="219" t="s">
        <v>469</v>
      </c>
    </row>
    <row r="219" s="2" customFormat="1" ht="24.15" customHeight="1">
      <c r="A219" s="36"/>
      <c r="B219" s="176"/>
      <c r="C219" s="208" t="s">
        <v>470</v>
      </c>
      <c r="D219" s="208" t="s">
        <v>220</v>
      </c>
      <c r="E219" s="209" t="s">
        <v>471</v>
      </c>
      <c r="F219" s="210" t="s">
        <v>472</v>
      </c>
      <c r="G219" s="211" t="s">
        <v>468</v>
      </c>
      <c r="H219" s="212">
        <v>344.91399999999999</v>
      </c>
      <c r="I219" s="213"/>
      <c r="J219" s="212">
        <f>ROUND(I219*H219,3)</f>
        <v>0</v>
      </c>
      <c r="K219" s="214"/>
      <c r="L219" s="37"/>
      <c r="M219" s="215" t="s">
        <v>1</v>
      </c>
      <c r="N219" s="216" t="s">
        <v>44</v>
      </c>
      <c r="O219" s="80"/>
      <c r="P219" s="217">
        <f>O219*H219</f>
        <v>0</v>
      </c>
      <c r="Q219" s="217">
        <v>3.0000000000000001E-05</v>
      </c>
      <c r="R219" s="217">
        <f>Q219*H219</f>
        <v>0.01034742</v>
      </c>
      <c r="S219" s="217">
        <v>0</v>
      </c>
      <c r="T219" s="218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9" t="s">
        <v>119</v>
      </c>
      <c r="AT219" s="219" t="s">
        <v>220</v>
      </c>
      <c r="AU219" s="219" t="s">
        <v>88</v>
      </c>
      <c r="AY219" s="15" t="s">
        <v>217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220">
        <f>ROUND(I219*H219,3)</f>
        <v>0</v>
      </c>
      <c r="BL219" s="15" t="s">
        <v>119</v>
      </c>
      <c r="BM219" s="219" t="s">
        <v>473</v>
      </c>
    </row>
    <row r="220" s="2" customFormat="1" ht="16.5" customHeight="1">
      <c r="A220" s="36"/>
      <c r="B220" s="176"/>
      <c r="C220" s="208" t="s">
        <v>474</v>
      </c>
      <c r="D220" s="208" t="s">
        <v>220</v>
      </c>
      <c r="E220" s="209" t="s">
        <v>475</v>
      </c>
      <c r="F220" s="210" t="s">
        <v>476</v>
      </c>
      <c r="G220" s="211" t="s">
        <v>468</v>
      </c>
      <c r="H220" s="212">
        <v>70</v>
      </c>
      <c r="I220" s="213"/>
      <c r="J220" s="212">
        <f>ROUND(I220*H220,3)</f>
        <v>0</v>
      </c>
      <c r="K220" s="214"/>
      <c r="L220" s="37"/>
      <c r="M220" s="215" t="s">
        <v>1</v>
      </c>
      <c r="N220" s="216" t="s">
        <v>44</v>
      </c>
      <c r="O220" s="80"/>
      <c r="P220" s="217">
        <f>O220*H220</f>
        <v>0</v>
      </c>
      <c r="Q220" s="217">
        <v>0.00025000000000000001</v>
      </c>
      <c r="R220" s="217">
        <f>Q220*H220</f>
        <v>0.017500000000000002</v>
      </c>
      <c r="S220" s="217">
        <v>0</v>
      </c>
      <c r="T220" s="218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9" t="s">
        <v>119</v>
      </c>
      <c r="AT220" s="219" t="s">
        <v>220</v>
      </c>
      <c r="AU220" s="219" t="s">
        <v>88</v>
      </c>
      <c r="AY220" s="15" t="s">
        <v>217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220">
        <f>ROUND(I220*H220,3)</f>
        <v>0</v>
      </c>
      <c r="BL220" s="15" t="s">
        <v>119</v>
      </c>
      <c r="BM220" s="219" t="s">
        <v>477</v>
      </c>
    </row>
    <row r="221" s="2" customFormat="1" ht="16.5" customHeight="1">
      <c r="A221" s="36"/>
      <c r="B221" s="176"/>
      <c r="C221" s="208" t="s">
        <v>478</v>
      </c>
      <c r="D221" s="208" t="s">
        <v>220</v>
      </c>
      <c r="E221" s="209" t="s">
        <v>479</v>
      </c>
      <c r="F221" s="210" t="s">
        <v>480</v>
      </c>
      <c r="G221" s="211" t="s">
        <v>468</v>
      </c>
      <c r="H221" s="212">
        <v>45.948999999999998</v>
      </c>
      <c r="I221" s="213"/>
      <c r="J221" s="212">
        <f>ROUND(I221*H221,3)</f>
        <v>0</v>
      </c>
      <c r="K221" s="214"/>
      <c r="L221" s="37"/>
      <c r="M221" s="215" t="s">
        <v>1</v>
      </c>
      <c r="N221" s="216" t="s">
        <v>44</v>
      </c>
      <c r="O221" s="80"/>
      <c r="P221" s="217">
        <f>O221*H221</f>
        <v>0</v>
      </c>
      <c r="Q221" s="217">
        <v>6.9999999999999994E-05</v>
      </c>
      <c r="R221" s="217">
        <f>Q221*H221</f>
        <v>0.0032164299999999997</v>
      </c>
      <c r="S221" s="217">
        <v>0</v>
      </c>
      <c r="T221" s="218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9" t="s">
        <v>119</v>
      </c>
      <c r="AT221" s="219" t="s">
        <v>220</v>
      </c>
      <c r="AU221" s="219" t="s">
        <v>88</v>
      </c>
      <c r="AY221" s="15" t="s">
        <v>217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220">
        <f>ROUND(I221*H221,3)</f>
        <v>0</v>
      </c>
      <c r="BL221" s="15" t="s">
        <v>119</v>
      </c>
      <c r="BM221" s="219" t="s">
        <v>481</v>
      </c>
    </row>
    <row r="222" s="12" customFormat="1" ht="25.92" customHeight="1">
      <c r="A222" s="12"/>
      <c r="B222" s="195"/>
      <c r="C222" s="12"/>
      <c r="D222" s="196" t="s">
        <v>77</v>
      </c>
      <c r="E222" s="197" t="s">
        <v>482</v>
      </c>
      <c r="F222" s="197" t="s">
        <v>483</v>
      </c>
      <c r="G222" s="12"/>
      <c r="H222" s="12"/>
      <c r="I222" s="198"/>
      <c r="J222" s="199">
        <f>BK222</f>
        <v>0</v>
      </c>
      <c r="K222" s="12"/>
      <c r="L222" s="195"/>
      <c r="M222" s="200"/>
      <c r="N222" s="201"/>
      <c r="O222" s="201"/>
      <c r="P222" s="202">
        <f>P223+P232+P251+P272+P275+P284+P291+P302+P333+P338+P340+P345+P348</f>
        <v>0</v>
      </c>
      <c r="Q222" s="201"/>
      <c r="R222" s="202">
        <f>R223+R232+R251+R272+R275+R284+R291+R302+R333+R338+R340+R345+R348</f>
        <v>95.213030169999996</v>
      </c>
      <c r="S222" s="201"/>
      <c r="T222" s="203">
        <f>T223+T232+T251+T272+T275+T284+T291+T302+T333+T338+T340+T345+T348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96" t="s">
        <v>88</v>
      </c>
      <c r="AT222" s="204" t="s">
        <v>77</v>
      </c>
      <c r="AU222" s="204" t="s">
        <v>78</v>
      </c>
      <c r="AY222" s="196" t="s">
        <v>217</v>
      </c>
      <c r="BK222" s="205">
        <f>BK223+BK232+BK251+BK272+BK275+BK284+BK291+BK302+BK333+BK338+BK340+BK345+BK348</f>
        <v>0</v>
      </c>
    </row>
    <row r="223" s="12" customFormat="1" ht="22.8" customHeight="1">
      <c r="A223" s="12"/>
      <c r="B223" s="195"/>
      <c r="C223" s="12"/>
      <c r="D223" s="196" t="s">
        <v>77</v>
      </c>
      <c r="E223" s="206" t="s">
        <v>484</v>
      </c>
      <c r="F223" s="206" t="s">
        <v>485</v>
      </c>
      <c r="G223" s="12"/>
      <c r="H223" s="12"/>
      <c r="I223" s="198"/>
      <c r="J223" s="207">
        <f>BK223</f>
        <v>0</v>
      </c>
      <c r="K223" s="12"/>
      <c r="L223" s="195"/>
      <c r="M223" s="200"/>
      <c r="N223" s="201"/>
      <c r="O223" s="201"/>
      <c r="P223" s="202">
        <f>SUM(P224:P231)</f>
        <v>0</v>
      </c>
      <c r="Q223" s="201"/>
      <c r="R223" s="202">
        <f>SUM(R224:R231)</f>
        <v>0.26733419999999997</v>
      </c>
      <c r="S223" s="201"/>
      <c r="T223" s="203">
        <f>SUM(T224:T231)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96" t="s">
        <v>88</v>
      </c>
      <c r="AT223" s="204" t="s">
        <v>77</v>
      </c>
      <c r="AU223" s="204" t="s">
        <v>82</v>
      </c>
      <c r="AY223" s="196" t="s">
        <v>217</v>
      </c>
      <c r="BK223" s="205">
        <f>SUM(BK224:BK231)</f>
        <v>0</v>
      </c>
    </row>
    <row r="224" s="2" customFormat="1" ht="24.15" customHeight="1">
      <c r="A224" s="36"/>
      <c r="B224" s="176"/>
      <c r="C224" s="208" t="s">
        <v>486</v>
      </c>
      <c r="D224" s="208" t="s">
        <v>220</v>
      </c>
      <c r="E224" s="209" t="s">
        <v>487</v>
      </c>
      <c r="F224" s="210" t="s">
        <v>488</v>
      </c>
      <c r="G224" s="211" t="s">
        <v>254</v>
      </c>
      <c r="H224" s="212">
        <v>203.72999999999999</v>
      </c>
      <c r="I224" s="213"/>
      <c r="J224" s="212">
        <f>ROUND(I224*H224,3)</f>
        <v>0</v>
      </c>
      <c r="K224" s="214"/>
      <c r="L224" s="37"/>
      <c r="M224" s="215" t="s">
        <v>1</v>
      </c>
      <c r="N224" s="216" t="s">
        <v>44</v>
      </c>
      <c r="O224" s="80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9" t="s">
        <v>149</v>
      </c>
      <c r="AT224" s="219" t="s">
        <v>220</v>
      </c>
      <c r="AU224" s="219" t="s">
        <v>88</v>
      </c>
      <c r="AY224" s="15" t="s">
        <v>217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220">
        <f>ROUND(I224*H224,3)</f>
        <v>0</v>
      </c>
      <c r="BL224" s="15" t="s">
        <v>149</v>
      </c>
      <c r="BM224" s="219" t="s">
        <v>489</v>
      </c>
    </row>
    <row r="225" s="2" customFormat="1" ht="16.5" customHeight="1">
      <c r="A225" s="36"/>
      <c r="B225" s="176"/>
      <c r="C225" s="221" t="s">
        <v>490</v>
      </c>
      <c r="D225" s="221" t="s">
        <v>357</v>
      </c>
      <c r="E225" s="222" t="s">
        <v>491</v>
      </c>
      <c r="F225" s="223" t="s">
        <v>492</v>
      </c>
      <c r="G225" s="224" t="s">
        <v>248</v>
      </c>
      <c r="H225" s="225">
        <v>0.060999999999999999</v>
      </c>
      <c r="I225" s="226"/>
      <c r="J225" s="225">
        <f>ROUND(I225*H225,3)</f>
        <v>0</v>
      </c>
      <c r="K225" s="227"/>
      <c r="L225" s="228"/>
      <c r="M225" s="229" t="s">
        <v>1</v>
      </c>
      <c r="N225" s="230" t="s">
        <v>44</v>
      </c>
      <c r="O225" s="80"/>
      <c r="P225" s="217">
        <f>O225*H225</f>
        <v>0</v>
      </c>
      <c r="Q225" s="217">
        <v>1</v>
      </c>
      <c r="R225" s="217">
        <f>Q225*H225</f>
        <v>0.060999999999999999</v>
      </c>
      <c r="S225" s="217">
        <v>0</v>
      </c>
      <c r="T225" s="218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9" t="s">
        <v>336</v>
      </c>
      <c r="AT225" s="219" t="s">
        <v>357</v>
      </c>
      <c r="AU225" s="219" t="s">
        <v>88</v>
      </c>
      <c r="AY225" s="15" t="s">
        <v>217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220">
        <f>ROUND(I225*H225,3)</f>
        <v>0</v>
      </c>
      <c r="BL225" s="15" t="s">
        <v>149</v>
      </c>
      <c r="BM225" s="219" t="s">
        <v>493</v>
      </c>
    </row>
    <row r="226" s="2" customFormat="1" ht="24.15" customHeight="1">
      <c r="A226" s="36"/>
      <c r="B226" s="176"/>
      <c r="C226" s="208" t="s">
        <v>494</v>
      </c>
      <c r="D226" s="208" t="s">
        <v>220</v>
      </c>
      <c r="E226" s="209" t="s">
        <v>495</v>
      </c>
      <c r="F226" s="210" t="s">
        <v>496</v>
      </c>
      <c r="G226" s="211" t="s">
        <v>254</v>
      </c>
      <c r="H226" s="212">
        <v>108</v>
      </c>
      <c r="I226" s="213"/>
      <c r="J226" s="212">
        <f>ROUND(I226*H226,3)</f>
        <v>0</v>
      </c>
      <c r="K226" s="214"/>
      <c r="L226" s="37"/>
      <c r="M226" s="215" t="s">
        <v>1</v>
      </c>
      <c r="N226" s="216" t="s">
        <v>44</v>
      </c>
      <c r="O226" s="80"/>
      <c r="P226" s="217">
        <f>O226*H226</f>
        <v>0</v>
      </c>
      <c r="Q226" s="217">
        <v>0</v>
      </c>
      <c r="R226" s="217">
        <f>Q226*H226</f>
        <v>0</v>
      </c>
      <c r="S226" s="217">
        <v>0</v>
      </c>
      <c r="T226" s="21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9" t="s">
        <v>149</v>
      </c>
      <c r="AT226" s="219" t="s">
        <v>220</v>
      </c>
      <c r="AU226" s="219" t="s">
        <v>88</v>
      </c>
      <c r="AY226" s="15" t="s">
        <v>217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220">
        <f>ROUND(I226*H226,3)</f>
        <v>0</v>
      </c>
      <c r="BL226" s="15" t="s">
        <v>149</v>
      </c>
      <c r="BM226" s="219" t="s">
        <v>497</v>
      </c>
    </row>
    <row r="227" s="2" customFormat="1" ht="16.5" customHeight="1">
      <c r="A227" s="36"/>
      <c r="B227" s="176"/>
      <c r="C227" s="221" t="s">
        <v>498</v>
      </c>
      <c r="D227" s="221" t="s">
        <v>357</v>
      </c>
      <c r="E227" s="222" t="s">
        <v>491</v>
      </c>
      <c r="F227" s="223" t="s">
        <v>492</v>
      </c>
      <c r="G227" s="224" t="s">
        <v>248</v>
      </c>
      <c r="H227" s="225">
        <v>0.037999999999999999</v>
      </c>
      <c r="I227" s="226"/>
      <c r="J227" s="225">
        <f>ROUND(I227*H227,3)</f>
        <v>0</v>
      </c>
      <c r="K227" s="227"/>
      <c r="L227" s="228"/>
      <c r="M227" s="229" t="s">
        <v>1</v>
      </c>
      <c r="N227" s="230" t="s">
        <v>44</v>
      </c>
      <c r="O227" s="80"/>
      <c r="P227" s="217">
        <f>O227*H227</f>
        <v>0</v>
      </c>
      <c r="Q227" s="217">
        <v>1</v>
      </c>
      <c r="R227" s="217">
        <f>Q227*H227</f>
        <v>0.037999999999999999</v>
      </c>
      <c r="S227" s="217">
        <v>0</v>
      </c>
      <c r="T227" s="218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9" t="s">
        <v>336</v>
      </c>
      <c r="AT227" s="219" t="s">
        <v>357</v>
      </c>
      <c r="AU227" s="219" t="s">
        <v>88</v>
      </c>
      <c r="AY227" s="15" t="s">
        <v>217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220">
        <f>ROUND(I227*H227,3)</f>
        <v>0</v>
      </c>
      <c r="BL227" s="15" t="s">
        <v>149</v>
      </c>
      <c r="BM227" s="219" t="s">
        <v>499</v>
      </c>
    </row>
    <row r="228" s="2" customFormat="1" ht="24.15" customHeight="1">
      <c r="A228" s="36"/>
      <c r="B228" s="176"/>
      <c r="C228" s="208" t="s">
        <v>500</v>
      </c>
      <c r="D228" s="208" t="s">
        <v>220</v>
      </c>
      <c r="E228" s="209" t="s">
        <v>501</v>
      </c>
      <c r="F228" s="210" t="s">
        <v>502</v>
      </c>
      <c r="G228" s="211" t="s">
        <v>254</v>
      </c>
      <c r="H228" s="212">
        <v>203.72999999999999</v>
      </c>
      <c r="I228" s="213"/>
      <c r="J228" s="212">
        <f>ROUND(I228*H228,3)</f>
        <v>0</v>
      </c>
      <c r="K228" s="214"/>
      <c r="L228" s="37"/>
      <c r="M228" s="215" t="s">
        <v>1</v>
      </c>
      <c r="N228" s="216" t="s">
        <v>44</v>
      </c>
      <c r="O228" s="80"/>
      <c r="P228" s="217">
        <f>O228*H228</f>
        <v>0</v>
      </c>
      <c r="Q228" s="217">
        <v>0.00054000000000000001</v>
      </c>
      <c r="R228" s="217">
        <f>Q228*H228</f>
        <v>0.11001419999999999</v>
      </c>
      <c r="S228" s="217">
        <v>0</v>
      </c>
      <c r="T228" s="218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9" t="s">
        <v>149</v>
      </c>
      <c r="AT228" s="219" t="s">
        <v>220</v>
      </c>
      <c r="AU228" s="219" t="s">
        <v>88</v>
      </c>
      <c r="AY228" s="15" t="s">
        <v>217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220">
        <f>ROUND(I228*H228,3)</f>
        <v>0</v>
      </c>
      <c r="BL228" s="15" t="s">
        <v>149</v>
      </c>
      <c r="BM228" s="219" t="s">
        <v>503</v>
      </c>
    </row>
    <row r="229" s="2" customFormat="1" ht="24.15" customHeight="1">
      <c r="A229" s="36"/>
      <c r="B229" s="176"/>
      <c r="C229" s="221" t="s">
        <v>504</v>
      </c>
      <c r="D229" s="221" t="s">
        <v>357</v>
      </c>
      <c r="E229" s="222" t="s">
        <v>505</v>
      </c>
      <c r="F229" s="223" t="s">
        <v>506</v>
      </c>
      <c r="G229" s="224" t="s">
        <v>254</v>
      </c>
      <c r="H229" s="225">
        <v>234.28999999999999</v>
      </c>
      <c r="I229" s="226"/>
      <c r="J229" s="225">
        <f>ROUND(I229*H229,3)</f>
        <v>0</v>
      </c>
      <c r="K229" s="227"/>
      <c r="L229" s="228"/>
      <c r="M229" s="229" t="s">
        <v>1</v>
      </c>
      <c r="N229" s="230" t="s">
        <v>44</v>
      </c>
      <c r="O229" s="80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9" t="s">
        <v>336</v>
      </c>
      <c r="AT229" s="219" t="s">
        <v>357</v>
      </c>
      <c r="AU229" s="219" t="s">
        <v>88</v>
      </c>
      <c r="AY229" s="15" t="s">
        <v>217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220">
        <f>ROUND(I229*H229,3)</f>
        <v>0</v>
      </c>
      <c r="BL229" s="15" t="s">
        <v>149</v>
      </c>
      <c r="BM229" s="219" t="s">
        <v>507</v>
      </c>
    </row>
    <row r="230" s="2" customFormat="1" ht="24.15" customHeight="1">
      <c r="A230" s="36"/>
      <c r="B230" s="176"/>
      <c r="C230" s="208" t="s">
        <v>508</v>
      </c>
      <c r="D230" s="208" t="s">
        <v>220</v>
      </c>
      <c r="E230" s="209" t="s">
        <v>509</v>
      </c>
      <c r="F230" s="210" t="s">
        <v>510</v>
      </c>
      <c r="G230" s="211" t="s">
        <v>254</v>
      </c>
      <c r="H230" s="212">
        <v>108</v>
      </c>
      <c r="I230" s="213"/>
      <c r="J230" s="212">
        <f>ROUND(I230*H230,3)</f>
        <v>0</v>
      </c>
      <c r="K230" s="214"/>
      <c r="L230" s="37"/>
      <c r="M230" s="215" t="s">
        <v>1</v>
      </c>
      <c r="N230" s="216" t="s">
        <v>44</v>
      </c>
      <c r="O230" s="80"/>
      <c r="P230" s="217">
        <f>O230*H230</f>
        <v>0</v>
      </c>
      <c r="Q230" s="217">
        <v>0.00054000000000000001</v>
      </c>
      <c r="R230" s="217">
        <f>Q230*H230</f>
        <v>0.058320000000000004</v>
      </c>
      <c r="S230" s="217">
        <v>0</v>
      </c>
      <c r="T230" s="218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9" t="s">
        <v>149</v>
      </c>
      <c r="AT230" s="219" t="s">
        <v>220</v>
      </c>
      <c r="AU230" s="219" t="s">
        <v>88</v>
      </c>
      <c r="AY230" s="15" t="s">
        <v>217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220">
        <f>ROUND(I230*H230,3)</f>
        <v>0</v>
      </c>
      <c r="BL230" s="15" t="s">
        <v>149</v>
      </c>
      <c r="BM230" s="219" t="s">
        <v>511</v>
      </c>
    </row>
    <row r="231" s="2" customFormat="1" ht="24.15" customHeight="1">
      <c r="A231" s="36"/>
      <c r="B231" s="176"/>
      <c r="C231" s="221" t="s">
        <v>512</v>
      </c>
      <c r="D231" s="221" t="s">
        <v>357</v>
      </c>
      <c r="E231" s="222" t="s">
        <v>505</v>
      </c>
      <c r="F231" s="223" t="s">
        <v>506</v>
      </c>
      <c r="G231" s="224" t="s">
        <v>254</v>
      </c>
      <c r="H231" s="225">
        <v>129.59999999999999</v>
      </c>
      <c r="I231" s="226"/>
      <c r="J231" s="225">
        <f>ROUND(I231*H231,3)</f>
        <v>0</v>
      </c>
      <c r="K231" s="227"/>
      <c r="L231" s="228"/>
      <c r="M231" s="229" t="s">
        <v>1</v>
      </c>
      <c r="N231" s="230" t="s">
        <v>44</v>
      </c>
      <c r="O231" s="80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9" t="s">
        <v>336</v>
      </c>
      <c r="AT231" s="219" t="s">
        <v>357</v>
      </c>
      <c r="AU231" s="219" t="s">
        <v>88</v>
      </c>
      <c r="AY231" s="15" t="s">
        <v>217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220">
        <f>ROUND(I231*H231,3)</f>
        <v>0</v>
      </c>
      <c r="BL231" s="15" t="s">
        <v>149</v>
      </c>
      <c r="BM231" s="219" t="s">
        <v>513</v>
      </c>
    </row>
    <row r="232" s="12" customFormat="1" ht="22.8" customHeight="1">
      <c r="A232" s="12"/>
      <c r="B232" s="195"/>
      <c r="C232" s="12"/>
      <c r="D232" s="196" t="s">
        <v>77</v>
      </c>
      <c r="E232" s="206" t="s">
        <v>514</v>
      </c>
      <c r="F232" s="206" t="s">
        <v>515</v>
      </c>
      <c r="G232" s="12"/>
      <c r="H232" s="12"/>
      <c r="I232" s="198"/>
      <c r="J232" s="207">
        <f>BK232</f>
        <v>0</v>
      </c>
      <c r="K232" s="12"/>
      <c r="L232" s="195"/>
      <c r="M232" s="200"/>
      <c r="N232" s="201"/>
      <c r="O232" s="201"/>
      <c r="P232" s="202">
        <f>SUM(P233:P250)</f>
        <v>0</v>
      </c>
      <c r="Q232" s="201"/>
      <c r="R232" s="202">
        <f>SUM(R233:R250)</f>
        <v>2.1665618199999996</v>
      </c>
      <c r="S232" s="201"/>
      <c r="T232" s="203">
        <f>SUM(T233:T250)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96" t="s">
        <v>88</v>
      </c>
      <c r="AT232" s="204" t="s">
        <v>77</v>
      </c>
      <c r="AU232" s="204" t="s">
        <v>82</v>
      </c>
      <c r="AY232" s="196" t="s">
        <v>217</v>
      </c>
      <c r="BK232" s="205">
        <f>SUM(BK233:BK250)</f>
        <v>0</v>
      </c>
    </row>
    <row r="233" s="2" customFormat="1" ht="21.75" customHeight="1">
      <c r="A233" s="36"/>
      <c r="B233" s="176"/>
      <c r="C233" s="208" t="s">
        <v>516</v>
      </c>
      <c r="D233" s="208" t="s">
        <v>220</v>
      </c>
      <c r="E233" s="209" t="s">
        <v>517</v>
      </c>
      <c r="F233" s="210" t="s">
        <v>518</v>
      </c>
      <c r="G233" s="211" t="s">
        <v>254</v>
      </c>
      <c r="H233" s="212">
        <v>65.450000000000003</v>
      </c>
      <c r="I233" s="213"/>
      <c r="J233" s="212">
        <f>ROUND(I233*H233,3)</f>
        <v>0</v>
      </c>
      <c r="K233" s="214"/>
      <c r="L233" s="37"/>
      <c r="M233" s="215" t="s">
        <v>1</v>
      </c>
      <c r="N233" s="216" t="s">
        <v>44</v>
      </c>
      <c r="O233" s="80"/>
      <c r="P233" s="217">
        <f>O233*H233</f>
        <v>0</v>
      </c>
      <c r="Q233" s="217">
        <v>0</v>
      </c>
      <c r="R233" s="217">
        <f>Q233*H233</f>
        <v>0</v>
      </c>
      <c r="S233" s="217">
        <v>0</v>
      </c>
      <c r="T233" s="218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9" t="s">
        <v>149</v>
      </c>
      <c r="AT233" s="219" t="s">
        <v>220</v>
      </c>
      <c r="AU233" s="219" t="s">
        <v>88</v>
      </c>
      <c r="AY233" s="15" t="s">
        <v>217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220">
        <f>ROUND(I233*H233,3)</f>
        <v>0</v>
      </c>
      <c r="BL233" s="15" t="s">
        <v>149</v>
      </c>
      <c r="BM233" s="219" t="s">
        <v>519</v>
      </c>
    </row>
    <row r="234" s="2" customFormat="1" ht="37.8" customHeight="1">
      <c r="A234" s="36"/>
      <c r="B234" s="176"/>
      <c r="C234" s="221" t="s">
        <v>520</v>
      </c>
      <c r="D234" s="221" t="s">
        <v>357</v>
      </c>
      <c r="E234" s="222" t="s">
        <v>521</v>
      </c>
      <c r="F234" s="223" t="s">
        <v>522</v>
      </c>
      <c r="G234" s="224" t="s">
        <v>254</v>
      </c>
      <c r="H234" s="225">
        <v>75.268000000000001</v>
      </c>
      <c r="I234" s="226"/>
      <c r="J234" s="225">
        <f>ROUND(I234*H234,3)</f>
        <v>0</v>
      </c>
      <c r="K234" s="227"/>
      <c r="L234" s="228"/>
      <c r="M234" s="229" t="s">
        <v>1</v>
      </c>
      <c r="N234" s="230" t="s">
        <v>44</v>
      </c>
      <c r="O234" s="80"/>
      <c r="P234" s="217">
        <f>O234*H234</f>
        <v>0</v>
      </c>
      <c r="Q234" s="217">
        <v>0.00019000000000000001</v>
      </c>
      <c r="R234" s="217">
        <f>Q234*H234</f>
        <v>0.014300920000000002</v>
      </c>
      <c r="S234" s="217">
        <v>0</v>
      </c>
      <c r="T234" s="218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9" t="s">
        <v>336</v>
      </c>
      <c r="AT234" s="219" t="s">
        <v>357</v>
      </c>
      <c r="AU234" s="219" t="s">
        <v>88</v>
      </c>
      <c r="AY234" s="15" t="s">
        <v>217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220">
        <f>ROUND(I234*H234,3)</f>
        <v>0</v>
      </c>
      <c r="BL234" s="15" t="s">
        <v>149</v>
      </c>
      <c r="BM234" s="219" t="s">
        <v>523</v>
      </c>
    </row>
    <row r="235" s="2" customFormat="1" ht="37.8" customHeight="1">
      <c r="A235" s="36"/>
      <c r="B235" s="176"/>
      <c r="C235" s="208" t="s">
        <v>524</v>
      </c>
      <c r="D235" s="208" t="s">
        <v>220</v>
      </c>
      <c r="E235" s="209" t="s">
        <v>525</v>
      </c>
      <c r="F235" s="210" t="s">
        <v>526</v>
      </c>
      <c r="G235" s="211" t="s">
        <v>254</v>
      </c>
      <c r="H235" s="212">
        <v>594.38300000000004</v>
      </c>
      <c r="I235" s="213"/>
      <c r="J235" s="212">
        <f>ROUND(I235*H235,3)</f>
        <v>0</v>
      </c>
      <c r="K235" s="214"/>
      <c r="L235" s="37"/>
      <c r="M235" s="215" t="s">
        <v>1</v>
      </c>
      <c r="N235" s="216" t="s">
        <v>44</v>
      </c>
      <c r="O235" s="80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9" t="s">
        <v>149</v>
      </c>
      <c r="AT235" s="219" t="s">
        <v>220</v>
      </c>
      <c r="AU235" s="219" t="s">
        <v>88</v>
      </c>
      <c r="AY235" s="15" t="s">
        <v>217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220">
        <f>ROUND(I235*H235,3)</f>
        <v>0</v>
      </c>
      <c r="BL235" s="15" t="s">
        <v>149</v>
      </c>
      <c r="BM235" s="219" t="s">
        <v>527</v>
      </c>
    </row>
    <row r="236" s="2" customFormat="1" ht="37.8" customHeight="1">
      <c r="A236" s="36"/>
      <c r="B236" s="176"/>
      <c r="C236" s="221" t="s">
        <v>528</v>
      </c>
      <c r="D236" s="221" t="s">
        <v>357</v>
      </c>
      <c r="E236" s="222" t="s">
        <v>529</v>
      </c>
      <c r="F236" s="223" t="s">
        <v>530</v>
      </c>
      <c r="G236" s="224" t="s">
        <v>254</v>
      </c>
      <c r="H236" s="225">
        <v>683.53999999999996</v>
      </c>
      <c r="I236" s="226"/>
      <c r="J236" s="225">
        <f>ROUND(I236*H236,3)</f>
        <v>0</v>
      </c>
      <c r="K236" s="227"/>
      <c r="L236" s="228"/>
      <c r="M236" s="229" t="s">
        <v>1</v>
      </c>
      <c r="N236" s="230" t="s">
        <v>44</v>
      </c>
      <c r="O236" s="80"/>
      <c r="P236" s="217">
        <f>O236*H236</f>
        <v>0</v>
      </c>
      <c r="Q236" s="217">
        <v>0.0019</v>
      </c>
      <c r="R236" s="217">
        <f>Q236*H236</f>
        <v>1.2987259999999998</v>
      </c>
      <c r="S236" s="217">
        <v>0</v>
      </c>
      <c r="T236" s="218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9" t="s">
        <v>336</v>
      </c>
      <c r="AT236" s="219" t="s">
        <v>357</v>
      </c>
      <c r="AU236" s="219" t="s">
        <v>88</v>
      </c>
      <c r="AY236" s="15" t="s">
        <v>217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220">
        <f>ROUND(I236*H236,3)</f>
        <v>0</v>
      </c>
      <c r="BL236" s="15" t="s">
        <v>149</v>
      </c>
      <c r="BM236" s="219" t="s">
        <v>531</v>
      </c>
    </row>
    <row r="237" s="2" customFormat="1" ht="24.15" customHeight="1">
      <c r="A237" s="36"/>
      <c r="B237" s="176"/>
      <c r="C237" s="221" t="s">
        <v>532</v>
      </c>
      <c r="D237" s="221" t="s">
        <v>357</v>
      </c>
      <c r="E237" s="222" t="s">
        <v>533</v>
      </c>
      <c r="F237" s="223" t="s">
        <v>534</v>
      </c>
      <c r="G237" s="224" t="s">
        <v>303</v>
      </c>
      <c r="H237" s="225">
        <v>1866.3630000000001</v>
      </c>
      <c r="I237" s="226"/>
      <c r="J237" s="225">
        <f>ROUND(I237*H237,3)</f>
        <v>0</v>
      </c>
      <c r="K237" s="227"/>
      <c r="L237" s="228"/>
      <c r="M237" s="229" t="s">
        <v>1</v>
      </c>
      <c r="N237" s="230" t="s">
        <v>44</v>
      </c>
      <c r="O237" s="80"/>
      <c r="P237" s="217">
        <f>O237*H237</f>
        <v>0</v>
      </c>
      <c r="Q237" s="217">
        <v>0.00029999999999999997</v>
      </c>
      <c r="R237" s="217">
        <f>Q237*H237</f>
        <v>0.55990889999999993</v>
      </c>
      <c r="S237" s="217">
        <v>0</v>
      </c>
      <c r="T237" s="218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9" t="s">
        <v>336</v>
      </c>
      <c r="AT237" s="219" t="s">
        <v>357</v>
      </c>
      <c r="AU237" s="219" t="s">
        <v>88</v>
      </c>
      <c r="AY237" s="15" t="s">
        <v>217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220">
        <f>ROUND(I237*H237,3)</f>
        <v>0</v>
      </c>
      <c r="BL237" s="15" t="s">
        <v>149</v>
      </c>
      <c r="BM237" s="219" t="s">
        <v>535</v>
      </c>
    </row>
    <row r="238" s="2" customFormat="1" ht="37.8" customHeight="1">
      <c r="A238" s="36"/>
      <c r="B238" s="176"/>
      <c r="C238" s="208" t="s">
        <v>536</v>
      </c>
      <c r="D238" s="208" t="s">
        <v>220</v>
      </c>
      <c r="E238" s="209" t="s">
        <v>525</v>
      </c>
      <c r="F238" s="210" t="s">
        <v>526</v>
      </c>
      <c r="G238" s="211" t="s">
        <v>254</v>
      </c>
      <c r="H238" s="212">
        <v>34.579999999999998</v>
      </c>
      <c r="I238" s="213"/>
      <c r="J238" s="212">
        <f>ROUND(I238*H238,3)</f>
        <v>0</v>
      </c>
      <c r="K238" s="214"/>
      <c r="L238" s="37"/>
      <c r="M238" s="215" t="s">
        <v>1</v>
      </c>
      <c r="N238" s="216" t="s">
        <v>44</v>
      </c>
      <c r="O238" s="80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9" t="s">
        <v>149</v>
      </c>
      <c r="AT238" s="219" t="s">
        <v>220</v>
      </c>
      <c r="AU238" s="219" t="s">
        <v>88</v>
      </c>
      <c r="AY238" s="15" t="s">
        <v>217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220">
        <f>ROUND(I238*H238,3)</f>
        <v>0</v>
      </c>
      <c r="BL238" s="15" t="s">
        <v>149</v>
      </c>
      <c r="BM238" s="219" t="s">
        <v>537</v>
      </c>
    </row>
    <row r="239" s="2" customFormat="1" ht="37.8" customHeight="1">
      <c r="A239" s="36"/>
      <c r="B239" s="176"/>
      <c r="C239" s="221" t="s">
        <v>538</v>
      </c>
      <c r="D239" s="221" t="s">
        <v>357</v>
      </c>
      <c r="E239" s="222" t="s">
        <v>529</v>
      </c>
      <c r="F239" s="223" t="s">
        <v>530</v>
      </c>
      <c r="G239" s="224" t="s">
        <v>254</v>
      </c>
      <c r="H239" s="225">
        <v>39.767000000000003</v>
      </c>
      <c r="I239" s="226"/>
      <c r="J239" s="225">
        <f>ROUND(I239*H239,3)</f>
        <v>0</v>
      </c>
      <c r="K239" s="227"/>
      <c r="L239" s="228"/>
      <c r="M239" s="229" t="s">
        <v>1</v>
      </c>
      <c r="N239" s="230" t="s">
        <v>44</v>
      </c>
      <c r="O239" s="80"/>
      <c r="P239" s="217">
        <f>O239*H239</f>
        <v>0</v>
      </c>
      <c r="Q239" s="217">
        <v>0.0019</v>
      </c>
      <c r="R239" s="217">
        <f>Q239*H239</f>
        <v>0.075557300000000008</v>
      </c>
      <c r="S239" s="217">
        <v>0</v>
      </c>
      <c r="T239" s="218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9" t="s">
        <v>336</v>
      </c>
      <c r="AT239" s="219" t="s">
        <v>357</v>
      </c>
      <c r="AU239" s="219" t="s">
        <v>88</v>
      </c>
      <c r="AY239" s="15" t="s">
        <v>217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220">
        <f>ROUND(I239*H239,3)</f>
        <v>0</v>
      </c>
      <c r="BL239" s="15" t="s">
        <v>149</v>
      </c>
      <c r="BM239" s="219" t="s">
        <v>539</v>
      </c>
    </row>
    <row r="240" s="2" customFormat="1" ht="24.15" customHeight="1">
      <c r="A240" s="36"/>
      <c r="B240" s="176"/>
      <c r="C240" s="221" t="s">
        <v>540</v>
      </c>
      <c r="D240" s="221" t="s">
        <v>357</v>
      </c>
      <c r="E240" s="222" t="s">
        <v>533</v>
      </c>
      <c r="F240" s="223" t="s">
        <v>534</v>
      </c>
      <c r="G240" s="224" t="s">
        <v>303</v>
      </c>
      <c r="H240" s="225">
        <v>108.581</v>
      </c>
      <c r="I240" s="226"/>
      <c r="J240" s="225">
        <f>ROUND(I240*H240,3)</f>
        <v>0</v>
      </c>
      <c r="K240" s="227"/>
      <c r="L240" s="228"/>
      <c r="M240" s="229" t="s">
        <v>1</v>
      </c>
      <c r="N240" s="230" t="s">
        <v>44</v>
      </c>
      <c r="O240" s="80"/>
      <c r="P240" s="217">
        <f>O240*H240</f>
        <v>0</v>
      </c>
      <c r="Q240" s="217">
        <v>0.00029999999999999997</v>
      </c>
      <c r="R240" s="217">
        <f>Q240*H240</f>
        <v>0.0325743</v>
      </c>
      <c r="S240" s="217">
        <v>0</v>
      </c>
      <c r="T240" s="218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9" t="s">
        <v>336</v>
      </c>
      <c r="AT240" s="219" t="s">
        <v>357</v>
      </c>
      <c r="AU240" s="219" t="s">
        <v>88</v>
      </c>
      <c r="AY240" s="15" t="s">
        <v>217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220">
        <f>ROUND(I240*H240,3)</f>
        <v>0</v>
      </c>
      <c r="BL240" s="15" t="s">
        <v>149</v>
      </c>
      <c r="BM240" s="219" t="s">
        <v>541</v>
      </c>
    </row>
    <row r="241" s="2" customFormat="1" ht="24.15" customHeight="1">
      <c r="A241" s="36"/>
      <c r="B241" s="176"/>
      <c r="C241" s="208" t="s">
        <v>542</v>
      </c>
      <c r="D241" s="208" t="s">
        <v>220</v>
      </c>
      <c r="E241" s="209" t="s">
        <v>543</v>
      </c>
      <c r="F241" s="210" t="s">
        <v>544</v>
      </c>
      <c r="G241" s="211" t="s">
        <v>303</v>
      </c>
      <c r="H241" s="212">
        <v>4</v>
      </c>
      <c r="I241" s="213"/>
      <c r="J241" s="212">
        <f>ROUND(I241*H241,3)</f>
        <v>0</v>
      </c>
      <c r="K241" s="214"/>
      <c r="L241" s="37"/>
      <c r="M241" s="215" t="s">
        <v>1</v>
      </c>
      <c r="N241" s="216" t="s">
        <v>44</v>
      </c>
      <c r="O241" s="80"/>
      <c r="P241" s="217">
        <f>O241*H241</f>
        <v>0</v>
      </c>
      <c r="Q241" s="217">
        <v>6.0000000000000002E-05</v>
      </c>
      <c r="R241" s="217">
        <f>Q241*H241</f>
        <v>0.00024000000000000001</v>
      </c>
      <c r="S241" s="217">
        <v>0</v>
      </c>
      <c r="T241" s="218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9" t="s">
        <v>149</v>
      </c>
      <c r="AT241" s="219" t="s">
        <v>220</v>
      </c>
      <c r="AU241" s="219" t="s">
        <v>88</v>
      </c>
      <c r="AY241" s="15" t="s">
        <v>217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220">
        <f>ROUND(I241*H241,3)</f>
        <v>0</v>
      </c>
      <c r="BL241" s="15" t="s">
        <v>149</v>
      </c>
      <c r="BM241" s="219" t="s">
        <v>545</v>
      </c>
    </row>
    <row r="242" s="2" customFormat="1" ht="16.5" customHeight="1">
      <c r="A242" s="36"/>
      <c r="B242" s="176"/>
      <c r="C242" s="221" t="s">
        <v>546</v>
      </c>
      <c r="D242" s="221" t="s">
        <v>357</v>
      </c>
      <c r="E242" s="222" t="s">
        <v>547</v>
      </c>
      <c r="F242" s="223" t="s">
        <v>548</v>
      </c>
      <c r="G242" s="224" t="s">
        <v>303</v>
      </c>
      <c r="H242" s="225">
        <v>20</v>
      </c>
      <c r="I242" s="226"/>
      <c r="J242" s="225">
        <f>ROUND(I242*H242,3)</f>
        <v>0</v>
      </c>
      <c r="K242" s="227"/>
      <c r="L242" s="228"/>
      <c r="M242" s="229" t="s">
        <v>1</v>
      </c>
      <c r="N242" s="230" t="s">
        <v>44</v>
      </c>
      <c r="O242" s="80"/>
      <c r="P242" s="217">
        <f>O242*H242</f>
        <v>0</v>
      </c>
      <c r="Q242" s="217">
        <v>0.00035</v>
      </c>
      <c r="R242" s="217">
        <f>Q242*H242</f>
        <v>0.0070000000000000001</v>
      </c>
      <c r="S242" s="217">
        <v>0</v>
      </c>
      <c r="T242" s="218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9" t="s">
        <v>336</v>
      </c>
      <c r="AT242" s="219" t="s">
        <v>357</v>
      </c>
      <c r="AU242" s="219" t="s">
        <v>88</v>
      </c>
      <c r="AY242" s="15" t="s">
        <v>217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220">
        <f>ROUND(I242*H242,3)</f>
        <v>0</v>
      </c>
      <c r="BL242" s="15" t="s">
        <v>149</v>
      </c>
      <c r="BM242" s="219" t="s">
        <v>549</v>
      </c>
    </row>
    <row r="243" s="2" customFormat="1" ht="24.15" customHeight="1">
      <c r="A243" s="36"/>
      <c r="B243" s="176"/>
      <c r="C243" s="221" t="s">
        <v>550</v>
      </c>
      <c r="D243" s="221" t="s">
        <v>357</v>
      </c>
      <c r="E243" s="222" t="s">
        <v>551</v>
      </c>
      <c r="F243" s="223" t="s">
        <v>552</v>
      </c>
      <c r="G243" s="224" t="s">
        <v>303</v>
      </c>
      <c r="H243" s="225">
        <v>4</v>
      </c>
      <c r="I243" s="226"/>
      <c r="J243" s="225">
        <f>ROUND(I243*H243,3)</f>
        <v>0</v>
      </c>
      <c r="K243" s="227"/>
      <c r="L243" s="228"/>
      <c r="M243" s="229" t="s">
        <v>1</v>
      </c>
      <c r="N243" s="230" t="s">
        <v>44</v>
      </c>
      <c r="O243" s="80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9" t="s">
        <v>336</v>
      </c>
      <c r="AT243" s="219" t="s">
        <v>357</v>
      </c>
      <c r="AU243" s="219" t="s">
        <v>88</v>
      </c>
      <c r="AY243" s="15" t="s">
        <v>217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220">
        <f>ROUND(I243*H243,3)</f>
        <v>0</v>
      </c>
      <c r="BL243" s="15" t="s">
        <v>149</v>
      </c>
      <c r="BM243" s="219" t="s">
        <v>553</v>
      </c>
    </row>
    <row r="244" s="2" customFormat="1" ht="24.15" customHeight="1">
      <c r="A244" s="36"/>
      <c r="B244" s="176"/>
      <c r="C244" s="208" t="s">
        <v>554</v>
      </c>
      <c r="D244" s="208" t="s">
        <v>220</v>
      </c>
      <c r="E244" s="209" t="s">
        <v>543</v>
      </c>
      <c r="F244" s="210" t="s">
        <v>544</v>
      </c>
      <c r="G244" s="211" t="s">
        <v>303</v>
      </c>
      <c r="H244" s="212">
        <v>1</v>
      </c>
      <c r="I244" s="213"/>
      <c r="J244" s="212">
        <f>ROUND(I244*H244,3)</f>
        <v>0</v>
      </c>
      <c r="K244" s="214"/>
      <c r="L244" s="37"/>
      <c r="M244" s="215" t="s">
        <v>1</v>
      </c>
      <c r="N244" s="216" t="s">
        <v>44</v>
      </c>
      <c r="O244" s="80"/>
      <c r="P244" s="217">
        <f>O244*H244</f>
        <v>0</v>
      </c>
      <c r="Q244" s="217">
        <v>6.0000000000000002E-05</v>
      </c>
      <c r="R244" s="217">
        <f>Q244*H244</f>
        <v>6.0000000000000002E-05</v>
      </c>
      <c r="S244" s="217">
        <v>0</v>
      </c>
      <c r="T244" s="218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9" t="s">
        <v>149</v>
      </c>
      <c r="AT244" s="219" t="s">
        <v>220</v>
      </c>
      <c r="AU244" s="219" t="s">
        <v>88</v>
      </c>
      <c r="AY244" s="15" t="s">
        <v>217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220">
        <f>ROUND(I244*H244,3)</f>
        <v>0</v>
      </c>
      <c r="BL244" s="15" t="s">
        <v>149</v>
      </c>
      <c r="BM244" s="219" t="s">
        <v>555</v>
      </c>
    </row>
    <row r="245" s="2" customFormat="1" ht="16.5" customHeight="1">
      <c r="A245" s="36"/>
      <c r="B245" s="176"/>
      <c r="C245" s="221" t="s">
        <v>556</v>
      </c>
      <c r="D245" s="221" t="s">
        <v>357</v>
      </c>
      <c r="E245" s="222" t="s">
        <v>547</v>
      </c>
      <c r="F245" s="223" t="s">
        <v>548</v>
      </c>
      <c r="G245" s="224" t="s">
        <v>303</v>
      </c>
      <c r="H245" s="225">
        <v>5</v>
      </c>
      <c r="I245" s="226"/>
      <c r="J245" s="225">
        <f>ROUND(I245*H245,3)</f>
        <v>0</v>
      </c>
      <c r="K245" s="227"/>
      <c r="L245" s="228"/>
      <c r="M245" s="229" t="s">
        <v>1</v>
      </c>
      <c r="N245" s="230" t="s">
        <v>44</v>
      </c>
      <c r="O245" s="80"/>
      <c r="P245" s="217">
        <f>O245*H245</f>
        <v>0</v>
      </c>
      <c r="Q245" s="217">
        <v>0.00035</v>
      </c>
      <c r="R245" s="217">
        <f>Q245*H245</f>
        <v>0.00175</v>
      </c>
      <c r="S245" s="217">
        <v>0</v>
      </c>
      <c r="T245" s="218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9" t="s">
        <v>336</v>
      </c>
      <c r="AT245" s="219" t="s">
        <v>357</v>
      </c>
      <c r="AU245" s="219" t="s">
        <v>88</v>
      </c>
      <c r="AY245" s="15" t="s">
        <v>217</v>
      </c>
      <c r="BE245" s="136">
        <f>IF(N245="základná",J245,0)</f>
        <v>0</v>
      </c>
      <c r="BF245" s="136">
        <f>IF(N245="znížená",J245,0)</f>
        <v>0</v>
      </c>
      <c r="BG245" s="136">
        <f>IF(N245="zákl. prenesená",J245,0)</f>
        <v>0</v>
      </c>
      <c r="BH245" s="136">
        <f>IF(N245="zníž. prenesená",J245,0)</f>
        <v>0</v>
      </c>
      <c r="BI245" s="136">
        <f>IF(N245="nulová",J245,0)</f>
        <v>0</v>
      </c>
      <c r="BJ245" s="15" t="s">
        <v>88</v>
      </c>
      <c r="BK245" s="220">
        <f>ROUND(I245*H245,3)</f>
        <v>0</v>
      </c>
      <c r="BL245" s="15" t="s">
        <v>149</v>
      </c>
      <c r="BM245" s="219" t="s">
        <v>557</v>
      </c>
    </row>
    <row r="246" s="2" customFormat="1" ht="16.5" customHeight="1">
      <c r="A246" s="36"/>
      <c r="B246" s="176"/>
      <c r="C246" s="221" t="s">
        <v>558</v>
      </c>
      <c r="D246" s="221" t="s">
        <v>357</v>
      </c>
      <c r="E246" s="222" t="s">
        <v>559</v>
      </c>
      <c r="F246" s="223" t="s">
        <v>560</v>
      </c>
      <c r="G246" s="224" t="s">
        <v>303</v>
      </c>
      <c r="H246" s="225">
        <v>1</v>
      </c>
      <c r="I246" s="226"/>
      <c r="J246" s="225">
        <f>ROUND(I246*H246,3)</f>
        <v>0</v>
      </c>
      <c r="K246" s="227"/>
      <c r="L246" s="228"/>
      <c r="M246" s="229" t="s">
        <v>1</v>
      </c>
      <c r="N246" s="230" t="s">
        <v>44</v>
      </c>
      <c r="O246" s="80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9" t="s">
        <v>336</v>
      </c>
      <c r="AT246" s="219" t="s">
        <v>357</v>
      </c>
      <c r="AU246" s="219" t="s">
        <v>88</v>
      </c>
      <c r="AY246" s="15" t="s">
        <v>217</v>
      </c>
      <c r="BE246" s="136">
        <f>IF(N246="základná",J246,0)</f>
        <v>0</v>
      </c>
      <c r="BF246" s="136">
        <f>IF(N246="znížená",J246,0)</f>
        <v>0</v>
      </c>
      <c r="BG246" s="136">
        <f>IF(N246="zákl. prenesená",J246,0)</f>
        <v>0</v>
      </c>
      <c r="BH246" s="136">
        <f>IF(N246="zníž. prenesená",J246,0)</f>
        <v>0</v>
      </c>
      <c r="BI246" s="136">
        <f>IF(N246="nulová",J246,0)</f>
        <v>0</v>
      </c>
      <c r="BJ246" s="15" t="s">
        <v>88</v>
      </c>
      <c r="BK246" s="220">
        <f>ROUND(I246*H246,3)</f>
        <v>0</v>
      </c>
      <c r="BL246" s="15" t="s">
        <v>149</v>
      </c>
      <c r="BM246" s="219" t="s">
        <v>561</v>
      </c>
    </row>
    <row r="247" s="2" customFormat="1" ht="24.15" customHeight="1">
      <c r="A247" s="36"/>
      <c r="B247" s="176"/>
      <c r="C247" s="208" t="s">
        <v>562</v>
      </c>
      <c r="D247" s="208" t="s">
        <v>220</v>
      </c>
      <c r="E247" s="209" t="s">
        <v>563</v>
      </c>
      <c r="F247" s="210" t="s">
        <v>564</v>
      </c>
      <c r="G247" s="211" t="s">
        <v>254</v>
      </c>
      <c r="H247" s="212">
        <v>476.85300000000001</v>
      </c>
      <c r="I247" s="213"/>
      <c r="J247" s="212">
        <f>ROUND(I247*H247,3)</f>
        <v>0</v>
      </c>
      <c r="K247" s="214"/>
      <c r="L247" s="37"/>
      <c r="M247" s="215" t="s">
        <v>1</v>
      </c>
      <c r="N247" s="216" t="s">
        <v>44</v>
      </c>
      <c r="O247" s="80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9" t="s">
        <v>149</v>
      </c>
      <c r="AT247" s="219" t="s">
        <v>220</v>
      </c>
      <c r="AU247" s="219" t="s">
        <v>88</v>
      </c>
      <c r="AY247" s="15" t="s">
        <v>217</v>
      </c>
      <c r="BE247" s="136">
        <f>IF(N247="základná",J247,0)</f>
        <v>0</v>
      </c>
      <c r="BF247" s="136">
        <f>IF(N247="znížená",J247,0)</f>
        <v>0</v>
      </c>
      <c r="BG247" s="136">
        <f>IF(N247="zákl. prenesená",J247,0)</f>
        <v>0</v>
      </c>
      <c r="BH247" s="136">
        <f>IF(N247="zníž. prenesená",J247,0)</f>
        <v>0</v>
      </c>
      <c r="BI247" s="136">
        <f>IF(N247="nulová",J247,0)</f>
        <v>0</v>
      </c>
      <c r="BJ247" s="15" t="s">
        <v>88</v>
      </c>
      <c r="BK247" s="220">
        <f>ROUND(I247*H247,3)</f>
        <v>0</v>
      </c>
      <c r="BL247" s="15" t="s">
        <v>149</v>
      </c>
      <c r="BM247" s="219" t="s">
        <v>565</v>
      </c>
    </row>
    <row r="248" s="2" customFormat="1" ht="16.5" customHeight="1">
      <c r="A248" s="36"/>
      <c r="B248" s="176"/>
      <c r="C248" s="221" t="s">
        <v>566</v>
      </c>
      <c r="D248" s="221" t="s">
        <v>357</v>
      </c>
      <c r="E248" s="222" t="s">
        <v>567</v>
      </c>
      <c r="F248" s="223" t="s">
        <v>568</v>
      </c>
      <c r="G248" s="224" t="s">
        <v>254</v>
      </c>
      <c r="H248" s="225">
        <v>548.38099999999997</v>
      </c>
      <c r="I248" s="226"/>
      <c r="J248" s="225">
        <f>ROUND(I248*H248,3)</f>
        <v>0</v>
      </c>
      <c r="K248" s="227"/>
      <c r="L248" s="228"/>
      <c r="M248" s="229" t="s">
        <v>1</v>
      </c>
      <c r="N248" s="230" t="s">
        <v>44</v>
      </c>
      <c r="O248" s="80"/>
      <c r="P248" s="217">
        <f>O248*H248</f>
        <v>0</v>
      </c>
      <c r="Q248" s="217">
        <v>0.00029999999999999997</v>
      </c>
      <c r="R248" s="217">
        <f>Q248*H248</f>
        <v>0.16451429999999997</v>
      </c>
      <c r="S248" s="217">
        <v>0</v>
      </c>
      <c r="T248" s="218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9" t="s">
        <v>336</v>
      </c>
      <c r="AT248" s="219" t="s">
        <v>357</v>
      </c>
      <c r="AU248" s="219" t="s">
        <v>88</v>
      </c>
      <c r="AY248" s="15" t="s">
        <v>217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220">
        <f>ROUND(I248*H248,3)</f>
        <v>0</v>
      </c>
      <c r="BL248" s="15" t="s">
        <v>149</v>
      </c>
      <c r="BM248" s="219" t="s">
        <v>569</v>
      </c>
    </row>
    <row r="249" s="2" customFormat="1" ht="24.15" customHeight="1">
      <c r="A249" s="36"/>
      <c r="B249" s="176"/>
      <c r="C249" s="208" t="s">
        <v>570</v>
      </c>
      <c r="D249" s="208" t="s">
        <v>220</v>
      </c>
      <c r="E249" s="209" t="s">
        <v>563</v>
      </c>
      <c r="F249" s="210" t="s">
        <v>564</v>
      </c>
      <c r="G249" s="211" t="s">
        <v>254</v>
      </c>
      <c r="H249" s="212">
        <v>34.579999999999998</v>
      </c>
      <c r="I249" s="213"/>
      <c r="J249" s="212">
        <f>ROUND(I249*H249,3)</f>
        <v>0</v>
      </c>
      <c r="K249" s="214"/>
      <c r="L249" s="37"/>
      <c r="M249" s="215" t="s">
        <v>1</v>
      </c>
      <c r="N249" s="216" t="s">
        <v>44</v>
      </c>
      <c r="O249" s="80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9" t="s">
        <v>149</v>
      </c>
      <c r="AT249" s="219" t="s">
        <v>220</v>
      </c>
      <c r="AU249" s="219" t="s">
        <v>88</v>
      </c>
      <c r="AY249" s="15" t="s">
        <v>217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220">
        <f>ROUND(I249*H249,3)</f>
        <v>0</v>
      </c>
      <c r="BL249" s="15" t="s">
        <v>149</v>
      </c>
      <c r="BM249" s="219" t="s">
        <v>571</v>
      </c>
    </row>
    <row r="250" s="2" customFormat="1" ht="16.5" customHeight="1">
      <c r="A250" s="36"/>
      <c r="B250" s="176"/>
      <c r="C250" s="221" t="s">
        <v>572</v>
      </c>
      <c r="D250" s="221" t="s">
        <v>357</v>
      </c>
      <c r="E250" s="222" t="s">
        <v>567</v>
      </c>
      <c r="F250" s="223" t="s">
        <v>568</v>
      </c>
      <c r="G250" s="224" t="s">
        <v>254</v>
      </c>
      <c r="H250" s="225">
        <v>39.767000000000003</v>
      </c>
      <c r="I250" s="226"/>
      <c r="J250" s="225">
        <f>ROUND(I250*H250,3)</f>
        <v>0</v>
      </c>
      <c r="K250" s="227"/>
      <c r="L250" s="228"/>
      <c r="M250" s="229" t="s">
        <v>1</v>
      </c>
      <c r="N250" s="230" t="s">
        <v>44</v>
      </c>
      <c r="O250" s="80"/>
      <c r="P250" s="217">
        <f>O250*H250</f>
        <v>0</v>
      </c>
      <c r="Q250" s="217">
        <v>0.00029999999999999997</v>
      </c>
      <c r="R250" s="217">
        <f>Q250*H250</f>
        <v>0.011930099999999999</v>
      </c>
      <c r="S250" s="217">
        <v>0</v>
      </c>
      <c r="T250" s="218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9" t="s">
        <v>336</v>
      </c>
      <c r="AT250" s="219" t="s">
        <v>357</v>
      </c>
      <c r="AU250" s="219" t="s">
        <v>88</v>
      </c>
      <c r="AY250" s="15" t="s">
        <v>217</v>
      </c>
      <c r="BE250" s="136">
        <f>IF(N250="základná",J250,0)</f>
        <v>0</v>
      </c>
      <c r="BF250" s="136">
        <f>IF(N250="znížená",J250,0)</f>
        <v>0</v>
      </c>
      <c r="BG250" s="136">
        <f>IF(N250="zákl. prenesená",J250,0)</f>
        <v>0</v>
      </c>
      <c r="BH250" s="136">
        <f>IF(N250="zníž. prenesená",J250,0)</f>
        <v>0</v>
      </c>
      <c r="BI250" s="136">
        <f>IF(N250="nulová",J250,0)</f>
        <v>0</v>
      </c>
      <c r="BJ250" s="15" t="s">
        <v>88</v>
      </c>
      <c r="BK250" s="220">
        <f>ROUND(I250*H250,3)</f>
        <v>0</v>
      </c>
      <c r="BL250" s="15" t="s">
        <v>149</v>
      </c>
      <c r="BM250" s="219" t="s">
        <v>573</v>
      </c>
    </row>
    <row r="251" s="12" customFormat="1" ht="22.8" customHeight="1">
      <c r="A251" s="12"/>
      <c r="B251" s="195"/>
      <c r="C251" s="12"/>
      <c r="D251" s="196" t="s">
        <v>77</v>
      </c>
      <c r="E251" s="206" t="s">
        <v>574</v>
      </c>
      <c r="F251" s="206" t="s">
        <v>575</v>
      </c>
      <c r="G251" s="12"/>
      <c r="H251" s="12"/>
      <c r="I251" s="198"/>
      <c r="J251" s="207">
        <f>BK251</f>
        <v>0</v>
      </c>
      <c r="K251" s="12"/>
      <c r="L251" s="195"/>
      <c r="M251" s="200"/>
      <c r="N251" s="201"/>
      <c r="O251" s="201"/>
      <c r="P251" s="202">
        <f>SUM(P252:P271)</f>
        <v>0</v>
      </c>
      <c r="Q251" s="201"/>
      <c r="R251" s="202">
        <f>SUM(R252:R271)</f>
        <v>7.1455627799999997</v>
      </c>
      <c r="S251" s="201"/>
      <c r="T251" s="203">
        <f>SUM(T252:T271)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96" t="s">
        <v>88</v>
      </c>
      <c r="AT251" s="204" t="s">
        <v>77</v>
      </c>
      <c r="AU251" s="204" t="s">
        <v>82</v>
      </c>
      <c r="AY251" s="196" t="s">
        <v>217</v>
      </c>
      <c r="BK251" s="205">
        <f>SUM(BK252:BK271)</f>
        <v>0</v>
      </c>
    </row>
    <row r="252" s="2" customFormat="1" ht="16.5" customHeight="1">
      <c r="A252" s="36"/>
      <c r="B252" s="176"/>
      <c r="C252" s="208" t="s">
        <v>576</v>
      </c>
      <c r="D252" s="208" t="s">
        <v>220</v>
      </c>
      <c r="E252" s="209" t="s">
        <v>577</v>
      </c>
      <c r="F252" s="210" t="s">
        <v>578</v>
      </c>
      <c r="G252" s="211" t="s">
        <v>254</v>
      </c>
      <c r="H252" s="212">
        <v>202.68000000000001</v>
      </c>
      <c r="I252" s="213"/>
      <c r="J252" s="212">
        <f>ROUND(I252*H252,3)</f>
        <v>0</v>
      </c>
      <c r="K252" s="214"/>
      <c r="L252" s="37"/>
      <c r="M252" s="215" t="s">
        <v>1</v>
      </c>
      <c r="N252" s="216" t="s">
        <v>44</v>
      </c>
      <c r="O252" s="80"/>
      <c r="P252" s="217">
        <f>O252*H252</f>
        <v>0</v>
      </c>
      <c r="Q252" s="217">
        <v>0</v>
      </c>
      <c r="R252" s="217">
        <f>Q252*H252</f>
        <v>0</v>
      </c>
      <c r="S252" s="217">
        <v>0</v>
      </c>
      <c r="T252" s="218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9" t="s">
        <v>149</v>
      </c>
      <c r="AT252" s="219" t="s">
        <v>220</v>
      </c>
      <c r="AU252" s="219" t="s">
        <v>88</v>
      </c>
      <c r="AY252" s="15" t="s">
        <v>217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220">
        <f>ROUND(I252*H252,3)</f>
        <v>0</v>
      </c>
      <c r="BL252" s="15" t="s">
        <v>149</v>
      </c>
      <c r="BM252" s="219" t="s">
        <v>579</v>
      </c>
    </row>
    <row r="253" s="2" customFormat="1" ht="16.5" customHeight="1">
      <c r="A253" s="36"/>
      <c r="B253" s="176"/>
      <c r="C253" s="221" t="s">
        <v>580</v>
      </c>
      <c r="D253" s="221" t="s">
        <v>357</v>
      </c>
      <c r="E253" s="222" t="s">
        <v>581</v>
      </c>
      <c r="F253" s="223" t="s">
        <v>582</v>
      </c>
      <c r="G253" s="224" t="s">
        <v>254</v>
      </c>
      <c r="H253" s="225">
        <v>233.08199999999999</v>
      </c>
      <c r="I253" s="226"/>
      <c r="J253" s="225">
        <f>ROUND(I253*H253,3)</f>
        <v>0</v>
      </c>
      <c r="K253" s="227"/>
      <c r="L253" s="228"/>
      <c r="M253" s="229" t="s">
        <v>1</v>
      </c>
      <c r="N253" s="230" t="s">
        <v>44</v>
      </c>
      <c r="O253" s="80"/>
      <c r="P253" s="217">
        <f>O253*H253</f>
        <v>0</v>
      </c>
      <c r="Q253" s="217">
        <v>0.00010000000000000001</v>
      </c>
      <c r="R253" s="217">
        <f>Q253*H253</f>
        <v>0.023308200000000001</v>
      </c>
      <c r="S253" s="217">
        <v>0</v>
      </c>
      <c r="T253" s="218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9" t="s">
        <v>336</v>
      </c>
      <c r="AT253" s="219" t="s">
        <v>357</v>
      </c>
      <c r="AU253" s="219" t="s">
        <v>88</v>
      </c>
      <c r="AY253" s="15" t="s">
        <v>217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220">
        <f>ROUND(I253*H253,3)</f>
        <v>0</v>
      </c>
      <c r="BL253" s="15" t="s">
        <v>149</v>
      </c>
      <c r="BM253" s="219" t="s">
        <v>583</v>
      </c>
    </row>
    <row r="254" s="2" customFormat="1" ht="16.5" customHeight="1">
      <c r="A254" s="36"/>
      <c r="B254" s="176"/>
      <c r="C254" s="208" t="s">
        <v>584</v>
      </c>
      <c r="D254" s="208" t="s">
        <v>220</v>
      </c>
      <c r="E254" s="209" t="s">
        <v>577</v>
      </c>
      <c r="F254" s="210" t="s">
        <v>578</v>
      </c>
      <c r="G254" s="211" t="s">
        <v>254</v>
      </c>
      <c r="H254" s="212">
        <v>38.299999999999997</v>
      </c>
      <c r="I254" s="213"/>
      <c r="J254" s="212">
        <f>ROUND(I254*H254,3)</f>
        <v>0</v>
      </c>
      <c r="K254" s="214"/>
      <c r="L254" s="37"/>
      <c r="M254" s="215" t="s">
        <v>1</v>
      </c>
      <c r="N254" s="216" t="s">
        <v>44</v>
      </c>
      <c r="O254" s="80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9" t="s">
        <v>149</v>
      </c>
      <c r="AT254" s="219" t="s">
        <v>220</v>
      </c>
      <c r="AU254" s="219" t="s">
        <v>88</v>
      </c>
      <c r="AY254" s="15" t="s">
        <v>217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220">
        <f>ROUND(I254*H254,3)</f>
        <v>0</v>
      </c>
      <c r="BL254" s="15" t="s">
        <v>149</v>
      </c>
      <c r="BM254" s="219" t="s">
        <v>585</v>
      </c>
    </row>
    <row r="255" s="2" customFormat="1" ht="16.5" customHeight="1">
      <c r="A255" s="36"/>
      <c r="B255" s="176"/>
      <c r="C255" s="221" t="s">
        <v>586</v>
      </c>
      <c r="D255" s="221" t="s">
        <v>357</v>
      </c>
      <c r="E255" s="222" t="s">
        <v>587</v>
      </c>
      <c r="F255" s="223" t="s">
        <v>588</v>
      </c>
      <c r="G255" s="224" t="s">
        <v>254</v>
      </c>
      <c r="H255" s="225">
        <v>44.045000000000002</v>
      </c>
      <c r="I255" s="226"/>
      <c r="J255" s="225">
        <f>ROUND(I255*H255,3)</f>
        <v>0</v>
      </c>
      <c r="K255" s="227"/>
      <c r="L255" s="228"/>
      <c r="M255" s="229" t="s">
        <v>1</v>
      </c>
      <c r="N255" s="230" t="s">
        <v>44</v>
      </c>
      <c r="O255" s="80"/>
      <c r="P255" s="217">
        <f>O255*H255</f>
        <v>0</v>
      </c>
      <c r="Q255" s="217">
        <v>0.00010000000000000001</v>
      </c>
      <c r="R255" s="217">
        <f>Q255*H255</f>
        <v>0.0044045000000000004</v>
      </c>
      <c r="S255" s="217">
        <v>0</v>
      </c>
      <c r="T255" s="218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9" t="s">
        <v>336</v>
      </c>
      <c r="AT255" s="219" t="s">
        <v>357</v>
      </c>
      <c r="AU255" s="219" t="s">
        <v>88</v>
      </c>
      <c r="AY255" s="15" t="s">
        <v>217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220">
        <f>ROUND(I255*H255,3)</f>
        <v>0</v>
      </c>
      <c r="BL255" s="15" t="s">
        <v>149</v>
      </c>
      <c r="BM255" s="219" t="s">
        <v>589</v>
      </c>
    </row>
    <row r="256" s="2" customFormat="1" ht="24.15" customHeight="1">
      <c r="A256" s="36"/>
      <c r="B256" s="176"/>
      <c r="C256" s="208" t="s">
        <v>590</v>
      </c>
      <c r="D256" s="208" t="s">
        <v>220</v>
      </c>
      <c r="E256" s="209" t="s">
        <v>591</v>
      </c>
      <c r="F256" s="210" t="s">
        <v>592</v>
      </c>
      <c r="G256" s="211" t="s">
        <v>254</v>
      </c>
      <c r="H256" s="212">
        <v>176.08000000000001</v>
      </c>
      <c r="I256" s="213"/>
      <c r="J256" s="212">
        <f>ROUND(I256*H256,3)</f>
        <v>0</v>
      </c>
      <c r="K256" s="214"/>
      <c r="L256" s="37"/>
      <c r="M256" s="215" t="s">
        <v>1</v>
      </c>
      <c r="N256" s="216" t="s">
        <v>44</v>
      </c>
      <c r="O256" s="80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9" t="s">
        <v>149</v>
      </c>
      <c r="AT256" s="219" t="s">
        <v>220</v>
      </c>
      <c r="AU256" s="219" t="s">
        <v>88</v>
      </c>
      <c r="AY256" s="15" t="s">
        <v>217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220">
        <f>ROUND(I256*H256,3)</f>
        <v>0</v>
      </c>
      <c r="BL256" s="15" t="s">
        <v>149</v>
      </c>
      <c r="BM256" s="219" t="s">
        <v>593</v>
      </c>
    </row>
    <row r="257" s="2" customFormat="1" ht="24.15" customHeight="1">
      <c r="A257" s="36"/>
      <c r="B257" s="176"/>
      <c r="C257" s="221" t="s">
        <v>594</v>
      </c>
      <c r="D257" s="221" t="s">
        <v>357</v>
      </c>
      <c r="E257" s="222" t="s">
        <v>595</v>
      </c>
      <c r="F257" s="223" t="s">
        <v>596</v>
      </c>
      <c r="G257" s="224" t="s">
        <v>254</v>
      </c>
      <c r="H257" s="225">
        <v>179.602</v>
      </c>
      <c r="I257" s="226"/>
      <c r="J257" s="225">
        <f>ROUND(I257*H257,3)</f>
        <v>0</v>
      </c>
      <c r="K257" s="227"/>
      <c r="L257" s="228"/>
      <c r="M257" s="229" t="s">
        <v>1</v>
      </c>
      <c r="N257" s="230" t="s">
        <v>44</v>
      </c>
      <c r="O257" s="80"/>
      <c r="P257" s="217">
        <f>O257*H257</f>
        <v>0</v>
      </c>
      <c r="Q257" s="217">
        <v>0.0019599999999999999</v>
      </c>
      <c r="R257" s="217">
        <f>Q257*H257</f>
        <v>0.35201991999999999</v>
      </c>
      <c r="S257" s="217">
        <v>0</v>
      </c>
      <c r="T257" s="218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9" t="s">
        <v>336</v>
      </c>
      <c r="AT257" s="219" t="s">
        <v>357</v>
      </c>
      <c r="AU257" s="219" t="s">
        <v>88</v>
      </c>
      <c r="AY257" s="15" t="s">
        <v>217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220">
        <f>ROUND(I257*H257,3)</f>
        <v>0</v>
      </c>
      <c r="BL257" s="15" t="s">
        <v>149</v>
      </c>
      <c r="BM257" s="219" t="s">
        <v>597</v>
      </c>
    </row>
    <row r="258" s="2" customFormat="1" ht="24.15" customHeight="1">
      <c r="A258" s="36"/>
      <c r="B258" s="176"/>
      <c r="C258" s="208" t="s">
        <v>598</v>
      </c>
      <c r="D258" s="208" t="s">
        <v>220</v>
      </c>
      <c r="E258" s="209" t="s">
        <v>591</v>
      </c>
      <c r="F258" s="210" t="s">
        <v>592</v>
      </c>
      <c r="G258" s="211" t="s">
        <v>254</v>
      </c>
      <c r="H258" s="212">
        <v>38.299999999999997</v>
      </c>
      <c r="I258" s="213"/>
      <c r="J258" s="212">
        <f>ROUND(I258*H258,3)</f>
        <v>0</v>
      </c>
      <c r="K258" s="214"/>
      <c r="L258" s="37"/>
      <c r="M258" s="215" t="s">
        <v>1</v>
      </c>
      <c r="N258" s="216" t="s">
        <v>44</v>
      </c>
      <c r="O258" s="80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9" t="s">
        <v>149</v>
      </c>
      <c r="AT258" s="219" t="s">
        <v>220</v>
      </c>
      <c r="AU258" s="219" t="s">
        <v>88</v>
      </c>
      <c r="AY258" s="15" t="s">
        <v>217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220">
        <f>ROUND(I258*H258,3)</f>
        <v>0</v>
      </c>
      <c r="BL258" s="15" t="s">
        <v>149</v>
      </c>
      <c r="BM258" s="219" t="s">
        <v>599</v>
      </c>
    </row>
    <row r="259" s="2" customFormat="1" ht="37.8" customHeight="1">
      <c r="A259" s="36"/>
      <c r="B259" s="176"/>
      <c r="C259" s="221" t="s">
        <v>600</v>
      </c>
      <c r="D259" s="221" t="s">
        <v>357</v>
      </c>
      <c r="E259" s="222" t="s">
        <v>601</v>
      </c>
      <c r="F259" s="223" t="s">
        <v>602</v>
      </c>
      <c r="G259" s="224" t="s">
        <v>254</v>
      </c>
      <c r="H259" s="225">
        <v>39.066000000000002</v>
      </c>
      <c r="I259" s="226"/>
      <c r="J259" s="225">
        <f>ROUND(I259*H259,3)</f>
        <v>0</v>
      </c>
      <c r="K259" s="227"/>
      <c r="L259" s="228"/>
      <c r="M259" s="229" t="s">
        <v>1</v>
      </c>
      <c r="N259" s="230" t="s">
        <v>44</v>
      </c>
      <c r="O259" s="80"/>
      <c r="P259" s="217">
        <f>O259*H259</f>
        <v>0</v>
      </c>
      <c r="Q259" s="217">
        <v>0.00264</v>
      </c>
      <c r="R259" s="217">
        <f>Q259*H259</f>
        <v>0.10313424</v>
      </c>
      <c r="S259" s="217">
        <v>0</v>
      </c>
      <c r="T259" s="218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9" t="s">
        <v>336</v>
      </c>
      <c r="AT259" s="219" t="s">
        <v>357</v>
      </c>
      <c r="AU259" s="219" t="s">
        <v>88</v>
      </c>
      <c r="AY259" s="15" t="s">
        <v>217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220">
        <f>ROUND(I259*H259,3)</f>
        <v>0</v>
      </c>
      <c r="BL259" s="15" t="s">
        <v>149</v>
      </c>
      <c r="BM259" s="219" t="s">
        <v>603</v>
      </c>
    </row>
    <row r="260" s="2" customFormat="1" ht="24.15" customHeight="1">
      <c r="A260" s="36"/>
      <c r="B260" s="176"/>
      <c r="C260" s="208" t="s">
        <v>604</v>
      </c>
      <c r="D260" s="208" t="s">
        <v>220</v>
      </c>
      <c r="E260" s="209" t="s">
        <v>591</v>
      </c>
      <c r="F260" s="210" t="s">
        <v>592</v>
      </c>
      <c r="G260" s="211" t="s">
        <v>254</v>
      </c>
      <c r="H260" s="212">
        <v>26.600000000000001</v>
      </c>
      <c r="I260" s="213"/>
      <c r="J260" s="212">
        <f>ROUND(I260*H260,3)</f>
        <v>0</v>
      </c>
      <c r="K260" s="214"/>
      <c r="L260" s="37"/>
      <c r="M260" s="215" t="s">
        <v>1</v>
      </c>
      <c r="N260" s="216" t="s">
        <v>44</v>
      </c>
      <c r="O260" s="80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9" t="s">
        <v>149</v>
      </c>
      <c r="AT260" s="219" t="s">
        <v>220</v>
      </c>
      <c r="AU260" s="219" t="s">
        <v>88</v>
      </c>
      <c r="AY260" s="15" t="s">
        <v>217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220">
        <f>ROUND(I260*H260,3)</f>
        <v>0</v>
      </c>
      <c r="BL260" s="15" t="s">
        <v>149</v>
      </c>
      <c r="BM260" s="219" t="s">
        <v>605</v>
      </c>
    </row>
    <row r="261" s="2" customFormat="1" ht="24.15" customHeight="1">
      <c r="A261" s="36"/>
      <c r="B261" s="176"/>
      <c r="C261" s="221" t="s">
        <v>606</v>
      </c>
      <c r="D261" s="221" t="s">
        <v>357</v>
      </c>
      <c r="E261" s="222" t="s">
        <v>607</v>
      </c>
      <c r="F261" s="223" t="s">
        <v>608</v>
      </c>
      <c r="G261" s="224" t="s">
        <v>254</v>
      </c>
      <c r="H261" s="225">
        <v>27.132000000000001</v>
      </c>
      <c r="I261" s="226"/>
      <c r="J261" s="225">
        <f>ROUND(I261*H261,3)</f>
        <v>0</v>
      </c>
      <c r="K261" s="227"/>
      <c r="L261" s="228"/>
      <c r="M261" s="229" t="s">
        <v>1</v>
      </c>
      <c r="N261" s="230" t="s">
        <v>44</v>
      </c>
      <c r="O261" s="80"/>
      <c r="P261" s="217">
        <f>O261*H261</f>
        <v>0</v>
      </c>
      <c r="Q261" s="217">
        <v>0.0018600000000000001</v>
      </c>
      <c r="R261" s="217">
        <f>Q261*H261</f>
        <v>0.050465520000000007</v>
      </c>
      <c r="S261" s="217">
        <v>0</v>
      </c>
      <c r="T261" s="218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9" t="s">
        <v>336</v>
      </c>
      <c r="AT261" s="219" t="s">
        <v>357</v>
      </c>
      <c r="AU261" s="219" t="s">
        <v>88</v>
      </c>
      <c r="AY261" s="15" t="s">
        <v>217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220">
        <f>ROUND(I261*H261,3)</f>
        <v>0</v>
      </c>
      <c r="BL261" s="15" t="s">
        <v>149</v>
      </c>
      <c r="BM261" s="219" t="s">
        <v>609</v>
      </c>
    </row>
    <row r="262" s="2" customFormat="1" ht="24.15" customHeight="1">
      <c r="A262" s="36"/>
      <c r="B262" s="176"/>
      <c r="C262" s="208" t="s">
        <v>610</v>
      </c>
      <c r="D262" s="208" t="s">
        <v>220</v>
      </c>
      <c r="E262" s="209" t="s">
        <v>611</v>
      </c>
      <c r="F262" s="210" t="s">
        <v>612</v>
      </c>
      <c r="G262" s="211" t="s">
        <v>254</v>
      </c>
      <c r="H262" s="212">
        <v>108</v>
      </c>
      <c r="I262" s="213"/>
      <c r="J262" s="212">
        <f>ROUND(I262*H262,3)</f>
        <v>0</v>
      </c>
      <c r="K262" s="214"/>
      <c r="L262" s="37"/>
      <c r="M262" s="215" t="s">
        <v>1</v>
      </c>
      <c r="N262" s="216" t="s">
        <v>44</v>
      </c>
      <c r="O262" s="80"/>
      <c r="P262" s="217">
        <f>O262*H262</f>
        <v>0</v>
      </c>
      <c r="Q262" s="217">
        <v>0.0035000000000000001</v>
      </c>
      <c r="R262" s="217">
        <f>Q262*H262</f>
        <v>0.378</v>
      </c>
      <c r="S262" s="217">
        <v>0</v>
      </c>
      <c r="T262" s="218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9" t="s">
        <v>149</v>
      </c>
      <c r="AT262" s="219" t="s">
        <v>220</v>
      </c>
      <c r="AU262" s="219" t="s">
        <v>88</v>
      </c>
      <c r="AY262" s="15" t="s">
        <v>217</v>
      </c>
      <c r="BE262" s="136">
        <f>IF(N262="základná",J262,0)</f>
        <v>0</v>
      </c>
      <c r="BF262" s="136">
        <f>IF(N262="znížená",J262,0)</f>
        <v>0</v>
      </c>
      <c r="BG262" s="136">
        <f>IF(N262="zákl. prenesená",J262,0)</f>
        <v>0</v>
      </c>
      <c r="BH262" s="136">
        <f>IF(N262="zníž. prenesená",J262,0)</f>
        <v>0</v>
      </c>
      <c r="BI262" s="136">
        <f>IF(N262="nulová",J262,0)</f>
        <v>0</v>
      </c>
      <c r="BJ262" s="15" t="s">
        <v>88</v>
      </c>
      <c r="BK262" s="220">
        <f>ROUND(I262*H262,3)</f>
        <v>0</v>
      </c>
      <c r="BL262" s="15" t="s">
        <v>149</v>
      </c>
      <c r="BM262" s="219" t="s">
        <v>613</v>
      </c>
    </row>
    <row r="263" s="2" customFormat="1" ht="24.15" customHeight="1">
      <c r="A263" s="36"/>
      <c r="B263" s="176"/>
      <c r="C263" s="221" t="s">
        <v>614</v>
      </c>
      <c r="D263" s="221" t="s">
        <v>357</v>
      </c>
      <c r="E263" s="222" t="s">
        <v>615</v>
      </c>
      <c r="F263" s="223" t="s">
        <v>616</v>
      </c>
      <c r="G263" s="224" t="s">
        <v>254</v>
      </c>
      <c r="H263" s="225">
        <v>110.16</v>
      </c>
      <c r="I263" s="226"/>
      <c r="J263" s="225">
        <f>ROUND(I263*H263,3)</f>
        <v>0</v>
      </c>
      <c r="K263" s="227"/>
      <c r="L263" s="228"/>
      <c r="M263" s="229" t="s">
        <v>1</v>
      </c>
      <c r="N263" s="230" t="s">
        <v>44</v>
      </c>
      <c r="O263" s="80"/>
      <c r="P263" s="217">
        <f>O263*H263</f>
        <v>0</v>
      </c>
      <c r="Q263" s="217">
        <v>0.00528</v>
      </c>
      <c r="R263" s="217">
        <f>Q263*H263</f>
        <v>0.58164479999999996</v>
      </c>
      <c r="S263" s="217">
        <v>0</v>
      </c>
      <c r="T263" s="218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9" t="s">
        <v>336</v>
      </c>
      <c r="AT263" s="219" t="s">
        <v>357</v>
      </c>
      <c r="AU263" s="219" t="s">
        <v>88</v>
      </c>
      <c r="AY263" s="15" t="s">
        <v>217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220">
        <f>ROUND(I263*H263,3)</f>
        <v>0</v>
      </c>
      <c r="BL263" s="15" t="s">
        <v>149</v>
      </c>
      <c r="BM263" s="219" t="s">
        <v>617</v>
      </c>
    </row>
    <row r="264" s="2" customFormat="1" ht="33" customHeight="1">
      <c r="A264" s="36"/>
      <c r="B264" s="176"/>
      <c r="C264" s="208" t="s">
        <v>618</v>
      </c>
      <c r="D264" s="208" t="s">
        <v>220</v>
      </c>
      <c r="E264" s="209" t="s">
        <v>619</v>
      </c>
      <c r="F264" s="210" t="s">
        <v>620</v>
      </c>
      <c r="G264" s="211" t="s">
        <v>254</v>
      </c>
      <c r="H264" s="212">
        <v>26.600000000000001</v>
      </c>
      <c r="I264" s="213"/>
      <c r="J264" s="212">
        <f>ROUND(I264*H264,3)</f>
        <v>0</v>
      </c>
      <c r="K264" s="214"/>
      <c r="L264" s="37"/>
      <c r="M264" s="215" t="s">
        <v>1</v>
      </c>
      <c r="N264" s="216" t="s">
        <v>44</v>
      </c>
      <c r="O264" s="80"/>
      <c r="P264" s="217">
        <f>O264*H264</f>
        <v>0</v>
      </c>
      <c r="Q264" s="217">
        <v>0.00012</v>
      </c>
      <c r="R264" s="217">
        <f>Q264*H264</f>
        <v>0.0031920000000000004</v>
      </c>
      <c r="S264" s="217">
        <v>0</v>
      </c>
      <c r="T264" s="218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9" t="s">
        <v>149</v>
      </c>
      <c r="AT264" s="219" t="s">
        <v>220</v>
      </c>
      <c r="AU264" s="219" t="s">
        <v>88</v>
      </c>
      <c r="AY264" s="15" t="s">
        <v>217</v>
      </c>
      <c r="BE264" s="136">
        <f>IF(N264="základná",J264,0)</f>
        <v>0</v>
      </c>
      <c r="BF264" s="136">
        <f>IF(N264="znížená",J264,0)</f>
        <v>0</v>
      </c>
      <c r="BG264" s="136">
        <f>IF(N264="zákl. prenesená",J264,0)</f>
        <v>0</v>
      </c>
      <c r="BH264" s="136">
        <f>IF(N264="zníž. prenesená",J264,0)</f>
        <v>0</v>
      </c>
      <c r="BI264" s="136">
        <f>IF(N264="nulová",J264,0)</f>
        <v>0</v>
      </c>
      <c r="BJ264" s="15" t="s">
        <v>88</v>
      </c>
      <c r="BK264" s="220">
        <f>ROUND(I264*H264,3)</f>
        <v>0</v>
      </c>
      <c r="BL264" s="15" t="s">
        <v>149</v>
      </c>
      <c r="BM264" s="219" t="s">
        <v>621</v>
      </c>
    </row>
    <row r="265" s="2" customFormat="1" ht="24.15" customHeight="1">
      <c r="A265" s="36"/>
      <c r="B265" s="176"/>
      <c r="C265" s="221" t="s">
        <v>622</v>
      </c>
      <c r="D265" s="221" t="s">
        <v>357</v>
      </c>
      <c r="E265" s="222" t="s">
        <v>623</v>
      </c>
      <c r="F265" s="223" t="s">
        <v>624</v>
      </c>
      <c r="G265" s="224" t="s">
        <v>254</v>
      </c>
      <c r="H265" s="225">
        <v>27.132000000000001</v>
      </c>
      <c r="I265" s="226"/>
      <c r="J265" s="225">
        <f>ROUND(I265*H265,3)</f>
        <v>0</v>
      </c>
      <c r="K265" s="227"/>
      <c r="L265" s="228"/>
      <c r="M265" s="229" t="s">
        <v>1</v>
      </c>
      <c r="N265" s="230" t="s">
        <v>44</v>
      </c>
      <c r="O265" s="80"/>
      <c r="P265" s="217">
        <f>O265*H265</f>
        <v>0</v>
      </c>
      <c r="Q265" s="217">
        <v>0.0028999999999999998</v>
      </c>
      <c r="R265" s="217">
        <f>Q265*H265</f>
        <v>0.078682799999999997</v>
      </c>
      <c r="S265" s="217">
        <v>0</v>
      </c>
      <c r="T265" s="218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9" t="s">
        <v>336</v>
      </c>
      <c r="AT265" s="219" t="s">
        <v>357</v>
      </c>
      <c r="AU265" s="219" t="s">
        <v>88</v>
      </c>
      <c r="AY265" s="15" t="s">
        <v>217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220">
        <f>ROUND(I265*H265,3)</f>
        <v>0</v>
      </c>
      <c r="BL265" s="15" t="s">
        <v>149</v>
      </c>
      <c r="BM265" s="219" t="s">
        <v>625</v>
      </c>
    </row>
    <row r="266" s="2" customFormat="1" ht="33" customHeight="1">
      <c r="A266" s="36"/>
      <c r="B266" s="176"/>
      <c r="C266" s="208" t="s">
        <v>626</v>
      </c>
      <c r="D266" s="208" t="s">
        <v>220</v>
      </c>
      <c r="E266" s="209" t="s">
        <v>627</v>
      </c>
      <c r="F266" s="210" t="s">
        <v>628</v>
      </c>
      <c r="G266" s="211" t="s">
        <v>254</v>
      </c>
      <c r="H266" s="212">
        <v>366.81</v>
      </c>
      <c r="I266" s="213"/>
      <c r="J266" s="212">
        <f>ROUND(I266*H266,3)</f>
        <v>0</v>
      </c>
      <c r="K266" s="214"/>
      <c r="L266" s="37"/>
      <c r="M266" s="215" t="s">
        <v>1</v>
      </c>
      <c r="N266" s="216" t="s">
        <v>44</v>
      </c>
      <c r="O266" s="80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9" t="s">
        <v>149</v>
      </c>
      <c r="AT266" s="219" t="s">
        <v>220</v>
      </c>
      <c r="AU266" s="219" t="s">
        <v>88</v>
      </c>
      <c r="AY266" s="15" t="s">
        <v>217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220">
        <f>ROUND(I266*H266,3)</f>
        <v>0</v>
      </c>
      <c r="BL266" s="15" t="s">
        <v>149</v>
      </c>
      <c r="BM266" s="219" t="s">
        <v>629</v>
      </c>
    </row>
    <row r="267" s="2" customFormat="1" ht="24.15" customHeight="1">
      <c r="A267" s="36"/>
      <c r="B267" s="176"/>
      <c r="C267" s="221" t="s">
        <v>630</v>
      </c>
      <c r="D267" s="221" t="s">
        <v>357</v>
      </c>
      <c r="E267" s="222" t="s">
        <v>631</v>
      </c>
      <c r="F267" s="223" t="s">
        <v>632</v>
      </c>
      <c r="G267" s="224" t="s">
        <v>223</v>
      </c>
      <c r="H267" s="225">
        <v>44.750999999999998</v>
      </c>
      <c r="I267" s="226"/>
      <c r="J267" s="225">
        <f>ROUND(I267*H267,3)</f>
        <v>0</v>
      </c>
      <c r="K267" s="227"/>
      <c r="L267" s="228"/>
      <c r="M267" s="229" t="s">
        <v>1</v>
      </c>
      <c r="N267" s="230" t="s">
        <v>44</v>
      </c>
      <c r="O267" s="80"/>
      <c r="P267" s="217">
        <f>O267*H267</f>
        <v>0</v>
      </c>
      <c r="Q267" s="217">
        <v>0.025000000000000001</v>
      </c>
      <c r="R267" s="217">
        <f>Q267*H267</f>
        <v>1.1187750000000001</v>
      </c>
      <c r="S267" s="217">
        <v>0</v>
      </c>
      <c r="T267" s="218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9" t="s">
        <v>336</v>
      </c>
      <c r="AT267" s="219" t="s">
        <v>357</v>
      </c>
      <c r="AU267" s="219" t="s">
        <v>88</v>
      </c>
      <c r="AY267" s="15" t="s">
        <v>217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5" t="s">
        <v>88</v>
      </c>
      <c r="BK267" s="220">
        <f>ROUND(I267*H267,3)</f>
        <v>0</v>
      </c>
      <c r="BL267" s="15" t="s">
        <v>149</v>
      </c>
      <c r="BM267" s="219" t="s">
        <v>633</v>
      </c>
    </row>
    <row r="268" s="2" customFormat="1" ht="33" customHeight="1">
      <c r="A268" s="36"/>
      <c r="B268" s="176"/>
      <c r="C268" s="208" t="s">
        <v>634</v>
      </c>
      <c r="D268" s="208" t="s">
        <v>220</v>
      </c>
      <c r="E268" s="209" t="s">
        <v>627</v>
      </c>
      <c r="F268" s="210" t="s">
        <v>628</v>
      </c>
      <c r="G268" s="211" t="s">
        <v>254</v>
      </c>
      <c r="H268" s="212">
        <v>26.600000000000001</v>
      </c>
      <c r="I268" s="213"/>
      <c r="J268" s="212">
        <f>ROUND(I268*H268,3)</f>
        <v>0</v>
      </c>
      <c r="K268" s="214"/>
      <c r="L268" s="37"/>
      <c r="M268" s="215" t="s">
        <v>1</v>
      </c>
      <c r="N268" s="216" t="s">
        <v>44</v>
      </c>
      <c r="O268" s="80"/>
      <c r="P268" s="217">
        <f>O268*H268</f>
        <v>0</v>
      </c>
      <c r="Q268" s="217">
        <v>0</v>
      </c>
      <c r="R268" s="217">
        <f>Q268*H268</f>
        <v>0</v>
      </c>
      <c r="S268" s="217">
        <v>0</v>
      </c>
      <c r="T268" s="218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9" t="s">
        <v>149</v>
      </c>
      <c r="AT268" s="219" t="s">
        <v>220</v>
      </c>
      <c r="AU268" s="219" t="s">
        <v>88</v>
      </c>
      <c r="AY268" s="15" t="s">
        <v>217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220">
        <f>ROUND(I268*H268,3)</f>
        <v>0</v>
      </c>
      <c r="BL268" s="15" t="s">
        <v>149</v>
      </c>
      <c r="BM268" s="219" t="s">
        <v>635</v>
      </c>
    </row>
    <row r="269" s="2" customFormat="1" ht="24.15" customHeight="1">
      <c r="A269" s="36"/>
      <c r="B269" s="176"/>
      <c r="C269" s="221" t="s">
        <v>636</v>
      </c>
      <c r="D269" s="221" t="s">
        <v>357</v>
      </c>
      <c r="E269" s="222" t="s">
        <v>631</v>
      </c>
      <c r="F269" s="223" t="s">
        <v>632</v>
      </c>
      <c r="G269" s="224" t="s">
        <v>223</v>
      </c>
      <c r="H269" s="225">
        <v>2.7130000000000001</v>
      </c>
      <c r="I269" s="226"/>
      <c r="J269" s="225">
        <f>ROUND(I269*H269,3)</f>
        <v>0</v>
      </c>
      <c r="K269" s="227"/>
      <c r="L269" s="228"/>
      <c r="M269" s="229" t="s">
        <v>1</v>
      </c>
      <c r="N269" s="230" t="s">
        <v>44</v>
      </c>
      <c r="O269" s="80"/>
      <c r="P269" s="217">
        <f>O269*H269</f>
        <v>0</v>
      </c>
      <c r="Q269" s="217">
        <v>0.025000000000000001</v>
      </c>
      <c r="R269" s="217">
        <f>Q269*H269</f>
        <v>0.06782500000000001</v>
      </c>
      <c r="S269" s="217">
        <v>0</v>
      </c>
      <c r="T269" s="218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19" t="s">
        <v>336</v>
      </c>
      <c r="AT269" s="219" t="s">
        <v>357</v>
      </c>
      <c r="AU269" s="219" t="s">
        <v>88</v>
      </c>
      <c r="AY269" s="15" t="s">
        <v>217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5" t="s">
        <v>88</v>
      </c>
      <c r="BK269" s="220">
        <f>ROUND(I269*H269,3)</f>
        <v>0</v>
      </c>
      <c r="BL269" s="15" t="s">
        <v>149</v>
      </c>
      <c r="BM269" s="219" t="s">
        <v>637</v>
      </c>
    </row>
    <row r="270" s="2" customFormat="1" ht="33" customHeight="1">
      <c r="A270" s="36"/>
      <c r="B270" s="176"/>
      <c r="C270" s="208" t="s">
        <v>638</v>
      </c>
      <c r="D270" s="208" t="s">
        <v>220</v>
      </c>
      <c r="E270" s="209" t="s">
        <v>639</v>
      </c>
      <c r="F270" s="210" t="s">
        <v>640</v>
      </c>
      <c r="G270" s="211" t="s">
        <v>254</v>
      </c>
      <c r="H270" s="212">
        <v>366.81</v>
      </c>
      <c r="I270" s="213"/>
      <c r="J270" s="212">
        <f>ROUND(I270*H270,3)</f>
        <v>0</v>
      </c>
      <c r="K270" s="214"/>
      <c r="L270" s="37"/>
      <c r="M270" s="215" t="s">
        <v>1</v>
      </c>
      <c r="N270" s="216" t="s">
        <v>44</v>
      </c>
      <c r="O270" s="80"/>
      <c r="P270" s="217">
        <f>O270*H270</f>
        <v>0</v>
      </c>
      <c r="Q270" s="217">
        <v>0.00012</v>
      </c>
      <c r="R270" s="217">
        <f>Q270*H270</f>
        <v>0.044017199999999999</v>
      </c>
      <c r="S270" s="217">
        <v>0</v>
      </c>
      <c r="T270" s="218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9" t="s">
        <v>149</v>
      </c>
      <c r="AT270" s="219" t="s">
        <v>220</v>
      </c>
      <c r="AU270" s="219" t="s">
        <v>88</v>
      </c>
      <c r="AY270" s="15" t="s">
        <v>217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220">
        <f>ROUND(I270*H270,3)</f>
        <v>0</v>
      </c>
      <c r="BL270" s="15" t="s">
        <v>149</v>
      </c>
      <c r="BM270" s="219" t="s">
        <v>641</v>
      </c>
    </row>
    <row r="271" s="2" customFormat="1" ht="24.15" customHeight="1">
      <c r="A271" s="36"/>
      <c r="B271" s="176"/>
      <c r="C271" s="221" t="s">
        <v>642</v>
      </c>
      <c r="D271" s="221" t="s">
        <v>357</v>
      </c>
      <c r="E271" s="222" t="s">
        <v>643</v>
      </c>
      <c r="F271" s="223" t="s">
        <v>644</v>
      </c>
      <c r="G271" s="224" t="s">
        <v>254</v>
      </c>
      <c r="H271" s="225">
        <v>748.29200000000003</v>
      </c>
      <c r="I271" s="226"/>
      <c r="J271" s="225">
        <f>ROUND(I271*H271,3)</f>
        <v>0</v>
      </c>
      <c r="K271" s="227"/>
      <c r="L271" s="228"/>
      <c r="M271" s="229" t="s">
        <v>1</v>
      </c>
      <c r="N271" s="230" t="s">
        <v>44</v>
      </c>
      <c r="O271" s="80"/>
      <c r="P271" s="217">
        <f>O271*H271</f>
        <v>0</v>
      </c>
      <c r="Q271" s="217">
        <v>0.0057999999999999996</v>
      </c>
      <c r="R271" s="217">
        <f>Q271*H271</f>
        <v>4.3400935999999994</v>
      </c>
      <c r="S271" s="217">
        <v>0</v>
      </c>
      <c r="T271" s="218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9" t="s">
        <v>336</v>
      </c>
      <c r="AT271" s="219" t="s">
        <v>357</v>
      </c>
      <c r="AU271" s="219" t="s">
        <v>88</v>
      </c>
      <c r="AY271" s="15" t="s">
        <v>217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220">
        <f>ROUND(I271*H271,3)</f>
        <v>0</v>
      </c>
      <c r="BL271" s="15" t="s">
        <v>149</v>
      </c>
      <c r="BM271" s="219" t="s">
        <v>645</v>
      </c>
    </row>
    <row r="272" s="12" customFormat="1" ht="22.8" customHeight="1">
      <c r="A272" s="12"/>
      <c r="B272" s="195"/>
      <c r="C272" s="12"/>
      <c r="D272" s="196" t="s">
        <v>77</v>
      </c>
      <c r="E272" s="206" t="s">
        <v>646</v>
      </c>
      <c r="F272" s="206" t="s">
        <v>647</v>
      </c>
      <c r="G272" s="12"/>
      <c r="H272" s="12"/>
      <c r="I272" s="198"/>
      <c r="J272" s="207">
        <f>BK272</f>
        <v>0</v>
      </c>
      <c r="K272" s="12"/>
      <c r="L272" s="195"/>
      <c r="M272" s="200"/>
      <c r="N272" s="201"/>
      <c r="O272" s="201"/>
      <c r="P272" s="202">
        <f>SUM(P273:P274)</f>
        <v>0</v>
      </c>
      <c r="Q272" s="201"/>
      <c r="R272" s="202">
        <f>SUM(R273:R274)</f>
        <v>0.14923999999999998</v>
      </c>
      <c r="S272" s="201"/>
      <c r="T272" s="203">
        <f>SUM(T273:T274)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6" t="s">
        <v>88</v>
      </c>
      <c r="AT272" s="204" t="s">
        <v>77</v>
      </c>
      <c r="AU272" s="204" t="s">
        <v>82</v>
      </c>
      <c r="AY272" s="196" t="s">
        <v>217</v>
      </c>
      <c r="BK272" s="205">
        <f>SUM(BK273:BK274)</f>
        <v>0</v>
      </c>
    </row>
    <row r="273" s="2" customFormat="1" ht="16.5" customHeight="1">
      <c r="A273" s="36"/>
      <c r="B273" s="176"/>
      <c r="C273" s="208" t="s">
        <v>648</v>
      </c>
      <c r="D273" s="208" t="s">
        <v>220</v>
      </c>
      <c r="E273" s="209" t="s">
        <v>649</v>
      </c>
      <c r="F273" s="210" t="s">
        <v>650</v>
      </c>
      <c r="G273" s="211" t="s">
        <v>303</v>
      </c>
      <c r="H273" s="212">
        <v>7</v>
      </c>
      <c r="I273" s="213"/>
      <c r="J273" s="212">
        <f>ROUND(I273*H273,3)</f>
        <v>0</v>
      </c>
      <c r="K273" s="214"/>
      <c r="L273" s="37"/>
      <c r="M273" s="215" t="s">
        <v>1</v>
      </c>
      <c r="N273" s="216" t="s">
        <v>44</v>
      </c>
      <c r="O273" s="80"/>
      <c r="P273" s="217">
        <f>O273*H273</f>
        <v>0</v>
      </c>
      <c r="Q273" s="217">
        <v>0</v>
      </c>
      <c r="R273" s="217">
        <f>Q273*H273</f>
        <v>0</v>
      </c>
      <c r="S273" s="217">
        <v>0</v>
      </c>
      <c r="T273" s="218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19" t="s">
        <v>149</v>
      </c>
      <c r="AT273" s="219" t="s">
        <v>220</v>
      </c>
      <c r="AU273" s="219" t="s">
        <v>88</v>
      </c>
      <c r="AY273" s="15" t="s">
        <v>217</v>
      </c>
      <c r="BE273" s="136">
        <f>IF(N273="základná",J273,0)</f>
        <v>0</v>
      </c>
      <c r="BF273" s="136">
        <f>IF(N273="znížená",J273,0)</f>
        <v>0</v>
      </c>
      <c r="BG273" s="136">
        <f>IF(N273="zákl. prenesená",J273,0)</f>
        <v>0</v>
      </c>
      <c r="BH273" s="136">
        <f>IF(N273="zníž. prenesená",J273,0)</f>
        <v>0</v>
      </c>
      <c r="BI273" s="136">
        <f>IF(N273="nulová",J273,0)</f>
        <v>0</v>
      </c>
      <c r="BJ273" s="15" t="s">
        <v>88</v>
      </c>
      <c r="BK273" s="220">
        <f>ROUND(I273*H273,3)</f>
        <v>0</v>
      </c>
      <c r="BL273" s="15" t="s">
        <v>149</v>
      </c>
      <c r="BM273" s="219" t="s">
        <v>651</v>
      </c>
    </row>
    <row r="274" s="2" customFormat="1" ht="21.75" customHeight="1">
      <c r="A274" s="36"/>
      <c r="B274" s="176"/>
      <c r="C274" s="221" t="s">
        <v>652</v>
      </c>
      <c r="D274" s="221" t="s">
        <v>357</v>
      </c>
      <c r="E274" s="222" t="s">
        <v>653</v>
      </c>
      <c r="F274" s="223" t="s">
        <v>654</v>
      </c>
      <c r="G274" s="224" t="s">
        <v>303</v>
      </c>
      <c r="H274" s="225">
        <v>7</v>
      </c>
      <c r="I274" s="226"/>
      <c r="J274" s="225">
        <f>ROUND(I274*H274,3)</f>
        <v>0</v>
      </c>
      <c r="K274" s="227"/>
      <c r="L274" s="228"/>
      <c r="M274" s="229" t="s">
        <v>1</v>
      </c>
      <c r="N274" s="230" t="s">
        <v>44</v>
      </c>
      <c r="O274" s="80"/>
      <c r="P274" s="217">
        <f>O274*H274</f>
        <v>0</v>
      </c>
      <c r="Q274" s="217">
        <v>0.021319999999999999</v>
      </c>
      <c r="R274" s="217">
        <f>Q274*H274</f>
        <v>0.14923999999999998</v>
      </c>
      <c r="S274" s="217">
        <v>0</v>
      </c>
      <c r="T274" s="218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9" t="s">
        <v>336</v>
      </c>
      <c r="AT274" s="219" t="s">
        <v>357</v>
      </c>
      <c r="AU274" s="219" t="s">
        <v>88</v>
      </c>
      <c r="AY274" s="15" t="s">
        <v>217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220">
        <f>ROUND(I274*H274,3)</f>
        <v>0</v>
      </c>
      <c r="BL274" s="15" t="s">
        <v>149</v>
      </c>
      <c r="BM274" s="219" t="s">
        <v>655</v>
      </c>
    </row>
    <row r="275" s="12" customFormat="1" ht="22.8" customHeight="1">
      <c r="A275" s="12"/>
      <c r="B275" s="195"/>
      <c r="C275" s="12"/>
      <c r="D275" s="196" t="s">
        <v>77</v>
      </c>
      <c r="E275" s="206" t="s">
        <v>656</v>
      </c>
      <c r="F275" s="206" t="s">
        <v>657</v>
      </c>
      <c r="G275" s="12"/>
      <c r="H275" s="12"/>
      <c r="I275" s="198"/>
      <c r="J275" s="207">
        <f>BK275</f>
        <v>0</v>
      </c>
      <c r="K275" s="12"/>
      <c r="L275" s="195"/>
      <c r="M275" s="200"/>
      <c r="N275" s="201"/>
      <c r="O275" s="201"/>
      <c r="P275" s="202">
        <f>SUM(P276:P283)</f>
        <v>0</v>
      </c>
      <c r="Q275" s="201"/>
      <c r="R275" s="202">
        <f>SUM(R276:R283)</f>
        <v>2.7981281999999998</v>
      </c>
      <c r="S275" s="201"/>
      <c r="T275" s="203">
        <f>SUM(T276:T283)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96" t="s">
        <v>88</v>
      </c>
      <c r="AT275" s="204" t="s">
        <v>77</v>
      </c>
      <c r="AU275" s="204" t="s">
        <v>82</v>
      </c>
      <c r="AY275" s="196" t="s">
        <v>217</v>
      </c>
      <c r="BK275" s="205">
        <f>SUM(BK276:BK283)</f>
        <v>0</v>
      </c>
    </row>
    <row r="276" s="2" customFormat="1" ht="37.8" customHeight="1">
      <c r="A276" s="36"/>
      <c r="B276" s="176"/>
      <c r="C276" s="208" t="s">
        <v>658</v>
      </c>
      <c r="D276" s="208" t="s">
        <v>220</v>
      </c>
      <c r="E276" s="209" t="s">
        <v>659</v>
      </c>
      <c r="F276" s="210" t="s">
        <v>660</v>
      </c>
      <c r="G276" s="211" t="s">
        <v>254</v>
      </c>
      <c r="H276" s="212">
        <v>4.3200000000000003</v>
      </c>
      <c r="I276" s="213"/>
      <c r="J276" s="212">
        <f>ROUND(I276*H276,3)</f>
        <v>0</v>
      </c>
      <c r="K276" s="214"/>
      <c r="L276" s="37"/>
      <c r="M276" s="215" t="s">
        <v>1</v>
      </c>
      <c r="N276" s="216" t="s">
        <v>44</v>
      </c>
      <c r="O276" s="80"/>
      <c r="P276" s="217">
        <f>O276*H276</f>
        <v>0</v>
      </c>
      <c r="Q276" s="217">
        <v>0.011820000000000001</v>
      </c>
      <c r="R276" s="217">
        <f>Q276*H276</f>
        <v>0.051062400000000008</v>
      </c>
      <c r="S276" s="217">
        <v>0</v>
      </c>
      <c r="T276" s="218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19" t="s">
        <v>149</v>
      </c>
      <c r="AT276" s="219" t="s">
        <v>220</v>
      </c>
      <c r="AU276" s="219" t="s">
        <v>88</v>
      </c>
      <c r="AY276" s="15" t="s">
        <v>217</v>
      </c>
      <c r="BE276" s="136">
        <f>IF(N276="základná",J276,0)</f>
        <v>0</v>
      </c>
      <c r="BF276" s="136">
        <f>IF(N276="znížená",J276,0)</f>
        <v>0</v>
      </c>
      <c r="BG276" s="136">
        <f>IF(N276="zákl. prenesená",J276,0)</f>
        <v>0</v>
      </c>
      <c r="BH276" s="136">
        <f>IF(N276="zníž. prenesená",J276,0)</f>
        <v>0</v>
      </c>
      <c r="BI276" s="136">
        <f>IF(N276="nulová",J276,0)</f>
        <v>0</v>
      </c>
      <c r="BJ276" s="15" t="s">
        <v>88</v>
      </c>
      <c r="BK276" s="220">
        <f>ROUND(I276*H276,3)</f>
        <v>0</v>
      </c>
      <c r="BL276" s="15" t="s">
        <v>149</v>
      </c>
      <c r="BM276" s="219" t="s">
        <v>661</v>
      </c>
    </row>
    <row r="277" s="2" customFormat="1" ht="37.8" customHeight="1">
      <c r="A277" s="36"/>
      <c r="B277" s="176"/>
      <c r="C277" s="208" t="s">
        <v>662</v>
      </c>
      <c r="D277" s="208" t="s">
        <v>220</v>
      </c>
      <c r="E277" s="209" t="s">
        <v>663</v>
      </c>
      <c r="F277" s="210" t="s">
        <v>664</v>
      </c>
      <c r="G277" s="211" t="s">
        <v>254</v>
      </c>
      <c r="H277" s="212">
        <v>26.699999999999999</v>
      </c>
      <c r="I277" s="213"/>
      <c r="J277" s="212">
        <f>ROUND(I277*H277,3)</f>
        <v>0</v>
      </c>
      <c r="K277" s="214"/>
      <c r="L277" s="37"/>
      <c r="M277" s="215" t="s">
        <v>1</v>
      </c>
      <c r="N277" s="216" t="s">
        <v>44</v>
      </c>
      <c r="O277" s="80"/>
      <c r="P277" s="217">
        <f>O277*H277</f>
        <v>0</v>
      </c>
      <c r="Q277" s="217">
        <v>0.0085400000000000007</v>
      </c>
      <c r="R277" s="217">
        <f>Q277*H277</f>
        <v>0.22801800000000003</v>
      </c>
      <c r="S277" s="217">
        <v>0</v>
      </c>
      <c r="T277" s="218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9" t="s">
        <v>149</v>
      </c>
      <c r="AT277" s="219" t="s">
        <v>220</v>
      </c>
      <c r="AU277" s="219" t="s">
        <v>88</v>
      </c>
      <c r="AY277" s="15" t="s">
        <v>217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220">
        <f>ROUND(I277*H277,3)</f>
        <v>0</v>
      </c>
      <c r="BL277" s="15" t="s">
        <v>149</v>
      </c>
      <c r="BM277" s="219" t="s">
        <v>665</v>
      </c>
    </row>
    <row r="278" s="2" customFormat="1" ht="37.8" customHeight="1">
      <c r="A278" s="36"/>
      <c r="B278" s="176"/>
      <c r="C278" s="208" t="s">
        <v>666</v>
      </c>
      <c r="D278" s="208" t="s">
        <v>220</v>
      </c>
      <c r="E278" s="209" t="s">
        <v>667</v>
      </c>
      <c r="F278" s="210" t="s">
        <v>668</v>
      </c>
      <c r="G278" s="211" t="s">
        <v>254</v>
      </c>
      <c r="H278" s="212">
        <v>89.340000000000003</v>
      </c>
      <c r="I278" s="213"/>
      <c r="J278" s="212">
        <f>ROUND(I278*H278,3)</f>
        <v>0</v>
      </c>
      <c r="K278" s="214"/>
      <c r="L278" s="37"/>
      <c r="M278" s="215" t="s">
        <v>1</v>
      </c>
      <c r="N278" s="216" t="s">
        <v>44</v>
      </c>
      <c r="O278" s="80"/>
      <c r="P278" s="217">
        <f>O278*H278</f>
        <v>0</v>
      </c>
      <c r="Q278" s="217">
        <v>0.01217</v>
      </c>
      <c r="R278" s="217">
        <f>Q278*H278</f>
        <v>1.0872678</v>
      </c>
      <c r="S278" s="217">
        <v>0</v>
      </c>
      <c r="T278" s="218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9" t="s">
        <v>149</v>
      </c>
      <c r="AT278" s="219" t="s">
        <v>220</v>
      </c>
      <c r="AU278" s="219" t="s">
        <v>88</v>
      </c>
      <c r="AY278" s="15" t="s">
        <v>217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220">
        <f>ROUND(I278*H278,3)</f>
        <v>0</v>
      </c>
      <c r="BL278" s="15" t="s">
        <v>149</v>
      </c>
      <c r="BM278" s="219" t="s">
        <v>669</v>
      </c>
    </row>
    <row r="279" s="2" customFormat="1" ht="33" customHeight="1">
      <c r="A279" s="36"/>
      <c r="B279" s="176"/>
      <c r="C279" s="208" t="s">
        <v>670</v>
      </c>
      <c r="D279" s="208" t="s">
        <v>220</v>
      </c>
      <c r="E279" s="209" t="s">
        <v>671</v>
      </c>
      <c r="F279" s="210" t="s">
        <v>672</v>
      </c>
      <c r="G279" s="211" t="s">
        <v>254</v>
      </c>
      <c r="H279" s="212">
        <v>112</v>
      </c>
      <c r="I279" s="213"/>
      <c r="J279" s="212">
        <f>ROUND(I279*H279,3)</f>
        <v>0</v>
      </c>
      <c r="K279" s="214"/>
      <c r="L279" s="37"/>
      <c r="M279" s="215" t="s">
        <v>1</v>
      </c>
      <c r="N279" s="216" t="s">
        <v>44</v>
      </c>
      <c r="O279" s="80"/>
      <c r="P279" s="217">
        <f>O279*H279</f>
        <v>0</v>
      </c>
      <c r="Q279" s="217">
        <v>0.01179</v>
      </c>
      <c r="R279" s="217">
        <f>Q279*H279</f>
        <v>1.3204800000000001</v>
      </c>
      <c r="S279" s="217">
        <v>0</v>
      </c>
      <c r="T279" s="218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9" t="s">
        <v>149</v>
      </c>
      <c r="AT279" s="219" t="s">
        <v>220</v>
      </c>
      <c r="AU279" s="219" t="s">
        <v>88</v>
      </c>
      <c r="AY279" s="15" t="s">
        <v>217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220">
        <f>ROUND(I279*H279,3)</f>
        <v>0</v>
      </c>
      <c r="BL279" s="15" t="s">
        <v>149</v>
      </c>
      <c r="BM279" s="219" t="s">
        <v>673</v>
      </c>
    </row>
    <row r="280" s="2" customFormat="1" ht="37.8" customHeight="1">
      <c r="A280" s="36"/>
      <c r="B280" s="176"/>
      <c r="C280" s="208" t="s">
        <v>674</v>
      </c>
      <c r="D280" s="208" t="s">
        <v>220</v>
      </c>
      <c r="E280" s="209" t="s">
        <v>675</v>
      </c>
      <c r="F280" s="210" t="s">
        <v>676</v>
      </c>
      <c r="G280" s="211" t="s">
        <v>468</v>
      </c>
      <c r="H280" s="212">
        <v>10</v>
      </c>
      <c r="I280" s="213"/>
      <c r="J280" s="212">
        <f>ROUND(I280*H280,3)</f>
        <v>0</v>
      </c>
      <c r="K280" s="214"/>
      <c r="L280" s="37"/>
      <c r="M280" s="215" t="s">
        <v>1</v>
      </c>
      <c r="N280" s="216" t="s">
        <v>44</v>
      </c>
      <c r="O280" s="80"/>
      <c r="P280" s="217">
        <f>O280*H280</f>
        <v>0</v>
      </c>
      <c r="Q280" s="217">
        <v>0.0012999999999999999</v>
      </c>
      <c r="R280" s="217">
        <f>Q280*H280</f>
        <v>0.012999999999999999</v>
      </c>
      <c r="S280" s="217">
        <v>0</v>
      </c>
      <c r="T280" s="218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9" t="s">
        <v>149</v>
      </c>
      <c r="AT280" s="219" t="s">
        <v>220</v>
      </c>
      <c r="AU280" s="219" t="s">
        <v>88</v>
      </c>
      <c r="AY280" s="15" t="s">
        <v>217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220">
        <f>ROUND(I280*H280,3)</f>
        <v>0</v>
      </c>
      <c r="BL280" s="15" t="s">
        <v>149</v>
      </c>
      <c r="BM280" s="219" t="s">
        <v>677</v>
      </c>
    </row>
    <row r="281" s="2" customFormat="1" ht="21.75" customHeight="1">
      <c r="A281" s="36"/>
      <c r="B281" s="176"/>
      <c r="C281" s="221" t="s">
        <v>678</v>
      </c>
      <c r="D281" s="221" t="s">
        <v>357</v>
      </c>
      <c r="E281" s="222" t="s">
        <v>679</v>
      </c>
      <c r="F281" s="223" t="s">
        <v>680</v>
      </c>
      <c r="G281" s="224" t="s">
        <v>254</v>
      </c>
      <c r="H281" s="225">
        <v>5.0999999999999996</v>
      </c>
      <c r="I281" s="226"/>
      <c r="J281" s="225">
        <f>ROUND(I281*H281,3)</f>
        <v>0</v>
      </c>
      <c r="K281" s="227"/>
      <c r="L281" s="228"/>
      <c r="M281" s="229" t="s">
        <v>1</v>
      </c>
      <c r="N281" s="230" t="s">
        <v>44</v>
      </c>
      <c r="O281" s="80"/>
      <c r="P281" s="217">
        <f>O281*H281</f>
        <v>0</v>
      </c>
      <c r="Q281" s="217">
        <v>0.0089999999999999993</v>
      </c>
      <c r="R281" s="217">
        <f>Q281*H281</f>
        <v>0.045899999999999996</v>
      </c>
      <c r="S281" s="217">
        <v>0</v>
      </c>
      <c r="T281" s="218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9" t="s">
        <v>336</v>
      </c>
      <c r="AT281" s="219" t="s">
        <v>357</v>
      </c>
      <c r="AU281" s="219" t="s">
        <v>88</v>
      </c>
      <c r="AY281" s="15" t="s">
        <v>217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220">
        <f>ROUND(I281*H281,3)</f>
        <v>0</v>
      </c>
      <c r="BL281" s="15" t="s">
        <v>149</v>
      </c>
      <c r="BM281" s="219" t="s">
        <v>681</v>
      </c>
    </row>
    <row r="282" s="2" customFormat="1" ht="37.8" customHeight="1">
      <c r="A282" s="36"/>
      <c r="B282" s="176"/>
      <c r="C282" s="208" t="s">
        <v>682</v>
      </c>
      <c r="D282" s="208" t="s">
        <v>220</v>
      </c>
      <c r="E282" s="209" t="s">
        <v>683</v>
      </c>
      <c r="F282" s="210" t="s">
        <v>684</v>
      </c>
      <c r="G282" s="211" t="s">
        <v>468</v>
      </c>
      <c r="H282" s="212">
        <v>5</v>
      </c>
      <c r="I282" s="213"/>
      <c r="J282" s="212">
        <f>ROUND(I282*H282,3)</f>
        <v>0</v>
      </c>
      <c r="K282" s="214"/>
      <c r="L282" s="37"/>
      <c r="M282" s="215" t="s">
        <v>1</v>
      </c>
      <c r="N282" s="216" t="s">
        <v>44</v>
      </c>
      <c r="O282" s="80"/>
      <c r="P282" s="217">
        <f>O282*H282</f>
        <v>0</v>
      </c>
      <c r="Q282" s="217">
        <v>0.0012999999999999999</v>
      </c>
      <c r="R282" s="217">
        <f>Q282*H282</f>
        <v>0.0064999999999999997</v>
      </c>
      <c r="S282" s="217">
        <v>0</v>
      </c>
      <c r="T282" s="218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9" t="s">
        <v>149</v>
      </c>
      <c r="AT282" s="219" t="s">
        <v>220</v>
      </c>
      <c r="AU282" s="219" t="s">
        <v>88</v>
      </c>
      <c r="AY282" s="15" t="s">
        <v>217</v>
      </c>
      <c r="BE282" s="136">
        <f>IF(N282="základná",J282,0)</f>
        <v>0</v>
      </c>
      <c r="BF282" s="136">
        <f>IF(N282="znížená",J282,0)</f>
        <v>0</v>
      </c>
      <c r="BG282" s="136">
        <f>IF(N282="zákl. prenesená",J282,0)</f>
        <v>0</v>
      </c>
      <c r="BH282" s="136">
        <f>IF(N282="zníž. prenesená",J282,0)</f>
        <v>0</v>
      </c>
      <c r="BI282" s="136">
        <f>IF(N282="nulová",J282,0)</f>
        <v>0</v>
      </c>
      <c r="BJ282" s="15" t="s">
        <v>88</v>
      </c>
      <c r="BK282" s="220">
        <f>ROUND(I282*H282,3)</f>
        <v>0</v>
      </c>
      <c r="BL282" s="15" t="s">
        <v>149</v>
      </c>
      <c r="BM282" s="219" t="s">
        <v>685</v>
      </c>
    </row>
    <row r="283" s="2" customFormat="1" ht="21.75" customHeight="1">
      <c r="A283" s="36"/>
      <c r="B283" s="176"/>
      <c r="C283" s="221" t="s">
        <v>686</v>
      </c>
      <c r="D283" s="221" t="s">
        <v>357</v>
      </c>
      <c r="E283" s="222" t="s">
        <v>679</v>
      </c>
      <c r="F283" s="223" t="s">
        <v>680</v>
      </c>
      <c r="G283" s="224" t="s">
        <v>254</v>
      </c>
      <c r="H283" s="225">
        <v>5.0999999999999996</v>
      </c>
      <c r="I283" s="226"/>
      <c r="J283" s="225">
        <f>ROUND(I283*H283,3)</f>
        <v>0</v>
      </c>
      <c r="K283" s="227"/>
      <c r="L283" s="228"/>
      <c r="M283" s="229" t="s">
        <v>1</v>
      </c>
      <c r="N283" s="230" t="s">
        <v>44</v>
      </c>
      <c r="O283" s="80"/>
      <c r="P283" s="217">
        <f>O283*H283</f>
        <v>0</v>
      </c>
      <c r="Q283" s="217">
        <v>0.0089999999999999993</v>
      </c>
      <c r="R283" s="217">
        <f>Q283*H283</f>
        <v>0.045899999999999996</v>
      </c>
      <c r="S283" s="217">
        <v>0</v>
      </c>
      <c r="T283" s="218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9" t="s">
        <v>336</v>
      </c>
      <c r="AT283" s="219" t="s">
        <v>357</v>
      </c>
      <c r="AU283" s="219" t="s">
        <v>88</v>
      </c>
      <c r="AY283" s="15" t="s">
        <v>217</v>
      </c>
      <c r="BE283" s="136">
        <f>IF(N283="základná",J283,0)</f>
        <v>0</v>
      </c>
      <c r="BF283" s="136">
        <f>IF(N283="znížená",J283,0)</f>
        <v>0</v>
      </c>
      <c r="BG283" s="136">
        <f>IF(N283="zákl. prenesená",J283,0)</f>
        <v>0</v>
      </c>
      <c r="BH283" s="136">
        <f>IF(N283="zníž. prenesená",J283,0)</f>
        <v>0</v>
      </c>
      <c r="BI283" s="136">
        <f>IF(N283="nulová",J283,0)</f>
        <v>0</v>
      </c>
      <c r="BJ283" s="15" t="s">
        <v>88</v>
      </c>
      <c r="BK283" s="220">
        <f>ROUND(I283*H283,3)</f>
        <v>0</v>
      </c>
      <c r="BL283" s="15" t="s">
        <v>149</v>
      </c>
      <c r="BM283" s="219" t="s">
        <v>687</v>
      </c>
    </row>
    <row r="284" s="12" customFormat="1" ht="22.8" customHeight="1">
      <c r="A284" s="12"/>
      <c r="B284" s="195"/>
      <c r="C284" s="12"/>
      <c r="D284" s="196" t="s">
        <v>77</v>
      </c>
      <c r="E284" s="206" t="s">
        <v>688</v>
      </c>
      <c r="F284" s="206" t="s">
        <v>689</v>
      </c>
      <c r="G284" s="12"/>
      <c r="H284" s="12"/>
      <c r="I284" s="198"/>
      <c r="J284" s="207">
        <f>BK284</f>
        <v>0</v>
      </c>
      <c r="K284" s="12"/>
      <c r="L284" s="195"/>
      <c r="M284" s="200"/>
      <c r="N284" s="201"/>
      <c r="O284" s="201"/>
      <c r="P284" s="202">
        <f>SUM(P285:P290)</f>
        <v>0</v>
      </c>
      <c r="Q284" s="201"/>
      <c r="R284" s="202">
        <f>SUM(R285:R290)</f>
        <v>4.9848172999999996</v>
      </c>
      <c r="S284" s="201"/>
      <c r="T284" s="203">
        <f>SUM(T285:T290)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96" t="s">
        <v>88</v>
      </c>
      <c r="AT284" s="204" t="s">
        <v>77</v>
      </c>
      <c r="AU284" s="204" t="s">
        <v>82</v>
      </c>
      <c r="AY284" s="196" t="s">
        <v>217</v>
      </c>
      <c r="BK284" s="205">
        <f>SUM(BK285:BK290)</f>
        <v>0</v>
      </c>
    </row>
    <row r="285" s="2" customFormat="1" ht="21.75" customHeight="1">
      <c r="A285" s="36"/>
      <c r="B285" s="176"/>
      <c r="C285" s="208" t="s">
        <v>690</v>
      </c>
      <c r="D285" s="208" t="s">
        <v>220</v>
      </c>
      <c r="E285" s="209" t="s">
        <v>691</v>
      </c>
      <c r="F285" s="210" t="s">
        <v>692</v>
      </c>
      <c r="G285" s="211" t="s">
        <v>254</v>
      </c>
      <c r="H285" s="212">
        <v>567.40999999999997</v>
      </c>
      <c r="I285" s="213"/>
      <c r="J285" s="212">
        <f>ROUND(I285*H285,3)</f>
        <v>0</v>
      </c>
      <c r="K285" s="214"/>
      <c r="L285" s="37"/>
      <c r="M285" s="215" t="s">
        <v>1</v>
      </c>
      <c r="N285" s="216" t="s">
        <v>44</v>
      </c>
      <c r="O285" s="80"/>
      <c r="P285" s="217">
        <f>O285*H285</f>
        <v>0</v>
      </c>
      <c r="Q285" s="217">
        <v>0.00016000000000000001</v>
      </c>
      <c r="R285" s="217">
        <f>Q285*H285</f>
        <v>0.090785600000000008</v>
      </c>
      <c r="S285" s="217">
        <v>0</v>
      </c>
      <c r="T285" s="218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9" t="s">
        <v>149</v>
      </c>
      <c r="AT285" s="219" t="s">
        <v>220</v>
      </c>
      <c r="AU285" s="219" t="s">
        <v>88</v>
      </c>
      <c r="AY285" s="15" t="s">
        <v>217</v>
      </c>
      <c r="BE285" s="136">
        <f>IF(N285="základná",J285,0)</f>
        <v>0</v>
      </c>
      <c r="BF285" s="136">
        <f>IF(N285="znížená",J285,0)</f>
        <v>0</v>
      </c>
      <c r="BG285" s="136">
        <f>IF(N285="zákl. prenesená",J285,0)</f>
        <v>0</v>
      </c>
      <c r="BH285" s="136">
        <f>IF(N285="zníž. prenesená",J285,0)</f>
        <v>0</v>
      </c>
      <c r="BI285" s="136">
        <f>IF(N285="nulová",J285,0)</f>
        <v>0</v>
      </c>
      <c r="BJ285" s="15" t="s">
        <v>88</v>
      </c>
      <c r="BK285" s="220">
        <f>ROUND(I285*H285,3)</f>
        <v>0</v>
      </c>
      <c r="BL285" s="15" t="s">
        <v>149</v>
      </c>
      <c r="BM285" s="219" t="s">
        <v>693</v>
      </c>
    </row>
    <row r="286" s="2" customFormat="1" ht="24.15" customHeight="1">
      <c r="A286" s="36"/>
      <c r="B286" s="176"/>
      <c r="C286" s="221" t="s">
        <v>694</v>
      </c>
      <c r="D286" s="221" t="s">
        <v>357</v>
      </c>
      <c r="E286" s="222" t="s">
        <v>695</v>
      </c>
      <c r="F286" s="223" t="s">
        <v>696</v>
      </c>
      <c r="G286" s="224" t="s">
        <v>254</v>
      </c>
      <c r="H286" s="225">
        <v>350.87700000000001</v>
      </c>
      <c r="I286" s="226"/>
      <c r="J286" s="225">
        <f>ROUND(I286*H286,3)</f>
        <v>0</v>
      </c>
      <c r="K286" s="227"/>
      <c r="L286" s="228"/>
      <c r="M286" s="229" t="s">
        <v>1</v>
      </c>
      <c r="N286" s="230" t="s">
        <v>44</v>
      </c>
      <c r="O286" s="80"/>
      <c r="P286" s="217">
        <f>O286*H286</f>
        <v>0</v>
      </c>
      <c r="Q286" s="217">
        <v>0.0057999999999999996</v>
      </c>
      <c r="R286" s="217">
        <f>Q286*H286</f>
        <v>2.0350866000000001</v>
      </c>
      <c r="S286" s="217">
        <v>0</v>
      </c>
      <c r="T286" s="218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19" t="s">
        <v>336</v>
      </c>
      <c r="AT286" s="219" t="s">
        <v>357</v>
      </c>
      <c r="AU286" s="219" t="s">
        <v>88</v>
      </c>
      <c r="AY286" s="15" t="s">
        <v>217</v>
      </c>
      <c r="BE286" s="136">
        <f>IF(N286="základná",J286,0)</f>
        <v>0</v>
      </c>
      <c r="BF286" s="136">
        <f>IF(N286="znížená",J286,0)</f>
        <v>0</v>
      </c>
      <c r="BG286" s="136">
        <f>IF(N286="zákl. prenesená",J286,0)</f>
        <v>0</v>
      </c>
      <c r="BH286" s="136">
        <f>IF(N286="zníž. prenesená",J286,0)</f>
        <v>0</v>
      </c>
      <c r="BI286" s="136">
        <f>IF(N286="nulová",J286,0)</f>
        <v>0</v>
      </c>
      <c r="BJ286" s="15" t="s">
        <v>88</v>
      </c>
      <c r="BK286" s="220">
        <f>ROUND(I286*H286,3)</f>
        <v>0</v>
      </c>
      <c r="BL286" s="15" t="s">
        <v>149</v>
      </c>
      <c r="BM286" s="219" t="s">
        <v>697</v>
      </c>
    </row>
    <row r="287" s="2" customFormat="1" ht="24.15" customHeight="1">
      <c r="A287" s="36"/>
      <c r="B287" s="176"/>
      <c r="C287" s="221" t="s">
        <v>698</v>
      </c>
      <c r="D287" s="221" t="s">
        <v>357</v>
      </c>
      <c r="E287" s="222" t="s">
        <v>699</v>
      </c>
      <c r="F287" s="223" t="s">
        <v>700</v>
      </c>
      <c r="G287" s="224" t="s">
        <v>254</v>
      </c>
      <c r="H287" s="225">
        <v>301.64499999999998</v>
      </c>
      <c r="I287" s="226"/>
      <c r="J287" s="225">
        <f>ROUND(I287*H287,3)</f>
        <v>0</v>
      </c>
      <c r="K287" s="227"/>
      <c r="L287" s="228"/>
      <c r="M287" s="229" t="s">
        <v>1</v>
      </c>
      <c r="N287" s="230" t="s">
        <v>44</v>
      </c>
      <c r="O287" s="80"/>
      <c r="P287" s="217">
        <f>O287*H287</f>
        <v>0</v>
      </c>
      <c r="Q287" s="217">
        <v>0.0057600000000000004</v>
      </c>
      <c r="R287" s="217">
        <f>Q287*H287</f>
        <v>1.7374752</v>
      </c>
      <c r="S287" s="217">
        <v>0</v>
      </c>
      <c r="T287" s="218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9" t="s">
        <v>336</v>
      </c>
      <c r="AT287" s="219" t="s">
        <v>357</v>
      </c>
      <c r="AU287" s="219" t="s">
        <v>88</v>
      </c>
      <c r="AY287" s="15" t="s">
        <v>217</v>
      </c>
      <c r="BE287" s="136">
        <f>IF(N287="základná",J287,0)</f>
        <v>0</v>
      </c>
      <c r="BF287" s="136">
        <f>IF(N287="znížená",J287,0)</f>
        <v>0</v>
      </c>
      <c r="BG287" s="136">
        <f>IF(N287="zákl. prenesená",J287,0)</f>
        <v>0</v>
      </c>
      <c r="BH287" s="136">
        <f>IF(N287="zníž. prenesená",J287,0)</f>
        <v>0</v>
      </c>
      <c r="BI287" s="136">
        <f>IF(N287="nulová",J287,0)</f>
        <v>0</v>
      </c>
      <c r="BJ287" s="15" t="s">
        <v>88</v>
      </c>
      <c r="BK287" s="220">
        <f>ROUND(I287*H287,3)</f>
        <v>0</v>
      </c>
      <c r="BL287" s="15" t="s">
        <v>149</v>
      </c>
      <c r="BM287" s="219" t="s">
        <v>701</v>
      </c>
    </row>
    <row r="288" s="2" customFormat="1" ht="24.15" customHeight="1">
      <c r="A288" s="36"/>
      <c r="B288" s="176"/>
      <c r="C288" s="208" t="s">
        <v>702</v>
      </c>
      <c r="D288" s="208" t="s">
        <v>220</v>
      </c>
      <c r="E288" s="209" t="s">
        <v>703</v>
      </c>
      <c r="F288" s="210" t="s">
        <v>704</v>
      </c>
      <c r="G288" s="211" t="s">
        <v>468</v>
      </c>
      <c r="H288" s="212">
        <v>60.649999999999999</v>
      </c>
      <c r="I288" s="213"/>
      <c r="J288" s="212">
        <f>ROUND(I288*H288,3)</f>
        <v>0</v>
      </c>
      <c r="K288" s="214"/>
      <c r="L288" s="37"/>
      <c r="M288" s="215" t="s">
        <v>1</v>
      </c>
      <c r="N288" s="216" t="s">
        <v>44</v>
      </c>
      <c r="O288" s="80"/>
      <c r="P288" s="217">
        <f>O288*H288</f>
        <v>0</v>
      </c>
      <c r="Q288" s="217">
        <v>0.0090699999999999999</v>
      </c>
      <c r="R288" s="217">
        <f>Q288*H288</f>
        <v>0.55009549999999996</v>
      </c>
      <c r="S288" s="217">
        <v>0</v>
      </c>
      <c r="T288" s="218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19" t="s">
        <v>149</v>
      </c>
      <c r="AT288" s="219" t="s">
        <v>220</v>
      </c>
      <c r="AU288" s="219" t="s">
        <v>88</v>
      </c>
      <c r="AY288" s="15" t="s">
        <v>217</v>
      </c>
      <c r="BE288" s="136">
        <f>IF(N288="základná",J288,0)</f>
        <v>0</v>
      </c>
      <c r="BF288" s="136">
        <f>IF(N288="znížená",J288,0)</f>
        <v>0</v>
      </c>
      <c r="BG288" s="136">
        <f>IF(N288="zákl. prenesená",J288,0)</f>
        <v>0</v>
      </c>
      <c r="BH288" s="136">
        <f>IF(N288="zníž. prenesená",J288,0)</f>
        <v>0</v>
      </c>
      <c r="BI288" s="136">
        <f>IF(N288="nulová",J288,0)</f>
        <v>0</v>
      </c>
      <c r="BJ288" s="15" t="s">
        <v>88</v>
      </c>
      <c r="BK288" s="220">
        <f>ROUND(I288*H288,3)</f>
        <v>0</v>
      </c>
      <c r="BL288" s="15" t="s">
        <v>149</v>
      </c>
      <c r="BM288" s="219" t="s">
        <v>705</v>
      </c>
    </row>
    <row r="289" s="2" customFormat="1" ht="24.15" customHeight="1">
      <c r="A289" s="36"/>
      <c r="B289" s="176"/>
      <c r="C289" s="208" t="s">
        <v>706</v>
      </c>
      <c r="D289" s="208" t="s">
        <v>220</v>
      </c>
      <c r="E289" s="209" t="s">
        <v>707</v>
      </c>
      <c r="F289" s="210" t="s">
        <v>708</v>
      </c>
      <c r="G289" s="211" t="s">
        <v>468</v>
      </c>
      <c r="H289" s="212">
        <v>5.5999999999999996</v>
      </c>
      <c r="I289" s="213"/>
      <c r="J289" s="212">
        <f>ROUND(I289*H289,3)</f>
        <v>0</v>
      </c>
      <c r="K289" s="214"/>
      <c r="L289" s="37"/>
      <c r="M289" s="215" t="s">
        <v>1</v>
      </c>
      <c r="N289" s="216" t="s">
        <v>44</v>
      </c>
      <c r="O289" s="80"/>
      <c r="P289" s="217">
        <f>O289*H289</f>
        <v>0</v>
      </c>
      <c r="Q289" s="217">
        <v>0.0014</v>
      </c>
      <c r="R289" s="217">
        <f>Q289*H289</f>
        <v>0.0078399999999999997</v>
      </c>
      <c r="S289" s="217">
        <v>0</v>
      </c>
      <c r="T289" s="218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19" t="s">
        <v>149</v>
      </c>
      <c r="AT289" s="219" t="s">
        <v>220</v>
      </c>
      <c r="AU289" s="219" t="s">
        <v>88</v>
      </c>
      <c r="AY289" s="15" t="s">
        <v>217</v>
      </c>
      <c r="BE289" s="136">
        <f>IF(N289="základná",J289,0)</f>
        <v>0</v>
      </c>
      <c r="BF289" s="136">
        <f>IF(N289="znížená",J289,0)</f>
        <v>0</v>
      </c>
      <c r="BG289" s="136">
        <f>IF(N289="zákl. prenesená",J289,0)</f>
        <v>0</v>
      </c>
      <c r="BH289" s="136">
        <f>IF(N289="zníž. prenesená",J289,0)</f>
        <v>0</v>
      </c>
      <c r="BI289" s="136">
        <f>IF(N289="nulová",J289,0)</f>
        <v>0</v>
      </c>
      <c r="BJ289" s="15" t="s">
        <v>88</v>
      </c>
      <c r="BK289" s="220">
        <f>ROUND(I289*H289,3)</f>
        <v>0</v>
      </c>
      <c r="BL289" s="15" t="s">
        <v>149</v>
      </c>
      <c r="BM289" s="219" t="s">
        <v>709</v>
      </c>
    </row>
    <row r="290" s="2" customFormat="1" ht="33" customHeight="1">
      <c r="A290" s="36"/>
      <c r="B290" s="176"/>
      <c r="C290" s="208" t="s">
        <v>710</v>
      </c>
      <c r="D290" s="208" t="s">
        <v>220</v>
      </c>
      <c r="E290" s="209" t="s">
        <v>711</v>
      </c>
      <c r="F290" s="210" t="s">
        <v>712</v>
      </c>
      <c r="G290" s="211" t="s">
        <v>468</v>
      </c>
      <c r="H290" s="212">
        <v>131.36000000000001</v>
      </c>
      <c r="I290" s="213"/>
      <c r="J290" s="212">
        <f>ROUND(I290*H290,3)</f>
        <v>0</v>
      </c>
      <c r="K290" s="214"/>
      <c r="L290" s="37"/>
      <c r="M290" s="215" t="s">
        <v>1</v>
      </c>
      <c r="N290" s="216" t="s">
        <v>44</v>
      </c>
      <c r="O290" s="80"/>
      <c r="P290" s="217">
        <f>O290*H290</f>
        <v>0</v>
      </c>
      <c r="Q290" s="217">
        <v>0.0042900000000000004</v>
      </c>
      <c r="R290" s="217">
        <f>Q290*H290</f>
        <v>0.5635344000000001</v>
      </c>
      <c r="S290" s="217">
        <v>0</v>
      </c>
      <c r="T290" s="218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19" t="s">
        <v>149</v>
      </c>
      <c r="AT290" s="219" t="s">
        <v>220</v>
      </c>
      <c r="AU290" s="219" t="s">
        <v>88</v>
      </c>
      <c r="AY290" s="15" t="s">
        <v>217</v>
      </c>
      <c r="BE290" s="136">
        <f>IF(N290="základná",J290,0)</f>
        <v>0</v>
      </c>
      <c r="BF290" s="136">
        <f>IF(N290="znížená",J290,0)</f>
        <v>0</v>
      </c>
      <c r="BG290" s="136">
        <f>IF(N290="zákl. prenesená",J290,0)</f>
        <v>0</v>
      </c>
      <c r="BH290" s="136">
        <f>IF(N290="zníž. prenesená",J290,0)</f>
        <v>0</v>
      </c>
      <c r="BI290" s="136">
        <f>IF(N290="nulová",J290,0)</f>
        <v>0</v>
      </c>
      <c r="BJ290" s="15" t="s">
        <v>88</v>
      </c>
      <c r="BK290" s="220">
        <f>ROUND(I290*H290,3)</f>
        <v>0</v>
      </c>
      <c r="BL290" s="15" t="s">
        <v>149</v>
      </c>
      <c r="BM290" s="219" t="s">
        <v>713</v>
      </c>
    </row>
    <row r="291" s="12" customFormat="1" ht="22.8" customHeight="1">
      <c r="A291" s="12"/>
      <c r="B291" s="195"/>
      <c r="C291" s="12"/>
      <c r="D291" s="196" t="s">
        <v>77</v>
      </c>
      <c r="E291" s="206" t="s">
        <v>714</v>
      </c>
      <c r="F291" s="206" t="s">
        <v>715</v>
      </c>
      <c r="G291" s="12"/>
      <c r="H291" s="12"/>
      <c r="I291" s="198"/>
      <c r="J291" s="207">
        <f>BK291</f>
        <v>0</v>
      </c>
      <c r="K291" s="12"/>
      <c r="L291" s="195"/>
      <c r="M291" s="200"/>
      <c r="N291" s="201"/>
      <c r="O291" s="201"/>
      <c r="P291" s="202">
        <f>SUM(P292:P301)</f>
        <v>0</v>
      </c>
      <c r="Q291" s="201"/>
      <c r="R291" s="202">
        <f>SUM(R292:R301)</f>
        <v>0.30182000000000003</v>
      </c>
      <c r="S291" s="201"/>
      <c r="T291" s="203">
        <f>SUM(T292:T301)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96" t="s">
        <v>88</v>
      </c>
      <c r="AT291" s="204" t="s">
        <v>77</v>
      </c>
      <c r="AU291" s="204" t="s">
        <v>82</v>
      </c>
      <c r="AY291" s="196" t="s">
        <v>217</v>
      </c>
      <c r="BK291" s="205">
        <f>SUM(BK292:BK301)</f>
        <v>0</v>
      </c>
    </row>
    <row r="292" s="2" customFormat="1" ht="16.5" customHeight="1">
      <c r="A292" s="36"/>
      <c r="B292" s="176"/>
      <c r="C292" s="208" t="s">
        <v>716</v>
      </c>
      <c r="D292" s="208" t="s">
        <v>220</v>
      </c>
      <c r="E292" s="209" t="s">
        <v>717</v>
      </c>
      <c r="F292" s="210" t="s">
        <v>718</v>
      </c>
      <c r="G292" s="211" t="s">
        <v>254</v>
      </c>
      <c r="H292" s="212">
        <v>26.600000000000001</v>
      </c>
      <c r="I292" s="213"/>
      <c r="J292" s="212">
        <f>ROUND(I292*H292,3)</f>
        <v>0</v>
      </c>
      <c r="K292" s="214"/>
      <c r="L292" s="37"/>
      <c r="M292" s="215" t="s">
        <v>1</v>
      </c>
      <c r="N292" s="216" t="s">
        <v>44</v>
      </c>
      <c r="O292" s="80"/>
      <c r="P292" s="217">
        <f>O292*H292</f>
        <v>0</v>
      </c>
      <c r="Q292" s="217">
        <v>2.0000000000000002E-05</v>
      </c>
      <c r="R292" s="217">
        <f>Q292*H292</f>
        <v>0.00053200000000000003</v>
      </c>
      <c r="S292" s="217">
        <v>0</v>
      </c>
      <c r="T292" s="218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19" t="s">
        <v>119</v>
      </c>
      <c r="AT292" s="219" t="s">
        <v>220</v>
      </c>
      <c r="AU292" s="219" t="s">
        <v>88</v>
      </c>
      <c r="AY292" s="15" t="s">
        <v>217</v>
      </c>
      <c r="BE292" s="136">
        <f>IF(N292="základná",J292,0)</f>
        <v>0</v>
      </c>
      <c r="BF292" s="136">
        <f>IF(N292="znížená",J292,0)</f>
        <v>0</v>
      </c>
      <c r="BG292" s="136">
        <f>IF(N292="zákl. prenesená",J292,0)</f>
        <v>0</v>
      </c>
      <c r="BH292" s="136">
        <f>IF(N292="zníž. prenesená",J292,0)</f>
        <v>0</v>
      </c>
      <c r="BI292" s="136">
        <f>IF(N292="nulová",J292,0)</f>
        <v>0</v>
      </c>
      <c r="BJ292" s="15" t="s">
        <v>88</v>
      </c>
      <c r="BK292" s="220">
        <f>ROUND(I292*H292,3)</f>
        <v>0</v>
      </c>
      <c r="BL292" s="15" t="s">
        <v>119</v>
      </c>
      <c r="BM292" s="219" t="s">
        <v>719</v>
      </c>
    </row>
    <row r="293" s="2" customFormat="1" ht="16.5" customHeight="1">
      <c r="A293" s="36"/>
      <c r="B293" s="176"/>
      <c r="C293" s="221" t="s">
        <v>720</v>
      </c>
      <c r="D293" s="221" t="s">
        <v>357</v>
      </c>
      <c r="E293" s="222" t="s">
        <v>721</v>
      </c>
      <c r="F293" s="223" t="s">
        <v>722</v>
      </c>
      <c r="G293" s="224" t="s">
        <v>254</v>
      </c>
      <c r="H293" s="225">
        <v>30.59</v>
      </c>
      <c r="I293" s="226"/>
      <c r="J293" s="225">
        <f>ROUND(I293*H293,3)</f>
        <v>0</v>
      </c>
      <c r="K293" s="227"/>
      <c r="L293" s="228"/>
      <c r="M293" s="229" t="s">
        <v>1</v>
      </c>
      <c r="N293" s="230" t="s">
        <v>44</v>
      </c>
      <c r="O293" s="80"/>
      <c r="P293" s="217">
        <f>O293*H293</f>
        <v>0</v>
      </c>
      <c r="Q293" s="217">
        <v>0</v>
      </c>
      <c r="R293" s="217">
        <f>Q293*H293</f>
        <v>0</v>
      </c>
      <c r="S293" s="217">
        <v>0</v>
      </c>
      <c r="T293" s="218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19" t="s">
        <v>131</v>
      </c>
      <c r="AT293" s="219" t="s">
        <v>357</v>
      </c>
      <c r="AU293" s="219" t="s">
        <v>88</v>
      </c>
      <c r="AY293" s="15" t="s">
        <v>217</v>
      </c>
      <c r="BE293" s="136">
        <f>IF(N293="základná",J293,0)</f>
        <v>0</v>
      </c>
      <c r="BF293" s="136">
        <f>IF(N293="znížená",J293,0)</f>
        <v>0</v>
      </c>
      <c r="BG293" s="136">
        <f>IF(N293="zákl. prenesená",J293,0)</f>
        <v>0</v>
      </c>
      <c r="BH293" s="136">
        <f>IF(N293="zníž. prenesená",J293,0)</f>
        <v>0</v>
      </c>
      <c r="BI293" s="136">
        <f>IF(N293="nulová",J293,0)</f>
        <v>0</v>
      </c>
      <c r="BJ293" s="15" t="s">
        <v>88</v>
      </c>
      <c r="BK293" s="220">
        <f>ROUND(I293*H293,3)</f>
        <v>0</v>
      </c>
      <c r="BL293" s="15" t="s">
        <v>119</v>
      </c>
      <c r="BM293" s="219" t="s">
        <v>723</v>
      </c>
    </row>
    <row r="294" s="2" customFormat="1" ht="33" customHeight="1">
      <c r="A294" s="36"/>
      <c r="B294" s="176"/>
      <c r="C294" s="208" t="s">
        <v>724</v>
      </c>
      <c r="D294" s="208" t="s">
        <v>220</v>
      </c>
      <c r="E294" s="209" t="s">
        <v>725</v>
      </c>
      <c r="F294" s="210" t="s">
        <v>726</v>
      </c>
      <c r="G294" s="211" t="s">
        <v>303</v>
      </c>
      <c r="H294" s="212">
        <v>1</v>
      </c>
      <c r="I294" s="213"/>
      <c r="J294" s="212">
        <f>ROUND(I294*H294,3)</f>
        <v>0</v>
      </c>
      <c r="K294" s="214"/>
      <c r="L294" s="37"/>
      <c r="M294" s="215" t="s">
        <v>1</v>
      </c>
      <c r="N294" s="216" t="s">
        <v>44</v>
      </c>
      <c r="O294" s="80"/>
      <c r="P294" s="217">
        <f>O294*H294</f>
        <v>0</v>
      </c>
      <c r="Q294" s="217">
        <v>0.0011999999999999999</v>
      </c>
      <c r="R294" s="217">
        <f>Q294*H294</f>
        <v>0.0011999999999999999</v>
      </c>
      <c r="S294" s="217">
        <v>0</v>
      </c>
      <c r="T294" s="218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19" t="s">
        <v>149</v>
      </c>
      <c r="AT294" s="219" t="s">
        <v>220</v>
      </c>
      <c r="AU294" s="219" t="s">
        <v>88</v>
      </c>
      <c r="AY294" s="15" t="s">
        <v>217</v>
      </c>
      <c r="BE294" s="136">
        <f>IF(N294="základná",J294,0)</f>
        <v>0</v>
      </c>
      <c r="BF294" s="136">
        <f>IF(N294="znížená",J294,0)</f>
        <v>0</v>
      </c>
      <c r="BG294" s="136">
        <f>IF(N294="zákl. prenesená",J294,0)</f>
        <v>0</v>
      </c>
      <c r="BH294" s="136">
        <f>IF(N294="zníž. prenesená",J294,0)</f>
        <v>0</v>
      </c>
      <c r="BI294" s="136">
        <f>IF(N294="nulová",J294,0)</f>
        <v>0</v>
      </c>
      <c r="BJ294" s="15" t="s">
        <v>88</v>
      </c>
      <c r="BK294" s="220">
        <f>ROUND(I294*H294,3)</f>
        <v>0</v>
      </c>
      <c r="BL294" s="15" t="s">
        <v>149</v>
      </c>
      <c r="BM294" s="219" t="s">
        <v>727</v>
      </c>
    </row>
    <row r="295" s="2" customFormat="1" ht="24.15" customHeight="1">
      <c r="A295" s="36"/>
      <c r="B295" s="176"/>
      <c r="C295" s="221" t="s">
        <v>728</v>
      </c>
      <c r="D295" s="221" t="s">
        <v>357</v>
      </c>
      <c r="E295" s="222" t="s">
        <v>729</v>
      </c>
      <c r="F295" s="223" t="s">
        <v>730</v>
      </c>
      <c r="G295" s="224" t="s">
        <v>303</v>
      </c>
      <c r="H295" s="225">
        <v>1</v>
      </c>
      <c r="I295" s="226"/>
      <c r="J295" s="225">
        <f>ROUND(I295*H295,3)</f>
        <v>0</v>
      </c>
      <c r="K295" s="227"/>
      <c r="L295" s="228"/>
      <c r="M295" s="229" t="s">
        <v>1</v>
      </c>
      <c r="N295" s="230" t="s">
        <v>44</v>
      </c>
      <c r="O295" s="80"/>
      <c r="P295" s="217">
        <f>O295*H295</f>
        <v>0</v>
      </c>
      <c r="Q295" s="217">
        <v>0.029999999999999999</v>
      </c>
      <c r="R295" s="217">
        <f>Q295*H295</f>
        <v>0.029999999999999999</v>
      </c>
      <c r="S295" s="217">
        <v>0</v>
      </c>
      <c r="T295" s="218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19" t="s">
        <v>336</v>
      </c>
      <c r="AT295" s="219" t="s">
        <v>357</v>
      </c>
      <c r="AU295" s="219" t="s">
        <v>88</v>
      </c>
      <c r="AY295" s="15" t="s">
        <v>217</v>
      </c>
      <c r="BE295" s="136">
        <f>IF(N295="základná",J295,0)</f>
        <v>0</v>
      </c>
      <c r="BF295" s="136">
        <f>IF(N295="znížená",J295,0)</f>
        <v>0</v>
      </c>
      <c r="BG295" s="136">
        <f>IF(N295="zákl. prenesená",J295,0)</f>
        <v>0</v>
      </c>
      <c r="BH295" s="136">
        <f>IF(N295="zníž. prenesená",J295,0)</f>
        <v>0</v>
      </c>
      <c r="BI295" s="136">
        <f>IF(N295="nulová",J295,0)</f>
        <v>0</v>
      </c>
      <c r="BJ295" s="15" t="s">
        <v>88</v>
      </c>
      <c r="BK295" s="220">
        <f>ROUND(I295*H295,3)</f>
        <v>0</v>
      </c>
      <c r="BL295" s="15" t="s">
        <v>149</v>
      </c>
      <c r="BM295" s="219" t="s">
        <v>731</v>
      </c>
    </row>
    <row r="296" s="2" customFormat="1" ht="37.8" customHeight="1">
      <c r="A296" s="36"/>
      <c r="B296" s="176"/>
      <c r="C296" s="208" t="s">
        <v>732</v>
      </c>
      <c r="D296" s="208" t="s">
        <v>220</v>
      </c>
      <c r="E296" s="209" t="s">
        <v>733</v>
      </c>
      <c r="F296" s="210" t="s">
        <v>734</v>
      </c>
      <c r="G296" s="211" t="s">
        <v>303</v>
      </c>
      <c r="H296" s="212">
        <v>10</v>
      </c>
      <c r="I296" s="213"/>
      <c r="J296" s="212">
        <f>ROUND(I296*H296,3)</f>
        <v>0</v>
      </c>
      <c r="K296" s="214"/>
      <c r="L296" s="37"/>
      <c r="M296" s="215" t="s">
        <v>1</v>
      </c>
      <c r="N296" s="216" t="s">
        <v>44</v>
      </c>
      <c r="O296" s="80"/>
      <c r="P296" s="217">
        <f>O296*H296</f>
        <v>0</v>
      </c>
      <c r="Q296" s="217">
        <v>0</v>
      </c>
      <c r="R296" s="217">
        <f>Q296*H296</f>
        <v>0</v>
      </c>
      <c r="S296" s="217">
        <v>0</v>
      </c>
      <c r="T296" s="218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19" t="s">
        <v>149</v>
      </c>
      <c r="AT296" s="219" t="s">
        <v>220</v>
      </c>
      <c r="AU296" s="219" t="s">
        <v>88</v>
      </c>
      <c r="AY296" s="15" t="s">
        <v>217</v>
      </c>
      <c r="BE296" s="136">
        <f>IF(N296="základná",J296,0)</f>
        <v>0</v>
      </c>
      <c r="BF296" s="136">
        <f>IF(N296="znížená",J296,0)</f>
        <v>0</v>
      </c>
      <c r="BG296" s="136">
        <f>IF(N296="zákl. prenesená",J296,0)</f>
        <v>0</v>
      </c>
      <c r="BH296" s="136">
        <f>IF(N296="zníž. prenesená",J296,0)</f>
        <v>0</v>
      </c>
      <c r="BI296" s="136">
        <f>IF(N296="nulová",J296,0)</f>
        <v>0</v>
      </c>
      <c r="BJ296" s="15" t="s">
        <v>88</v>
      </c>
      <c r="BK296" s="220">
        <f>ROUND(I296*H296,3)</f>
        <v>0</v>
      </c>
      <c r="BL296" s="15" t="s">
        <v>149</v>
      </c>
      <c r="BM296" s="219" t="s">
        <v>735</v>
      </c>
    </row>
    <row r="297" s="2" customFormat="1" ht="24.15" customHeight="1">
      <c r="A297" s="36"/>
      <c r="B297" s="176"/>
      <c r="C297" s="221" t="s">
        <v>736</v>
      </c>
      <c r="D297" s="221" t="s">
        <v>357</v>
      </c>
      <c r="E297" s="222" t="s">
        <v>737</v>
      </c>
      <c r="F297" s="223" t="s">
        <v>738</v>
      </c>
      <c r="G297" s="224" t="s">
        <v>303</v>
      </c>
      <c r="H297" s="225">
        <v>10</v>
      </c>
      <c r="I297" s="226"/>
      <c r="J297" s="225">
        <f>ROUND(I297*H297,3)</f>
        <v>0</v>
      </c>
      <c r="K297" s="227"/>
      <c r="L297" s="228"/>
      <c r="M297" s="229" t="s">
        <v>1</v>
      </c>
      <c r="N297" s="230" t="s">
        <v>44</v>
      </c>
      <c r="O297" s="80"/>
      <c r="P297" s="217">
        <f>O297*H297</f>
        <v>0</v>
      </c>
      <c r="Q297" s="217">
        <v>0.001</v>
      </c>
      <c r="R297" s="217">
        <f>Q297*H297</f>
        <v>0.01</v>
      </c>
      <c r="S297" s="217">
        <v>0</v>
      </c>
      <c r="T297" s="218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9" t="s">
        <v>336</v>
      </c>
      <c r="AT297" s="219" t="s">
        <v>357</v>
      </c>
      <c r="AU297" s="219" t="s">
        <v>88</v>
      </c>
      <c r="AY297" s="15" t="s">
        <v>217</v>
      </c>
      <c r="BE297" s="136">
        <f>IF(N297="základná",J297,0)</f>
        <v>0</v>
      </c>
      <c r="BF297" s="136">
        <f>IF(N297="znížená",J297,0)</f>
        <v>0</v>
      </c>
      <c r="BG297" s="136">
        <f>IF(N297="zákl. prenesená",J297,0)</f>
        <v>0</v>
      </c>
      <c r="BH297" s="136">
        <f>IF(N297="zníž. prenesená",J297,0)</f>
        <v>0</v>
      </c>
      <c r="BI297" s="136">
        <f>IF(N297="nulová",J297,0)</f>
        <v>0</v>
      </c>
      <c r="BJ297" s="15" t="s">
        <v>88</v>
      </c>
      <c r="BK297" s="220">
        <f>ROUND(I297*H297,3)</f>
        <v>0</v>
      </c>
      <c r="BL297" s="15" t="s">
        <v>149</v>
      </c>
      <c r="BM297" s="219" t="s">
        <v>739</v>
      </c>
    </row>
    <row r="298" s="2" customFormat="1" ht="24.15" customHeight="1">
      <c r="A298" s="36"/>
      <c r="B298" s="176"/>
      <c r="C298" s="221" t="s">
        <v>740</v>
      </c>
      <c r="D298" s="221" t="s">
        <v>357</v>
      </c>
      <c r="E298" s="222" t="s">
        <v>741</v>
      </c>
      <c r="F298" s="223" t="s">
        <v>742</v>
      </c>
      <c r="G298" s="224" t="s">
        <v>303</v>
      </c>
      <c r="H298" s="225">
        <v>10</v>
      </c>
      <c r="I298" s="226"/>
      <c r="J298" s="225">
        <f>ROUND(I298*H298,3)</f>
        <v>0</v>
      </c>
      <c r="K298" s="227"/>
      <c r="L298" s="228"/>
      <c r="M298" s="229" t="s">
        <v>1</v>
      </c>
      <c r="N298" s="230" t="s">
        <v>44</v>
      </c>
      <c r="O298" s="80"/>
      <c r="P298" s="217">
        <f>O298*H298</f>
        <v>0</v>
      </c>
      <c r="Q298" s="217">
        <v>0.025000000000000001</v>
      </c>
      <c r="R298" s="217">
        <f>Q298*H298</f>
        <v>0.25</v>
      </c>
      <c r="S298" s="217">
        <v>0</v>
      </c>
      <c r="T298" s="218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19" t="s">
        <v>336</v>
      </c>
      <c r="AT298" s="219" t="s">
        <v>357</v>
      </c>
      <c r="AU298" s="219" t="s">
        <v>88</v>
      </c>
      <c r="AY298" s="15" t="s">
        <v>217</v>
      </c>
      <c r="BE298" s="136">
        <f>IF(N298="základná",J298,0)</f>
        <v>0</v>
      </c>
      <c r="BF298" s="136">
        <f>IF(N298="znížená",J298,0)</f>
        <v>0</v>
      </c>
      <c r="BG298" s="136">
        <f>IF(N298="zákl. prenesená",J298,0)</f>
        <v>0</v>
      </c>
      <c r="BH298" s="136">
        <f>IF(N298="zníž. prenesená",J298,0)</f>
        <v>0</v>
      </c>
      <c r="BI298" s="136">
        <f>IF(N298="nulová",J298,0)</f>
        <v>0</v>
      </c>
      <c r="BJ298" s="15" t="s">
        <v>88</v>
      </c>
      <c r="BK298" s="220">
        <f>ROUND(I298*H298,3)</f>
        <v>0</v>
      </c>
      <c r="BL298" s="15" t="s">
        <v>149</v>
      </c>
      <c r="BM298" s="219" t="s">
        <v>743</v>
      </c>
    </row>
    <row r="299" s="2" customFormat="1" ht="21.75" customHeight="1">
      <c r="A299" s="36"/>
      <c r="B299" s="176"/>
      <c r="C299" s="208" t="s">
        <v>744</v>
      </c>
      <c r="D299" s="208" t="s">
        <v>220</v>
      </c>
      <c r="E299" s="209" t="s">
        <v>745</v>
      </c>
      <c r="F299" s="210" t="s">
        <v>746</v>
      </c>
      <c r="G299" s="211" t="s">
        <v>303</v>
      </c>
      <c r="H299" s="212">
        <v>3</v>
      </c>
      <c r="I299" s="213"/>
      <c r="J299" s="212">
        <f>ROUND(I299*H299,3)</f>
        <v>0</v>
      </c>
      <c r="K299" s="214"/>
      <c r="L299" s="37"/>
      <c r="M299" s="215" t="s">
        <v>1</v>
      </c>
      <c r="N299" s="216" t="s">
        <v>44</v>
      </c>
      <c r="O299" s="80"/>
      <c r="P299" s="217">
        <f>O299*H299</f>
        <v>0</v>
      </c>
      <c r="Q299" s="217">
        <v>0.00050000000000000001</v>
      </c>
      <c r="R299" s="217">
        <f>Q299*H299</f>
        <v>0.0015</v>
      </c>
      <c r="S299" s="217">
        <v>0</v>
      </c>
      <c r="T299" s="218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19" t="s">
        <v>149</v>
      </c>
      <c r="AT299" s="219" t="s">
        <v>220</v>
      </c>
      <c r="AU299" s="219" t="s">
        <v>88</v>
      </c>
      <c r="AY299" s="15" t="s">
        <v>217</v>
      </c>
      <c r="BE299" s="136">
        <f>IF(N299="základná",J299,0)</f>
        <v>0</v>
      </c>
      <c r="BF299" s="136">
        <f>IF(N299="znížená",J299,0)</f>
        <v>0</v>
      </c>
      <c r="BG299" s="136">
        <f>IF(N299="zákl. prenesená",J299,0)</f>
        <v>0</v>
      </c>
      <c r="BH299" s="136">
        <f>IF(N299="zníž. prenesená",J299,0)</f>
        <v>0</v>
      </c>
      <c r="BI299" s="136">
        <f>IF(N299="nulová",J299,0)</f>
        <v>0</v>
      </c>
      <c r="BJ299" s="15" t="s">
        <v>88</v>
      </c>
      <c r="BK299" s="220">
        <f>ROUND(I299*H299,3)</f>
        <v>0</v>
      </c>
      <c r="BL299" s="15" t="s">
        <v>149</v>
      </c>
      <c r="BM299" s="219" t="s">
        <v>747</v>
      </c>
    </row>
    <row r="300" s="2" customFormat="1" ht="24.15" customHeight="1">
      <c r="A300" s="36"/>
      <c r="B300" s="176"/>
      <c r="C300" s="221" t="s">
        <v>748</v>
      </c>
      <c r="D300" s="221" t="s">
        <v>357</v>
      </c>
      <c r="E300" s="222" t="s">
        <v>749</v>
      </c>
      <c r="F300" s="223" t="s">
        <v>750</v>
      </c>
      <c r="G300" s="224" t="s">
        <v>468</v>
      </c>
      <c r="H300" s="225">
        <v>5.5999999999999996</v>
      </c>
      <c r="I300" s="226"/>
      <c r="J300" s="225">
        <f>ROUND(I300*H300,3)</f>
        <v>0</v>
      </c>
      <c r="K300" s="227"/>
      <c r="L300" s="228"/>
      <c r="M300" s="229" t="s">
        <v>1</v>
      </c>
      <c r="N300" s="230" t="s">
        <v>44</v>
      </c>
      <c r="O300" s="80"/>
      <c r="P300" s="217">
        <f>O300*H300</f>
        <v>0</v>
      </c>
      <c r="Q300" s="217">
        <v>0.00148</v>
      </c>
      <c r="R300" s="217">
        <f>Q300*H300</f>
        <v>0.0082879999999999985</v>
      </c>
      <c r="S300" s="217">
        <v>0</v>
      </c>
      <c r="T300" s="218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19" t="s">
        <v>336</v>
      </c>
      <c r="AT300" s="219" t="s">
        <v>357</v>
      </c>
      <c r="AU300" s="219" t="s">
        <v>88</v>
      </c>
      <c r="AY300" s="15" t="s">
        <v>217</v>
      </c>
      <c r="BE300" s="136">
        <f>IF(N300="základná",J300,0)</f>
        <v>0</v>
      </c>
      <c r="BF300" s="136">
        <f>IF(N300="znížená",J300,0)</f>
        <v>0</v>
      </c>
      <c r="BG300" s="136">
        <f>IF(N300="zákl. prenesená",J300,0)</f>
        <v>0</v>
      </c>
      <c r="BH300" s="136">
        <f>IF(N300="zníž. prenesená",J300,0)</f>
        <v>0</v>
      </c>
      <c r="BI300" s="136">
        <f>IF(N300="nulová",J300,0)</f>
        <v>0</v>
      </c>
      <c r="BJ300" s="15" t="s">
        <v>88</v>
      </c>
      <c r="BK300" s="220">
        <f>ROUND(I300*H300,3)</f>
        <v>0</v>
      </c>
      <c r="BL300" s="15" t="s">
        <v>149</v>
      </c>
      <c r="BM300" s="219" t="s">
        <v>751</v>
      </c>
    </row>
    <row r="301" s="2" customFormat="1" ht="37.8" customHeight="1">
      <c r="A301" s="36"/>
      <c r="B301" s="176"/>
      <c r="C301" s="221" t="s">
        <v>752</v>
      </c>
      <c r="D301" s="221" t="s">
        <v>357</v>
      </c>
      <c r="E301" s="222" t="s">
        <v>753</v>
      </c>
      <c r="F301" s="223" t="s">
        <v>754</v>
      </c>
      <c r="G301" s="224" t="s">
        <v>303</v>
      </c>
      <c r="H301" s="225">
        <v>3</v>
      </c>
      <c r="I301" s="226"/>
      <c r="J301" s="225">
        <f>ROUND(I301*H301,3)</f>
        <v>0</v>
      </c>
      <c r="K301" s="227"/>
      <c r="L301" s="228"/>
      <c r="M301" s="229" t="s">
        <v>1</v>
      </c>
      <c r="N301" s="230" t="s">
        <v>44</v>
      </c>
      <c r="O301" s="80"/>
      <c r="P301" s="217">
        <f>O301*H301</f>
        <v>0</v>
      </c>
      <c r="Q301" s="217">
        <v>0.00010000000000000001</v>
      </c>
      <c r="R301" s="217">
        <f>Q301*H301</f>
        <v>0.00030000000000000003</v>
      </c>
      <c r="S301" s="217">
        <v>0</v>
      </c>
      <c r="T301" s="218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19" t="s">
        <v>336</v>
      </c>
      <c r="AT301" s="219" t="s">
        <v>357</v>
      </c>
      <c r="AU301" s="219" t="s">
        <v>88</v>
      </c>
      <c r="AY301" s="15" t="s">
        <v>217</v>
      </c>
      <c r="BE301" s="136">
        <f>IF(N301="základná",J301,0)</f>
        <v>0</v>
      </c>
      <c r="BF301" s="136">
        <f>IF(N301="znížená",J301,0)</f>
        <v>0</v>
      </c>
      <c r="BG301" s="136">
        <f>IF(N301="zákl. prenesená",J301,0)</f>
        <v>0</v>
      </c>
      <c r="BH301" s="136">
        <f>IF(N301="zníž. prenesená",J301,0)</f>
        <v>0</v>
      </c>
      <c r="BI301" s="136">
        <f>IF(N301="nulová",J301,0)</f>
        <v>0</v>
      </c>
      <c r="BJ301" s="15" t="s">
        <v>88</v>
      </c>
      <c r="BK301" s="220">
        <f>ROUND(I301*H301,3)</f>
        <v>0</v>
      </c>
      <c r="BL301" s="15" t="s">
        <v>149</v>
      </c>
      <c r="BM301" s="219" t="s">
        <v>755</v>
      </c>
    </row>
    <row r="302" s="12" customFormat="1" ht="22.8" customHeight="1">
      <c r="A302" s="12"/>
      <c r="B302" s="195"/>
      <c r="C302" s="12"/>
      <c r="D302" s="196" t="s">
        <v>77</v>
      </c>
      <c r="E302" s="206" t="s">
        <v>756</v>
      </c>
      <c r="F302" s="206" t="s">
        <v>757</v>
      </c>
      <c r="G302" s="12"/>
      <c r="H302" s="12"/>
      <c r="I302" s="198"/>
      <c r="J302" s="207">
        <f>BK302</f>
        <v>0</v>
      </c>
      <c r="K302" s="12"/>
      <c r="L302" s="195"/>
      <c r="M302" s="200"/>
      <c r="N302" s="201"/>
      <c r="O302" s="201"/>
      <c r="P302" s="202">
        <f>SUM(P303:P332)</f>
        <v>0</v>
      </c>
      <c r="Q302" s="201"/>
      <c r="R302" s="202">
        <f>SUM(R303:R332)</f>
        <v>62.098655100000002</v>
      </c>
      <c r="S302" s="201"/>
      <c r="T302" s="203">
        <f>SUM(T303:T332)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6" t="s">
        <v>88</v>
      </c>
      <c r="AT302" s="204" t="s">
        <v>77</v>
      </c>
      <c r="AU302" s="204" t="s">
        <v>82</v>
      </c>
      <c r="AY302" s="196" t="s">
        <v>217</v>
      </c>
      <c r="BK302" s="205">
        <f>SUM(BK303:BK332)</f>
        <v>0</v>
      </c>
    </row>
    <row r="303" s="2" customFormat="1" ht="16.5" customHeight="1">
      <c r="A303" s="36"/>
      <c r="B303" s="176"/>
      <c r="C303" s="208" t="s">
        <v>758</v>
      </c>
      <c r="D303" s="208" t="s">
        <v>220</v>
      </c>
      <c r="E303" s="209" t="s">
        <v>759</v>
      </c>
      <c r="F303" s="210" t="s">
        <v>760</v>
      </c>
      <c r="G303" s="211" t="s">
        <v>761</v>
      </c>
      <c r="H303" s="212">
        <v>1</v>
      </c>
      <c r="I303" s="213"/>
      <c r="J303" s="212">
        <f>ROUND(I303*H303,3)</f>
        <v>0</v>
      </c>
      <c r="K303" s="214"/>
      <c r="L303" s="37"/>
      <c r="M303" s="215" t="s">
        <v>1</v>
      </c>
      <c r="N303" s="216" t="s">
        <v>44</v>
      </c>
      <c r="O303" s="80"/>
      <c r="P303" s="217">
        <f>O303*H303</f>
        <v>0</v>
      </c>
      <c r="Q303" s="217">
        <v>0</v>
      </c>
      <c r="R303" s="217">
        <f>Q303*H303</f>
        <v>0</v>
      </c>
      <c r="S303" s="217">
        <v>0</v>
      </c>
      <c r="T303" s="218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19" t="s">
        <v>149</v>
      </c>
      <c r="AT303" s="219" t="s">
        <v>220</v>
      </c>
      <c r="AU303" s="219" t="s">
        <v>88</v>
      </c>
      <c r="AY303" s="15" t="s">
        <v>217</v>
      </c>
      <c r="BE303" s="136">
        <f>IF(N303="základná",J303,0)</f>
        <v>0</v>
      </c>
      <c r="BF303" s="136">
        <f>IF(N303="znížená",J303,0)</f>
        <v>0</v>
      </c>
      <c r="BG303" s="136">
        <f>IF(N303="zákl. prenesená",J303,0)</f>
        <v>0</v>
      </c>
      <c r="BH303" s="136">
        <f>IF(N303="zníž. prenesená",J303,0)</f>
        <v>0</v>
      </c>
      <c r="BI303" s="136">
        <f>IF(N303="nulová",J303,0)</f>
        <v>0</v>
      </c>
      <c r="BJ303" s="15" t="s">
        <v>88</v>
      </c>
      <c r="BK303" s="220">
        <f>ROUND(I303*H303,3)</f>
        <v>0</v>
      </c>
      <c r="BL303" s="15" t="s">
        <v>149</v>
      </c>
      <c r="BM303" s="219" t="s">
        <v>762</v>
      </c>
    </row>
    <row r="304" s="2" customFormat="1" ht="24.15" customHeight="1">
      <c r="A304" s="36"/>
      <c r="B304" s="176"/>
      <c r="C304" s="208" t="s">
        <v>763</v>
      </c>
      <c r="D304" s="208" t="s">
        <v>220</v>
      </c>
      <c r="E304" s="209" t="s">
        <v>764</v>
      </c>
      <c r="F304" s="210" t="s">
        <v>765</v>
      </c>
      <c r="G304" s="211" t="s">
        <v>254</v>
      </c>
      <c r="H304" s="212">
        <v>226.36000000000001</v>
      </c>
      <c r="I304" s="213"/>
      <c r="J304" s="212">
        <f>ROUND(I304*H304,3)</f>
        <v>0</v>
      </c>
      <c r="K304" s="214"/>
      <c r="L304" s="37"/>
      <c r="M304" s="215" t="s">
        <v>1</v>
      </c>
      <c r="N304" s="216" t="s">
        <v>44</v>
      </c>
      <c r="O304" s="80"/>
      <c r="P304" s="217">
        <f>O304*H304</f>
        <v>0</v>
      </c>
      <c r="Q304" s="217">
        <v>9.0000000000000006E-05</v>
      </c>
      <c r="R304" s="217">
        <f>Q304*H304</f>
        <v>0.020372400000000002</v>
      </c>
      <c r="S304" s="217">
        <v>0</v>
      </c>
      <c r="T304" s="218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19" t="s">
        <v>149</v>
      </c>
      <c r="AT304" s="219" t="s">
        <v>220</v>
      </c>
      <c r="AU304" s="219" t="s">
        <v>88</v>
      </c>
      <c r="AY304" s="15" t="s">
        <v>217</v>
      </c>
      <c r="BE304" s="136">
        <f>IF(N304="základná",J304,0)</f>
        <v>0</v>
      </c>
      <c r="BF304" s="136">
        <f>IF(N304="znížená",J304,0)</f>
        <v>0</v>
      </c>
      <c r="BG304" s="136">
        <f>IF(N304="zákl. prenesená",J304,0)</f>
        <v>0</v>
      </c>
      <c r="BH304" s="136">
        <f>IF(N304="zníž. prenesená",J304,0)</f>
        <v>0</v>
      </c>
      <c r="BI304" s="136">
        <f>IF(N304="nulová",J304,0)</f>
        <v>0</v>
      </c>
      <c r="BJ304" s="15" t="s">
        <v>88</v>
      </c>
      <c r="BK304" s="220">
        <f>ROUND(I304*H304,3)</f>
        <v>0</v>
      </c>
      <c r="BL304" s="15" t="s">
        <v>149</v>
      </c>
      <c r="BM304" s="219" t="s">
        <v>766</v>
      </c>
    </row>
    <row r="305" s="2" customFormat="1" ht="16.5" customHeight="1">
      <c r="A305" s="36"/>
      <c r="B305" s="176"/>
      <c r="C305" s="221" t="s">
        <v>767</v>
      </c>
      <c r="D305" s="221" t="s">
        <v>357</v>
      </c>
      <c r="E305" s="222" t="s">
        <v>768</v>
      </c>
      <c r="F305" s="223" t="s">
        <v>769</v>
      </c>
      <c r="G305" s="224" t="s">
        <v>254</v>
      </c>
      <c r="H305" s="225">
        <v>260.31400000000002</v>
      </c>
      <c r="I305" s="226"/>
      <c r="J305" s="225">
        <f>ROUND(I305*H305,3)</f>
        <v>0</v>
      </c>
      <c r="K305" s="227"/>
      <c r="L305" s="228"/>
      <c r="M305" s="229" t="s">
        <v>1</v>
      </c>
      <c r="N305" s="230" t="s">
        <v>44</v>
      </c>
      <c r="O305" s="80"/>
      <c r="P305" s="217">
        <f>O305*H305</f>
        <v>0</v>
      </c>
      <c r="Q305" s="217">
        <v>0</v>
      </c>
      <c r="R305" s="217">
        <f>Q305*H305</f>
        <v>0</v>
      </c>
      <c r="S305" s="217">
        <v>0</v>
      </c>
      <c r="T305" s="218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19" t="s">
        <v>336</v>
      </c>
      <c r="AT305" s="219" t="s">
        <v>357</v>
      </c>
      <c r="AU305" s="219" t="s">
        <v>88</v>
      </c>
      <c r="AY305" s="15" t="s">
        <v>217</v>
      </c>
      <c r="BE305" s="136">
        <f>IF(N305="základná",J305,0)</f>
        <v>0</v>
      </c>
      <c r="BF305" s="136">
        <f>IF(N305="znížená",J305,0)</f>
        <v>0</v>
      </c>
      <c r="BG305" s="136">
        <f>IF(N305="zákl. prenesená",J305,0)</f>
        <v>0</v>
      </c>
      <c r="BH305" s="136">
        <f>IF(N305="zníž. prenesená",J305,0)</f>
        <v>0</v>
      </c>
      <c r="BI305" s="136">
        <f>IF(N305="nulová",J305,0)</f>
        <v>0</v>
      </c>
      <c r="BJ305" s="15" t="s">
        <v>88</v>
      </c>
      <c r="BK305" s="220">
        <f>ROUND(I305*H305,3)</f>
        <v>0</v>
      </c>
      <c r="BL305" s="15" t="s">
        <v>149</v>
      </c>
      <c r="BM305" s="219" t="s">
        <v>770</v>
      </c>
    </row>
    <row r="306" s="2" customFormat="1" ht="16.5" customHeight="1">
      <c r="A306" s="36"/>
      <c r="B306" s="176"/>
      <c r="C306" s="208" t="s">
        <v>771</v>
      </c>
      <c r="D306" s="208" t="s">
        <v>220</v>
      </c>
      <c r="E306" s="209" t="s">
        <v>772</v>
      </c>
      <c r="F306" s="210" t="s">
        <v>773</v>
      </c>
      <c r="G306" s="211" t="s">
        <v>254</v>
      </c>
      <c r="H306" s="212">
        <v>4.2750000000000004</v>
      </c>
      <c r="I306" s="213"/>
      <c r="J306" s="212">
        <f>ROUND(I306*H306,3)</f>
        <v>0</v>
      </c>
      <c r="K306" s="214"/>
      <c r="L306" s="37"/>
      <c r="M306" s="215" t="s">
        <v>1</v>
      </c>
      <c r="N306" s="216" t="s">
        <v>44</v>
      </c>
      <c r="O306" s="80"/>
      <c r="P306" s="217">
        <f>O306*H306</f>
        <v>0</v>
      </c>
      <c r="Q306" s="217">
        <v>0</v>
      </c>
      <c r="R306" s="217">
        <f>Q306*H306</f>
        <v>0</v>
      </c>
      <c r="S306" s="217">
        <v>0</v>
      </c>
      <c r="T306" s="218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19" t="s">
        <v>149</v>
      </c>
      <c r="AT306" s="219" t="s">
        <v>220</v>
      </c>
      <c r="AU306" s="219" t="s">
        <v>88</v>
      </c>
      <c r="AY306" s="15" t="s">
        <v>217</v>
      </c>
      <c r="BE306" s="136">
        <f>IF(N306="základná",J306,0)</f>
        <v>0</v>
      </c>
      <c r="BF306" s="136">
        <f>IF(N306="znížená",J306,0)</f>
        <v>0</v>
      </c>
      <c r="BG306" s="136">
        <f>IF(N306="zákl. prenesená",J306,0)</f>
        <v>0</v>
      </c>
      <c r="BH306" s="136">
        <f>IF(N306="zníž. prenesená",J306,0)</f>
        <v>0</v>
      </c>
      <c r="BI306" s="136">
        <f>IF(N306="nulová",J306,0)</f>
        <v>0</v>
      </c>
      <c r="BJ306" s="15" t="s">
        <v>88</v>
      </c>
      <c r="BK306" s="220">
        <f>ROUND(I306*H306,3)</f>
        <v>0</v>
      </c>
      <c r="BL306" s="15" t="s">
        <v>149</v>
      </c>
      <c r="BM306" s="219" t="s">
        <v>774</v>
      </c>
    </row>
    <row r="307" s="2" customFormat="1" ht="16.5" customHeight="1">
      <c r="A307" s="36"/>
      <c r="B307" s="176"/>
      <c r="C307" s="221" t="s">
        <v>775</v>
      </c>
      <c r="D307" s="221" t="s">
        <v>357</v>
      </c>
      <c r="E307" s="222" t="s">
        <v>776</v>
      </c>
      <c r="F307" s="223" t="s">
        <v>777</v>
      </c>
      <c r="G307" s="224" t="s">
        <v>254</v>
      </c>
      <c r="H307" s="225">
        <v>4.2750000000000004</v>
      </c>
      <c r="I307" s="226"/>
      <c r="J307" s="225">
        <f>ROUND(I307*H307,3)</f>
        <v>0</v>
      </c>
      <c r="K307" s="227"/>
      <c r="L307" s="228"/>
      <c r="M307" s="229" t="s">
        <v>1</v>
      </c>
      <c r="N307" s="230" t="s">
        <v>44</v>
      </c>
      <c r="O307" s="80"/>
      <c r="P307" s="217">
        <f>O307*H307</f>
        <v>0</v>
      </c>
      <c r="Q307" s="217">
        <v>0.0135</v>
      </c>
      <c r="R307" s="217">
        <f>Q307*H307</f>
        <v>0.057712500000000007</v>
      </c>
      <c r="S307" s="217">
        <v>0</v>
      </c>
      <c r="T307" s="218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19" t="s">
        <v>336</v>
      </c>
      <c r="AT307" s="219" t="s">
        <v>357</v>
      </c>
      <c r="AU307" s="219" t="s">
        <v>88</v>
      </c>
      <c r="AY307" s="15" t="s">
        <v>217</v>
      </c>
      <c r="BE307" s="136">
        <f>IF(N307="základná",J307,0)</f>
        <v>0</v>
      </c>
      <c r="BF307" s="136">
        <f>IF(N307="znížená",J307,0)</f>
        <v>0</v>
      </c>
      <c r="BG307" s="136">
        <f>IF(N307="zákl. prenesená",J307,0)</f>
        <v>0</v>
      </c>
      <c r="BH307" s="136">
        <f>IF(N307="zníž. prenesená",J307,0)</f>
        <v>0</v>
      </c>
      <c r="BI307" s="136">
        <f>IF(N307="nulová",J307,0)</f>
        <v>0</v>
      </c>
      <c r="BJ307" s="15" t="s">
        <v>88</v>
      </c>
      <c r="BK307" s="220">
        <f>ROUND(I307*H307,3)</f>
        <v>0</v>
      </c>
      <c r="BL307" s="15" t="s">
        <v>149</v>
      </c>
      <c r="BM307" s="219" t="s">
        <v>778</v>
      </c>
    </row>
    <row r="308" s="2" customFormat="1" ht="16.5" customHeight="1">
      <c r="A308" s="36"/>
      <c r="B308" s="176"/>
      <c r="C308" s="208" t="s">
        <v>779</v>
      </c>
      <c r="D308" s="208" t="s">
        <v>220</v>
      </c>
      <c r="E308" s="209" t="s">
        <v>780</v>
      </c>
      <c r="F308" s="210" t="s">
        <v>781</v>
      </c>
      <c r="G308" s="211" t="s">
        <v>254</v>
      </c>
      <c r="H308" s="212">
        <v>12.869999999999999</v>
      </c>
      <c r="I308" s="213"/>
      <c r="J308" s="212">
        <f>ROUND(I308*H308,3)</f>
        <v>0</v>
      </c>
      <c r="K308" s="214"/>
      <c r="L308" s="37"/>
      <c r="M308" s="215" t="s">
        <v>1</v>
      </c>
      <c r="N308" s="216" t="s">
        <v>44</v>
      </c>
      <c r="O308" s="80"/>
      <c r="P308" s="217">
        <f>O308*H308</f>
        <v>0</v>
      </c>
      <c r="Q308" s="217">
        <v>0.00021000000000000001</v>
      </c>
      <c r="R308" s="217">
        <f>Q308*H308</f>
        <v>0.0027027000000000002</v>
      </c>
      <c r="S308" s="217">
        <v>0</v>
      </c>
      <c r="T308" s="218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19" t="s">
        <v>149</v>
      </c>
      <c r="AT308" s="219" t="s">
        <v>220</v>
      </c>
      <c r="AU308" s="219" t="s">
        <v>88</v>
      </c>
      <c r="AY308" s="15" t="s">
        <v>217</v>
      </c>
      <c r="BE308" s="136">
        <f>IF(N308="základná",J308,0)</f>
        <v>0</v>
      </c>
      <c r="BF308" s="136">
        <f>IF(N308="znížená",J308,0)</f>
        <v>0</v>
      </c>
      <c r="BG308" s="136">
        <f>IF(N308="zákl. prenesená",J308,0)</f>
        <v>0</v>
      </c>
      <c r="BH308" s="136">
        <f>IF(N308="zníž. prenesená",J308,0)</f>
        <v>0</v>
      </c>
      <c r="BI308" s="136">
        <f>IF(N308="nulová",J308,0)</f>
        <v>0</v>
      </c>
      <c r="BJ308" s="15" t="s">
        <v>88</v>
      </c>
      <c r="BK308" s="220">
        <f>ROUND(I308*H308,3)</f>
        <v>0</v>
      </c>
      <c r="BL308" s="15" t="s">
        <v>149</v>
      </c>
      <c r="BM308" s="219" t="s">
        <v>782</v>
      </c>
    </row>
    <row r="309" s="2" customFormat="1" ht="24.15" customHeight="1">
      <c r="A309" s="36"/>
      <c r="B309" s="176"/>
      <c r="C309" s="221" t="s">
        <v>783</v>
      </c>
      <c r="D309" s="221" t="s">
        <v>357</v>
      </c>
      <c r="E309" s="222" t="s">
        <v>784</v>
      </c>
      <c r="F309" s="223" t="s">
        <v>785</v>
      </c>
      <c r="G309" s="224" t="s">
        <v>303</v>
      </c>
      <c r="H309" s="225">
        <v>1</v>
      </c>
      <c r="I309" s="226"/>
      <c r="J309" s="225">
        <f>ROUND(I309*H309,3)</f>
        <v>0</v>
      </c>
      <c r="K309" s="227"/>
      <c r="L309" s="228"/>
      <c r="M309" s="229" t="s">
        <v>1</v>
      </c>
      <c r="N309" s="230" t="s">
        <v>44</v>
      </c>
      <c r="O309" s="80"/>
      <c r="P309" s="217">
        <f>O309*H309</f>
        <v>0</v>
      </c>
      <c r="Q309" s="217">
        <v>0</v>
      </c>
      <c r="R309" s="217">
        <f>Q309*H309</f>
        <v>0</v>
      </c>
      <c r="S309" s="217">
        <v>0</v>
      </c>
      <c r="T309" s="218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19" t="s">
        <v>336</v>
      </c>
      <c r="AT309" s="219" t="s">
        <v>357</v>
      </c>
      <c r="AU309" s="219" t="s">
        <v>88</v>
      </c>
      <c r="AY309" s="15" t="s">
        <v>217</v>
      </c>
      <c r="BE309" s="136">
        <f>IF(N309="základná",J309,0)</f>
        <v>0</v>
      </c>
      <c r="BF309" s="136">
        <f>IF(N309="znížená",J309,0)</f>
        <v>0</v>
      </c>
      <c r="BG309" s="136">
        <f>IF(N309="zákl. prenesená",J309,0)</f>
        <v>0</v>
      </c>
      <c r="BH309" s="136">
        <f>IF(N309="zníž. prenesená",J309,0)</f>
        <v>0</v>
      </c>
      <c r="BI309" s="136">
        <f>IF(N309="nulová",J309,0)</f>
        <v>0</v>
      </c>
      <c r="BJ309" s="15" t="s">
        <v>88</v>
      </c>
      <c r="BK309" s="220">
        <f>ROUND(I309*H309,3)</f>
        <v>0</v>
      </c>
      <c r="BL309" s="15" t="s">
        <v>149</v>
      </c>
      <c r="BM309" s="219" t="s">
        <v>786</v>
      </c>
    </row>
    <row r="310" s="2" customFormat="1" ht="24.15" customHeight="1">
      <c r="A310" s="36"/>
      <c r="B310" s="176"/>
      <c r="C310" s="221" t="s">
        <v>787</v>
      </c>
      <c r="D310" s="221" t="s">
        <v>357</v>
      </c>
      <c r="E310" s="222" t="s">
        <v>788</v>
      </c>
      <c r="F310" s="223" t="s">
        <v>789</v>
      </c>
      <c r="G310" s="224" t="s">
        <v>303</v>
      </c>
      <c r="H310" s="225">
        <v>1</v>
      </c>
      <c r="I310" s="226"/>
      <c r="J310" s="225">
        <f>ROUND(I310*H310,3)</f>
        <v>0</v>
      </c>
      <c r="K310" s="227"/>
      <c r="L310" s="228"/>
      <c r="M310" s="229" t="s">
        <v>1</v>
      </c>
      <c r="N310" s="230" t="s">
        <v>44</v>
      </c>
      <c r="O310" s="80"/>
      <c r="P310" s="217">
        <f>O310*H310</f>
        <v>0</v>
      </c>
      <c r="Q310" s="217">
        <v>0</v>
      </c>
      <c r="R310" s="217">
        <f>Q310*H310</f>
        <v>0</v>
      </c>
      <c r="S310" s="217">
        <v>0</v>
      </c>
      <c r="T310" s="218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19" t="s">
        <v>336</v>
      </c>
      <c r="AT310" s="219" t="s">
        <v>357</v>
      </c>
      <c r="AU310" s="219" t="s">
        <v>88</v>
      </c>
      <c r="AY310" s="15" t="s">
        <v>217</v>
      </c>
      <c r="BE310" s="136">
        <f>IF(N310="základná",J310,0)</f>
        <v>0</v>
      </c>
      <c r="BF310" s="136">
        <f>IF(N310="znížená",J310,0)</f>
        <v>0</v>
      </c>
      <c r="BG310" s="136">
        <f>IF(N310="zákl. prenesená",J310,0)</f>
        <v>0</v>
      </c>
      <c r="BH310" s="136">
        <f>IF(N310="zníž. prenesená",J310,0)</f>
        <v>0</v>
      </c>
      <c r="BI310" s="136">
        <f>IF(N310="nulová",J310,0)</f>
        <v>0</v>
      </c>
      <c r="BJ310" s="15" t="s">
        <v>88</v>
      </c>
      <c r="BK310" s="220">
        <f>ROUND(I310*H310,3)</f>
        <v>0</v>
      </c>
      <c r="BL310" s="15" t="s">
        <v>149</v>
      </c>
      <c r="BM310" s="219" t="s">
        <v>790</v>
      </c>
    </row>
    <row r="311" s="2" customFormat="1" ht="24.15" customHeight="1">
      <c r="A311" s="36"/>
      <c r="B311" s="176"/>
      <c r="C311" s="221" t="s">
        <v>791</v>
      </c>
      <c r="D311" s="221" t="s">
        <v>357</v>
      </c>
      <c r="E311" s="222" t="s">
        <v>792</v>
      </c>
      <c r="F311" s="223" t="s">
        <v>793</v>
      </c>
      <c r="G311" s="224" t="s">
        <v>303</v>
      </c>
      <c r="H311" s="225">
        <v>1</v>
      </c>
      <c r="I311" s="226"/>
      <c r="J311" s="225">
        <f>ROUND(I311*H311,3)</f>
        <v>0</v>
      </c>
      <c r="K311" s="227"/>
      <c r="L311" s="228"/>
      <c r="M311" s="229" t="s">
        <v>1</v>
      </c>
      <c r="N311" s="230" t="s">
        <v>44</v>
      </c>
      <c r="O311" s="80"/>
      <c r="P311" s="217">
        <f>O311*H311</f>
        <v>0</v>
      </c>
      <c r="Q311" s="217">
        <v>0</v>
      </c>
      <c r="R311" s="217">
        <f>Q311*H311</f>
        <v>0</v>
      </c>
      <c r="S311" s="217">
        <v>0</v>
      </c>
      <c r="T311" s="218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19" t="s">
        <v>336</v>
      </c>
      <c r="AT311" s="219" t="s">
        <v>357</v>
      </c>
      <c r="AU311" s="219" t="s">
        <v>88</v>
      </c>
      <c r="AY311" s="15" t="s">
        <v>217</v>
      </c>
      <c r="BE311" s="136">
        <f>IF(N311="základná",J311,0)</f>
        <v>0</v>
      </c>
      <c r="BF311" s="136">
        <f>IF(N311="znížená",J311,0)</f>
        <v>0</v>
      </c>
      <c r="BG311" s="136">
        <f>IF(N311="zákl. prenesená",J311,0)</f>
        <v>0</v>
      </c>
      <c r="BH311" s="136">
        <f>IF(N311="zníž. prenesená",J311,0)</f>
        <v>0</v>
      </c>
      <c r="BI311" s="136">
        <f>IF(N311="nulová",J311,0)</f>
        <v>0</v>
      </c>
      <c r="BJ311" s="15" t="s">
        <v>88</v>
      </c>
      <c r="BK311" s="220">
        <f>ROUND(I311*H311,3)</f>
        <v>0</v>
      </c>
      <c r="BL311" s="15" t="s">
        <v>149</v>
      </c>
      <c r="BM311" s="219" t="s">
        <v>794</v>
      </c>
    </row>
    <row r="312" s="2" customFormat="1" ht="21.75" customHeight="1">
      <c r="A312" s="36"/>
      <c r="B312" s="176"/>
      <c r="C312" s="221" t="s">
        <v>795</v>
      </c>
      <c r="D312" s="221" t="s">
        <v>357</v>
      </c>
      <c r="E312" s="222" t="s">
        <v>796</v>
      </c>
      <c r="F312" s="223" t="s">
        <v>797</v>
      </c>
      <c r="G312" s="224" t="s">
        <v>303</v>
      </c>
      <c r="H312" s="225">
        <v>1</v>
      </c>
      <c r="I312" s="226"/>
      <c r="J312" s="225">
        <f>ROUND(I312*H312,3)</f>
        <v>0</v>
      </c>
      <c r="K312" s="227"/>
      <c r="L312" s="228"/>
      <c r="M312" s="229" t="s">
        <v>1</v>
      </c>
      <c r="N312" s="230" t="s">
        <v>44</v>
      </c>
      <c r="O312" s="80"/>
      <c r="P312" s="217">
        <f>O312*H312</f>
        <v>0</v>
      </c>
      <c r="Q312" s="217">
        <v>0</v>
      </c>
      <c r="R312" s="217">
        <f>Q312*H312</f>
        <v>0</v>
      </c>
      <c r="S312" s="217">
        <v>0</v>
      </c>
      <c r="T312" s="218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19" t="s">
        <v>336</v>
      </c>
      <c r="AT312" s="219" t="s">
        <v>357</v>
      </c>
      <c r="AU312" s="219" t="s">
        <v>88</v>
      </c>
      <c r="AY312" s="15" t="s">
        <v>217</v>
      </c>
      <c r="BE312" s="136">
        <f>IF(N312="základná",J312,0)</f>
        <v>0</v>
      </c>
      <c r="BF312" s="136">
        <f>IF(N312="znížená",J312,0)</f>
        <v>0</v>
      </c>
      <c r="BG312" s="136">
        <f>IF(N312="zákl. prenesená",J312,0)</f>
        <v>0</v>
      </c>
      <c r="BH312" s="136">
        <f>IF(N312="zníž. prenesená",J312,0)</f>
        <v>0</v>
      </c>
      <c r="BI312" s="136">
        <f>IF(N312="nulová",J312,0)</f>
        <v>0</v>
      </c>
      <c r="BJ312" s="15" t="s">
        <v>88</v>
      </c>
      <c r="BK312" s="220">
        <f>ROUND(I312*H312,3)</f>
        <v>0</v>
      </c>
      <c r="BL312" s="15" t="s">
        <v>149</v>
      </c>
      <c r="BM312" s="219" t="s">
        <v>798</v>
      </c>
    </row>
    <row r="313" s="2" customFormat="1" ht="24.15" customHeight="1">
      <c r="A313" s="36"/>
      <c r="B313" s="176"/>
      <c r="C313" s="221" t="s">
        <v>799</v>
      </c>
      <c r="D313" s="221" t="s">
        <v>357</v>
      </c>
      <c r="E313" s="222" t="s">
        <v>800</v>
      </c>
      <c r="F313" s="223" t="s">
        <v>801</v>
      </c>
      <c r="G313" s="224" t="s">
        <v>303</v>
      </c>
      <c r="H313" s="225">
        <v>1</v>
      </c>
      <c r="I313" s="226"/>
      <c r="J313" s="225">
        <f>ROUND(I313*H313,3)</f>
        <v>0</v>
      </c>
      <c r="K313" s="227"/>
      <c r="L313" s="228"/>
      <c r="M313" s="229" t="s">
        <v>1</v>
      </c>
      <c r="N313" s="230" t="s">
        <v>44</v>
      </c>
      <c r="O313" s="80"/>
      <c r="P313" s="217">
        <f>O313*H313</f>
        <v>0</v>
      </c>
      <c r="Q313" s="217">
        <v>0</v>
      </c>
      <c r="R313" s="217">
        <f>Q313*H313</f>
        <v>0</v>
      </c>
      <c r="S313" s="217">
        <v>0</v>
      </c>
      <c r="T313" s="218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19" t="s">
        <v>336</v>
      </c>
      <c r="AT313" s="219" t="s">
        <v>357</v>
      </c>
      <c r="AU313" s="219" t="s">
        <v>88</v>
      </c>
      <c r="AY313" s="15" t="s">
        <v>217</v>
      </c>
      <c r="BE313" s="136">
        <f>IF(N313="základná",J313,0)</f>
        <v>0</v>
      </c>
      <c r="BF313" s="136">
        <f>IF(N313="znížená",J313,0)</f>
        <v>0</v>
      </c>
      <c r="BG313" s="136">
        <f>IF(N313="zákl. prenesená",J313,0)</f>
        <v>0</v>
      </c>
      <c r="BH313" s="136">
        <f>IF(N313="zníž. prenesená",J313,0)</f>
        <v>0</v>
      </c>
      <c r="BI313" s="136">
        <f>IF(N313="nulová",J313,0)</f>
        <v>0</v>
      </c>
      <c r="BJ313" s="15" t="s">
        <v>88</v>
      </c>
      <c r="BK313" s="220">
        <f>ROUND(I313*H313,3)</f>
        <v>0</v>
      </c>
      <c r="BL313" s="15" t="s">
        <v>149</v>
      </c>
      <c r="BM313" s="219" t="s">
        <v>802</v>
      </c>
    </row>
    <row r="314" s="2" customFormat="1" ht="24.15" customHeight="1">
      <c r="A314" s="36"/>
      <c r="B314" s="176"/>
      <c r="C314" s="208" t="s">
        <v>803</v>
      </c>
      <c r="D314" s="208" t="s">
        <v>220</v>
      </c>
      <c r="E314" s="209" t="s">
        <v>804</v>
      </c>
      <c r="F314" s="210" t="s">
        <v>805</v>
      </c>
      <c r="G314" s="211" t="s">
        <v>254</v>
      </c>
      <c r="H314" s="212">
        <v>4.4500000000000002</v>
      </c>
      <c r="I314" s="213"/>
      <c r="J314" s="212">
        <f>ROUND(I314*H314,3)</f>
        <v>0</v>
      </c>
      <c r="K314" s="214"/>
      <c r="L314" s="37"/>
      <c r="M314" s="215" t="s">
        <v>1</v>
      </c>
      <c r="N314" s="216" t="s">
        <v>44</v>
      </c>
      <c r="O314" s="80"/>
      <c r="P314" s="217">
        <f>O314*H314</f>
        <v>0</v>
      </c>
      <c r="Q314" s="217">
        <v>0</v>
      </c>
      <c r="R314" s="217">
        <f>Q314*H314</f>
        <v>0</v>
      </c>
      <c r="S314" s="217">
        <v>0</v>
      </c>
      <c r="T314" s="218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19" t="s">
        <v>149</v>
      </c>
      <c r="AT314" s="219" t="s">
        <v>220</v>
      </c>
      <c r="AU314" s="219" t="s">
        <v>88</v>
      </c>
      <c r="AY314" s="15" t="s">
        <v>217</v>
      </c>
      <c r="BE314" s="136">
        <f>IF(N314="základná",J314,0)</f>
        <v>0</v>
      </c>
      <c r="BF314" s="136">
        <f>IF(N314="znížená",J314,0)</f>
        <v>0</v>
      </c>
      <c r="BG314" s="136">
        <f>IF(N314="zákl. prenesená",J314,0)</f>
        <v>0</v>
      </c>
      <c r="BH314" s="136">
        <f>IF(N314="zníž. prenesená",J314,0)</f>
        <v>0</v>
      </c>
      <c r="BI314" s="136">
        <f>IF(N314="nulová",J314,0)</f>
        <v>0</v>
      </c>
      <c r="BJ314" s="15" t="s">
        <v>88</v>
      </c>
      <c r="BK314" s="220">
        <f>ROUND(I314*H314,3)</f>
        <v>0</v>
      </c>
      <c r="BL314" s="15" t="s">
        <v>149</v>
      </c>
      <c r="BM314" s="219" t="s">
        <v>806</v>
      </c>
    </row>
    <row r="315" s="2" customFormat="1" ht="33" customHeight="1">
      <c r="A315" s="36"/>
      <c r="B315" s="176"/>
      <c r="C315" s="221" t="s">
        <v>807</v>
      </c>
      <c r="D315" s="221" t="s">
        <v>357</v>
      </c>
      <c r="E315" s="222" t="s">
        <v>808</v>
      </c>
      <c r="F315" s="223" t="s">
        <v>809</v>
      </c>
      <c r="G315" s="224" t="s">
        <v>254</v>
      </c>
      <c r="H315" s="225">
        <v>4.4500000000000002</v>
      </c>
      <c r="I315" s="226"/>
      <c r="J315" s="225">
        <f>ROUND(I315*H315,3)</f>
        <v>0</v>
      </c>
      <c r="K315" s="227"/>
      <c r="L315" s="228"/>
      <c r="M315" s="229" t="s">
        <v>1</v>
      </c>
      <c r="N315" s="230" t="s">
        <v>44</v>
      </c>
      <c r="O315" s="80"/>
      <c r="P315" s="217">
        <f>O315*H315</f>
        <v>0</v>
      </c>
      <c r="Q315" s="217">
        <v>0.00014999999999999999</v>
      </c>
      <c r="R315" s="217">
        <f>Q315*H315</f>
        <v>0.00066750000000000002</v>
      </c>
      <c r="S315" s="217">
        <v>0</v>
      </c>
      <c r="T315" s="218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19" t="s">
        <v>336</v>
      </c>
      <c r="AT315" s="219" t="s">
        <v>357</v>
      </c>
      <c r="AU315" s="219" t="s">
        <v>88</v>
      </c>
      <c r="AY315" s="15" t="s">
        <v>217</v>
      </c>
      <c r="BE315" s="136">
        <f>IF(N315="základná",J315,0)</f>
        <v>0</v>
      </c>
      <c r="BF315" s="136">
        <f>IF(N315="znížená",J315,0)</f>
        <v>0</v>
      </c>
      <c r="BG315" s="136">
        <f>IF(N315="zákl. prenesená",J315,0)</f>
        <v>0</v>
      </c>
      <c r="BH315" s="136">
        <f>IF(N315="zníž. prenesená",J315,0)</f>
        <v>0</v>
      </c>
      <c r="BI315" s="136">
        <f>IF(N315="nulová",J315,0)</f>
        <v>0</v>
      </c>
      <c r="BJ315" s="15" t="s">
        <v>88</v>
      </c>
      <c r="BK315" s="220">
        <f>ROUND(I315*H315,3)</f>
        <v>0</v>
      </c>
      <c r="BL315" s="15" t="s">
        <v>149</v>
      </c>
      <c r="BM315" s="219" t="s">
        <v>810</v>
      </c>
    </row>
    <row r="316" s="2" customFormat="1" ht="24.15" customHeight="1">
      <c r="A316" s="36"/>
      <c r="B316" s="176"/>
      <c r="C316" s="208" t="s">
        <v>811</v>
      </c>
      <c r="D316" s="208" t="s">
        <v>220</v>
      </c>
      <c r="E316" s="209" t="s">
        <v>812</v>
      </c>
      <c r="F316" s="210" t="s">
        <v>813</v>
      </c>
      <c r="G316" s="211" t="s">
        <v>303</v>
      </c>
      <c r="H316" s="212">
        <v>1</v>
      </c>
      <c r="I316" s="213"/>
      <c r="J316" s="212">
        <f>ROUND(I316*H316,3)</f>
        <v>0</v>
      </c>
      <c r="K316" s="214"/>
      <c r="L316" s="37"/>
      <c r="M316" s="215" t="s">
        <v>1</v>
      </c>
      <c r="N316" s="216" t="s">
        <v>44</v>
      </c>
      <c r="O316" s="80"/>
      <c r="P316" s="217">
        <f>O316*H316</f>
        <v>0</v>
      </c>
      <c r="Q316" s="217">
        <v>0</v>
      </c>
      <c r="R316" s="217">
        <f>Q316*H316</f>
        <v>0</v>
      </c>
      <c r="S316" s="217">
        <v>0</v>
      </c>
      <c r="T316" s="218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19" t="s">
        <v>149</v>
      </c>
      <c r="AT316" s="219" t="s">
        <v>220</v>
      </c>
      <c r="AU316" s="219" t="s">
        <v>88</v>
      </c>
      <c r="AY316" s="15" t="s">
        <v>217</v>
      </c>
      <c r="BE316" s="136">
        <f>IF(N316="základná",J316,0)</f>
        <v>0</v>
      </c>
      <c r="BF316" s="136">
        <f>IF(N316="znížená",J316,0)</f>
        <v>0</v>
      </c>
      <c r="BG316" s="136">
        <f>IF(N316="zákl. prenesená",J316,0)</f>
        <v>0</v>
      </c>
      <c r="BH316" s="136">
        <f>IF(N316="zníž. prenesená",J316,0)</f>
        <v>0</v>
      </c>
      <c r="BI316" s="136">
        <f>IF(N316="nulová",J316,0)</f>
        <v>0</v>
      </c>
      <c r="BJ316" s="15" t="s">
        <v>88</v>
      </c>
      <c r="BK316" s="220">
        <f>ROUND(I316*H316,3)</f>
        <v>0</v>
      </c>
      <c r="BL316" s="15" t="s">
        <v>149</v>
      </c>
      <c r="BM316" s="219" t="s">
        <v>814</v>
      </c>
    </row>
    <row r="317" s="2" customFormat="1" ht="24.15" customHeight="1">
      <c r="A317" s="36"/>
      <c r="B317" s="176"/>
      <c r="C317" s="221" t="s">
        <v>815</v>
      </c>
      <c r="D317" s="221" t="s">
        <v>357</v>
      </c>
      <c r="E317" s="222" t="s">
        <v>816</v>
      </c>
      <c r="F317" s="223" t="s">
        <v>817</v>
      </c>
      <c r="G317" s="224" t="s">
        <v>303</v>
      </c>
      <c r="H317" s="225">
        <v>1</v>
      </c>
      <c r="I317" s="226"/>
      <c r="J317" s="225">
        <f>ROUND(I317*H317,3)</f>
        <v>0</v>
      </c>
      <c r="K317" s="227"/>
      <c r="L317" s="228"/>
      <c r="M317" s="229" t="s">
        <v>1</v>
      </c>
      <c r="N317" s="230" t="s">
        <v>44</v>
      </c>
      <c r="O317" s="80"/>
      <c r="P317" s="217">
        <f>O317*H317</f>
        <v>0</v>
      </c>
      <c r="Q317" s="217">
        <v>0.0041999999999999997</v>
      </c>
      <c r="R317" s="217">
        <f>Q317*H317</f>
        <v>0.0041999999999999997</v>
      </c>
      <c r="S317" s="217">
        <v>0</v>
      </c>
      <c r="T317" s="218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19" t="s">
        <v>336</v>
      </c>
      <c r="AT317" s="219" t="s">
        <v>357</v>
      </c>
      <c r="AU317" s="219" t="s">
        <v>88</v>
      </c>
      <c r="AY317" s="15" t="s">
        <v>217</v>
      </c>
      <c r="BE317" s="136">
        <f>IF(N317="základná",J317,0)</f>
        <v>0</v>
      </c>
      <c r="BF317" s="136">
        <f>IF(N317="znížená",J317,0)</f>
        <v>0</v>
      </c>
      <c r="BG317" s="136">
        <f>IF(N317="zákl. prenesená",J317,0)</f>
        <v>0</v>
      </c>
      <c r="BH317" s="136">
        <f>IF(N317="zníž. prenesená",J317,0)</f>
        <v>0</v>
      </c>
      <c r="BI317" s="136">
        <f>IF(N317="nulová",J317,0)</f>
        <v>0</v>
      </c>
      <c r="BJ317" s="15" t="s">
        <v>88</v>
      </c>
      <c r="BK317" s="220">
        <f>ROUND(I317*H317,3)</f>
        <v>0</v>
      </c>
      <c r="BL317" s="15" t="s">
        <v>149</v>
      </c>
      <c r="BM317" s="219" t="s">
        <v>818</v>
      </c>
    </row>
    <row r="318" s="2" customFormat="1" ht="16.5" customHeight="1">
      <c r="A318" s="36"/>
      <c r="B318" s="176"/>
      <c r="C318" s="208" t="s">
        <v>819</v>
      </c>
      <c r="D318" s="208" t="s">
        <v>220</v>
      </c>
      <c r="E318" s="209" t="s">
        <v>820</v>
      </c>
      <c r="F318" s="210" t="s">
        <v>821</v>
      </c>
      <c r="G318" s="211" t="s">
        <v>303</v>
      </c>
      <c r="H318" s="212">
        <v>1</v>
      </c>
      <c r="I318" s="213"/>
      <c r="J318" s="212">
        <f>ROUND(I318*H318,3)</f>
        <v>0</v>
      </c>
      <c r="K318" s="214"/>
      <c r="L318" s="37"/>
      <c r="M318" s="215" t="s">
        <v>1</v>
      </c>
      <c r="N318" s="216" t="s">
        <v>44</v>
      </c>
      <c r="O318" s="80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19" t="s">
        <v>149</v>
      </c>
      <c r="AT318" s="219" t="s">
        <v>220</v>
      </c>
      <c r="AU318" s="219" t="s">
        <v>88</v>
      </c>
      <c r="AY318" s="15" t="s">
        <v>217</v>
      </c>
      <c r="BE318" s="136">
        <f>IF(N318="základná",J318,0)</f>
        <v>0</v>
      </c>
      <c r="BF318" s="136">
        <f>IF(N318="znížená",J318,0)</f>
        <v>0</v>
      </c>
      <c r="BG318" s="136">
        <f>IF(N318="zákl. prenesená",J318,0)</f>
        <v>0</v>
      </c>
      <c r="BH318" s="136">
        <f>IF(N318="zníž. prenesená",J318,0)</f>
        <v>0</v>
      </c>
      <c r="BI318" s="136">
        <f>IF(N318="nulová",J318,0)</f>
        <v>0</v>
      </c>
      <c r="BJ318" s="15" t="s">
        <v>88</v>
      </c>
      <c r="BK318" s="220">
        <f>ROUND(I318*H318,3)</f>
        <v>0</v>
      </c>
      <c r="BL318" s="15" t="s">
        <v>149</v>
      </c>
      <c r="BM318" s="219" t="s">
        <v>822</v>
      </c>
    </row>
    <row r="319" s="2" customFormat="1" ht="24.15" customHeight="1">
      <c r="A319" s="36"/>
      <c r="B319" s="176"/>
      <c r="C319" s="208" t="s">
        <v>146</v>
      </c>
      <c r="D319" s="208" t="s">
        <v>220</v>
      </c>
      <c r="E319" s="209" t="s">
        <v>823</v>
      </c>
      <c r="F319" s="210" t="s">
        <v>824</v>
      </c>
      <c r="G319" s="211" t="s">
        <v>825</v>
      </c>
      <c r="H319" s="212">
        <v>51250</v>
      </c>
      <c r="I319" s="213"/>
      <c r="J319" s="212">
        <f>ROUND(I319*H319,3)</f>
        <v>0</v>
      </c>
      <c r="K319" s="214"/>
      <c r="L319" s="37"/>
      <c r="M319" s="215" t="s">
        <v>1</v>
      </c>
      <c r="N319" s="216" t="s">
        <v>44</v>
      </c>
      <c r="O319" s="80"/>
      <c r="P319" s="217">
        <f>O319*H319</f>
        <v>0</v>
      </c>
      <c r="Q319" s="217">
        <v>6.0000000000000002E-05</v>
      </c>
      <c r="R319" s="217">
        <f>Q319*H319</f>
        <v>3.0750000000000002</v>
      </c>
      <c r="S319" s="217">
        <v>0</v>
      </c>
      <c r="T319" s="218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19" t="s">
        <v>149</v>
      </c>
      <c r="AT319" s="219" t="s">
        <v>220</v>
      </c>
      <c r="AU319" s="219" t="s">
        <v>88</v>
      </c>
      <c r="AY319" s="15" t="s">
        <v>217</v>
      </c>
      <c r="BE319" s="136">
        <f>IF(N319="základná",J319,0)</f>
        <v>0</v>
      </c>
      <c r="BF319" s="136">
        <f>IF(N319="znížená",J319,0)</f>
        <v>0</v>
      </c>
      <c r="BG319" s="136">
        <f>IF(N319="zákl. prenesená",J319,0)</f>
        <v>0</v>
      </c>
      <c r="BH319" s="136">
        <f>IF(N319="zníž. prenesená",J319,0)</f>
        <v>0</v>
      </c>
      <c r="BI319" s="136">
        <f>IF(N319="nulová",J319,0)</f>
        <v>0</v>
      </c>
      <c r="BJ319" s="15" t="s">
        <v>88</v>
      </c>
      <c r="BK319" s="220">
        <f>ROUND(I319*H319,3)</f>
        <v>0</v>
      </c>
      <c r="BL319" s="15" t="s">
        <v>149</v>
      </c>
      <c r="BM319" s="219" t="s">
        <v>826</v>
      </c>
    </row>
    <row r="320" s="2" customFormat="1" ht="24.15" customHeight="1">
      <c r="A320" s="36"/>
      <c r="B320" s="176"/>
      <c r="C320" s="221" t="s">
        <v>827</v>
      </c>
      <c r="D320" s="221" t="s">
        <v>357</v>
      </c>
      <c r="E320" s="222" t="s">
        <v>828</v>
      </c>
      <c r="F320" s="223" t="s">
        <v>829</v>
      </c>
      <c r="G320" s="224" t="s">
        <v>248</v>
      </c>
      <c r="H320" s="225">
        <v>58.938000000000002</v>
      </c>
      <c r="I320" s="226"/>
      <c r="J320" s="225">
        <f>ROUND(I320*H320,3)</f>
        <v>0</v>
      </c>
      <c r="K320" s="227"/>
      <c r="L320" s="228"/>
      <c r="M320" s="229" t="s">
        <v>1</v>
      </c>
      <c r="N320" s="230" t="s">
        <v>44</v>
      </c>
      <c r="O320" s="80"/>
      <c r="P320" s="217">
        <f>O320*H320</f>
        <v>0</v>
      </c>
      <c r="Q320" s="217">
        <v>1</v>
      </c>
      <c r="R320" s="217">
        <f>Q320*H320</f>
        <v>58.938000000000002</v>
      </c>
      <c r="S320" s="217">
        <v>0</v>
      </c>
      <c r="T320" s="218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19" t="s">
        <v>336</v>
      </c>
      <c r="AT320" s="219" t="s">
        <v>357</v>
      </c>
      <c r="AU320" s="219" t="s">
        <v>88</v>
      </c>
      <c r="AY320" s="15" t="s">
        <v>217</v>
      </c>
      <c r="BE320" s="136">
        <f>IF(N320="základná",J320,0)</f>
        <v>0</v>
      </c>
      <c r="BF320" s="136">
        <f>IF(N320="znížená",J320,0)</f>
        <v>0</v>
      </c>
      <c r="BG320" s="136">
        <f>IF(N320="zákl. prenesená",J320,0)</f>
        <v>0</v>
      </c>
      <c r="BH320" s="136">
        <f>IF(N320="zníž. prenesená",J320,0)</f>
        <v>0</v>
      </c>
      <c r="BI320" s="136">
        <f>IF(N320="nulová",J320,0)</f>
        <v>0</v>
      </c>
      <c r="BJ320" s="15" t="s">
        <v>88</v>
      </c>
      <c r="BK320" s="220">
        <f>ROUND(I320*H320,3)</f>
        <v>0</v>
      </c>
      <c r="BL320" s="15" t="s">
        <v>149</v>
      </c>
      <c r="BM320" s="219" t="s">
        <v>830</v>
      </c>
    </row>
    <row r="321" s="2" customFormat="1" ht="16.5" customHeight="1">
      <c r="A321" s="36"/>
      <c r="B321" s="176"/>
      <c r="C321" s="208" t="s">
        <v>831</v>
      </c>
      <c r="D321" s="208" t="s">
        <v>220</v>
      </c>
      <c r="E321" s="209" t="s">
        <v>832</v>
      </c>
      <c r="F321" s="210" t="s">
        <v>833</v>
      </c>
      <c r="G321" s="211" t="s">
        <v>303</v>
      </c>
      <c r="H321" s="212">
        <v>1</v>
      </c>
      <c r="I321" s="213"/>
      <c r="J321" s="212">
        <f>ROUND(I321*H321,3)</f>
        <v>0</v>
      </c>
      <c r="K321" s="214"/>
      <c r="L321" s="37"/>
      <c r="M321" s="215" t="s">
        <v>1</v>
      </c>
      <c r="N321" s="216" t="s">
        <v>44</v>
      </c>
      <c r="O321" s="80"/>
      <c r="P321" s="217">
        <f>O321*H321</f>
        <v>0</v>
      </c>
      <c r="Q321" s="217">
        <v>0</v>
      </c>
      <c r="R321" s="217">
        <f>Q321*H321</f>
        <v>0</v>
      </c>
      <c r="S321" s="217">
        <v>0</v>
      </c>
      <c r="T321" s="218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19" t="s">
        <v>149</v>
      </c>
      <c r="AT321" s="219" t="s">
        <v>220</v>
      </c>
      <c r="AU321" s="219" t="s">
        <v>88</v>
      </c>
      <c r="AY321" s="15" t="s">
        <v>217</v>
      </c>
      <c r="BE321" s="136">
        <f>IF(N321="základná",J321,0)</f>
        <v>0</v>
      </c>
      <c r="BF321" s="136">
        <f>IF(N321="znížená",J321,0)</f>
        <v>0</v>
      </c>
      <c r="BG321" s="136">
        <f>IF(N321="zákl. prenesená",J321,0)</f>
        <v>0</v>
      </c>
      <c r="BH321" s="136">
        <f>IF(N321="zníž. prenesená",J321,0)</f>
        <v>0</v>
      </c>
      <c r="BI321" s="136">
        <f>IF(N321="nulová",J321,0)</f>
        <v>0</v>
      </c>
      <c r="BJ321" s="15" t="s">
        <v>88</v>
      </c>
      <c r="BK321" s="220">
        <f>ROUND(I321*H321,3)</f>
        <v>0</v>
      </c>
      <c r="BL321" s="15" t="s">
        <v>149</v>
      </c>
      <c r="BM321" s="219" t="s">
        <v>834</v>
      </c>
    </row>
    <row r="322" s="2" customFormat="1" ht="16.5" customHeight="1">
      <c r="A322" s="36"/>
      <c r="B322" s="176"/>
      <c r="C322" s="208" t="s">
        <v>835</v>
      </c>
      <c r="D322" s="208" t="s">
        <v>220</v>
      </c>
      <c r="E322" s="209" t="s">
        <v>836</v>
      </c>
      <c r="F322" s="210" t="s">
        <v>837</v>
      </c>
      <c r="G322" s="211" t="s">
        <v>303</v>
      </c>
      <c r="H322" s="212">
        <v>1</v>
      </c>
      <c r="I322" s="213"/>
      <c r="J322" s="212">
        <f>ROUND(I322*H322,3)</f>
        <v>0</v>
      </c>
      <c r="K322" s="214"/>
      <c r="L322" s="37"/>
      <c r="M322" s="215" t="s">
        <v>1</v>
      </c>
      <c r="N322" s="216" t="s">
        <v>44</v>
      </c>
      <c r="O322" s="80"/>
      <c r="P322" s="217">
        <f>O322*H322</f>
        <v>0</v>
      </c>
      <c r="Q322" s="217">
        <v>0</v>
      </c>
      <c r="R322" s="217">
        <f>Q322*H322</f>
        <v>0</v>
      </c>
      <c r="S322" s="217">
        <v>0</v>
      </c>
      <c r="T322" s="218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19" t="s">
        <v>149</v>
      </c>
      <c r="AT322" s="219" t="s">
        <v>220</v>
      </c>
      <c r="AU322" s="219" t="s">
        <v>88</v>
      </c>
      <c r="AY322" s="15" t="s">
        <v>217</v>
      </c>
      <c r="BE322" s="136">
        <f>IF(N322="základná",J322,0)</f>
        <v>0</v>
      </c>
      <c r="BF322" s="136">
        <f>IF(N322="znížená",J322,0)</f>
        <v>0</v>
      </c>
      <c r="BG322" s="136">
        <f>IF(N322="zákl. prenesená",J322,0)</f>
        <v>0</v>
      </c>
      <c r="BH322" s="136">
        <f>IF(N322="zníž. prenesená",J322,0)</f>
        <v>0</v>
      </c>
      <c r="BI322" s="136">
        <f>IF(N322="nulová",J322,0)</f>
        <v>0</v>
      </c>
      <c r="BJ322" s="15" t="s">
        <v>88</v>
      </c>
      <c r="BK322" s="220">
        <f>ROUND(I322*H322,3)</f>
        <v>0</v>
      </c>
      <c r="BL322" s="15" t="s">
        <v>149</v>
      </c>
      <c r="BM322" s="219" t="s">
        <v>838</v>
      </c>
    </row>
    <row r="323" s="2" customFormat="1" ht="16.5" customHeight="1">
      <c r="A323" s="36"/>
      <c r="B323" s="176"/>
      <c r="C323" s="208" t="s">
        <v>839</v>
      </c>
      <c r="D323" s="208" t="s">
        <v>220</v>
      </c>
      <c r="E323" s="209" t="s">
        <v>840</v>
      </c>
      <c r="F323" s="210" t="s">
        <v>841</v>
      </c>
      <c r="G323" s="211" t="s">
        <v>303</v>
      </c>
      <c r="H323" s="212">
        <v>3</v>
      </c>
      <c r="I323" s="213"/>
      <c r="J323" s="212">
        <f>ROUND(I323*H323,3)</f>
        <v>0</v>
      </c>
      <c r="K323" s="214"/>
      <c r="L323" s="37"/>
      <c r="M323" s="215" t="s">
        <v>1</v>
      </c>
      <c r="N323" s="216" t="s">
        <v>44</v>
      </c>
      <c r="O323" s="80"/>
      <c r="P323" s="217">
        <f>O323*H323</f>
        <v>0</v>
      </c>
      <c r="Q323" s="217">
        <v>0</v>
      </c>
      <c r="R323" s="217">
        <f>Q323*H323</f>
        <v>0</v>
      </c>
      <c r="S323" s="217">
        <v>0</v>
      </c>
      <c r="T323" s="218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19" t="s">
        <v>149</v>
      </c>
      <c r="AT323" s="219" t="s">
        <v>220</v>
      </c>
      <c r="AU323" s="219" t="s">
        <v>88</v>
      </c>
      <c r="AY323" s="15" t="s">
        <v>217</v>
      </c>
      <c r="BE323" s="136">
        <f>IF(N323="základná",J323,0)</f>
        <v>0</v>
      </c>
      <c r="BF323" s="136">
        <f>IF(N323="znížená",J323,0)</f>
        <v>0</v>
      </c>
      <c r="BG323" s="136">
        <f>IF(N323="zákl. prenesená",J323,0)</f>
        <v>0</v>
      </c>
      <c r="BH323" s="136">
        <f>IF(N323="zníž. prenesená",J323,0)</f>
        <v>0</v>
      </c>
      <c r="BI323" s="136">
        <f>IF(N323="nulová",J323,0)</f>
        <v>0</v>
      </c>
      <c r="BJ323" s="15" t="s">
        <v>88</v>
      </c>
      <c r="BK323" s="220">
        <f>ROUND(I323*H323,3)</f>
        <v>0</v>
      </c>
      <c r="BL323" s="15" t="s">
        <v>149</v>
      </c>
      <c r="BM323" s="219" t="s">
        <v>842</v>
      </c>
    </row>
    <row r="324" s="2" customFormat="1" ht="24.15" customHeight="1">
      <c r="A324" s="36"/>
      <c r="B324" s="176"/>
      <c r="C324" s="208" t="s">
        <v>843</v>
      </c>
      <c r="D324" s="208" t="s">
        <v>220</v>
      </c>
      <c r="E324" s="209" t="s">
        <v>844</v>
      </c>
      <c r="F324" s="210" t="s">
        <v>845</v>
      </c>
      <c r="G324" s="211" t="s">
        <v>254</v>
      </c>
      <c r="H324" s="212">
        <v>42.305999999999997</v>
      </c>
      <c r="I324" s="213"/>
      <c r="J324" s="212">
        <f>ROUND(I324*H324,3)</f>
        <v>0</v>
      </c>
      <c r="K324" s="214"/>
      <c r="L324" s="37"/>
      <c r="M324" s="215" t="s">
        <v>1</v>
      </c>
      <c r="N324" s="216" t="s">
        <v>44</v>
      </c>
      <c r="O324" s="80"/>
      <c r="P324" s="217">
        <f>O324*H324</f>
        <v>0</v>
      </c>
      <c r="Q324" s="217">
        <v>0</v>
      </c>
      <c r="R324" s="217">
        <f>Q324*H324</f>
        <v>0</v>
      </c>
      <c r="S324" s="217">
        <v>0</v>
      </c>
      <c r="T324" s="218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19" t="s">
        <v>149</v>
      </c>
      <c r="AT324" s="219" t="s">
        <v>220</v>
      </c>
      <c r="AU324" s="219" t="s">
        <v>88</v>
      </c>
      <c r="AY324" s="15" t="s">
        <v>217</v>
      </c>
      <c r="BE324" s="136">
        <f>IF(N324="základná",J324,0)</f>
        <v>0</v>
      </c>
      <c r="BF324" s="136">
        <f>IF(N324="znížená",J324,0)</f>
        <v>0</v>
      </c>
      <c r="BG324" s="136">
        <f>IF(N324="zákl. prenesená",J324,0)</f>
        <v>0</v>
      </c>
      <c r="BH324" s="136">
        <f>IF(N324="zníž. prenesená",J324,0)</f>
        <v>0</v>
      </c>
      <c r="BI324" s="136">
        <f>IF(N324="nulová",J324,0)</f>
        <v>0</v>
      </c>
      <c r="BJ324" s="15" t="s">
        <v>88</v>
      </c>
      <c r="BK324" s="220">
        <f>ROUND(I324*H324,3)</f>
        <v>0</v>
      </c>
      <c r="BL324" s="15" t="s">
        <v>149</v>
      </c>
      <c r="BM324" s="219" t="s">
        <v>846</v>
      </c>
    </row>
    <row r="325" s="2" customFormat="1" ht="24.15" customHeight="1">
      <c r="A325" s="36"/>
      <c r="B325" s="176"/>
      <c r="C325" s="208" t="s">
        <v>847</v>
      </c>
      <c r="D325" s="208" t="s">
        <v>220</v>
      </c>
      <c r="E325" s="209" t="s">
        <v>848</v>
      </c>
      <c r="F325" s="210" t="s">
        <v>849</v>
      </c>
      <c r="G325" s="211" t="s">
        <v>303</v>
      </c>
      <c r="H325" s="212">
        <v>1</v>
      </c>
      <c r="I325" s="213"/>
      <c r="J325" s="212">
        <f>ROUND(I325*H325,3)</f>
        <v>0</v>
      </c>
      <c r="K325" s="214"/>
      <c r="L325" s="37"/>
      <c r="M325" s="215" t="s">
        <v>1</v>
      </c>
      <c r="N325" s="216" t="s">
        <v>44</v>
      </c>
      <c r="O325" s="80"/>
      <c r="P325" s="217">
        <f>O325*H325</f>
        <v>0</v>
      </c>
      <c r="Q325" s="217">
        <v>0</v>
      </c>
      <c r="R325" s="217">
        <f>Q325*H325</f>
        <v>0</v>
      </c>
      <c r="S325" s="217">
        <v>0</v>
      </c>
      <c r="T325" s="218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19" t="s">
        <v>149</v>
      </c>
      <c r="AT325" s="219" t="s">
        <v>220</v>
      </c>
      <c r="AU325" s="219" t="s">
        <v>88</v>
      </c>
      <c r="AY325" s="15" t="s">
        <v>217</v>
      </c>
      <c r="BE325" s="136">
        <f>IF(N325="základná",J325,0)</f>
        <v>0</v>
      </c>
      <c r="BF325" s="136">
        <f>IF(N325="znížená",J325,0)</f>
        <v>0</v>
      </c>
      <c r="BG325" s="136">
        <f>IF(N325="zákl. prenesená",J325,0)</f>
        <v>0</v>
      </c>
      <c r="BH325" s="136">
        <f>IF(N325="zníž. prenesená",J325,0)</f>
        <v>0</v>
      </c>
      <c r="BI325" s="136">
        <f>IF(N325="nulová",J325,0)</f>
        <v>0</v>
      </c>
      <c r="BJ325" s="15" t="s">
        <v>88</v>
      </c>
      <c r="BK325" s="220">
        <f>ROUND(I325*H325,3)</f>
        <v>0</v>
      </c>
      <c r="BL325" s="15" t="s">
        <v>149</v>
      </c>
      <c r="BM325" s="219" t="s">
        <v>850</v>
      </c>
    </row>
    <row r="326" s="2" customFormat="1" ht="37.8" customHeight="1">
      <c r="A326" s="36"/>
      <c r="B326" s="176"/>
      <c r="C326" s="208" t="s">
        <v>851</v>
      </c>
      <c r="D326" s="208" t="s">
        <v>220</v>
      </c>
      <c r="E326" s="209" t="s">
        <v>852</v>
      </c>
      <c r="F326" s="210" t="s">
        <v>853</v>
      </c>
      <c r="G326" s="211" t="s">
        <v>303</v>
      </c>
      <c r="H326" s="212">
        <v>1</v>
      </c>
      <c r="I326" s="213"/>
      <c r="J326" s="212">
        <f>ROUND(I326*H326,3)</f>
        <v>0</v>
      </c>
      <c r="K326" s="214"/>
      <c r="L326" s="37"/>
      <c r="M326" s="215" t="s">
        <v>1</v>
      </c>
      <c r="N326" s="216" t="s">
        <v>44</v>
      </c>
      <c r="O326" s="80"/>
      <c r="P326" s="217">
        <f>O326*H326</f>
        <v>0</v>
      </c>
      <c r="Q326" s="217">
        <v>0</v>
      </c>
      <c r="R326" s="217">
        <f>Q326*H326</f>
        <v>0</v>
      </c>
      <c r="S326" s="217">
        <v>0</v>
      </c>
      <c r="T326" s="218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19" t="s">
        <v>149</v>
      </c>
      <c r="AT326" s="219" t="s">
        <v>220</v>
      </c>
      <c r="AU326" s="219" t="s">
        <v>88</v>
      </c>
      <c r="AY326" s="15" t="s">
        <v>217</v>
      </c>
      <c r="BE326" s="136">
        <f>IF(N326="základná",J326,0)</f>
        <v>0</v>
      </c>
      <c r="BF326" s="136">
        <f>IF(N326="znížená",J326,0)</f>
        <v>0</v>
      </c>
      <c r="BG326" s="136">
        <f>IF(N326="zákl. prenesená",J326,0)</f>
        <v>0</v>
      </c>
      <c r="BH326" s="136">
        <f>IF(N326="zníž. prenesená",J326,0)</f>
        <v>0</v>
      </c>
      <c r="BI326" s="136">
        <f>IF(N326="nulová",J326,0)</f>
        <v>0</v>
      </c>
      <c r="BJ326" s="15" t="s">
        <v>88</v>
      </c>
      <c r="BK326" s="220">
        <f>ROUND(I326*H326,3)</f>
        <v>0</v>
      </c>
      <c r="BL326" s="15" t="s">
        <v>149</v>
      </c>
      <c r="BM326" s="219" t="s">
        <v>854</v>
      </c>
    </row>
    <row r="327" s="2" customFormat="1" ht="24.15" customHeight="1">
      <c r="A327" s="36"/>
      <c r="B327" s="176"/>
      <c r="C327" s="208" t="s">
        <v>855</v>
      </c>
      <c r="D327" s="208" t="s">
        <v>220</v>
      </c>
      <c r="E327" s="209" t="s">
        <v>856</v>
      </c>
      <c r="F327" s="210" t="s">
        <v>857</v>
      </c>
      <c r="G327" s="211" t="s">
        <v>303</v>
      </c>
      <c r="H327" s="212">
        <v>1</v>
      </c>
      <c r="I327" s="213"/>
      <c r="J327" s="212">
        <f>ROUND(I327*H327,3)</f>
        <v>0</v>
      </c>
      <c r="K327" s="214"/>
      <c r="L327" s="37"/>
      <c r="M327" s="215" t="s">
        <v>1</v>
      </c>
      <c r="N327" s="216" t="s">
        <v>44</v>
      </c>
      <c r="O327" s="80"/>
      <c r="P327" s="217">
        <f>O327*H327</f>
        <v>0</v>
      </c>
      <c r="Q327" s="217">
        <v>0</v>
      </c>
      <c r="R327" s="217">
        <f>Q327*H327</f>
        <v>0</v>
      </c>
      <c r="S327" s="217">
        <v>0</v>
      </c>
      <c r="T327" s="218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19" t="s">
        <v>149</v>
      </c>
      <c r="AT327" s="219" t="s">
        <v>220</v>
      </c>
      <c r="AU327" s="219" t="s">
        <v>88</v>
      </c>
      <c r="AY327" s="15" t="s">
        <v>217</v>
      </c>
      <c r="BE327" s="136">
        <f>IF(N327="základná",J327,0)</f>
        <v>0</v>
      </c>
      <c r="BF327" s="136">
        <f>IF(N327="znížená",J327,0)</f>
        <v>0</v>
      </c>
      <c r="BG327" s="136">
        <f>IF(N327="zákl. prenesená",J327,0)</f>
        <v>0</v>
      </c>
      <c r="BH327" s="136">
        <f>IF(N327="zníž. prenesená",J327,0)</f>
        <v>0</v>
      </c>
      <c r="BI327" s="136">
        <f>IF(N327="nulová",J327,0)</f>
        <v>0</v>
      </c>
      <c r="BJ327" s="15" t="s">
        <v>88</v>
      </c>
      <c r="BK327" s="220">
        <f>ROUND(I327*H327,3)</f>
        <v>0</v>
      </c>
      <c r="BL327" s="15" t="s">
        <v>149</v>
      </c>
      <c r="BM327" s="219" t="s">
        <v>858</v>
      </c>
    </row>
    <row r="328" s="2" customFormat="1" ht="37.8" customHeight="1">
      <c r="A328" s="36"/>
      <c r="B328" s="176"/>
      <c r="C328" s="208" t="s">
        <v>859</v>
      </c>
      <c r="D328" s="208" t="s">
        <v>220</v>
      </c>
      <c r="E328" s="209" t="s">
        <v>860</v>
      </c>
      <c r="F328" s="210" t="s">
        <v>861</v>
      </c>
      <c r="G328" s="211" t="s">
        <v>303</v>
      </c>
      <c r="H328" s="212">
        <v>1</v>
      </c>
      <c r="I328" s="213"/>
      <c r="J328" s="212">
        <f>ROUND(I328*H328,3)</f>
        <v>0</v>
      </c>
      <c r="K328" s="214"/>
      <c r="L328" s="37"/>
      <c r="M328" s="215" t="s">
        <v>1</v>
      </c>
      <c r="N328" s="216" t="s">
        <v>44</v>
      </c>
      <c r="O328" s="80"/>
      <c r="P328" s="217">
        <f>O328*H328</f>
        <v>0</v>
      </c>
      <c r="Q328" s="217">
        <v>0</v>
      </c>
      <c r="R328" s="217">
        <f>Q328*H328</f>
        <v>0</v>
      </c>
      <c r="S328" s="217">
        <v>0</v>
      </c>
      <c r="T328" s="218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19" t="s">
        <v>149</v>
      </c>
      <c r="AT328" s="219" t="s">
        <v>220</v>
      </c>
      <c r="AU328" s="219" t="s">
        <v>88</v>
      </c>
      <c r="AY328" s="15" t="s">
        <v>217</v>
      </c>
      <c r="BE328" s="136">
        <f>IF(N328="základná",J328,0)</f>
        <v>0</v>
      </c>
      <c r="BF328" s="136">
        <f>IF(N328="znížená",J328,0)</f>
        <v>0</v>
      </c>
      <c r="BG328" s="136">
        <f>IF(N328="zákl. prenesená",J328,0)</f>
        <v>0</v>
      </c>
      <c r="BH328" s="136">
        <f>IF(N328="zníž. prenesená",J328,0)</f>
        <v>0</v>
      </c>
      <c r="BI328" s="136">
        <f>IF(N328="nulová",J328,0)</f>
        <v>0</v>
      </c>
      <c r="BJ328" s="15" t="s">
        <v>88</v>
      </c>
      <c r="BK328" s="220">
        <f>ROUND(I328*H328,3)</f>
        <v>0</v>
      </c>
      <c r="BL328" s="15" t="s">
        <v>149</v>
      </c>
      <c r="BM328" s="219" t="s">
        <v>862</v>
      </c>
    </row>
    <row r="329" s="2" customFormat="1" ht="24.15" customHeight="1">
      <c r="A329" s="36"/>
      <c r="B329" s="176"/>
      <c r="C329" s="208" t="s">
        <v>863</v>
      </c>
      <c r="D329" s="208" t="s">
        <v>220</v>
      </c>
      <c r="E329" s="209" t="s">
        <v>864</v>
      </c>
      <c r="F329" s="210" t="s">
        <v>865</v>
      </c>
      <c r="G329" s="211" t="s">
        <v>303</v>
      </c>
      <c r="H329" s="212">
        <v>1</v>
      </c>
      <c r="I329" s="213"/>
      <c r="J329" s="212">
        <f>ROUND(I329*H329,3)</f>
        <v>0</v>
      </c>
      <c r="K329" s="214"/>
      <c r="L329" s="37"/>
      <c r="M329" s="215" t="s">
        <v>1</v>
      </c>
      <c r="N329" s="216" t="s">
        <v>44</v>
      </c>
      <c r="O329" s="80"/>
      <c r="P329" s="217">
        <f>O329*H329</f>
        <v>0</v>
      </c>
      <c r="Q329" s="217">
        <v>0</v>
      </c>
      <c r="R329" s="217">
        <f>Q329*H329</f>
        <v>0</v>
      </c>
      <c r="S329" s="217">
        <v>0</v>
      </c>
      <c r="T329" s="218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19" t="s">
        <v>149</v>
      </c>
      <c r="AT329" s="219" t="s">
        <v>220</v>
      </c>
      <c r="AU329" s="219" t="s">
        <v>88</v>
      </c>
      <c r="AY329" s="15" t="s">
        <v>217</v>
      </c>
      <c r="BE329" s="136">
        <f>IF(N329="základná",J329,0)</f>
        <v>0</v>
      </c>
      <c r="BF329" s="136">
        <f>IF(N329="znížená",J329,0)</f>
        <v>0</v>
      </c>
      <c r="BG329" s="136">
        <f>IF(N329="zákl. prenesená",J329,0)</f>
        <v>0</v>
      </c>
      <c r="BH329" s="136">
        <f>IF(N329="zníž. prenesená",J329,0)</f>
        <v>0</v>
      </c>
      <c r="BI329" s="136">
        <f>IF(N329="nulová",J329,0)</f>
        <v>0</v>
      </c>
      <c r="BJ329" s="15" t="s">
        <v>88</v>
      </c>
      <c r="BK329" s="220">
        <f>ROUND(I329*H329,3)</f>
        <v>0</v>
      </c>
      <c r="BL329" s="15" t="s">
        <v>149</v>
      </c>
      <c r="BM329" s="219" t="s">
        <v>866</v>
      </c>
    </row>
    <row r="330" s="2" customFormat="1" ht="24.15" customHeight="1">
      <c r="A330" s="36"/>
      <c r="B330" s="176"/>
      <c r="C330" s="208" t="s">
        <v>867</v>
      </c>
      <c r="D330" s="208" t="s">
        <v>220</v>
      </c>
      <c r="E330" s="209" t="s">
        <v>868</v>
      </c>
      <c r="F330" s="210" t="s">
        <v>869</v>
      </c>
      <c r="G330" s="211" t="s">
        <v>303</v>
      </c>
      <c r="H330" s="212">
        <v>1</v>
      </c>
      <c r="I330" s="213"/>
      <c r="J330" s="212">
        <f>ROUND(I330*H330,3)</f>
        <v>0</v>
      </c>
      <c r="K330" s="214"/>
      <c r="L330" s="37"/>
      <c r="M330" s="215" t="s">
        <v>1</v>
      </c>
      <c r="N330" s="216" t="s">
        <v>44</v>
      </c>
      <c r="O330" s="80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19" t="s">
        <v>149</v>
      </c>
      <c r="AT330" s="219" t="s">
        <v>220</v>
      </c>
      <c r="AU330" s="219" t="s">
        <v>88</v>
      </c>
      <c r="AY330" s="15" t="s">
        <v>217</v>
      </c>
      <c r="BE330" s="136">
        <f>IF(N330="základná",J330,0)</f>
        <v>0</v>
      </c>
      <c r="BF330" s="136">
        <f>IF(N330="znížená",J330,0)</f>
        <v>0</v>
      </c>
      <c r="BG330" s="136">
        <f>IF(N330="zákl. prenesená",J330,0)</f>
        <v>0</v>
      </c>
      <c r="BH330" s="136">
        <f>IF(N330="zníž. prenesená",J330,0)</f>
        <v>0</v>
      </c>
      <c r="BI330" s="136">
        <f>IF(N330="nulová",J330,0)</f>
        <v>0</v>
      </c>
      <c r="BJ330" s="15" t="s">
        <v>88</v>
      </c>
      <c r="BK330" s="220">
        <f>ROUND(I330*H330,3)</f>
        <v>0</v>
      </c>
      <c r="BL330" s="15" t="s">
        <v>149</v>
      </c>
      <c r="BM330" s="219" t="s">
        <v>870</v>
      </c>
    </row>
    <row r="331" s="2" customFormat="1" ht="24.15" customHeight="1">
      <c r="A331" s="36"/>
      <c r="B331" s="176"/>
      <c r="C331" s="208" t="s">
        <v>871</v>
      </c>
      <c r="D331" s="208" t="s">
        <v>220</v>
      </c>
      <c r="E331" s="209" t="s">
        <v>872</v>
      </c>
      <c r="F331" s="210" t="s">
        <v>873</v>
      </c>
      <c r="G331" s="211" t="s">
        <v>303</v>
      </c>
      <c r="H331" s="212">
        <v>1</v>
      </c>
      <c r="I331" s="213"/>
      <c r="J331" s="212">
        <f>ROUND(I331*H331,3)</f>
        <v>0</v>
      </c>
      <c r="K331" s="214"/>
      <c r="L331" s="37"/>
      <c r="M331" s="215" t="s">
        <v>1</v>
      </c>
      <c r="N331" s="216" t="s">
        <v>44</v>
      </c>
      <c r="O331" s="80"/>
      <c r="P331" s="217">
        <f>O331*H331</f>
        <v>0</v>
      </c>
      <c r="Q331" s="217">
        <v>0</v>
      </c>
      <c r="R331" s="217">
        <f>Q331*H331</f>
        <v>0</v>
      </c>
      <c r="S331" s="217">
        <v>0</v>
      </c>
      <c r="T331" s="218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19" t="s">
        <v>149</v>
      </c>
      <c r="AT331" s="219" t="s">
        <v>220</v>
      </c>
      <c r="AU331" s="219" t="s">
        <v>88</v>
      </c>
      <c r="AY331" s="15" t="s">
        <v>217</v>
      </c>
      <c r="BE331" s="136">
        <f>IF(N331="základná",J331,0)</f>
        <v>0</v>
      </c>
      <c r="BF331" s="136">
        <f>IF(N331="znížená",J331,0)</f>
        <v>0</v>
      </c>
      <c r="BG331" s="136">
        <f>IF(N331="zákl. prenesená",J331,0)</f>
        <v>0</v>
      </c>
      <c r="BH331" s="136">
        <f>IF(N331="zníž. prenesená",J331,0)</f>
        <v>0</v>
      </c>
      <c r="BI331" s="136">
        <f>IF(N331="nulová",J331,0)</f>
        <v>0</v>
      </c>
      <c r="BJ331" s="15" t="s">
        <v>88</v>
      </c>
      <c r="BK331" s="220">
        <f>ROUND(I331*H331,3)</f>
        <v>0</v>
      </c>
      <c r="BL331" s="15" t="s">
        <v>149</v>
      </c>
      <c r="BM331" s="219" t="s">
        <v>874</v>
      </c>
    </row>
    <row r="332" s="2" customFormat="1" ht="24.15" customHeight="1">
      <c r="A332" s="36"/>
      <c r="B332" s="176"/>
      <c r="C332" s="208" t="s">
        <v>875</v>
      </c>
      <c r="D332" s="208" t="s">
        <v>220</v>
      </c>
      <c r="E332" s="209" t="s">
        <v>876</v>
      </c>
      <c r="F332" s="210" t="s">
        <v>877</v>
      </c>
      <c r="G332" s="211" t="s">
        <v>254</v>
      </c>
      <c r="H332" s="212">
        <v>93.933000000000007</v>
      </c>
      <c r="I332" s="213"/>
      <c r="J332" s="212">
        <f>ROUND(I332*H332,3)</f>
        <v>0</v>
      </c>
      <c r="K332" s="214"/>
      <c r="L332" s="37"/>
      <c r="M332" s="215" t="s">
        <v>1</v>
      </c>
      <c r="N332" s="216" t="s">
        <v>44</v>
      </c>
      <c r="O332" s="80"/>
      <c r="P332" s="217">
        <f>O332*H332</f>
        <v>0</v>
      </c>
      <c r="Q332" s="217">
        <v>0</v>
      </c>
      <c r="R332" s="217">
        <f>Q332*H332</f>
        <v>0</v>
      </c>
      <c r="S332" s="217">
        <v>0</v>
      </c>
      <c r="T332" s="218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19" t="s">
        <v>149</v>
      </c>
      <c r="AT332" s="219" t="s">
        <v>220</v>
      </c>
      <c r="AU332" s="219" t="s">
        <v>88</v>
      </c>
      <c r="AY332" s="15" t="s">
        <v>217</v>
      </c>
      <c r="BE332" s="136">
        <f>IF(N332="základná",J332,0)</f>
        <v>0</v>
      </c>
      <c r="BF332" s="136">
        <f>IF(N332="znížená",J332,0)</f>
        <v>0</v>
      </c>
      <c r="BG332" s="136">
        <f>IF(N332="zákl. prenesená",J332,0)</f>
        <v>0</v>
      </c>
      <c r="BH332" s="136">
        <f>IF(N332="zníž. prenesená",J332,0)</f>
        <v>0</v>
      </c>
      <c r="BI332" s="136">
        <f>IF(N332="nulová",J332,0)</f>
        <v>0</v>
      </c>
      <c r="BJ332" s="15" t="s">
        <v>88</v>
      </c>
      <c r="BK332" s="220">
        <f>ROUND(I332*H332,3)</f>
        <v>0</v>
      </c>
      <c r="BL332" s="15" t="s">
        <v>149</v>
      </c>
      <c r="BM332" s="219" t="s">
        <v>878</v>
      </c>
    </row>
    <row r="333" s="12" customFormat="1" ht="22.8" customHeight="1">
      <c r="A333" s="12"/>
      <c r="B333" s="195"/>
      <c r="C333" s="12"/>
      <c r="D333" s="196" t="s">
        <v>77</v>
      </c>
      <c r="E333" s="206" t="s">
        <v>879</v>
      </c>
      <c r="F333" s="206" t="s">
        <v>880</v>
      </c>
      <c r="G333" s="12"/>
      <c r="H333" s="12"/>
      <c r="I333" s="198"/>
      <c r="J333" s="207">
        <f>BK333</f>
        <v>0</v>
      </c>
      <c r="K333" s="12"/>
      <c r="L333" s="195"/>
      <c r="M333" s="200"/>
      <c r="N333" s="201"/>
      <c r="O333" s="201"/>
      <c r="P333" s="202">
        <f>SUM(P334:P337)</f>
        <v>0</v>
      </c>
      <c r="Q333" s="201"/>
      <c r="R333" s="202">
        <f>SUM(R334:R337)</f>
        <v>5.6359451000000007</v>
      </c>
      <c r="S333" s="201"/>
      <c r="T333" s="203">
        <f>SUM(T334:T337)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96" t="s">
        <v>88</v>
      </c>
      <c r="AT333" s="204" t="s">
        <v>77</v>
      </c>
      <c r="AU333" s="204" t="s">
        <v>82</v>
      </c>
      <c r="AY333" s="196" t="s">
        <v>217</v>
      </c>
      <c r="BK333" s="205">
        <f>SUM(BK334:BK337)</f>
        <v>0</v>
      </c>
    </row>
    <row r="334" s="2" customFormat="1" ht="21.75" customHeight="1">
      <c r="A334" s="36"/>
      <c r="B334" s="176"/>
      <c r="C334" s="208" t="s">
        <v>881</v>
      </c>
      <c r="D334" s="208" t="s">
        <v>220</v>
      </c>
      <c r="E334" s="209" t="s">
        <v>882</v>
      </c>
      <c r="F334" s="210" t="s">
        <v>883</v>
      </c>
      <c r="G334" s="211" t="s">
        <v>254</v>
      </c>
      <c r="H334" s="212">
        <v>161.99000000000001</v>
      </c>
      <c r="I334" s="213"/>
      <c r="J334" s="212">
        <f>ROUND(I334*H334,3)</f>
        <v>0</v>
      </c>
      <c r="K334" s="214"/>
      <c r="L334" s="37"/>
      <c r="M334" s="215" t="s">
        <v>1</v>
      </c>
      <c r="N334" s="216" t="s">
        <v>44</v>
      </c>
      <c r="O334" s="80"/>
      <c r="P334" s="217">
        <f>O334*H334</f>
        <v>0</v>
      </c>
      <c r="Q334" s="217">
        <v>0.00365</v>
      </c>
      <c r="R334" s="217">
        <f>Q334*H334</f>
        <v>0.59126350000000005</v>
      </c>
      <c r="S334" s="217">
        <v>0</v>
      </c>
      <c r="T334" s="218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19" t="s">
        <v>149</v>
      </c>
      <c r="AT334" s="219" t="s">
        <v>220</v>
      </c>
      <c r="AU334" s="219" t="s">
        <v>88</v>
      </c>
      <c r="AY334" s="15" t="s">
        <v>217</v>
      </c>
      <c r="BE334" s="136">
        <f>IF(N334="základná",J334,0)</f>
        <v>0</v>
      </c>
      <c r="BF334" s="136">
        <f>IF(N334="znížená",J334,0)</f>
        <v>0</v>
      </c>
      <c r="BG334" s="136">
        <f>IF(N334="zákl. prenesená",J334,0)</f>
        <v>0</v>
      </c>
      <c r="BH334" s="136">
        <f>IF(N334="zníž. prenesená",J334,0)</f>
        <v>0</v>
      </c>
      <c r="BI334" s="136">
        <f>IF(N334="nulová",J334,0)</f>
        <v>0</v>
      </c>
      <c r="BJ334" s="15" t="s">
        <v>88</v>
      </c>
      <c r="BK334" s="220">
        <f>ROUND(I334*H334,3)</f>
        <v>0</v>
      </c>
      <c r="BL334" s="15" t="s">
        <v>149</v>
      </c>
      <c r="BM334" s="219" t="s">
        <v>884</v>
      </c>
    </row>
    <row r="335" s="2" customFormat="1" ht="37.8" customHeight="1">
      <c r="A335" s="36"/>
      <c r="B335" s="176"/>
      <c r="C335" s="221" t="s">
        <v>885</v>
      </c>
      <c r="D335" s="221" t="s">
        <v>357</v>
      </c>
      <c r="E335" s="222" t="s">
        <v>886</v>
      </c>
      <c r="F335" s="223" t="s">
        <v>887</v>
      </c>
      <c r="G335" s="224" t="s">
        <v>254</v>
      </c>
      <c r="H335" s="225">
        <v>171.709</v>
      </c>
      <c r="I335" s="226"/>
      <c r="J335" s="225">
        <f>ROUND(I335*H335,3)</f>
        <v>0</v>
      </c>
      <c r="K335" s="227"/>
      <c r="L335" s="228"/>
      <c r="M335" s="229" t="s">
        <v>1</v>
      </c>
      <c r="N335" s="230" t="s">
        <v>44</v>
      </c>
      <c r="O335" s="80"/>
      <c r="P335" s="217">
        <f>O335*H335</f>
        <v>0</v>
      </c>
      <c r="Q335" s="217">
        <v>0.0252</v>
      </c>
      <c r="R335" s="217">
        <f>Q335*H335</f>
        <v>4.3270667999999999</v>
      </c>
      <c r="S335" s="217">
        <v>0</v>
      </c>
      <c r="T335" s="218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19" t="s">
        <v>336</v>
      </c>
      <c r="AT335" s="219" t="s">
        <v>357</v>
      </c>
      <c r="AU335" s="219" t="s">
        <v>88</v>
      </c>
      <c r="AY335" s="15" t="s">
        <v>217</v>
      </c>
      <c r="BE335" s="136">
        <f>IF(N335="základná",J335,0)</f>
        <v>0</v>
      </c>
      <c r="BF335" s="136">
        <f>IF(N335="znížená",J335,0)</f>
        <v>0</v>
      </c>
      <c r="BG335" s="136">
        <f>IF(N335="zákl. prenesená",J335,0)</f>
        <v>0</v>
      </c>
      <c r="BH335" s="136">
        <f>IF(N335="zníž. prenesená",J335,0)</f>
        <v>0</v>
      </c>
      <c r="BI335" s="136">
        <f>IF(N335="nulová",J335,0)</f>
        <v>0</v>
      </c>
      <c r="BJ335" s="15" t="s">
        <v>88</v>
      </c>
      <c r="BK335" s="220">
        <f>ROUND(I335*H335,3)</f>
        <v>0</v>
      </c>
      <c r="BL335" s="15" t="s">
        <v>149</v>
      </c>
      <c r="BM335" s="219" t="s">
        <v>888</v>
      </c>
    </row>
    <row r="336" s="2" customFormat="1" ht="24.15" customHeight="1">
      <c r="A336" s="36"/>
      <c r="B336" s="176"/>
      <c r="C336" s="208" t="s">
        <v>889</v>
      </c>
      <c r="D336" s="208" t="s">
        <v>220</v>
      </c>
      <c r="E336" s="209" t="s">
        <v>890</v>
      </c>
      <c r="F336" s="210" t="s">
        <v>891</v>
      </c>
      <c r="G336" s="211" t="s">
        <v>254</v>
      </c>
      <c r="H336" s="212">
        <v>26.600000000000001</v>
      </c>
      <c r="I336" s="213"/>
      <c r="J336" s="212">
        <f>ROUND(I336*H336,3)</f>
        <v>0</v>
      </c>
      <c r="K336" s="214"/>
      <c r="L336" s="37"/>
      <c r="M336" s="215" t="s">
        <v>1</v>
      </c>
      <c r="N336" s="216" t="s">
        <v>44</v>
      </c>
      <c r="O336" s="80"/>
      <c r="P336" s="217">
        <f>O336*H336</f>
        <v>0</v>
      </c>
      <c r="Q336" s="217">
        <v>0.0033700000000000002</v>
      </c>
      <c r="R336" s="217">
        <f>Q336*H336</f>
        <v>0.089642000000000013</v>
      </c>
      <c r="S336" s="217">
        <v>0</v>
      </c>
      <c r="T336" s="218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19" t="s">
        <v>149</v>
      </c>
      <c r="AT336" s="219" t="s">
        <v>220</v>
      </c>
      <c r="AU336" s="219" t="s">
        <v>88</v>
      </c>
      <c r="AY336" s="15" t="s">
        <v>217</v>
      </c>
      <c r="BE336" s="136">
        <f>IF(N336="základná",J336,0)</f>
        <v>0</v>
      </c>
      <c r="BF336" s="136">
        <f>IF(N336="znížená",J336,0)</f>
        <v>0</v>
      </c>
      <c r="BG336" s="136">
        <f>IF(N336="zákl. prenesená",J336,0)</f>
        <v>0</v>
      </c>
      <c r="BH336" s="136">
        <f>IF(N336="zníž. prenesená",J336,0)</f>
        <v>0</v>
      </c>
      <c r="BI336" s="136">
        <f>IF(N336="nulová",J336,0)</f>
        <v>0</v>
      </c>
      <c r="BJ336" s="15" t="s">
        <v>88</v>
      </c>
      <c r="BK336" s="220">
        <f>ROUND(I336*H336,3)</f>
        <v>0</v>
      </c>
      <c r="BL336" s="15" t="s">
        <v>149</v>
      </c>
      <c r="BM336" s="219" t="s">
        <v>892</v>
      </c>
    </row>
    <row r="337" s="2" customFormat="1" ht="16.5" customHeight="1">
      <c r="A337" s="36"/>
      <c r="B337" s="176"/>
      <c r="C337" s="221" t="s">
        <v>893</v>
      </c>
      <c r="D337" s="221" t="s">
        <v>357</v>
      </c>
      <c r="E337" s="222" t="s">
        <v>894</v>
      </c>
      <c r="F337" s="223" t="s">
        <v>895</v>
      </c>
      <c r="G337" s="224" t="s">
        <v>254</v>
      </c>
      <c r="H337" s="225">
        <v>27.664000000000001</v>
      </c>
      <c r="I337" s="226"/>
      <c r="J337" s="225">
        <f>ROUND(I337*H337,3)</f>
        <v>0</v>
      </c>
      <c r="K337" s="227"/>
      <c r="L337" s="228"/>
      <c r="M337" s="229" t="s">
        <v>1</v>
      </c>
      <c r="N337" s="230" t="s">
        <v>44</v>
      </c>
      <c r="O337" s="80"/>
      <c r="P337" s="217">
        <f>O337*H337</f>
        <v>0</v>
      </c>
      <c r="Q337" s="217">
        <v>0.022700000000000001</v>
      </c>
      <c r="R337" s="217">
        <f>Q337*H337</f>
        <v>0.62797280000000011</v>
      </c>
      <c r="S337" s="217">
        <v>0</v>
      </c>
      <c r="T337" s="218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19" t="s">
        <v>336</v>
      </c>
      <c r="AT337" s="219" t="s">
        <v>357</v>
      </c>
      <c r="AU337" s="219" t="s">
        <v>88</v>
      </c>
      <c r="AY337" s="15" t="s">
        <v>217</v>
      </c>
      <c r="BE337" s="136">
        <f>IF(N337="základná",J337,0)</f>
        <v>0</v>
      </c>
      <c r="BF337" s="136">
        <f>IF(N337="znížená",J337,0)</f>
        <v>0</v>
      </c>
      <c r="BG337" s="136">
        <f>IF(N337="zákl. prenesená",J337,0)</f>
        <v>0</v>
      </c>
      <c r="BH337" s="136">
        <f>IF(N337="zníž. prenesená",J337,0)</f>
        <v>0</v>
      </c>
      <c r="BI337" s="136">
        <f>IF(N337="nulová",J337,0)</f>
        <v>0</v>
      </c>
      <c r="BJ337" s="15" t="s">
        <v>88</v>
      </c>
      <c r="BK337" s="220">
        <f>ROUND(I337*H337,3)</f>
        <v>0</v>
      </c>
      <c r="BL337" s="15" t="s">
        <v>149</v>
      </c>
      <c r="BM337" s="219" t="s">
        <v>896</v>
      </c>
    </row>
    <row r="338" s="12" customFormat="1" ht="22.8" customHeight="1">
      <c r="A338" s="12"/>
      <c r="B338" s="195"/>
      <c r="C338" s="12"/>
      <c r="D338" s="196" t="s">
        <v>77</v>
      </c>
      <c r="E338" s="206" t="s">
        <v>897</v>
      </c>
      <c r="F338" s="206" t="s">
        <v>898</v>
      </c>
      <c r="G338" s="12"/>
      <c r="H338" s="12"/>
      <c r="I338" s="198"/>
      <c r="J338" s="207">
        <f>BK338</f>
        <v>0</v>
      </c>
      <c r="K338" s="12"/>
      <c r="L338" s="195"/>
      <c r="M338" s="200"/>
      <c r="N338" s="201"/>
      <c r="O338" s="201"/>
      <c r="P338" s="202">
        <f>P339</f>
        <v>0</v>
      </c>
      <c r="Q338" s="201"/>
      <c r="R338" s="202">
        <f>R339</f>
        <v>2.5601546100000001</v>
      </c>
      <c r="S338" s="201"/>
      <c r="T338" s="203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96" t="s">
        <v>88</v>
      </c>
      <c r="AT338" s="204" t="s">
        <v>77</v>
      </c>
      <c r="AU338" s="204" t="s">
        <v>82</v>
      </c>
      <c r="AY338" s="196" t="s">
        <v>217</v>
      </c>
      <c r="BK338" s="205">
        <f>BK339</f>
        <v>0</v>
      </c>
    </row>
    <row r="339" s="2" customFormat="1" ht="62.7" customHeight="1">
      <c r="A339" s="36"/>
      <c r="B339" s="176"/>
      <c r="C339" s="208" t="s">
        <v>899</v>
      </c>
      <c r="D339" s="208" t="s">
        <v>220</v>
      </c>
      <c r="E339" s="209" t="s">
        <v>900</v>
      </c>
      <c r="F339" s="210" t="s">
        <v>901</v>
      </c>
      <c r="G339" s="211" t="s">
        <v>254</v>
      </c>
      <c r="H339" s="212">
        <v>218.25700000000001</v>
      </c>
      <c r="I339" s="213"/>
      <c r="J339" s="212">
        <f>ROUND(I339*H339,3)</f>
        <v>0</v>
      </c>
      <c r="K339" s="214"/>
      <c r="L339" s="37"/>
      <c r="M339" s="215" t="s">
        <v>1</v>
      </c>
      <c r="N339" s="216" t="s">
        <v>44</v>
      </c>
      <c r="O339" s="80"/>
      <c r="P339" s="217">
        <f>O339*H339</f>
        <v>0</v>
      </c>
      <c r="Q339" s="217">
        <v>0.011730000000000001</v>
      </c>
      <c r="R339" s="217">
        <f>Q339*H339</f>
        <v>2.5601546100000001</v>
      </c>
      <c r="S339" s="217">
        <v>0</v>
      </c>
      <c r="T339" s="218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19" t="s">
        <v>149</v>
      </c>
      <c r="AT339" s="219" t="s">
        <v>220</v>
      </c>
      <c r="AU339" s="219" t="s">
        <v>88</v>
      </c>
      <c r="AY339" s="15" t="s">
        <v>217</v>
      </c>
      <c r="BE339" s="136">
        <f>IF(N339="základná",J339,0)</f>
        <v>0</v>
      </c>
      <c r="BF339" s="136">
        <f>IF(N339="znížená",J339,0)</f>
        <v>0</v>
      </c>
      <c r="BG339" s="136">
        <f>IF(N339="zákl. prenesená",J339,0)</f>
        <v>0</v>
      </c>
      <c r="BH339" s="136">
        <f>IF(N339="zníž. prenesená",J339,0)</f>
        <v>0</v>
      </c>
      <c r="BI339" s="136">
        <f>IF(N339="nulová",J339,0)</f>
        <v>0</v>
      </c>
      <c r="BJ339" s="15" t="s">
        <v>88</v>
      </c>
      <c r="BK339" s="220">
        <f>ROUND(I339*H339,3)</f>
        <v>0</v>
      </c>
      <c r="BL339" s="15" t="s">
        <v>149</v>
      </c>
      <c r="BM339" s="219" t="s">
        <v>902</v>
      </c>
    </row>
    <row r="340" s="12" customFormat="1" ht="22.8" customHeight="1">
      <c r="A340" s="12"/>
      <c r="B340" s="195"/>
      <c r="C340" s="12"/>
      <c r="D340" s="196" t="s">
        <v>77</v>
      </c>
      <c r="E340" s="206" t="s">
        <v>903</v>
      </c>
      <c r="F340" s="206" t="s">
        <v>904</v>
      </c>
      <c r="G340" s="12"/>
      <c r="H340" s="12"/>
      <c r="I340" s="198"/>
      <c r="J340" s="207">
        <f>BK340</f>
        <v>0</v>
      </c>
      <c r="K340" s="12"/>
      <c r="L340" s="195"/>
      <c r="M340" s="200"/>
      <c r="N340" s="201"/>
      <c r="O340" s="201"/>
      <c r="P340" s="202">
        <f>SUM(P341:P344)</f>
        <v>0</v>
      </c>
      <c r="Q340" s="201"/>
      <c r="R340" s="202">
        <f>SUM(R341:R344)</f>
        <v>5.7809705600000001</v>
      </c>
      <c r="S340" s="201"/>
      <c r="T340" s="203">
        <f>SUM(T341:T344)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96" t="s">
        <v>88</v>
      </c>
      <c r="AT340" s="204" t="s">
        <v>77</v>
      </c>
      <c r="AU340" s="204" t="s">
        <v>82</v>
      </c>
      <c r="AY340" s="196" t="s">
        <v>217</v>
      </c>
      <c r="BK340" s="205">
        <f>SUM(BK341:BK344)</f>
        <v>0</v>
      </c>
    </row>
    <row r="341" s="2" customFormat="1" ht="24.15" customHeight="1">
      <c r="A341" s="36"/>
      <c r="B341" s="176"/>
      <c r="C341" s="208" t="s">
        <v>905</v>
      </c>
      <c r="D341" s="208" t="s">
        <v>220</v>
      </c>
      <c r="E341" s="209" t="s">
        <v>906</v>
      </c>
      <c r="F341" s="210" t="s">
        <v>907</v>
      </c>
      <c r="G341" s="211" t="s">
        <v>254</v>
      </c>
      <c r="H341" s="212">
        <v>210.09899999999999</v>
      </c>
      <c r="I341" s="213"/>
      <c r="J341" s="212">
        <f>ROUND(I341*H341,3)</f>
        <v>0</v>
      </c>
      <c r="K341" s="214"/>
      <c r="L341" s="37"/>
      <c r="M341" s="215" t="s">
        <v>1</v>
      </c>
      <c r="N341" s="216" t="s">
        <v>44</v>
      </c>
      <c r="O341" s="80"/>
      <c r="P341" s="217">
        <f>O341*H341</f>
        <v>0</v>
      </c>
      <c r="Q341" s="217">
        <v>0.00365</v>
      </c>
      <c r="R341" s="217">
        <f>Q341*H341</f>
        <v>0.76686135</v>
      </c>
      <c r="S341" s="217">
        <v>0</v>
      </c>
      <c r="T341" s="218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19" t="s">
        <v>149</v>
      </c>
      <c r="AT341" s="219" t="s">
        <v>220</v>
      </c>
      <c r="AU341" s="219" t="s">
        <v>88</v>
      </c>
      <c r="AY341" s="15" t="s">
        <v>217</v>
      </c>
      <c r="BE341" s="136">
        <f>IF(N341="základná",J341,0)</f>
        <v>0</v>
      </c>
      <c r="BF341" s="136">
        <f>IF(N341="znížená",J341,0)</f>
        <v>0</v>
      </c>
      <c r="BG341" s="136">
        <f>IF(N341="zákl. prenesená",J341,0)</f>
        <v>0</v>
      </c>
      <c r="BH341" s="136">
        <f>IF(N341="zníž. prenesená",J341,0)</f>
        <v>0</v>
      </c>
      <c r="BI341" s="136">
        <f>IF(N341="nulová",J341,0)</f>
        <v>0</v>
      </c>
      <c r="BJ341" s="15" t="s">
        <v>88</v>
      </c>
      <c r="BK341" s="220">
        <f>ROUND(I341*H341,3)</f>
        <v>0</v>
      </c>
      <c r="BL341" s="15" t="s">
        <v>149</v>
      </c>
      <c r="BM341" s="219" t="s">
        <v>908</v>
      </c>
    </row>
    <row r="342" s="2" customFormat="1" ht="24.15" customHeight="1">
      <c r="A342" s="36"/>
      <c r="B342" s="176"/>
      <c r="C342" s="221" t="s">
        <v>909</v>
      </c>
      <c r="D342" s="221" t="s">
        <v>357</v>
      </c>
      <c r="E342" s="222" t="s">
        <v>910</v>
      </c>
      <c r="F342" s="223" t="s">
        <v>911</v>
      </c>
      <c r="G342" s="224" t="s">
        <v>254</v>
      </c>
      <c r="H342" s="225">
        <v>218.50299999999999</v>
      </c>
      <c r="I342" s="226"/>
      <c r="J342" s="225">
        <f>ROUND(I342*H342,3)</f>
        <v>0</v>
      </c>
      <c r="K342" s="227"/>
      <c r="L342" s="228"/>
      <c r="M342" s="229" t="s">
        <v>1</v>
      </c>
      <c r="N342" s="230" t="s">
        <v>44</v>
      </c>
      <c r="O342" s="80"/>
      <c r="P342" s="217">
        <f>O342*H342</f>
        <v>0</v>
      </c>
      <c r="Q342" s="217">
        <v>0.020109999999999999</v>
      </c>
      <c r="R342" s="217">
        <f>Q342*H342</f>
        <v>4.3940953299999999</v>
      </c>
      <c r="S342" s="217">
        <v>0</v>
      </c>
      <c r="T342" s="218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19" t="s">
        <v>336</v>
      </c>
      <c r="AT342" s="219" t="s">
        <v>357</v>
      </c>
      <c r="AU342" s="219" t="s">
        <v>88</v>
      </c>
      <c r="AY342" s="15" t="s">
        <v>217</v>
      </c>
      <c r="BE342" s="136">
        <f>IF(N342="základná",J342,0)</f>
        <v>0</v>
      </c>
      <c r="BF342" s="136">
        <f>IF(N342="znížená",J342,0)</f>
        <v>0</v>
      </c>
      <c r="BG342" s="136">
        <f>IF(N342="zákl. prenesená",J342,0)</f>
        <v>0</v>
      </c>
      <c r="BH342" s="136">
        <f>IF(N342="zníž. prenesená",J342,0)</f>
        <v>0</v>
      </c>
      <c r="BI342" s="136">
        <f>IF(N342="nulová",J342,0)</f>
        <v>0</v>
      </c>
      <c r="BJ342" s="15" t="s">
        <v>88</v>
      </c>
      <c r="BK342" s="220">
        <f>ROUND(I342*H342,3)</f>
        <v>0</v>
      </c>
      <c r="BL342" s="15" t="s">
        <v>149</v>
      </c>
      <c r="BM342" s="219" t="s">
        <v>912</v>
      </c>
    </row>
    <row r="343" s="2" customFormat="1" ht="24.15" customHeight="1">
      <c r="A343" s="36"/>
      <c r="B343" s="176"/>
      <c r="C343" s="208" t="s">
        <v>913</v>
      </c>
      <c r="D343" s="208" t="s">
        <v>220</v>
      </c>
      <c r="E343" s="209" t="s">
        <v>914</v>
      </c>
      <c r="F343" s="210" t="s">
        <v>915</v>
      </c>
      <c r="G343" s="211" t="s">
        <v>254</v>
      </c>
      <c r="H343" s="212">
        <v>27.216000000000001</v>
      </c>
      <c r="I343" s="213"/>
      <c r="J343" s="212">
        <f>ROUND(I343*H343,3)</f>
        <v>0</v>
      </c>
      <c r="K343" s="214"/>
      <c r="L343" s="37"/>
      <c r="M343" s="215" t="s">
        <v>1</v>
      </c>
      <c r="N343" s="216" t="s">
        <v>44</v>
      </c>
      <c r="O343" s="80"/>
      <c r="P343" s="217">
        <f>O343*H343</f>
        <v>0</v>
      </c>
      <c r="Q343" s="217">
        <v>0.00315</v>
      </c>
      <c r="R343" s="217">
        <f>Q343*H343</f>
        <v>0.085730399999999998</v>
      </c>
      <c r="S343" s="217">
        <v>0</v>
      </c>
      <c r="T343" s="218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19" t="s">
        <v>149</v>
      </c>
      <c r="AT343" s="219" t="s">
        <v>220</v>
      </c>
      <c r="AU343" s="219" t="s">
        <v>88</v>
      </c>
      <c r="AY343" s="15" t="s">
        <v>217</v>
      </c>
      <c r="BE343" s="136">
        <f>IF(N343="základná",J343,0)</f>
        <v>0</v>
      </c>
      <c r="BF343" s="136">
        <f>IF(N343="znížená",J343,0)</f>
        <v>0</v>
      </c>
      <c r="BG343" s="136">
        <f>IF(N343="zákl. prenesená",J343,0)</f>
        <v>0</v>
      </c>
      <c r="BH343" s="136">
        <f>IF(N343="zníž. prenesená",J343,0)</f>
        <v>0</v>
      </c>
      <c r="BI343" s="136">
        <f>IF(N343="nulová",J343,0)</f>
        <v>0</v>
      </c>
      <c r="BJ343" s="15" t="s">
        <v>88</v>
      </c>
      <c r="BK343" s="220">
        <f>ROUND(I343*H343,3)</f>
        <v>0</v>
      </c>
      <c r="BL343" s="15" t="s">
        <v>149</v>
      </c>
      <c r="BM343" s="219" t="s">
        <v>916</v>
      </c>
    </row>
    <row r="344" s="2" customFormat="1" ht="16.5" customHeight="1">
      <c r="A344" s="36"/>
      <c r="B344" s="176"/>
      <c r="C344" s="221" t="s">
        <v>917</v>
      </c>
      <c r="D344" s="221" t="s">
        <v>357</v>
      </c>
      <c r="E344" s="222" t="s">
        <v>918</v>
      </c>
      <c r="F344" s="223" t="s">
        <v>919</v>
      </c>
      <c r="G344" s="224" t="s">
        <v>254</v>
      </c>
      <c r="H344" s="225">
        <v>28.849</v>
      </c>
      <c r="I344" s="226"/>
      <c r="J344" s="225">
        <f>ROUND(I344*H344,3)</f>
        <v>0</v>
      </c>
      <c r="K344" s="227"/>
      <c r="L344" s="228"/>
      <c r="M344" s="229" t="s">
        <v>1</v>
      </c>
      <c r="N344" s="230" t="s">
        <v>44</v>
      </c>
      <c r="O344" s="80"/>
      <c r="P344" s="217">
        <f>O344*H344</f>
        <v>0</v>
      </c>
      <c r="Q344" s="217">
        <v>0.018519999999999998</v>
      </c>
      <c r="R344" s="217">
        <f>Q344*H344</f>
        <v>0.53428347999999992</v>
      </c>
      <c r="S344" s="217">
        <v>0</v>
      </c>
      <c r="T344" s="218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219" t="s">
        <v>336</v>
      </c>
      <c r="AT344" s="219" t="s">
        <v>357</v>
      </c>
      <c r="AU344" s="219" t="s">
        <v>88</v>
      </c>
      <c r="AY344" s="15" t="s">
        <v>217</v>
      </c>
      <c r="BE344" s="136">
        <f>IF(N344="základná",J344,0)</f>
        <v>0</v>
      </c>
      <c r="BF344" s="136">
        <f>IF(N344="znížená",J344,0)</f>
        <v>0</v>
      </c>
      <c r="BG344" s="136">
        <f>IF(N344="zákl. prenesená",J344,0)</f>
        <v>0</v>
      </c>
      <c r="BH344" s="136">
        <f>IF(N344="zníž. prenesená",J344,0)</f>
        <v>0</v>
      </c>
      <c r="BI344" s="136">
        <f>IF(N344="nulová",J344,0)</f>
        <v>0</v>
      </c>
      <c r="BJ344" s="15" t="s">
        <v>88</v>
      </c>
      <c r="BK344" s="220">
        <f>ROUND(I344*H344,3)</f>
        <v>0</v>
      </c>
      <c r="BL344" s="15" t="s">
        <v>149</v>
      </c>
      <c r="BM344" s="219" t="s">
        <v>920</v>
      </c>
    </row>
    <row r="345" s="12" customFormat="1" ht="22.8" customHeight="1">
      <c r="A345" s="12"/>
      <c r="B345" s="195"/>
      <c r="C345" s="12"/>
      <c r="D345" s="196" t="s">
        <v>77</v>
      </c>
      <c r="E345" s="206" t="s">
        <v>921</v>
      </c>
      <c r="F345" s="206" t="s">
        <v>922</v>
      </c>
      <c r="G345" s="12"/>
      <c r="H345" s="12"/>
      <c r="I345" s="198"/>
      <c r="J345" s="207">
        <f>BK345</f>
        <v>0</v>
      </c>
      <c r="K345" s="12"/>
      <c r="L345" s="195"/>
      <c r="M345" s="200"/>
      <c r="N345" s="201"/>
      <c r="O345" s="201"/>
      <c r="P345" s="202">
        <f>SUM(P346:P347)</f>
        <v>0</v>
      </c>
      <c r="Q345" s="201"/>
      <c r="R345" s="202">
        <f>SUM(R346:R347)</f>
        <v>0.37761840000000002</v>
      </c>
      <c r="S345" s="201"/>
      <c r="T345" s="203">
        <f>SUM(T346:T347)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96" t="s">
        <v>88</v>
      </c>
      <c r="AT345" s="204" t="s">
        <v>77</v>
      </c>
      <c r="AU345" s="204" t="s">
        <v>82</v>
      </c>
      <c r="AY345" s="196" t="s">
        <v>217</v>
      </c>
      <c r="BK345" s="205">
        <f>SUM(BK346:BK347)</f>
        <v>0</v>
      </c>
    </row>
    <row r="346" s="2" customFormat="1" ht="24.15" customHeight="1">
      <c r="A346" s="36"/>
      <c r="B346" s="176"/>
      <c r="C346" s="208" t="s">
        <v>923</v>
      </c>
      <c r="D346" s="208" t="s">
        <v>220</v>
      </c>
      <c r="E346" s="209" t="s">
        <v>924</v>
      </c>
      <c r="F346" s="210" t="s">
        <v>925</v>
      </c>
      <c r="G346" s="211" t="s">
        <v>254</v>
      </c>
      <c r="H346" s="212">
        <v>1573.4100000000001</v>
      </c>
      <c r="I346" s="213"/>
      <c r="J346" s="212">
        <f>ROUND(I346*H346,3)</f>
        <v>0</v>
      </c>
      <c r="K346" s="214"/>
      <c r="L346" s="37"/>
      <c r="M346" s="215" t="s">
        <v>1</v>
      </c>
      <c r="N346" s="216" t="s">
        <v>44</v>
      </c>
      <c r="O346" s="80"/>
      <c r="P346" s="217">
        <f>O346*H346</f>
        <v>0</v>
      </c>
      <c r="Q346" s="217">
        <v>0.00016000000000000001</v>
      </c>
      <c r="R346" s="217">
        <f>Q346*H346</f>
        <v>0.25174560000000001</v>
      </c>
      <c r="S346" s="217">
        <v>0</v>
      </c>
      <c r="T346" s="218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219" t="s">
        <v>149</v>
      </c>
      <c r="AT346" s="219" t="s">
        <v>220</v>
      </c>
      <c r="AU346" s="219" t="s">
        <v>88</v>
      </c>
      <c r="AY346" s="15" t="s">
        <v>217</v>
      </c>
      <c r="BE346" s="136">
        <f>IF(N346="základná",J346,0)</f>
        <v>0</v>
      </c>
      <c r="BF346" s="136">
        <f>IF(N346="znížená",J346,0)</f>
        <v>0</v>
      </c>
      <c r="BG346" s="136">
        <f>IF(N346="zákl. prenesená",J346,0)</f>
        <v>0</v>
      </c>
      <c r="BH346" s="136">
        <f>IF(N346="zníž. prenesená",J346,0)</f>
        <v>0</v>
      </c>
      <c r="BI346" s="136">
        <f>IF(N346="nulová",J346,0)</f>
        <v>0</v>
      </c>
      <c r="BJ346" s="15" t="s">
        <v>88</v>
      </c>
      <c r="BK346" s="220">
        <f>ROUND(I346*H346,3)</f>
        <v>0</v>
      </c>
      <c r="BL346" s="15" t="s">
        <v>149</v>
      </c>
      <c r="BM346" s="219" t="s">
        <v>926</v>
      </c>
    </row>
    <row r="347" s="2" customFormat="1" ht="24.15" customHeight="1">
      <c r="A347" s="36"/>
      <c r="B347" s="176"/>
      <c r="C347" s="208" t="s">
        <v>927</v>
      </c>
      <c r="D347" s="208" t="s">
        <v>220</v>
      </c>
      <c r="E347" s="209" t="s">
        <v>928</v>
      </c>
      <c r="F347" s="210" t="s">
        <v>929</v>
      </c>
      <c r="G347" s="211" t="s">
        <v>254</v>
      </c>
      <c r="H347" s="212">
        <v>1573.4100000000001</v>
      </c>
      <c r="I347" s="213"/>
      <c r="J347" s="212">
        <f>ROUND(I347*H347,3)</f>
        <v>0</v>
      </c>
      <c r="K347" s="214"/>
      <c r="L347" s="37"/>
      <c r="M347" s="215" t="s">
        <v>1</v>
      </c>
      <c r="N347" s="216" t="s">
        <v>44</v>
      </c>
      <c r="O347" s="80"/>
      <c r="P347" s="217">
        <f>O347*H347</f>
        <v>0</v>
      </c>
      <c r="Q347" s="217">
        <v>8.0000000000000007E-05</v>
      </c>
      <c r="R347" s="217">
        <f>Q347*H347</f>
        <v>0.12587280000000001</v>
      </c>
      <c r="S347" s="217">
        <v>0</v>
      </c>
      <c r="T347" s="218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219" t="s">
        <v>149</v>
      </c>
      <c r="AT347" s="219" t="s">
        <v>220</v>
      </c>
      <c r="AU347" s="219" t="s">
        <v>88</v>
      </c>
      <c r="AY347" s="15" t="s">
        <v>217</v>
      </c>
      <c r="BE347" s="136">
        <f>IF(N347="základná",J347,0)</f>
        <v>0</v>
      </c>
      <c r="BF347" s="136">
        <f>IF(N347="znížená",J347,0)</f>
        <v>0</v>
      </c>
      <c r="BG347" s="136">
        <f>IF(N347="zákl. prenesená",J347,0)</f>
        <v>0</v>
      </c>
      <c r="BH347" s="136">
        <f>IF(N347="zníž. prenesená",J347,0)</f>
        <v>0</v>
      </c>
      <c r="BI347" s="136">
        <f>IF(N347="nulová",J347,0)</f>
        <v>0</v>
      </c>
      <c r="BJ347" s="15" t="s">
        <v>88</v>
      </c>
      <c r="BK347" s="220">
        <f>ROUND(I347*H347,3)</f>
        <v>0</v>
      </c>
      <c r="BL347" s="15" t="s">
        <v>149</v>
      </c>
      <c r="BM347" s="219" t="s">
        <v>930</v>
      </c>
    </row>
    <row r="348" s="12" customFormat="1" ht="22.8" customHeight="1">
      <c r="A348" s="12"/>
      <c r="B348" s="195"/>
      <c r="C348" s="12"/>
      <c r="D348" s="196" t="s">
        <v>77</v>
      </c>
      <c r="E348" s="206" t="s">
        <v>931</v>
      </c>
      <c r="F348" s="206" t="s">
        <v>932</v>
      </c>
      <c r="G348" s="12"/>
      <c r="H348" s="12"/>
      <c r="I348" s="198"/>
      <c r="J348" s="207">
        <f>BK348</f>
        <v>0</v>
      </c>
      <c r="K348" s="12"/>
      <c r="L348" s="195"/>
      <c r="M348" s="200"/>
      <c r="N348" s="201"/>
      <c r="O348" s="201"/>
      <c r="P348" s="202">
        <f>SUM(P349:P352)</f>
        <v>0</v>
      </c>
      <c r="Q348" s="201"/>
      <c r="R348" s="202">
        <f>SUM(R349:R352)</f>
        <v>0.94622209999999995</v>
      </c>
      <c r="S348" s="201"/>
      <c r="T348" s="203">
        <f>SUM(T349:T352)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96" t="s">
        <v>88</v>
      </c>
      <c r="AT348" s="204" t="s">
        <v>77</v>
      </c>
      <c r="AU348" s="204" t="s">
        <v>82</v>
      </c>
      <c r="AY348" s="196" t="s">
        <v>217</v>
      </c>
      <c r="BK348" s="205">
        <f>SUM(BK349:BK352)</f>
        <v>0</v>
      </c>
    </row>
    <row r="349" s="2" customFormat="1" ht="24.15" customHeight="1">
      <c r="A349" s="36"/>
      <c r="B349" s="176"/>
      <c r="C349" s="208" t="s">
        <v>933</v>
      </c>
      <c r="D349" s="208" t="s">
        <v>220</v>
      </c>
      <c r="E349" s="209" t="s">
        <v>934</v>
      </c>
      <c r="F349" s="210" t="s">
        <v>935</v>
      </c>
      <c r="G349" s="211" t="s">
        <v>254</v>
      </c>
      <c r="H349" s="212">
        <v>497.21300000000002</v>
      </c>
      <c r="I349" s="213"/>
      <c r="J349" s="212">
        <f>ROUND(I349*H349,3)</f>
        <v>0</v>
      </c>
      <c r="K349" s="214"/>
      <c r="L349" s="37"/>
      <c r="M349" s="215" t="s">
        <v>1</v>
      </c>
      <c r="N349" s="216" t="s">
        <v>44</v>
      </c>
      <c r="O349" s="80"/>
      <c r="P349" s="217">
        <f>O349*H349</f>
        <v>0</v>
      </c>
      <c r="Q349" s="217">
        <v>0.00010000000000000001</v>
      </c>
      <c r="R349" s="217">
        <f>Q349*H349</f>
        <v>0.049721300000000003</v>
      </c>
      <c r="S349" s="217">
        <v>0</v>
      </c>
      <c r="T349" s="218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219" t="s">
        <v>149</v>
      </c>
      <c r="AT349" s="219" t="s">
        <v>220</v>
      </c>
      <c r="AU349" s="219" t="s">
        <v>88</v>
      </c>
      <c r="AY349" s="15" t="s">
        <v>217</v>
      </c>
      <c r="BE349" s="136">
        <f>IF(N349="základná",J349,0)</f>
        <v>0</v>
      </c>
      <c r="BF349" s="136">
        <f>IF(N349="znížená",J349,0)</f>
        <v>0</v>
      </c>
      <c r="BG349" s="136">
        <f>IF(N349="zákl. prenesená",J349,0)</f>
        <v>0</v>
      </c>
      <c r="BH349" s="136">
        <f>IF(N349="zníž. prenesená",J349,0)</f>
        <v>0</v>
      </c>
      <c r="BI349" s="136">
        <f>IF(N349="nulová",J349,0)</f>
        <v>0</v>
      </c>
      <c r="BJ349" s="15" t="s">
        <v>88</v>
      </c>
      <c r="BK349" s="220">
        <f>ROUND(I349*H349,3)</f>
        <v>0</v>
      </c>
      <c r="BL349" s="15" t="s">
        <v>149</v>
      </c>
      <c r="BM349" s="219" t="s">
        <v>936</v>
      </c>
    </row>
    <row r="350" s="2" customFormat="1" ht="33" customHeight="1">
      <c r="A350" s="36"/>
      <c r="B350" s="176"/>
      <c r="C350" s="208" t="s">
        <v>937</v>
      </c>
      <c r="D350" s="208" t="s">
        <v>220</v>
      </c>
      <c r="E350" s="209" t="s">
        <v>938</v>
      </c>
      <c r="F350" s="210" t="s">
        <v>939</v>
      </c>
      <c r="G350" s="211" t="s">
        <v>254</v>
      </c>
      <c r="H350" s="212">
        <v>497.21300000000002</v>
      </c>
      <c r="I350" s="213"/>
      <c r="J350" s="212">
        <f>ROUND(I350*H350,3)</f>
        <v>0</v>
      </c>
      <c r="K350" s="214"/>
      <c r="L350" s="37"/>
      <c r="M350" s="215" t="s">
        <v>1</v>
      </c>
      <c r="N350" s="216" t="s">
        <v>44</v>
      </c>
      <c r="O350" s="80"/>
      <c r="P350" s="217">
        <f>O350*H350</f>
        <v>0</v>
      </c>
      <c r="Q350" s="217">
        <v>0.00040000000000000002</v>
      </c>
      <c r="R350" s="217">
        <f>Q350*H350</f>
        <v>0.19888520000000001</v>
      </c>
      <c r="S350" s="217">
        <v>0</v>
      </c>
      <c r="T350" s="218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19" t="s">
        <v>149</v>
      </c>
      <c r="AT350" s="219" t="s">
        <v>220</v>
      </c>
      <c r="AU350" s="219" t="s">
        <v>88</v>
      </c>
      <c r="AY350" s="15" t="s">
        <v>217</v>
      </c>
      <c r="BE350" s="136">
        <f>IF(N350="základná",J350,0)</f>
        <v>0</v>
      </c>
      <c r="BF350" s="136">
        <f>IF(N350="znížená",J350,0)</f>
        <v>0</v>
      </c>
      <c r="BG350" s="136">
        <f>IF(N350="zákl. prenesená",J350,0)</f>
        <v>0</v>
      </c>
      <c r="BH350" s="136">
        <f>IF(N350="zníž. prenesená",J350,0)</f>
        <v>0</v>
      </c>
      <c r="BI350" s="136">
        <f>IF(N350="nulová",J350,0)</f>
        <v>0</v>
      </c>
      <c r="BJ350" s="15" t="s">
        <v>88</v>
      </c>
      <c r="BK350" s="220">
        <f>ROUND(I350*H350,3)</f>
        <v>0</v>
      </c>
      <c r="BL350" s="15" t="s">
        <v>149</v>
      </c>
      <c r="BM350" s="219" t="s">
        <v>940</v>
      </c>
    </row>
    <row r="351" s="2" customFormat="1" ht="21.75" customHeight="1">
      <c r="A351" s="36"/>
      <c r="B351" s="176"/>
      <c r="C351" s="208" t="s">
        <v>941</v>
      </c>
      <c r="D351" s="208" t="s">
        <v>220</v>
      </c>
      <c r="E351" s="209" t="s">
        <v>942</v>
      </c>
      <c r="F351" s="210" t="s">
        <v>943</v>
      </c>
      <c r="G351" s="211" t="s">
        <v>254</v>
      </c>
      <c r="H351" s="212">
        <v>9.4199999999999999</v>
      </c>
      <c r="I351" s="213"/>
      <c r="J351" s="212">
        <f>ROUND(I351*H351,3)</f>
        <v>0</v>
      </c>
      <c r="K351" s="214"/>
      <c r="L351" s="37"/>
      <c r="M351" s="215" t="s">
        <v>1</v>
      </c>
      <c r="N351" s="216" t="s">
        <v>44</v>
      </c>
      <c r="O351" s="80"/>
      <c r="P351" s="217">
        <f>O351*H351</f>
        <v>0</v>
      </c>
      <c r="Q351" s="217">
        <v>0.00331</v>
      </c>
      <c r="R351" s="217">
        <f>Q351*H351</f>
        <v>0.031180199999999998</v>
      </c>
      <c r="S351" s="217">
        <v>0</v>
      </c>
      <c r="T351" s="218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19" t="s">
        <v>149</v>
      </c>
      <c r="AT351" s="219" t="s">
        <v>220</v>
      </c>
      <c r="AU351" s="219" t="s">
        <v>88</v>
      </c>
      <c r="AY351" s="15" t="s">
        <v>217</v>
      </c>
      <c r="BE351" s="136">
        <f>IF(N351="základná",J351,0)</f>
        <v>0</v>
      </c>
      <c r="BF351" s="136">
        <f>IF(N351="znížená",J351,0)</f>
        <v>0</v>
      </c>
      <c r="BG351" s="136">
        <f>IF(N351="zákl. prenesená",J351,0)</f>
        <v>0</v>
      </c>
      <c r="BH351" s="136">
        <f>IF(N351="zníž. prenesená",J351,0)</f>
        <v>0</v>
      </c>
      <c r="BI351" s="136">
        <f>IF(N351="nulová",J351,0)</f>
        <v>0</v>
      </c>
      <c r="BJ351" s="15" t="s">
        <v>88</v>
      </c>
      <c r="BK351" s="220">
        <f>ROUND(I351*H351,3)</f>
        <v>0</v>
      </c>
      <c r="BL351" s="15" t="s">
        <v>149</v>
      </c>
      <c r="BM351" s="219" t="s">
        <v>944</v>
      </c>
    </row>
    <row r="352" s="2" customFormat="1" ht="21.75" customHeight="1">
      <c r="A352" s="36"/>
      <c r="B352" s="176"/>
      <c r="C352" s="208" t="s">
        <v>945</v>
      </c>
      <c r="D352" s="208" t="s">
        <v>220</v>
      </c>
      <c r="E352" s="209" t="s">
        <v>946</v>
      </c>
      <c r="F352" s="210" t="s">
        <v>947</v>
      </c>
      <c r="G352" s="211" t="s">
        <v>254</v>
      </c>
      <c r="H352" s="212">
        <v>201.34</v>
      </c>
      <c r="I352" s="213"/>
      <c r="J352" s="212">
        <f>ROUND(I352*H352,3)</f>
        <v>0</v>
      </c>
      <c r="K352" s="214"/>
      <c r="L352" s="37"/>
      <c r="M352" s="215" t="s">
        <v>1</v>
      </c>
      <c r="N352" s="216" t="s">
        <v>44</v>
      </c>
      <c r="O352" s="80"/>
      <c r="P352" s="217">
        <f>O352*H352</f>
        <v>0</v>
      </c>
      <c r="Q352" s="217">
        <v>0.00331</v>
      </c>
      <c r="R352" s="217">
        <f>Q352*H352</f>
        <v>0.66643540000000001</v>
      </c>
      <c r="S352" s="217">
        <v>0</v>
      </c>
      <c r="T352" s="218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219" t="s">
        <v>149</v>
      </c>
      <c r="AT352" s="219" t="s">
        <v>220</v>
      </c>
      <c r="AU352" s="219" t="s">
        <v>88</v>
      </c>
      <c r="AY352" s="15" t="s">
        <v>217</v>
      </c>
      <c r="BE352" s="136">
        <f>IF(N352="základná",J352,0)</f>
        <v>0</v>
      </c>
      <c r="BF352" s="136">
        <f>IF(N352="znížená",J352,0)</f>
        <v>0</v>
      </c>
      <c r="BG352" s="136">
        <f>IF(N352="zákl. prenesená",J352,0)</f>
        <v>0</v>
      </c>
      <c r="BH352" s="136">
        <f>IF(N352="zníž. prenesená",J352,0)</f>
        <v>0</v>
      </c>
      <c r="BI352" s="136">
        <f>IF(N352="nulová",J352,0)</f>
        <v>0</v>
      </c>
      <c r="BJ352" s="15" t="s">
        <v>88</v>
      </c>
      <c r="BK352" s="220">
        <f>ROUND(I352*H352,3)</f>
        <v>0</v>
      </c>
      <c r="BL352" s="15" t="s">
        <v>149</v>
      </c>
      <c r="BM352" s="219" t="s">
        <v>948</v>
      </c>
    </row>
    <row r="353" s="12" customFormat="1" ht="25.92" customHeight="1">
      <c r="A353" s="12"/>
      <c r="B353" s="195"/>
      <c r="C353" s="12"/>
      <c r="D353" s="196" t="s">
        <v>77</v>
      </c>
      <c r="E353" s="197" t="s">
        <v>357</v>
      </c>
      <c r="F353" s="197" t="s">
        <v>949</v>
      </c>
      <c r="G353" s="12"/>
      <c r="H353" s="12"/>
      <c r="I353" s="198"/>
      <c r="J353" s="199">
        <f>BK353</f>
        <v>0</v>
      </c>
      <c r="K353" s="12"/>
      <c r="L353" s="195"/>
      <c r="M353" s="200"/>
      <c r="N353" s="201"/>
      <c r="O353" s="201"/>
      <c r="P353" s="202">
        <f>P354</f>
        <v>0</v>
      </c>
      <c r="Q353" s="201"/>
      <c r="R353" s="202">
        <f>R354</f>
        <v>0.0030617999999999999</v>
      </c>
      <c r="S353" s="201"/>
      <c r="T353" s="203">
        <f>T354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96" t="s">
        <v>110</v>
      </c>
      <c r="AT353" s="204" t="s">
        <v>77</v>
      </c>
      <c r="AU353" s="204" t="s">
        <v>78</v>
      </c>
      <c r="AY353" s="196" t="s">
        <v>217</v>
      </c>
      <c r="BK353" s="205">
        <f>BK354</f>
        <v>0</v>
      </c>
    </row>
    <row r="354" s="12" customFormat="1" ht="22.8" customHeight="1">
      <c r="A354" s="12"/>
      <c r="B354" s="195"/>
      <c r="C354" s="12"/>
      <c r="D354" s="196" t="s">
        <v>77</v>
      </c>
      <c r="E354" s="206" t="s">
        <v>950</v>
      </c>
      <c r="F354" s="206" t="s">
        <v>951</v>
      </c>
      <c r="G354" s="12"/>
      <c r="H354" s="12"/>
      <c r="I354" s="198"/>
      <c r="J354" s="207">
        <f>BK354</f>
        <v>0</v>
      </c>
      <c r="K354" s="12"/>
      <c r="L354" s="195"/>
      <c r="M354" s="200"/>
      <c r="N354" s="201"/>
      <c r="O354" s="201"/>
      <c r="P354" s="202">
        <f>SUM(P355:P356)</f>
        <v>0</v>
      </c>
      <c r="Q354" s="201"/>
      <c r="R354" s="202">
        <f>SUM(R355:R356)</f>
        <v>0.0030617999999999999</v>
      </c>
      <c r="S354" s="201"/>
      <c r="T354" s="203">
        <f>SUM(T355:T356)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96" t="s">
        <v>110</v>
      </c>
      <c r="AT354" s="204" t="s">
        <v>77</v>
      </c>
      <c r="AU354" s="204" t="s">
        <v>82</v>
      </c>
      <c r="AY354" s="196" t="s">
        <v>217</v>
      </c>
      <c r="BK354" s="205">
        <f>SUM(BK355:BK356)</f>
        <v>0</v>
      </c>
    </row>
    <row r="355" s="2" customFormat="1" ht="24.15" customHeight="1">
      <c r="A355" s="36"/>
      <c r="B355" s="176"/>
      <c r="C355" s="208" t="s">
        <v>952</v>
      </c>
      <c r="D355" s="208" t="s">
        <v>220</v>
      </c>
      <c r="E355" s="209" t="s">
        <v>953</v>
      </c>
      <c r="F355" s="210" t="s">
        <v>954</v>
      </c>
      <c r="G355" s="211" t="s">
        <v>468</v>
      </c>
      <c r="H355" s="212">
        <v>60.649999999999999</v>
      </c>
      <c r="I355" s="213"/>
      <c r="J355" s="212">
        <f>ROUND(I355*H355,3)</f>
        <v>0</v>
      </c>
      <c r="K355" s="214"/>
      <c r="L355" s="37"/>
      <c r="M355" s="215" t="s">
        <v>1</v>
      </c>
      <c r="N355" s="216" t="s">
        <v>44</v>
      </c>
      <c r="O355" s="80"/>
      <c r="P355" s="217">
        <f>O355*H355</f>
        <v>0</v>
      </c>
      <c r="Q355" s="217">
        <v>0</v>
      </c>
      <c r="R355" s="217">
        <f>Q355*H355</f>
        <v>0</v>
      </c>
      <c r="S355" s="217">
        <v>0</v>
      </c>
      <c r="T355" s="218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219" t="s">
        <v>893</v>
      </c>
      <c r="AT355" s="219" t="s">
        <v>220</v>
      </c>
      <c r="AU355" s="219" t="s">
        <v>88</v>
      </c>
      <c r="AY355" s="15" t="s">
        <v>217</v>
      </c>
      <c r="BE355" s="136">
        <f>IF(N355="základná",J355,0)</f>
        <v>0</v>
      </c>
      <c r="BF355" s="136">
        <f>IF(N355="znížená",J355,0)</f>
        <v>0</v>
      </c>
      <c r="BG355" s="136">
        <f>IF(N355="zákl. prenesená",J355,0)</f>
        <v>0</v>
      </c>
      <c r="BH355" s="136">
        <f>IF(N355="zníž. prenesená",J355,0)</f>
        <v>0</v>
      </c>
      <c r="BI355" s="136">
        <f>IF(N355="nulová",J355,0)</f>
        <v>0</v>
      </c>
      <c r="BJ355" s="15" t="s">
        <v>88</v>
      </c>
      <c r="BK355" s="220">
        <f>ROUND(I355*H355,3)</f>
        <v>0</v>
      </c>
      <c r="BL355" s="15" t="s">
        <v>893</v>
      </c>
      <c r="BM355" s="219" t="s">
        <v>955</v>
      </c>
    </row>
    <row r="356" s="2" customFormat="1" ht="24.15" customHeight="1">
      <c r="A356" s="36"/>
      <c r="B356" s="176"/>
      <c r="C356" s="221" t="s">
        <v>956</v>
      </c>
      <c r="D356" s="221" t="s">
        <v>357</v>
      </c>
      <c r="E356" s="222" t="s">
        <v>957</v>
      </c>
      <c r="F356" s="223" t="s">
        <v>958</v>
      </c>
      <c r="G356" s="224" t="s">
        <v>303</v>
      </c>
      <c r="H356" s="225">
        <v>1.1339999999999999</v>
      </c>
      <c r="I356" s="226"/>
      <c r="J356" s="225">
        <f>ROUND(I356*H356,3)</f>
        <v>0</v>
      </c>
      <c r="K356" s="227"/>
      <c r="L356" s="228"/>
      <c r="M356" s="231" t="s">
        <v>1</v>
      </c>
      <c r="N356" s="232" t="s">
        <v>44</v>
      </c>
      <c r="O356" s="233"/>
      <c r="P356" s="234">
        <f>O356*H356</f>
        <v>0</v>
      </c>
      <c r="Q356" s="234">
        <v>0.0027000000000000001</v>
      </c>
      <c r="R356" s="234">
        <f>Q356*H356</f>
        <v>0.0030617999999999999</v>
      </c>
      <c r="S356" s="234">
        <v>0</v>
      </c>
      <c r="T356" s="235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19" t="s">
        <v>716</v>
      </c>
      <c r="AT356" s="219" t="s">
        <v>357</v>
      </c>
      <c r="AU356" s="219" t="s">
        <v>88</v>
      </c>
      <c r="AY356" s="15" t="s">
        <v>217</v>
      </c>
      <c r="BE356" s="136">
        <f>IF(N356="základná",J356,0)</f>
        <v>0</v>
      </c>
      <c r="BF356" s="136">
        <f>IF(N356="znížená",J356,0)</f>
        <v>0</v>
      </c>
      <c r="BG356" s="136">
        <f>IF(N356="zákl. prenesená",J356,0)</f>
        <v>0</v>
      </c>
      <c r="BH356" s="136">
        <f>IF(N356="zníž. prenesená",J356,0)</f>
        <v>0</v>
      </c>
      <c r="BI356" s="136">
        <f>IF(N356="nulová",J356,0)</f>
        <v>0</v>
      </c>
      <c r="BJ356" s="15" t="s">
        <v>88</v>
      </c>
      <c r="BK356" s="220">
        <f>ROUND(I356*H356,3)</f>
        <v>0</v>
      </c>
      <c r="BL356" s="15" t="s">
        <v>716</v>
      </c>
      <c r="BM356" s="219" t="s">
        <v>959</v>
      </c>
    </row>
    <row r="357" s="2" customFormat="1" ht="6.96" customHeight="1">
      <c r="A357" s="36"/>
      <c r="B357" s="63"/>
      <c r="C357" s="64"/>
      <c r="D357" s="64"/>
      <c r="E357" s="64"/>
      <c r="F357" s="64"/>
      <c r="G357" s="64"/>
      <c r="H357" s="64"/>
      <c r="I357" s="64"/>
      <c r="J357" s="64"/>
      <c r="K357" s="64"/>
      <c r="L357" s="37"/>
      <c r="M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</row>
  </sheetData>
  <autoFilter ref="C148:K356"/>
  <mergeCells count="14">
    <mergeCell ref="E7:H7"/>
    <mergeCell ref="E9:H9"/>
    <mergeCell ref="E18:H18"/>
    <mergeCell ref="E27:H27"/>
    <mergeCell ref="E85:H85"/>
    <mergeCell ref="E87:H87"/>
    <mergeCell ref="D123:F123"/>
    <mergeCell ref="D124:F124"/>
    <mergeCell ref="D125:F125"/>
    <mergeCell ref="D126:F126"/>
    <mergeCell ref="D127:F12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2757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J104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ROUND((SUM(BE104:BE111) + SUM(BE131:BE150)),  2)</f>
        <v>0</v>
      </c>
      <c r="G35" s="152"/>
      <c r="H35" s="152"/>
      <c r="I35" s="153">
        <v>0.20000000000000001</v>
      </c>
      <c r="J35" s="151">
        <f>ROUND(((SUM(BE104:BE111) + SUM(BE131:BE150))*I35),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ROUND((SUM(BF104:BF111) + SUM(BF131:BF150)),  2)</f>
        <v>0</v>
      </c>
      <c r="G36" s="152"/>
      <c r="H36" s="152"/>
      <c r="I36" s="153">
        <v>0.20000000000000001</v>
      </c>
      <c r="J36" s="151">
        <f>ROUND(((SUM(BF104:BF111) + SUM(BF131:BF150))*I36),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ROUND((SUM(BG104:BG111) + SUM(BG131:BG150)),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ROUND((SUM(BH104:BH111) + SUM(BH131:BH150)),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ROUND((SUM(BI104:BI111) + SUM(BI131:BI150)),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14 - SO 14 Prekládka vzdušného vedenia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J131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J132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177</v>
      </c>
      <c r="E98" s="172"/>
      <c r="F98" s="172"/>
      <c r="G98" s="172"/>
      <c r="H98" s="172"/>
      <c r="I98" s="172"/>
      <c r="J98" s="173">
        <f>J133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66"/>
      <c r="C99" s="9"/>
      <c r="D99" s="167" t="s">
        <v>192</v>
      </c>
      <c r="E99" s="168"/>
      <c r="F99" s="168"/>
      <c r="G99" s="168"/>
      <c r="H99" s="168"/>
      <c r="I99" s="168"/>
      <c r="J99" s="169">
        <f>J137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193</v>
      </c>
      <c r="E100" s="172"/>
      <c r="F100" s="172"/>
      <c r="G100" s="172"/>
      <c r="H100" s="172"/>
      <c r="I100" s="172"/>
      <c r="J100" s="173">
        <f>J138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66"/>
      <c r="C101" s="9"/>
      <c r="D101" s="167" t="s">
        <v>1413</v>
      </c>
      <c r="E101" s="168"/>
      <c r="F101" s="168"/>
      <c r="G101" s="168"/>
      <c r="H101" s="168"/>
      <c r="I101" s="168"/>
      <c r="J101" s="169">
        <f>J148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9.28" customHeight="1">
      <c r="A104" s="36"/>
      <c r="B104" s="37"/>
      <c r="C104" s="165" t="s">
        <v>194</v>
      </c>
      <c r="D104" s="36"/>
      <c r="E104" s="36"/>
      <c r="F104" s="36"/>
      <c r="G104" s="36"/>
      <c r="H104" s="36"/>
      <c r="I104" s="36"/>
      <c r="J104" s="174">
        <f>ROUND(J105 + J106 + J107 + J108 + J109 + J110,2)</f>
        <v>0</v>
      </c>
      <c r="K104" s="36"/>
      <c r="L104" s="58"/>
      <c r="N104" s="175" t="s">
        <v>42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18" customHeight="1">
      <c r="A105" s="36"/>
      <c r="B105" s="176"/>
      <c r="C105" s="177"/>
      <c r="D105" s="137" t="s">
        <v>195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197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198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199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200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78" t="s">
        <v>201</v>
      </c>
      <c r="E110" s="177"/>
      <c r="F110" s="177"/>
      <c r="G110" s="177"/>
      <c r="H110" s="177"/>
      <c r="I110" s="177"/>
      <c r="J110" s="133">
        <f>ROUND(J30*T110,2)</f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202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41" t="s">
        <v>160</v>
      </c>
      <c r="D112" s="142"/>
      <c r="E112" s="142"/>
      <c r="F112" s="142"/>
      <c r="G112" s="142"/>
      <c r="H112" s="142"/>
      <c r="I112" s="142"/>
      <c r="J112" s="143">
        <f>ROUND(J96+J104,2)</f>
        <v>0</v>
      </c>
      <c r="K112" s="142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19" t="s">
        <v>203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45" t="str">
        <f>E7</f>
        <v>ČSPHM F. Petrol Marcelová</v>
      </c>
      <c r="F121" s="28"/>
      <c r="G121" s="28"/>
      <c r="H121" s="28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162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70" t="str">
        <f>E9</f>
        <v>14 - SO 14 Prekládka vzdušného vedenia</v>
      </c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18</v>
      </c>
      <c r="D125" s="36"/>
      <c r="E125" s="36"/>
      <c r="F125" s="23" t="str">
        <f>F12</f>
        <v>k.ú. Marcelová</v>
      </c>
      <c r="G125" s="36"/>
      <c r="H125" s="36"/>
      <c r="I125" s="28" t="s">
        <v>20</v>
      </c>
      <c r="J125" s="72" t="str">
        <f>IF(J12="","",J12)</f>
        <v>24. 1. 2022</v>
      </c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25.65" customHeight="1">
      <c r="A127" s="36"/>
      <c r="B127" s="37"/>
      <c r="C127" s="28" t="s">
        <v>22</v>
      </c>
      <c r="D127" s="36"/>
      <c r="E127" s="36"/>
      <c r="F127" s="23" t="str">
        <f>E15</f>
        <v>F.PROPERTY s.r.o., K. Nagya 12/2, Komárno</v>
      </c>
      <c r="G127" s="36"/>
      <c r="H127" s="36"/>
      <c r="I127" s="28" t="s">
        <v>28</v>
      </c>
      <c r="J127" s="32" t="str">
        <f>E21</f>
        <v>FKF design spol. s r.o.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28" t="s">
        <v>26</v>
      </c>
      <c r="D128" s="36"/>
      <c r="E128" s="36"/>
      <c r="F128" s="23" t="str">
        <f>IF(E18="","",E18)</f>
        <v>Vyplň údaj</v>
      </c>
      <c r="G128" s="36"/>
      <c r="H128" s="36"/>
      <c r="I128" s="28" t="s">
        <v>32</v>
      </c>
      <c r="J128" s="32" t="str">
        <f>E24</f>
        <v xml:space="preserve"> </v>
      </c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84"/>
      <c r="B130" s="185"/>
      <c r="C130" s="186" t="s">
        <v>204</v>
      </c>
      <c r="D130" s="187" t="s">
        <v>63</v>
      </c>
      <c r="E130" s="187" t="s">
        <v>59</v>
      </c>
      <c r="F130" s="187" t="s">
        <v>60</v>
      </c>
      <c r="G130" s="187" t="s">
        <v>205</v>
      </c>
      <c r="H130" s="187" t="s">
        <v>206</v>
      </c>
      <c r="I130" s="187" t="s">
        <v>207</v>
      </c>
      <c r="J130" s="188" t="s">
        <v>168</v>
      </c>
      <c r="K130" s="189" t="s">
        <v>208</v>
      </c>
      <c r="L130" s="190"/>
      <c r="M130" s="89" t="s">
        <v>1</v>
      </c>
      <c r="N130" s="90" t="s">
        <v>42</v>
      </c>
      <c r="O130" s="90" t="s">
        <v>209</v>
      </c>
      <c r="P130" s="90" t="s">
        <v>210</v>
      </c>
      <c r="Q130" s="90" t="s">
        <v>211</v>
      </c>
      <c r="R130" s="90" t="s">
        <v>212</v>
      </c>
      <c r="S130" s="90" t="s">
        <v>213</v>
      </c>
      <c r="T130" s="91" t="s">
        <v>214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6"/>
      <c r="B131" s="37"/>
      <c r="C131" s="96" t="s">
        <v>165</v>
      </c>
      <c r="D131" s="36"/>
      <c r="E131" s="36"/>
      <c r="F131" s="36"/>
      <c r="G131" s="36"/>
      <c r="H131" s="36"/>
      <c r="I131" s="36"/>
      <c r="J131" s="191">
        <f>BK131</f>
        <v>0</v>
      </c>
      <c r="K131" s="36"/>
      <c r="L131" s="37"/>
      <c r="M131" s="92"/>
      <c r="N131" s="76"/>
      <c r="O131" s="93"/>
      <c r="P131" s="192">
        <f>P132+P137+P148</f>
        <v>0</v>
      </c>
      <c r="Q131" s="93"/>
      <c r="R131" s="192">
        <f>R132+R137+R148</f>
        <v>0.060550000000000007</v>
      </c>
      <c r="S131" s="93"/>
      <c r="T131" s="193">
        <f>T132+T137+T148</f>
        <v>0.53125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77</v>
      </c>
      <c r="AU131" s="15" t="s">
        <v>170</v>
      </c>
      <c r="BK131" s="194">
        <f>BK132+BK137+BK148</f>
        <v>0</v>
      </c>
    </row>
    <row r="132" s="12" customFormat="1" ht="25.92" customHeight="1">
      <c r="A132" s="12"/>
      <c r="B132" s="195"/>
      <c r="C132" s="12"/>
      <c r="D132" s="196" t="s">
        <v>77</v>
      </c>
      <c r="E132" s="197" t="s">
        <v>215</v>
      </c>
      <c r="F132" s="197" t="s">
        <v>216</v>
      </c>
      <c r="G132" s="12"/>
      <c r="H132" s="12"/>
      <c r="I132" s="198"/>
      <c r="J132" s="199">
        <f>BK132</f>
        <v>0</v>
      </c>
      <c r="K132" s="12"/>
      <c r="L132" s="195"/>
      <c r="M132" s="200"/>
      <c r="N132" s="201"/>
      <c r="O132" s="201"/>
      <c r="P132" s="202">
        <f>P133</f>
        <v>0</v>
      </c>
      <c r="Q132" s="201"/>
      <c r="R132" s="202">
        <f>R133</f>
        <v>0</v>
      </c>
      <c r="S132" s="201"/>
      <c r="T132" s="20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82</v>
      </c>
      <c r="AT132" s="204" t="s">
        <v>77</v>
      </c>
      <c r="AU132" s="204" t="s">
        <v>78</v>
      </c>
      <c r="AY132" s="196" t="s">
        <v>217</v>
      </c>
      <c r="BK132" s="205">
        <f>BK133</f>
        <v>0</v>
      </c>
    </row>
    <row r="133" s="12" customFormat="1" ht="22.8" customHeight="1">
      <c r="A133" s="12"/>
      <c r="B133" s="195"/>
      <c r="C133" s="12"/>
      <c r="D133" s="196" t="s">
        <v>77</v>
      </c>
      <c r="E133" s="206" t="s">
        <v>134</v>
      </c>
      <c r="F133" s="206" t="s">
        <v>443</v>
      </c>
      <c r="G133" s="12"/>
      <c r="H133" s="12"/>
      <c r="I133" s="198"/>
      <c r="J133" s="207">
        <f>BK133</f>
        <v>0</v>
      </c>
      <c r="K133" s="12"/>
      <c r="L133" s="195"/>
      <c r="M133" s="200"/>
      <c r="N133" s="201"/>
      <c r="O133" s="201"/>
      <c r="P133" s="202">
        <f>SUM(P134:P136)</f>
        <v>0</v>
      </c>
      <c r="Q133" s="201"/>
      <c r="R133" s="202">
        <f>SUM(R134:R136)</f>
        <v>0</v>
      </c>
      <c r="S133" s="201"/>
      <c r="T133" s="203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6" t="s">
        <v>82</v>
      </c>
      <c r="AT133" s="204" t="s">
        <v>77</v>
      </c>
      <c r="AU133" s="204" t="s">
        <v>82</v>
      </c>
      <c r="AY133" s="196" t="s">
        <v>217</v>
      </c>
      <c r="BK133" s="205">
        <f>SUM(BK134:BK136)</f>
        <v>0</v>
      </c>
    </row>
    <row r="134" s="2" customFormat="1" ht="21.75" customHeight="1">
      <c r="A134" s="36"/>
      <c r="B134" s="176"/>
      <c r="C134" s="208" t="s">
        <v>269</v>
      </c>
      <c r="D134" s="208" t="s">
        <v>220</v>
      </c>
      <c r="E134" s="209" t="s">
        <v>1420</v>
      </c>
      <c r="F134" s="210" t="s">
        <v>1421</v>
      </c>
      <c r="G134" s="211" t="s">
        <v>248</v>
      </c>
      <c r="H134" s="212">
        <v>0.53100000000000003</v>
      </c>
      <c r="I134" s="213"/>
      <c r="J134" s="212">
        <f>ROUND(I134*H134,3)</f>
        <v>0</v>
      </c>
      <c r="K134" s="214"/>
      <c r="L134" s="37"/>
      <c r="M134" s="215" t="s">
        <v>1</v>
      </c>
      <c r="N134" s="216" t="s">
        <v>44</v>
      </c>
      <c r="O134" s="80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119</v>
      </c>
      <c r="AT134" s="219" t="s">
        <v>220</v>
      </c>
      <c r="AU134" s="219" t="s">
        <v>88</v>
      </c>
      <c r="AY134" s="15" t="s">
        <v>217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220">
        <f>ROUND(I134*H134,3)</f>
        <v>0</v>
      </c>
      <c r="BL134" s="15" t="s">
        <v>119</v>
      </c>
      <c r="BM134" s="219" t="s">
        <v>2758</v>
      </c>
    </row>
    <row r="135" s="2" customFormat="1" ht="24.15" customHeight="1">
      <c r="A135" s="36"/>
      <c r="B135" s="176"/>
      <c r="C135" s="208" t="s">
        <v>143</v>
      </c>
      <c r="D135" s="208" t="s">
        <v>220</v>
      </c>
      <c r="E135" s="209" t="s">
        <v>1423</v>
      </c>
      <c r="F135" s="210" t="s">
        <v>1424</v>
      </c>
      <c r="G135" s="211" t="s">
        <v>248</v>
      </c>
      <c r="H135" s="212">
        <v>0.53100000000000003</v>
      </c>
      <c r="I135" s="213"/>
      <c r="J135" s="212">
        <f>ROUND(I135*H135,3)</f>
        <v>0</v>
      </c>
      <c r="K135" s="214"/>
      <c r="L135" s="37"/>
      <c r="M135" s="215" t="s">
        <v>1</v>
      </c>
      <c r="N135" s="216" t="s">
        <v>44</v>
      </c>
      <c r="O135" s="80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9" t="s">
        <v>119</v>
      </c>
      <c r="AT135" s="219" t="s">
        <v>220</v>
      </c>
      <c r="AU135" s="219" t="s">
        <v>88</v>
      </c>
      <c r="AY135" s="15" t="s">
        <v>217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220">
        <f>ROUND(I135*H135,3)</f>
        <v>0</v>
      </c>
      <c r="BL135" s="15" t="s">
        <v>119</v>
      </c>
      <c r="BM135" s="219" t="s">
        <v>2759</v>
      </c>
    </row>
    <row r="136" s="2" customFormat="1" ht="24.15" customHeight="1">
      <c r="A136" s="36"/>
      <c r="B136" s="176"/>
      <c r="C136" s="208" t="s">
        <v>827</v>
      </c>
      <c r="D136" s="208" t="s">
        <v>220</v>
      </c>
      <c r="E136" s="209" t="s">
        <v>1426</v>
      </c>
      <c r="F136" s="210" t="s">
        <v>1427</v>
      </c>
      <c r="G136" s="211" t="s">
        <v>248</v>
      </c>
      <c r="H136" s="212">
        <v>0.53100000000000003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2760</v>
      </c>
    </row>
    <row r="137" s="12" customFormat="1" ht="25.92" customHeight="1">
      <c r="A137" s="12"/>
      <c r="B137" s="195"/>
      <c r="C137" s="12"/>
      <c r="D137" s="196" t="s">
        <v>77</v>
      </c>
      <c r="E137" s="197" t="s">
        <v>357</v>
      </c>
      <c r="F137" s="197" t="s">
        <v>949</v>
      </c>
      <c r="G137" s="12"/>
      <c r="H137" s="12"/>
      <c r="I137" s="198"/>
      <c r="J137" s="199">
        <f>BK137</f>
        <v>0</v>
      </c>
      <c r="K137" s="12"/>
      <c r="L137" s="195"/>
      <c r="M137" s="200"/>
      <c r="N137" s="201"/>
      <c r="O137" s="201"/>
      <c r="P137" s="202">
        <f>P138</f>
        <v>0</v>
      </c>
      <c r="Q137" s="201"/>
      <c r="R137" s="202">
        <f>R138</f>
        <v>0.060550000000000007</v>
      </c>
      <c r="S137" s="201"/>
      <c r="T137" s="203">
        <f>T138</f>
        <v>0.53125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6" t="s">
        <v>110</v>
      </c>
      <c r="AT137" s="204" t="s">
        <v>77</v>
      </c>
      <c r="AU137" s="204" t="s">
        <v>78</v>
      </c>
      <c r="AY137" s="196" t="s">
        <v>217</v>
      </c>
      <c r="BK137" s="205">
        <f>BK138</f>
        <v>0</v>
      </c>
    </row>
    <row r="138" s="12" customFormat="1" ht="22.8" customHeight="1">
      <c r="A138" s="12"/>
      <c r="B138" s="195"/>
      <c r="C138" s="12"/>
      <c r="D138" s="196" t="s">
        <v>77</v>
      </c>
      <c r="E138" s="206" t="s">
        <v>950</v>
      </c>
      <c r="F138" s="206" t="s">
        <v>951</v>
      </c>
      <c r="G138" s="12"/>
      <c r="H138" s="12"/>
      <c r="I138" s="198"/>
      <c r="J138" s="207">
        <f>BK138</f>
        <v>0</v>
      </c>
      <c r="K138" s="12"/>
      <c r="L138" s="195"/>
      <c r="M138" s="200"/>
      <c r="N138" s="201"/>
      <c r="O138" s="201"/>
      <c r="P138" s="202">
        <f>SUM(P139:P147)</f>
        <v>0</v>
      </c>
      <c r="Q138" s="201"/>
      <c r="R138" s="202">
        <f>SUM(R139:R147)</f>
        <v>0.060550000000000007</v>
      </c>
      <c r="S138" s="201"/>
      <c r="T138" s="203">
        <f>SUM(T139:T147)</f>
        <v>0.53125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110</v>
      </c>
      <c r="AT138" s="204" t="s">
        <v>77</v>
      </c>
      <c r="AU138" s="204" t="s">
        <v>82</v>
      </c>
      <c r="AY138" s="196" t="s">
        <v>217</v>
      </c>
      <c r="BK138" s="205">
        <f>SUM(BK139:BK147)</f>
        <v>0</v>
      </c>
    </row>
    <row r="139" s="2" customFormat="1" ht="21.75" customHeight="1">
      <c r="A139" s="36"/>
      <c r="B139" s="176"/>
      <c r="C139" s="208" t="s">
        <v>82</v>
      </c>
      <c r="D139" s="208" t="s">
        <v>220</v>
      </c>
      <c r="E139" s="209" t="s">
        <v>2761</v>
      </c>
      <c r="F139" s="210" t="s">
        <v>2762</v>
      </c>
      <c r="G139" s="211" t="s">
        <v>468</v>
      </c>
      <c r="H139" s="212">
        <v>35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893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893</v>
      </c>
      <c r="BM139" s="219" t="s">
        <v>2763</v>
      </c>
    </row>
    <row r="140" s="2" customFormat="1" ht="16.5" customHeight="1">
      <c r="A140" s="36"/>
      <c r="B140" s="176"/>
      <c r="C140" s="221" t="s">
        <v>88</v>
      </c>
      <c r="D140" s="221" t="s">
        <v>357</v>
      </c>
      <c r="E140" s="222" t="s">
        <v>2764</v>
      </c>
      <c r="F140" s="223" t="s">
        <v>2765</v>
      </c>
      <c r="G140" s="224" t="s">
        <v>468</v>
      </c>
      <c r="H140" s="225">
        <v>35</v>
      </c>
      <c r="I140" s="226"/>
      <c r="J140" s="225">
        <f>ROUND(I140*H140,3)</f>
        <v>0</v>
      </c>
      <c r="K140" s="227"/>
      <c r="L140" s="228"/>
      <c r="M140" s="229" t="s">
        <v>1</v>
      </c>
      <c r="N140" s="230" t="s">
        <v>44</v>
      </c>
      <c r="O140" s="80"/>
      <c r="P140" s="217">
        <f>O140*H140</f>
        <v>0</v>
      </c>
      <c r="Q140" s="217">
        <v>0.00133</v>
      </c>
      <c r="R140" s="217">
        <f>Q140*H140</f>
        <v>0.046550000000000001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716</v>
      </c>
      <c r="AT140" s="219" t="s">
        <v>357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716</v>
      </c>
      <c r="BM140" s="219" t="s">
        <v>2766</v>
      </c>
    </row>
    <row r="141" s="2" customFormat="1" ht="16.5" customHeight="1">
      <c r="A141" s="36"/>
      <c r="B141" s="176"/>
      <c r="C141" s="208" t="s">
        <v>110</v>
      </c>
      <c r="D141" s="208" t="s">
        <v>220</v>
      </c>
      <c r="E141" s="209" t="s">
        <v>2767</v>
      </c>
      <c r="F141" s="210" t="s">
        <v>2768</v>
      </c>
      <c r="G141" s="211" t="s">
        <v>303</v>
      </c>
      <c r="H141" s="212">
        <v>1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893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893</v>
      </c>
      <c r="BM141" s="219" t="s">
        <v>2769</v>
      </c>
    </row>
    <row r="142" s="2" customFormat="1" ht="16.5" customHeight="1">
      <c r="A142" s="36"/>
      <c r="B142" s="176"/>
      <c r="C142" s="221" t="s">
        <v>122</v>
      </c>
      <c r="D142" s="221" t="s">
        <v>357</v>
      </c>
      <c r="E142" s="222" t="s">
        <v>2770</v>
      </c>
      <c r="F142" s="223" t="s">
        <v>2771</v>
      </c>
      <c r="G142" s="224" t="s">
        <v>303</v>
      </c>
      <c r="H142" s="225">
        <v>1</v>
      </c>
      <c r="I142" s="226"/>
      <c r="J142" s="225">
        <f>ROUND(I142*H142,3)</f>
        <v>0</v>
      </c>
      <c r="K142" s="227"/>
      <c r="L142" s="228"/>
      <c r="M142" s="229" t="s">
        <v>1</v>
      </c>
      <c r="N142" s="230" t="s">
        <v>44</v>
      </c>
      <c r="O142" s="80"/>
      <c r="P142" s="217">
        <f>O142*H142</f>
        <v>0</v>
      </c>
      <c r="Q142" s="217">
        <v>0.010999999999999999</v>
      </c>
      <c r="R142" s="217">
        <f>Q142*H142</f>
        <v>0.010999999999999999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716</v>
      </c>
      <c r="AT142" s="219" t="s">
        <v>357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716</v>
      </c>
      <c r="BM142" s="219" t="s">
        <v>2772</v>
      </c>
    </row>
    <row r="143" s="2" customFormat="1" ht="24.15" customHeight="1">
      <c r="A143" s="36"/>
      <c r="B143" s="176"/>
      <c r="C143" s="208" t="s">
        <v>125</v>
      </c>
      <c r="D143" s="208" t="s">
        <v>220</v>
      </c>
      <c r="E143" s="209" t="s">
        <v>2773</v>
      </c>
      <c r="F143" s="210" t="s">
        <v>2774</v>
      </c>
      <c r="G143" s="211" t="s">
        <v>303</v>
      </c>
      <c r="H143" s="212">
        <v>1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893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893</v>
      </c>
      <c r="BM143" s="219" t="s">
        <v>2775</v>
      </c>
    </row>
    <row r="144" s="2" customFormat="1" ht="33" customHeight="1">
      <c r="A144" s="36"/>
      <c r="B144" s="176"/>
      <c r="C144" s="221" t="s">
        <v>128</v>
      </c>
      <c r="D144" s="221" t="s">
        <v>357</v>
      </c>
      <c r="E144" s="222" t="s">
        <v>2776</v>
      </c>
      <c r="F144" s="223" t="s">
        <v>2777</v>
      </c>
      <c r="G144" s="224" t="s">
        <v>303</v>
      </c>
      <c r="H144" s="225">
        <v>1</v>
      </c>
      <c r="I144" s="226"/>
      <c r="J144" s="225">
        <f>ROUND(I144*H144,3)</f>
        <v>0</v>
      </c>
      <c r="K144" s="227"/>
      <c r="L144" s="228"/>
      <c r="M144" s="229" t="s">
        <v>1</v>
      </c>
      <c r="N144" s="230" t="s">
        <v>44</v>
      </c>
      <c r="O144" s="80"/>
      <c r="P144" s="217">
        <f>O144*H144</f>
        <v>0</v>
      </c>
      <c r="Q144" s="217">
        <v>0.0030000000000000001</v>
      </c>
      <c r="R144" s="217">
        <f>Q144*H144</f>
        <v>0.0030000000000000001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716</v>
      </c>
      <c r="AT144" s="219" t="s">
        <v>357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716</v>
      </c>
      <c r="BM144" s="219" t="s">
        <v>2778</v>
      </c>
    </row>
    <row r="145" s="2" customFormat="1" ht="16.5" customHeight="1">
      <c r="A145" s="36"/>
      <c r="B145" s="176"/>
      <c r="C145" s="208" t="s">
        <v>131</v>
      </c>
      <c r="D145" s="208" t="s">
        <v>220</v>
      </c>
      <c r="E145" s="209" t="s">
        <v>2779</v>
      </c>
      <c r="F145" s="210" t="s">
        <v>2780</v>
      </c>
      <c r="G145" s="211" t="s">
        <v>303</v>
      </c>
      <c r="H145" s="212">
        <v>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893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893</v>
      </c>
      <c r="BM145" s="219" t="s">
        <v>2781</v>
      </c>
    </row>
    <row r="146" s="2" customFormat="1" ht="21.75" customHeight="1">
      <c r="A146" s="36"/>
      <c r="B146" s="176"/>
      <c r="C146" s="208" t="s">
        <v>134</v>
      </c>
      <c r="D146" s="208" t="s">
        <v>220</v>
      </c>
      <c r="E146" s="209" t="s">
        <v>2782</v>
      </c>
      <c r="F146" s="210" t="s">
        <v>2783</v>
      </c>
      <c r="G146" s="211" t="s">
        <v>468</v>
      </c>
      <c r="H146" s="212">
        <v>125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0.0042500000000000003</v>
      </c>
      <c r="T146" s="218">
        <f>S146*H146</f>
        <v>0.53125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893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893</v>
      </c>
      <c r="BM146" s="219" t="s">
        <v>2784</v>
      </c>
    </row>
    <row r="147" s="2" customFormat="1" ht="24.15" customHeight="1">
      <c r="A147" s="36"/>
      <c r="B147" s="176"/>
      <c r="C147" s="208" t="s">
        <v>137</v>
      </c>
      <c r="D147" s="208" t="s">
        <v>220</v>
      </c>
      <c r="E147" s="209" t="s">
        <v>2785</v>
      </c>
      <c r="F147" s="210" t="s">
        <v>2786</v>
      </c>
      <c r="G147" s="211" t="s">
        <v>761</v>
      </c>
      <c r="H147" s="212">
        <v>1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893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893</v>
      </c>
      <c r="BM147" s="219" t="s">
        <v>2787</v>
      </c>
    </row>
    <row r="148" s="12" customFormat="1" ht="25.92" customHeight="1">
      <c r="A148" s="12"/>
      <c r="B148" s="195"/>
      <c r="C148" s="12"/>
      <c r="D148" s="196" t="s">
        <v>77</v>
      </c>
      <c r="E148" s="197" t="s">
        <v>1882</v>
      </c>
      <c r="F148" s="197" t="s">
        <v>1883</v>
      </c>
      <c r="G148" s="12"/>
      <c r="H148" s="12"/>
      <c r="I148" s="198"/>
      <c r="J148" s="199">
        <f>BK148</f>
        <v>0</v>
      </c>
      <c r="K148" s="12"/>
      <c r="L148" s="195"/>
      <c r="M148" s="200"/>
      <c r="N148" s="201"/>
      <c r="O148" s="201"/>
      <c r="P148" s="202">
        <f>SUM(P149:P150)</f>
        <v>0</v>
      </c>
      <c r="Q148" s="201"/>
      <c r="R148" s="202">
        <f>SUM(R149:R150)</f>
        <v>0</v>
      </c>
      <c r="S148" s="201"/>
      <c r="T148" s="203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6" t="s">
        <v>119</v>
      </c>
      <c r="AT148" s="204" t="s">
        <v>77</v>
      </c>
      <c r="AU148" s="204" t="s">
        <v>78</v>
      </c>
      <c r="AY148" s="196" t="s">
        <v>217</v>
      </c>
      <c r="BK148" s="205">
        <f>SUM(BK149:BK150)</f>
        <v>0</v>
      </c>
    </row>
    <row r="149" s="2" customFormat="1" ht="33" customHeight="1">
      <c r="A149" s="36"/>
      <c r="B149" s="176"/>
      <c r="C149" s="208" t="s">
        <v>1291</v>
      </c>
      <c r="D149" s="208" t="s">
        <v>220</v>
      </c>
      <c r="E149" s="209" t="s">
        <v>2603</v>
      </c>
      <c r="F149" s="210" t="s">
        <v>2604</v>
      </c>
      <c r="G149" s="211" t="s">
        <v>2605</v>
      </c>
      <c r="H149" s="212">
        <v>100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1886</v>
      </c>
      <c r="AT149" s="219" t="s">
        <v>220</v>
      </c>
      <c r="AU149" s="219" t="s">
        <v>82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1886</v>
      </c>
      <c r="BM149" s="219" t="s">
        <v>2788</v>
      </c>
    </row>
    <row r="150" s="2" customFormat="1" ht="16.5" customHeight="1">
      <c r="A150" s="36"/>
      <c r="B150" s="176"/>
      <c r="C150" s="208" t="s">
        <v>7</v>
      </c>
      <c r="D150" s="208" t="s">
        <v>220</v>
      </c>
      <c r="E150" s="209" t="s">
        <v>2607</v>
      </c>
      <c r="F150" s="210" t="s">
        <v>2608</v>
      </c>
      <c r="G150" s="211" t="s">
        <v>303</v>
      </c>
      <c r="H150" s="212">
        <v>1</v>
      </c>
      <c r="I150" s="213"/>
      <c r="J150" s="212">
        <f>ROUND(I150*H150,3)</f>
        <v>0</v>
      </c>
      <c r="K150" s="214"/>
      <c r="L150" s="37"/>
      <c r="M150" s="236" t="s">
        <v>1</v>
      </c>
      <c r="N150" s="237" t="s">
        <v>44</v>
      </c>
      <c r="O150" s="233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1886</v>
      </c>
      <c r="AT150" s="219" t="s">
        <v>220</v>
      </c>
      <c r="AU150" s="219" t="s">
        <v>82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1886</v>
      </c>
      <c r="BM150" s="219" t="s">
        <v>2789</v>
      </c>
    </row>
    <row r="151" s="2" customFormat="1" ht="6.96" customHeight="1">
      <c r="A151" s="36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37"/>
      <c r="M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</sheetData>
  <autoFilter ref="C130:K150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151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162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70" t="s">
        <v>2790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16</v>
      </c>
      <c r="E11" s="36"/>
      <c r="F11" s="23" t="s">
        <v>1</v>
      </c>
      <c r="G11" s="36"/>
      <c r="H11" s="36"/>
      <c r="I11" s="28" t="s">
        <v>17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18</v>
      </c>
      <c r="E12" s="36"/>
      <c r="F12" s="23" t="s">
        <v>19</v>
      </c>
      <c r="G12" s="36"/>
      <c r="H12" s="36"/>
      <c r="I12" s="28" t="s">
        <v>20</v>
      </c>
      <c r="J12" s="72" t="str">
        <f>'Rekapitulácia stavby'!AN8</f>
        <v>24. 1. 2022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22</v>
      </c>
      <c r="E14" s="36"/>
      <c r="F14" s="36"/>
      <c r="G14" s="36"/>
      <c r="H14" s="36"/>
      <c r="I14" s="28" t="s">
        <v>23</v>
      </c>
      <c r="J14" s="23" t="s">
        <v>1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24</v>
      </c>
      <c r="F15" s="36"/>
      <c r="G15" s="36"/>
      <c r="H15" s="36"/>
      <c r="I15" s="28" t="s">
        <v>25</v>
      </c>
      <c r="J15" s="23" t="s">
        <v>1</v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26</v>
      </c>
      <c r="E17" s="36"/>
      <c r="F17" s="36"/>
      <c r="G17" s="36"/>
      <c r="H17" s="36"/>
      <c r="I17" s="28" t="s">
        <v>23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28</v>
      </c>
      <c r="E20" s="36"/>
      <c r="F20" s="36"/>
      <c r="G20" s="36"/>
      <c r="H20" s="36"/>
      <c r="I20" s="28" t="s">
        <v>23</v>
      </c>
      <c r="J20" s="23" t="s">
        <v>1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29</v>
      </c>
      <c r="F21" s="36"/>
      <c r="G21" s="36"/>
      <c r="H21" s="36"/>
      <c r="I21" s="28" t="s">
        <v>25</v>
      </c>
      <c r="J21" s="23" t="s">
        <v>1</v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23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25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262.5" customHeight="1">
      <c r="A27" s="146"/>
      <c r="B27" s="147"/>
      <c r="C27" s="146"/>
      <c r="D27" s="146"/>
      <c r="E27" s="32" t="s">
        <v>164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165</v>
      </c>
      <c r="E30" s="36"/>
      <c r="F30" s="36"/>
      <c r="G30" s="36"/>
      <c r="H30" s="36"/>
      <c r="I30" s="36"/>
      <c r="J30" s="35">
        <f>J96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155</v>
      </c>
      <c r="E31" s="36"/>
      <c r="F31" s="36"/>
      <c r="G31" s="36"/>
      <c r="H31" s="36"/>
      <c r="I31" s="36"/>
      <c r="J31" s="35">
        <f>J110</f>
        <v>0</v>
      </c>
      <c r="K31" s="36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49" t="s">
        <v>38</v>
      </c>
      <c r="E32" s="36"/>
      <c r="F32" s="36"/>
      <c r="G32" s="36"/>
      <c r="H32" s="36"/>
      <c r="I32" s="36"/>
      <c r="J32" s="99">
        <f>ROUND(J30 + J31,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50" t="s">
        <v>42</v>
      </c>
      <c r="E35" s="43" t="s">
        <v>43</v>
      </c>
      <c r="F35" s="151">
        <f>ROUND((SUM(BE110:BE117) + SUM(BE137:BE185)),  2)</f>
        <v>0</v>
      </c>
      <c r="G35" s="152"/>
      <c r="H35" s="152"/>
      <c r="I35" s="153">
        <v>0.20000000000000001</v>
      </c>
      <c r="J35" s="151">
        <f>ROUND(((SUM(BE110:BE117) + SUM(BE137:BE185))*I35),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43" t="s">
        <v>44</v>
      </c>
      <c r="F36" s="151">
        <f>ROUND((SUM(BF110:BF117) + SUM(BF137:BF185)),  2)</f>
        <v>0</v>
      </c>
      <c r="G36" s="152"/>
      <c r="H36" s="152"/>
      <c r="I36" s="153">
        <v>0.20000000000000001</v>
      </c>
      <c r="J36" s="151">
        <f>ROUND(((SUM(BF110:BF117) + SUM(BF137:BF185))*I36),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54">
        <f>ROUND((SUM(BG110:BG117) + SUM(BG137:BG185)),  2)</f>
        <v>0</v>
      </c>
      <c r="G37" s="36"/>
      <c r="H37" s="36"/>
      <c r="I37" s="155">
        <v>0.20000000000000001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54">
        <f>ROUND((SUM(BH110:BH117) + SUM(BH137:BH185)),  2)</f>
        <v>0</v>
      </c>
      <c r="G38" s="36"/>
      <c r="H38" s="36"/>
      <c r="I38" s="155">
        <v>0.20000000000000001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47</v>
      </c>
      <c r="F39" s="151">
        <f>ROUND((SUM(BI110:BI117) + SUM(BI137:BI185)),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42"/>
      <c r="D41" s="156" t="s">
        <v>48</v>
      </c>
      <c r="E41" s="84"/>
      <c r="F41" s="84"/>
      <c r="G41" s="157" t="s">
        <v>49</v>
      </c>
      <c r="H41" s="158" t="s">
        <v>50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162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16 - SO 16 - Stavebné úpravy pre LPG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18</v>
      </c>
      <c r="D89" s="36"/>
      <c r="E89" s="36"/>
      <c r="F89" s="23" t="str">
        <f>F12</f>
        <v>k.ú. Marcelová</v>
      </c>
      <c r="G89" s="36"/>
      <c r="H89" s="36"/>
      <c r="I89" s="28" t="s">
        <v>20</v>
      </c>
      <c r="J89" s="72" t="str">
        <f>IF(J12="","",J12)</f>
        <v>24. 1. 2022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22</v>
      </c>
      <c r="D91" s="36"/>
      <c r="E91" s="36"/>
      <c r="F91" s="23" t="str">
        <f>E15</f>
        <v>F.PROPERTY s.r.o., K. Nagya 12/2, Komárno</v>
      </c>
      <c r="G91" s="36"/>
      <c r="H91" s="36"/>
      <c r="I91" s="28" t="s">
        <v>28</v>
      </c>
      <c r="J91" s="32" t="str">
        <f>E21</f>
        <v>FKF design spol. s r.o.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26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167</v>
      </c>
      <c r="D94" s="142"/>
      <c r="E94" s="142"/>
      <c r="F94" s="142"/>
      <c r="G94" s="142"/>
      <c r="H94" s="142"/>
      <c r="I94" s="142"/>
      <c r="J94" s="164" t="s">
        <v>168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169</v>
      </c>
      <c r="D96" s="36"/>
      <c r="E96" s="36"/>
      <c r="F96" s="36"/>
      <c r="G96" s="36"/>
      <c r="H96" s="36"/>
      <c r="I96" s="36"/>
      <c r="J96" s="99">
        <f>J137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170</v>
      </c>
    </row>
    <row r="97" s="9" customFormat="1" ht="24.96" customHeight="1">
      <c r="A97" s="9"/>
      <c r="B97" s="166"/>
      <c r="C97" s="9"/>
      <c r="D97" s="167" t="s">
        <v>171</v>
      </c>
      <c r="E97" s="168"/>
      <c r="F97" s="168"/>
      <c r="G97" s="168"/>
      <c r="H97" s="168"/>
      <c r="I97" s="168"/>
      <c r="J97" s="169">
        <f>J138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172</v>
      </c>
      <c r="E98" s="172"/>
      <c r="F98" s="172"/>
      <c r="G98" s="172"/>
      <c r="H98" s="172"/>
      <c r="I98" s="172"/>
      <c r="J98" s="173">
        <f>J139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173</v>
      </c>
      <c r="E99" s="172"/>
      <c r="F99" s="172"/>
      <c r="G99" s="172"/>
      <c r="H99" s="172"/>
      <c r="I99" s="172"/>
      <c r="J99" s="173">
        <f>J146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174</v>
      </c>
      <c r="E100" s="172"/>
      <c r="F100" s="172"/>
      <c r="G100" s="172"/>
      <c r="H100" s="172"/>
      <c r="I100" s="172"/>
      <c r="J100" s="173">
        <f>J154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1890</v>
      </c>
      <c r="E101" s="172"/>
      <c r="F101" s="172"/>
      <c r="G101" s="172"/>
      <c r="H101" s="172"/>
      <c r="I101" s="172"/>
      <c r="J101" s="173">
        <f>J156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176</v>
      </c>
      <c r="E102" s="172"/>
      <c r="F102" s="172"/>
      <c r="G102" s="172"/>
      <c r="H102" s="172"/>
      <c r="I102" s="172"/>
      <c r="J102" s="173">
        <f>J161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177</v>
      </c>
      <c r="E103" s="172"/>
      <c r="F103" s="172"/>
      <c r="G103" s="172"/>
      <c r="H103" s="172"/>
      <c r="I103" s="172"/>
      <c r="J103" s="173">
        <f>J168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178</v>
      </c>
      <c r="E104" s="168"/>
      <c r="F104" s="168"/>
      <c r="G104" s="168"/>
      <c r="H104" s="168"/>
      <c r="I104" s="168"/>
      <c r="J104" s="169">
        <f>J171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0"/>
      <c r="C105" s="10"/>
      <c r="D105" s="171" t="s">
        <v>184</v>
      </c>
      <c r="E105" s="172"/>
      <c r="F105" s="172"/>
      <c r="G105" s="172"/>
      <c r="H105" s="172"/>
      <c r="I105" s="172"/>
      <c r="J105" s="173">
        <f>J172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0"/>
      <c r="C106" s="10"/>
      <c r="D106" s="171" t="s">
        <v>186</v>
      </c>
      <c r="E106" s="172"/>
      <c r="F106" s="172"/>
      <c r="G106" s="172"/>
      <c r="H106" s="172"/>
      <c r="I106" s="172"/>
      <c r="J106" s="173">
        <f>J178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0"/>
      <c r="C107" s="10"/>
      <c r="D107" s="171" t="s">
        <v>190</v>
      </c>
      <c r="E107" s="172"/>
      <c r="F107" s="172"/>
      <c r="G107" s="172"/>
      <c r="H107" s="172"/>
      <c r="I107" s="172"/>
      <c r="J107" s="173">
        <f>J183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9.28" customHeight="1">
      <c r="A110" s="36"/>
      <c r="B110" s="37"/>
      <c r="C110" s="165" t="s">
        <v>194</v>
      </c>
      <c r="D110" s="36"/>
      <c r="E110" s="36"/>
      <c r="F110" s="36"/>
      <c r="G110" s="36"/>
      <c r="H110" s="36"/>
      <c r="I110" s="36"/>
      <c r="J110" s="174">
        <f>ROUND(J111 + J112 + J113 + J114 + J115 + J116,2)</f>
        <v>0</v>
      </c>
      <c r="K110" s="36"/>
      <c r="L110" s="58"/>
      <c r="N110" s="175" t="s">
        <v>42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8" customHeight="1">
      <c r="A111" s="36"/>
      <c r="B111" s="176"/>
      <c r="C111" s="177"/>
      <c r="D111" s="137" t="s">
        <v>195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197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198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37" t="s">
        <v>199</v>
      </c>
      <c r="E114" s="178"/>
      <c r="F114" s="178"/>
      <c r="G114" s="177"/>
      <c r="H114" s="177"/>
      <c r="I114" s="177"/>
      <c r="J114" s="133"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196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 ht="18" customHeight="1">
      <c r="A115" s="36"/>
      <c r="B115" s="176"/>
      <c r="C115" s="177"/>
      <c r="D115" s="137" t="s">
        <v>200</v>
      </c>
      <c r="E115" s="178"/>
      <c r="F115" s="178"/>
      <c r="G115" s="177"/>
      <c r="H115" s="177"/>
      <c r="I115" s="177"/>
      <c r="J115" s="133">
        <v>0</v>
      </c>
      <c r="K115" s="177"/>
      <c r="L115" s="179"/>
      <c r="M115" s="180"/>
      <c r="N115" s="181" t="s">
        <v>44</v>
      </c>
      <c r="O115" s="180"/>
      <c r="P115" s="180"/>
      <c r="Q115" s="180"/>
      <c r="R115" s="180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2" t="s">
        <v>196</v>
      </c>
      <c r="AZ115" s="180"/>
      <c r="BA115" s="180"/>
      <c r="BB115" s="180"/>
      <c r="BC115" s="180"/>
      <c r="BD115" s="180"/>
      <c r="BE115" s="183">
        <f>IF(N115="základná",J115,0)</f>
        <v>0</v>
      </c>
      <c r="BF115" s="183">
        <f>IF(N115="znížená",J115,0)</f>
        <v>0</v>
      </c>
      <c r="BG115" s="183">
        <f>IF(N115="zákl. prenesená",J115,0)</f>
        <v>0</v>
      </c>
      <c r="BH115" s="183">
        <f>IF(N115="zníž. prenesená",J115,0)</f>
        <v>0</v>
      </c>
      <c r="BI115" s="183">
        <f>IF(N115="nulová",J115,0)</f>
        <v>0</v>
      </c>
      <c r="BJ115" s="182" t="s">
        <v>88</v>
      </c>
      <c r="BK115" s="180"/>
      <c r="BL115" s="180"/>
      <c r="BM115" s="180"/>
    </row>
    <row r="116" s="2" customFormat="1" ht="18" customHeight="1">
      <c r="A116" s="36"/>
      <c r="B116" s="176"/>
      <c r="C116" s="177"/>
      <c r="D116" s="178" t="s">
        <v>201</v>
      </c>
      <c r="E116" s="177"/>
      <c r="F116" s="177"/>
      <c r="G116" s="177"/>
      <c r="H116" s="177"/>
      <c r="I116" s="177"/>
      <c r="J116" s="133">
        <f>ROUND(J30*T116,2)</f>
        <v>0</v>
      </c>
      <c r="K116" s="177"/>
      <c r="L116" s="179"/>
      <c r="M116" s="180"/>
      <c r="N116" s="181" t="s">
        <v>44</v>
      </c>
      <c r="O116" s="180"/>
      <c r="P116" s="180"/>
      <c r="Q116" s="180"/>
      <c r="R116" s="180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2" t="s">
        <v>202</v>
      </c>
      <c r="AZ116" s="180"/>
      <c r="BA116" s="180"/>
      <c r="BB116" s="180"/>
      <c r="BC116" s="180"/>
      <c r="BD116" s="180"/>
      <c r="BE116" s="183">
        <f>IF(N116="základná",J116,0)</f>
        <v>0</v>
      </c>
      <c r="BF116" s="183">
        <f>IF(N116="znížená",J116,0)</f>
        <v>0</v>
      </c>
      <c r="BG116" s="183">
        <f>IF(N116="zákl. prenesená",J116,0)</f>
        <v>0</v>
      </c>
      <c r="BH116" s="183">
        <f>IF(N116="zníž. prenesená",J116,0)</f>
        <v>0</v>
      </c>
      <c r="BI116" s="183">
        <f>IF(N116="nulová",J116,0)</f>
        <v>0</v>
      </c>
      <c r="BJ116" s="182" t="s">
        <v>88</v>
      </c>
      <c r="BK116" s="180"/>
      <c r="BL116" s="180"/>
      <c r="BM116" s="180"/>
    </row>
    <row r="117" s="2" customForma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9.28" customHeight="1">
      <c r="A118" s="36"/>
      <c r="B118" s="37"/>
      <c r="C118" s="141" t="s">
        <v>160</v>
      </c>
      <c r="D118" s="142"/>
      <c r="E118" s="142"/>
      <c r="F118" s="142"/>
      <c r="G118" s="142"/>
      <c r="H118" s="142"/>
      <c r="I118" s="142"/>
      <c r="J118" s="143">
        <f>ROUND(J96+J110,2)</f>
        <v>0</v>
      </c>
      <c r="K118" s="142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3" s="2" customFormat="1" ht="6.96" customHeight="1">
      <c r="A123" s="36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24.96" customHeight="1">
      <c r="A124" s="36"/>
      <c r="B124" s="37"/>
      <c r="C124" s="19" t="s">
        <v>203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14</v>
      </c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145" t="str">
        <f>E7</f>
        <v>ČSPHM F. Petrol Marcelová</v>
      </c>
      <c r="F127" s="28"/>
      <c r="G127" s="28"/>
      <c r="H127" s="28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28" t="s">
        <v>162</v>
      </c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6.5" customHeight="1">
      <c r="A129" s="36"/>
      <c r="B129" s="37"/>
      <c r="C129" s="36"/>
      <c r="D129" s="36"/>
      <c r="E129" s="70" t="str">
        <f>E9</f>
        <v>16 - SO 16 - Stavebné úpravy pre LPG</v>
      </c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2" customHeight="1">
      <c r="A131" s="36"/>
      <c r="B131" s="37"/>
      <c r="C131" s="28" t="s">
        <v>18</v>
      </c>
      <c r="D131" s="36"/>
      <c r="E131" s="36"/>
      <c r="F131" s="23" t="str">
        <f>F12</f>
        <v>k.ú. Marcelová</v>
      </c>
      <c r="G131" s="36"/>
      <c r="H131" s="36"/>
      <c r="I131" s="28" t="s">
        <v>20</v>
      </c>
      <c r="J131" s="72" t="str">
        <f>IF(J12="","",J12)</f>
        <v>24. 1. 2022</v>
      </c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25.65" customHeight="1">
      <c r="A133" s="36"/>
      <c r="B133" s="37"/>
      <c r="C133" s="28" t="s">
        <v>22</v>
      </c>
      <c r="D133" s="36"/>
      <c r="E133" s="36"/>
      <c r="F133" s="23" t="str">
        <f>E15</f>
        <v>F.PROPERTY s.r.o., K. Nagya 12/2, Komárno</v>
      </c>
      <c r="G133" s="36"/>
      <c r="H133" s="36"/>
      <c r="I133" s="28" t="s">
        <v>28</v>
      </c>
      <c r="J133" s="32" t="str">
        <f>E21</f>
        <v>FKF design spol. s r.o.</v>
      </c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5.15" customHeight="1">
      <c r="A134" s="36"/>
      <c r="B134" s="37"/>
      <c r="C134" s="28" t="s">
        <v>26</v>
      </c>
      <c r="D134" s="36"/>
      <c r="E134" s="36"/>
      <c r="F134" s="23" t="str">
        <f>IF(E18="","",E18)</f>
        <v>Vyplň údaj</v>
      </c>
      <c r="G134" s="36"/>
      <c r="H134" s="36"/>
      <c r="I134" s="28" t="s">
        <v>32</v>
      </c>
      <c r="J134" s="32" t="str">
        <f>E24</f>
        <v xml:space="preserve"> </v>
      </c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0.32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11" customFormat="1" ht="29.28" customHeight="1">
      <c r="A136" s="184"/>
      <c r="B136" s="185"/>
      <c r="C136" s="186" t="s">
        <v>204</v>
      </c>
      <c r="D136" s="187" t="s">
        <v>63</v>
      </c>
      <c r="E136" s="187" t="s">
        <v>59</v>
      </c>
      <c r="F136" s="187" t="s">
        <v>60</v>
      </c>
      <c r="G136" s="187" t="s">
        <v>205</v>
      </c>
      <c r="H136" s="187" t="s">
        <v>206</v>
      </c>
      <c r="I136" s="187" t="s">
        <v>207</v>
      </c>
      <c r="J136" s="188" t="s">
        <v>168</v>
      </c>
      <c r="K136" s="189" t="s">
        <v>208</v>
      </c>
      <c r="L136" s="190"/>
      <c r="M136" s="89" t="s">
        <v>1</v>
      </c>
      <c r="N136" s="90" t="s">
        <v>42</v>
      </c>
      <c r="O136" s="90" t="s">
        <v>209</v>
      </c>
      <c r="P136" s="90" t="s">
        <v>210</v>
      </c>
      <c r="Q136" s="90" t="s">
        <v>211</v>
      </c>
      <c r="R136" s="90" t="s">
        <v>212</v>
      </c>
      <c r="S136" s="90" t="s">
        <v>213</v>
      </c>
      <c r="T136" s="91" t="s">
        <v>214</v>
      </c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="2" customFormat="1" ht="22.8" customHeight="1">
      <c r="A137" s="36"/>
      <c r="B137" s="37"/>
      <c r="C137" s="96" t="s">
        <v>165</v>
      </c>
      <c r="D137" s="36"/>
      <c r="E137" s="36"/>
      <c r="F137" s="36"/>
      <c r="G137" s="36"/>
      <c r="H137" s="36"/>
      <c r="I137" s="36"/>
      <c r="J137" s="191">
        <f>BK137</f>
        <v>0</v>
      </c>
      <c r="K137" s="36"/>
      <c r="L137" s="37"/>
      <c r="M137" s="92"/>
      <c r="N137" s="76"/>
      <c r="O137" s="93"/>
      <c r="P137" s="192">
        <f>P138+P171</f>
        <v>0</v>
      </c>
      <c r="Q137" s="93"/>
      <c r="R137" s="192">
        <f>R138+R171</f>
        <v>41.066386399999999</v>
      </c>
      <c r="S137" s="93"/>
      <c r="T137" s="193">
        <f>T138+T171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77</v>
      </c>
      <c r="AU137" s="15" t="s">
        <v>170</v>
      </c>
      <c r="BK137" s="194">
        <f>BK138+BK171</f>
        <v>0</v>
      </c>
    </row>
    <row r="138" s="12" customFormat="1" ht="25.92" customHeight="1">
      <c r="A138" s="12"/>
      <c r="B138" s="195"/>
      <c r="C138" s="12"/>
      <c r="D138" s="196" t="s">
        <v>77</v>
      </c>
      <c r="E138" s="197" t="s">
        <v>215</v>
      </c>
      <c r="F138" s="197" t="s">
        <v>216</v>
      </c>
      <c r="G138" s="12"/>
      <c r="H138" s="12"/>
      <c r="I138" s="198"/>
      <c r="J138" s="199">
        <f>BK138</f>
        <v>0</v>
      </c>
      <c r="K138" s="12"/>
      <c r="L138" s="195"/>
      <c r="M138" s="200"/>
      <c r="N138" s="201"/>
      <c r="O138" s="201"/>
      <c r="P138" s="202">
        <f>P139+P146+P154+P156+P161+P168</f>
        <v>0</v>
      </c>
      <c r="Q138" s="201"/>
      <c r="R138" s="202">
        <f>R139+R146+R154+R156+R161+R168</f>
        <v>40.931992899999997</v>
      </c>
      <c r="S138" s="201"/>
      <c r="T138" s="203">
        <f>T139+T146+T154+T156+T161+T168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82</v>
      </c>
      <c r="AT138" s="204" t="s">
        <v>77</v>
      </c>
      <c r="AU138" s="204" t="s">
        <v>78</v>
      </c>
      <c r="AY138" s="196" t="s">
        <v>217</v>
      </c>
      <c r="BK138" s="205">
        <f>BK139+BK146+BK154+BK156+BK161+BK168</f>
        <v>0</v>
      </c>
    </row>
    <row r="139" s="12" customFormat="1" ht="22.8" customHeight="1">
      <c r="A139" s="12"/>
      <c r="B139" s="195"/>
      <c r="C139" s="12"/>
      <c r="D139" s="196" t="s">
        <v>77</v>
      </c>
      <c r="E139" s="206" t="s">
        <v>82</v>
      </c>
      <c r="F139" s="206" t="s">
        <v>218</v>
      </c>
      <c r="G139" s="12"/>
      <c r="H139" s="12"/>
      <c r="I139" s="198"/>
      <c r="J139" s="207">
        <f>BK139</f>
        <v>0</v>
      </c>
      <c r="K139" s="12"/>
      <c r="L139" s="195"/>
      <c r="M139" s="200"/>
      <c r="N139" s="201"/>
      <c r="O139" s="201"/>
      <c r="P139" s="202">
        <f>SUM(P140:P145)</f>
        <v>0</v>
      </c>
      <c r="Q139" s="201"/>
      <c r="R139" s="202">
        <f>SUM(R140:R145)</f>
        <v>0</v>
      </c>
      <c r="S139" s="201"/>
      <c r="T139" s="203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82</v>
      </c>
      <c r="AT139" s="204" t="s">
        <v>77</v>
      </c>
      <c r="AU139" s="204" t="s">
        <v>82</v>
      </c>
      <c r="AY139" s="196" t="s">
        <v>217</v>
      </c>
      <c r="BK139" s="205">
        <f>SUM(BK140:BK145)</f>
        <v>0</v>
      </c>
    </row>
    <row r="140" s="2" customFormat="1" ht="21.75" customHeight="1">
      <c r="A140" s="36"/>
      <c r="B140" s="176"/>
      <c r="C140" s="208" t="s">
        <v>82</v>
      </c>
      <c r="D140" s="208" t="s">
        <v>220</v>
      </c>
      <c r="E140" s="209" t="s">
        <v>221</v>
      </c>
      <c r="F140" s="210" t="s">
        <v>222</v>
      </c>
      <c r="G140" s="211" t="s">
        <v>223</v>
      </c>
      <c r="H140" s="212">
        <v>2.1000000000000001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2791</v>
      </c>
    </row>
    <row r="141" s="2" customFormat="1" ht="24.15" customHeight="1">
      <c r="A141" s="36"/>
      <c r="B141" s="176"/>
      <c r="C141" s="208" t="s">
        <v>110</v>
      </c>
      <c r="D141" s="208" t="s">
        <v>220</v>
      </c>
      <c r="E141" s="209" t="s">
        <v>230</v>
      </c>
      <c r="F141" s="210" t="s">
        <v>231</v>
      </c>
      <c r="G141" s="211" t="s">
        <v>223</v>
      </c>
      <c r="H141" s="212">
        <v>2.1000000000000001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2792</v>
      </c>
    </row>
    <row r="142" s="2" customFormat="1" ht="33" customHeight="1">
      <c r="A142" s="36"/>
      <c r="B142" s="176"/>
      <c r="C142" s="208" t="s">
        <v>119</v>
      </c>
      <c r="D142" s="208" t="s">
        <v>220</v>
      </c>
      <c r="E142" s="209" t="s">
        <v>2024</v>
      </c>
      <c r="F142" s="210" t="s">
        <v>2025</v>
      </c>
      <c r="G142" s="211" t="s">
        <v>223</v>
      </c>
      <c r="H142" s="212">
        <v>2.1000000000000001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2793</v>
      </c>
    </row>
    <row r="143" s="2" customFormat="1" ht="24.15" customHeight="1">
      <c r="A143" s="36"/>
      <c r="B143" s="176"/>
      <c r="C143" s="208" t="s">
        <v>125</v>
      </c>
      <c r="D143" s="208" t="s">
        <v>220</v>
      </c>
      <c r="E143" s="209" t="s">
        <v>969</v>
      </c>
      <c r="F143" s="210" t="s">
        <v>970</v>
      </c>
      <c r="G143" s="211" t="s">
        <v>223</v>
      </c>
      <c r="H143" s="212">
        <v>2.1000000000000001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2794</v>
      </c>
    </row>
    <row r="144" s="2" customFormat="1" ht="16.5" customHeight="1">
      <c r="A144" s="36"/>
      <c r="B144" s="176"/>
      <c r="C144" s="208" t="s">
        <v>128</v>
      </c>
      <c r="D144" s="208" t="s">
        <v>220</v>
      </c>
      <c r="E144" s="209" t="s">
        <v>972</v>
      </c>
      <c r="F144" s="210" t="s">
        <v>973</v>
      </c>
      <c r="G144" s="211" t="s">
        <v>223</v>
      </c>
      <c r="H144" s="212">
        <v>2.1000000000000001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2795</v>
      </c>
    </row>
    <row r="145" s="2" customFormat="1" ht="24.15" customHeight="1">
      <c r="A145" s="36"/>
      <c r="B145" s="176"/>
      <c r="C145" s="208" t="s">
        <v>131</v>
      </c>
      <c r="D145" s="208" t="s">
        <v>220</v>
      </c>
      <c r="E145" s="209" t="s">
        <v>246</v>
      </c>
      <c r="F145" s="210" t="s">
        <v>247</v>
      </c>
      <c r="G145" s="211" t="s">
        <v>248</v>
      </c>
      <c r="H145" s="212">
        <v>3.3599999999999999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2796</v>
      </c>
    </row>
    <row r="146" s="12" customFormat="1" ht="22.8" customHeight="1">
      <c r="A146" s="12"/>
      <c r="B146" s="195"/>
      <c r="C146" s="12"/>
      <c r="D146" s="196" t="s">
        <v>77</v>
      </c>
      <c r="E146" s="206" t="s">
        <v>88</v>
      </c>
      <c r="F146" s="206" t="s">
        <v>250</v>
      </c>
      <c r="G146" s="12"/>
      <c r="H146" s="12"/>
      <c r="I146" s="198"/>
      <c r="J146" s="207">
        <f>BK146</f>
        <v>0</v>
      </c>
      <c r="K146" s="12"/>
      <c r="L146" s="195"/>
      <c r="M146" s="200"/>
      <c r="N146" s="201"/>
      <c r="O146" s="201"/>
      <c r="P146" s="202">
        <f>SUM(P147:P153)</f>
        <v>0</v>
      </c>
      <c r="Q146" s="201"/>
      <c r="R146" s="202">
        <f>SUM(R147:R153)</f>
        <v>9.2527925</v>
      </c>
      <c r="S146" s="201"/>
      <c r="T146" s="203">
        <f>SUM(T147:T153)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6" t="s">
        <v>82</v>
      </c>
      <c r="AT146" s="204" t="s">
        <v>77</v>
      </c>
      <c r="AU146" s="204" t="s">
        <v>82</v>
      </c>
      <c r="AY146" s="196" t="s">
        <v>217</v>
      </c>
      <c r="BK146" s="205">
        <f>SUM(BK147:BK153)</f>
        <v>0</v>
      </c>
    </row>
    <row r="147" s="2" customFormat="1" ht="33" customHeight="1">
      <c r="A147" s="36"/>
      <c r="B147" s="176"/>
      <c r="C147" s="208" t="s">
        <v>344</v>
      </c>
      <c r="D147" s="208" t="s">
        <v>220</v>
      </c>
      <c r="E147" s="209" t="s">
        <v>252</v>
      </c>
      <c r="F147" s="210" t="s">
        <v>253</v>
      </c>
      <c r="G147" s="211" t="s">
        <v>254</v>
      </c>
      <c r="H147" s="212">
        <v>10.5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2797</v>
      </c>
    </row>
    <row r="148" s="2" customFormat="1" ht="24.15" customHeight="1">
      <c r="A148" s="36"/>
      <c r="B148" s="176"/>
      <c r="C148" s="208" t="s">
        <v>134</v>
      </c>
      <c r="D148" s="208" t="s">
        <v>220</v>
      </c>
      <c r="E148" s="209" t="s">
        <v>273</v>
      </c>
      <c r="F148" s="210" t="s">
        <v>274</v>
      </c>
      <c r="G148" s="211" t="s">
        <v>223</v>
      </c>
      <c r="H148" s="212">
        <v>3.472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2.4157199999999999</v>
      </c>
      <c r="R148" s="217">
        <f>Q148*H148</f>
        <v>8.3873798399999995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2798</v>
      </c>
    </row>
    <row r="149" s="2" customFormat="1" ht="21.75" customHeight="1">
      <c r="A149" s="36"/>
      <c r="B149" s="176"/>
      <c r="C149" s="208" t="s">
        <v>269</v>
      </c>
      <c r="D149" s="208" t="s">
        <v>220</v>
      </c>
      <c r="E149" s="209" t="s">
        <v>276</v>
      </c>
      <c r="F149" s="210" t="s">
        <v>277</v>
      </c>
      <c r="G149" s="211" t="s">
        <v>254</v>
      </c>
      <c r="H149" s="212">
        <v>14.91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0.0040699999999999998</v>
      </c>
      <c r="R149" s="217">
        <f>Q149*H149</f>
        <v>0.0606837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2799</v>
      </c>
    </row>
    <row r="150" s="2" customFormat="1" ht="24.15" customHeight="1">
      <c r="A150" s="36"/>
      <c r="B150" s="176"/>
      <c r="C150" s="208" t="s">
        <v>140</v>
      </c>
      <c r="D150" s="208" t="s">
        <v>220</v>
      </c>
      <c r="E150" s="209" t="s">
        <v>279</v>
      </c>
      <c r="F150" s="210" t="s">
        <v>280</v>
      </c>
      <c r="G150" s="211" t="s">
        <v>254</v>
      </c>
      <c r="H150" s="212">
        <v>14.91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2800</v>
      </c>
    </row>
    <row r="151" s="2" customFormat="1" ht="24.15" customHeight="1">
      <c r="A151" s="36"/>
      <c r="B151" s="176"/>
      <c r="C151" s="208" t="s">
        <v>137</v>
      </c>
      <c r="D151" s="208" t="s">
        <v>220</v>
      </c>
      <c r="E151" s="209" t="s">
        <v>282</v>
      </c>
      <c r="F151" s="210" t="s">
        <v>283</v>
      </c>
      <c r="G151" s="211" t="s">
        <v>223</v>
      </c>
      <c r="H151" s="212">
        <v>0.32800000000000001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2.4157199999999999</v>
      </c>
      <c r="R151" s="217">
        <f>Q151*H151</f>
        <v>0.79235615999999998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2801</v>
      </c>
    </row>
    <row r="152" s="2" customFormat="1" ht="21.75" customHeight="1">
      <c r="A152" s="36"/>
      <c r="B152" s="176"/>
      <c r="C152" s="208" t="s">
        <v>143</v>
      </c>
      <c r="D152" s="208" t="s">
        <v>220</v>
      </c>
      <c r="E152" s="209" t="s">
        <v>285</v>
      </c>
      <c r="F152" s="210" t="s">
        <v>286</v>
      </c>
      <c r="G152" s="211" t="s">
        <v>254</v>
      </c>
      <c r="H152" s="212">
        <v>3.04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0.0040699999999999998</v>
      </c>
      <c r="R152" s="217">
        <f>Q152*H152</f>
        <v>0.0123728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2802</v>
      </c>
    </row>
    <row r="153" s="2" customFormat="1" ht="24.15" customHeight="1">
      <c r="A153" s="36"/>
      <c r="B153" s="176"/>
      <c r="C153" s="208" t="s">
        <v>146</v>
      </c>
      <c r="D153" s="208" t="s">
        <v>220</v>
      </c>
      <c r="E153" s="209" t="s">
        <v>288</v>
      </c>
      <c r="F153" s="210" t="s">
        <v>289</v>
      </c>
      <c r="G153" s="211" t="s">
        <v>254</v>
      </c>
      <c r="H153" s="212">
        <v>3.04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2803</v>
      </c>
    </row>
    <row r="154" s="12" customFormat="1" ht="22.8" customHeight="1">
      <c r="A154" s="12"/>
      <c r="B154" s="195"/>
      <c r="C154" s="12"/>
      <c r="D154" s="196" t="s">
        <v>77</v>
      </c>
      <c r="E154" s="206" t="s">
        <v>110</v>
      </c>
      <c r="F154" s="206" t="s">
        <v>291</v>
      </c>
      <c r="G154" s="12"/>
      <c r="H154" s="12"/>
      <c r="I154" s="198"/>
      <c r="J154" s="207">
        <f>BK154</f>
        <v>0</v>
      </c>
      <c r="K154" s="12"/>
      <c r="L154" s="195"/>
      <c r="M154" s="200"/>
      <c r="N154" s="201"/>
      <c r="O154" s="201"/>
      <c r="P154" s="202">
        <f>P155</f>
        <v>0</v>
      </c>
      <c r="Q154" s="201"/>
      <c r="R154" s="202">
        <f>R155</f>
        <v>18.986494399999998</v>
      </c>
      <c r="S154" s="201"/>
      <c r="T154" s="203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96" t="s">
        <v>82</v>
      </c>
      <c r="AT154" s="204" t="s">
        <v>77</v>
      </c>
      <c r="AU154" s="204" t="s">
        <v>82</v>
      </c>
      <c r="AY154" s="196" t="s">
        <v>217</v>
      </c>
      <c r="BK154" s="205">
        <f>BK155</f>
        <v>0</v>
      </c>
    </row>
    <row r="155" s="2" customFormat="1" ht="24.15" customHeight="1">
      <c r="A155" s="36"/>
      <c r="B155" s="176"/>
      <c r="C155" s="208" t="s">
        <v>149</v>
      </c>
      <c r="D155" s="208" t="s">
        <v>220</v>
      </c>
      <c r="E155" s="209" t="s">
        <v>2804</v>
      </c>
      <c r="F155" s="210" t="s">
        <v>2805</v>
      </c>
      <c r="G155" s="211" t="s">
        <v>223</v>
      </c>
      <c r="H155" s="212">
        <v>8.7189999999999994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2.1776</v>
      </c>
      <c r="R155" s="217">
        <f>Q155*H155</f>
        <v>18.986494399999998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2806</v>
      </c>
    </row>
    <row r="156" s="12" customFormat="1" ht="22.8" customHeight="1">
      <c r="A156" s="12"/>
      <c r="B156" s="195"/>
      <c r="C156" s="12"/>
      <c r="D156" s="196" t="s">
        <v>77</v>
      </c>
      <c r="E156" s="206" t="s">
        <v>122</v>
      </c>
      <c r="F156" s="206" t="s">
        <v>1923</v>
      </c>
      <c r="G156" s="12"/>
      <c r="H156" s="12"/>
      <c r="I156" s="198"/>
      <c r="J156" s="207">
        <f>BK156</f>
        <v>0</v>
      </c>
      <c r="K156" s="12"/>
      <c r="L156" s="195"/>
      <c r="M156" s="200"/>
      <c r="N156" s="201"/>
      <c r="O156" s="201"/>
      <c r="P156" s="202">
        <f>SUM(P157:P160)</f>
        <v>0</v>
      </c>
      <c r="Q156" s="201"/>
      <c r="R156" s="202">
        <f>SUM(R157:R160)</f>
        <v>8.2141500000000001</v>
      </c>
      <c r="S156" s="201"/>
      <c r="T156" s="203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6" t="s">
        <v>82</v>
      </c>
      <c r="AT156" s="204" t="s">
        <v>77</v>
      </c>
      <c r="AU156" s="204" t="s">
        <v>82</v>
      </c>
      <c r="AY156" s="196" t="s">
        <v>217</v>
      </c>
      <c r="BK156" s="205">
        <f>SUM(BK157:BK160)</f>
        <v>0</v>
      </c>
    </row>
    <row r="157" s="2" customFormat="1" ht="33" customHeight="1">
      <c r="A157" s="36"/>
      <c r="B157" s="176"/>
      <c r="C157" s="208" t="s">
        <v>1291</v>
      </c>
      <c r="D157" s="208" t="s">
        <v>220</v>
      </c>
      <c r="E157" s="209" t="s">
        <v>2033</v>
      </c>
      <c r="F157" s="210" t="s">
        <v>2034</v>
      </c>
      <c r="G157" s="211" t="s">
        <v>254</v>
      </c>
      <c r="H157" s="212">
        <v>10.5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0.15920000000000001</v>
      </c>
      <c r="R157" s="217">
        <f>Q157*H157</f>
        <v>1.6716000000000002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119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2807</v>
      </c>
    </row>
    <row r="158" s="2" customFormat="1" ht="33" customHeight="1">
      <c r="A158" s="36"/>
      <c r="B158" s="176"/>
      <c r="C158" s="208" t="s">
        <v>348</v>
      </c>
      <c r="D158" s="208" t="s">
        <v>220</v>
      </c>
      <c r="E158" s="209" t="s">
        <v>2808</v>
      </c>
      <c r="F158" s="210" t="s">
        <v>2809</v>
      </c>
      <c r="G158" s="211" t="s">
        <v>254</v>
      </c>
      <c r="H158" s="212">
        <v>10.5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0.39800000000000002</v>
      </c>
      <c r="R158" s="217">
        <f>Q158*H158</f>
        <v>4.1790000000000003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2810</v>
      </c>
    </row>
    <row r="159" s="2" customFormat="1" ht="37.8" customHeight="1">
      <c r="A159" s="36"/>
      <c r="B159" s="176"/>
      <c r="C159" s="208" t="s">
        <v>7</v>
      </c>
      <c r="D159" s="208" t="s">
        <v>220</v>
      </c>
      <c r="E159" s="209" t="s">
        <v>2048</v>
      </c>
      <c r="F159" s="210" t="s">
        <v>2255</v>
      </c>
      <c r="G159" s="211" t="s">
        <v>254</v>
      </c>
      <c r="H159" s="212">
        <v>10.5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0.092499999999999999</v>
      </c>
      <c r="R159" s="217">
        <f>Q159*H159</f>
        <v>0.97124999999999995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2811</v>
      </c>
    </row>
    <row r="160" s="2" customFormat="1" ht="24.15" customHeight="1">
      <c r="A160" s="36"/>
      <c r="B160" s="176"/>
      <c r="C160" s="221" t="s">
        <v>320</v>
      </c>
      <c r="D160" s="221" t="s">
        <v>357</v>
      </c>
      <c r="E160" s="222" t="s">
        <v>2051</v>
      </c>
      <c r="F160" s="223" t="s">
        <v>2812</v>
      </c>
      <c r="G160" s="224" t="s">
        <v>254</v>
      </c>
      <c r="H160" s="225">
        <v>10.710000000000001</v>
      </c>
      <c r="I160" s="226"/>
      <c r="J160" s="225">
        <f>ROUND(I160*H160,3)</f>
        <v>0</v>
      </c>
      <c r="K160" s="227"/>
      <c r="L160" s="228"/>
      <c r="M160" s="229" t="s">
        <v>1</v>
      </c>
      <c r="N160" s="230" t="s">
        <v>44</v>
      </c>
      <c r="O160" s="80"/>
      <c r="P160" s="217">
        <f>O160*H160</f>
        <v>0</v>
      </c>
      <c r="Q160" s="217">
        <v>0.13</v>
      </c>
      <c r="R160" s="217">
        <f>Q160*H160</f>
        <v>1.3923000000000001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131</v>
      </c>
      <c r="AT160" s="219" t="s">
        <v>357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2813</v>
      </c>
    </row>
    <row r="161" s="12" customFormat="1" ht="22.8" customHeight="1">
      <c r="A161" s="12"/>
      <c r="B161" s="195"/>
      <c r="C161" s="12"/>
      <c r="D161" s="196" t="s">
        <v>77</v>
      </c>
      <c r="E161" s="206" t="s">
        <v>125</v>
      </c>
      <c r="F161" s="206" t="s">
        <v>361</v>
      </c>
      <c r="G161" s="12"/>
      <c r="H161" s="12"/>
      <c r="I161" s="198"/>
      <c r="J161" s="207">
        <f>BK161</f>
        <v>0</v>
      </c>
      <c r="K161" s="12"/>
      <c r="L161" s="195"/>
      <c r="M161" s="200"/>
      <c r="N161" s="201"/>
      <c r="O161" s="201"/>
      <c r="P161" s="202">
        <f>SUM(P162:P167)</f>
        <v>0</v>
      </c>
      <c r="Q161" s="201"/>
      <c r="R161" s="202">
        <f>SUM(R162:R167)</f>
        <v>3.2618260000000001</v>
      </c>
      <c r="S161" s="201"/>
      <c r="T161" s="203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6" t="s">
        <v>82</v>
      </c>
      <c r="AT161" s="204" t="s">
        <v>77</v>
      </c>
      <c r="AU161" s="204" t="s">
        <v>82</v>
      </c>
      <c r="AY161" s="196" t="s">
        <v>217</v>
      </c>
      <c r="BK161" s="205">
        <f>SUM(BK162:BK167)</f>
        <v>0</v>
      </c>
    </row>
    <row r="162" s="2" customFormat="1" ht="37.8" customHeight="1">
      <c r="A162" s="36"/>
      <c r="B162" s="176"/>
      <c r="C162" s="208" t="s">
        <v>332</v>
      </c>
      <c r="D162" s="208" t="s">
        <v>220</v>
      </c>
      <c r="E162" s="209" t="s">
        <v>375</v>
      </c>
      <c r="F162" s="210" t="s">
        <v>376</v>
      </c>
      <c r="G162" s="211" t="s">
        <v>254</v>
      </c>
      <c r="H162" s="212">
        <v>14.699999999999999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0.0048900000000000002</v>
      </c>
      <c r="R162" s="217">
        <f>Q162*H162</f>
        <v>0.071883000000000002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2814</v>
      </c>
    </row>
    <row r="163" s="2" customFormat="1" ht="24.15" customHeight="1">
      <c r="A163" s="36"/>
      <c r="B163" s="176"/>
      <c r="C163" s="221" t="s">
        <v>251</v>
      </c>
      <c r="D163" s="221" t="s">
        <v>357</v>
      </c>
      <c r="E163" s="222" t="s">
        <v>379</v>
      </c>
      <c r="F163" s="223" t="s">
        <v>380</v>
      </c>
      <c r="G163" s="224" t="s">
        <v>254</v>
      </c>
      <c r="H163" s="225">
        <v>15.435000000000001</v>
      </c>
      <c r="I163" s="226"/>
      <c r="J163" s="225">
        <f>ROUND(I163*H163,3)</f>
        <v>0</v>
      </c>
      <c r="K163" s="227"/>
      <c r="L163" s="228"/>
      <c r="M163" s="229" t="s">
        <v>1</v>
      </c>
      <c r="N163" s="230" t="s">
        <v>44</v>
      </c>
      <c r="O163" s="80"/>
      <c r="P163" s="217">
        <f>O163*H163</f>
        <v>0</v>
      </c>
      <c r="Q163" s="217">
        <v>0.0146</v>
      </c>
      <c r="R163" s="217">
        <f>Q163*H163</f>
        <v>0.225351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131</v>
      </c>
      <c r="AT163" s="219" t="s">
        <v>357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2815</v>
      </c>
    </row>
    <row r="164" s="2" customFormat="1" ht="24.15" customHeight="1">
      <c r="A164" s="36"/>
      <c r="B164" s="176"/>
      <c r="C164" s="208" t="s">
        <v>256</v>
      </c>
      <c r="D164" s="208" t="s">
        <v>220</v>
      </c>
      <c r="E164" s="209" t="s">
        <v>2816</v>
      </c>
      <c r="F164" s="210" t="s">
        <v>2817</v>
      </c>
      <c r="G164" s="211" t="s">
        <v>254</v>
      </c>
      <c r="H164" s="212">
        <v>66.650000000000006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0.0049300000000000004</v>
      </c>
      <c r="R164" s="217">
        <f>Q164*H164</f>
        <v>0.32858450000000006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2818</v>
      </c>
    </row>
    <row r="165" s="2" customFormat="1" ht="24.15" customHeight="1">
      <c r="A165" s="36"/>
      <c r="B165" s="176"/>
      <c r="C165" s="208" t="s">
        <v>296</v>
      </c>
      <c r="D165" s="208" t="s">
        <v>220</v>
      </c>
      <c r="E165" s="209" t="s">
        <v>2819</v>
      </c>
      <c r="F165" s="210" t="s">
        <v>2820</v>
      </c>
      <c r="G165" s="211" t="s">
        <v>254</v>
      </c>
      <c r="H165" s="212">
        <v>66.650000000000006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0.0315</v>
      </c>
      <c r="R165" s="217">
        <f>Q165*H165</f>
        <v>2.099475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2821</v>
      </c>
    </row>
    <row r="166" s="2" customFormat="1" ht="24.15" customHeight="1">
      <c r="A166" s="36"/>
      <c r="B166" s="176"/>
      <c r="C166" s="208" t="s">
        <v>336</v>
      </c>
      <c r="D166" s="208" t="s">
        <v>220</v>
      </c>
      <c r="E166" s="209" t="s">
        <v>383</v>
      </c>
      <c r="F166" s="210" t="s">
        <v>384</v>
      </c>
      <c r="G166" s="211" t="s">
        <v>254</v>
      </c>
      <c r="H166" s="212">
        <v>66.650000000000006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0.0028999999999999998</v>
      </c>
      <c r="R166" s="217">
        <f>Q166*H166</f>
        <v>0.19328500000000001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2822</v>
      </c>
    </row>
    <row r="167" s="2" customFormat="1" ht="24.15" customHeight="1">
      <c r="A167" s="36"/>
      <c r="B167" s="176"/>
      <c r="C167" s="208" t="s">
        <v>292</v>
      </c>
      <c r="D167" s="208" t="s">
        <v>220</v>
      </c>
      <c r="E167" s="209" t="s">
        <v>2823</v>
      </c>
      <c r="F167" s="210" t="s">
        <v>2824</v>
      </c>
      <c r="G167" s="211" t="s">
        <v>254</v>
      </c>
      <c r="H167" s="212">
        <v>66.650000000000006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0.0051500000000000001</v>
      </c>
      <c r="R167" s="217">
        <f>Q167*H167</f>
        <v>0.34324750000000004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2825</v>
      </c>
    </row>
    <row r="168" s="12" customFormat="1" ht="22.8" customHeight="1">
      <c r="A168" s="12"/>
      <c r="B168" s="195"/>
      <c r="C168" s="12"/>
      <c r="D168" s="196" t="s">
        <v>77</v>
      </c>
      <c r="E168" s="206" t="s">
        <v>134</v>
      </c>
      <c r="F168" s="206" t="s">
        <v>443</v>
      </c>
      <c r="G168" s="12"/>
      <c r="H168" s="12"/>
      <c r="I168" s="198"/>
      <c r="J168" s="207">
        <f>BK168</f>
        <v>0</v>
      </c>
      <c r="K168" s="12"/>
      <c r="L168" s="195"/>
      <c r="M168" s="200"/>
      <c r="N168" s="201"/>
      <c r="O168" s="201"/>
      <c r="P168" s="202">
        <f>SUM(P169:P170)</f>
        <v>0</v>
      </c>
      <c r="Q168" s="201"/>
      <c r="R168" s="202">
        <f>SUM(R169:R170)</f>
        <v>1.2167300000000001</v>
      </c>
      <c r="S168" s="201"/>
      <c r="T168" s="203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6" t="s">
        <v>82</v>
      </c>
      <c r="AT168" s="204" t="s">
        <v>77</v>
      </c>
      <c r="AU168" s="204" t="s">
        <v>82</v>
      </c>
      <c r="AY168" s="196" t="s">
        <v>217</v>
      </c>
      <c r="BK168" s="205">
        <f>SUM(BK169:BK170)</f>
        <v>0</v>
      </c>
    </row>
    <row r="169" s="2" customFormat="1" ht="37.8" customHeight="1">
      <c r="A169" s="36"/>
      <c r="B169" s="176"/>
      <c r="C169" s="208" t="s">
        <v>1062</v>
      </c>
      <c r="D169" s="208" t="s">
        <v>220</v>
      </c>
      <c r="E169" s="209" t="s">
        <v>1984</v>
      </c>
      <c r="F169" s="210" t="s">
        <v>1985</v>
      </c>
      <c r="G169" s="211" t="s">
        <v>468</v>
      </c>
      <c r="H169" s="212">
        <v>5.25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0.1459</v>
      </c>
      <c r="R169" s="217">
        <f>Q169*H169</f>
        <v>0.76597499999999996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2826</v>
      </c>
    </row>
    <row r="170" s="2" customFormat="1" ht="16.5" customHeight="1">
      <c r="A170" s="36"/>
      <c r="B170" s="176"/>
      <c r="C170" s="221" t="s">
        <v>1064</v>
      </c>
      <c r="D170" s="221" t="s">
        <v>357</v>
      </c>
      <c r="E170" s="222" t="s">
        <v>1987</v>
      </c>
      <c r="F170" s="223" t="s">
        <v>1988</v>
      </c>
      <c r="G170" s="224" t="s">
        <v>303</v>
      </c>
      <c r="H170" s="225">
        <v>5.3029999999999999</v>
      </c>
      <c r="I170" s="226"/>
      <c r="J170" s="225">
        <f>ROUND(I170*H170,3)</f>
        <v>0</v>
      </c>
      <c r="K170" s="227"/>
      <c r="L170" s="228"/>
      <c r="M170" s="229" t="s">
        <v>1</v>
      </c>
      <c r="N170" s="230" t="s">
        <v>44</v>
      </c>
      <c r="O170" s="80"/>
      <c r="P170" s="217">
        <f>O170*H170</f>
        <v>0</v>
      </c>
      <c r="Q170" s="217">
        <v>0.085000000000000006</v>
      </c>
      <c r="R170" s="217">
        <f>Q170*H170</f>
        <v>0.45075500000000002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131</v>
      </c>
      <c r="AT170" s="219" t="s">
        <v>357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2827</v>
      </c>
    </row>
    <row r="171" s="12" customFormat="1" ht="25.92" customHeight="1">
      <c r="A171" s="12"/>
      <c r="B171" s="195"/>
      <c r="C171" s="12"/>
      <c r="D171" s="196" t="s">
        <v>77</v>
      </c>
      <c r="E171" s="197" t="s">
        <v>482</v>
      </c>
      <c r="F171" s="197" t="s">
        <v>483</v>
      </c>
      <c r="G171" s="12"/>
      <c r="H171" s="12"/>
      <c r="I171" s="198"/>
      <c r="J171" s="199">
        <f>BK171</f>
        <v>0</v>
      </c>
      <c r="K171" s="12"/>
      <c r="L171" s="195"/>
      <c r="M171" s="200"/>
      <c r="N171" s="201"/>
      <c r="O171" s="201"/>
      <c r="P171" s="202">
        <f>P172+P178+P183</f>
        <v>0</v>
      </c>
      <c r="Q171" s="201"/>
      <c r="R171" s="202">
        <f>R172+R178+R183</f>
        <v>0.1343935</v>
      </c>
      <c r="S171" s="201"/>
      <c r="T171" s="203">
        <f>T172+T178+T183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6" t="s">
        <v>88</v>
      </c>
      <c r="AT171" s="204" t="s">
        <v>77</v>
      </c>
      <c r="AU171" s="204" t="s">
        <v>78</v>
      </c>
      <c r="AY171" s="196" t="s">
        <v>217</v>
      </c>
      <c r="BK171" s="205">
        <f>BK172+BK178+BK183</f>
        <v>0</v>
      </c>
    </row>
    <row r="172" s="12" customFormat="1" ht="22.8" customHeight="1">
      <c r="A172" s="12"/>
      <c r="B172" s="195"/>
      <c r="C172" s="12"/>
      <c r="D172" s="196" t="s">
        <v>77</v>
      </c>
      <c r="E172" s="206" t="s">
        <v>688</v>
      </c>
      <c r="F172" s="206" t="s">
        <v>689</v>
      </c>
      <c r="G172" s="12"/>
      <c r="H172" s="12"/>
      <c r="I172" s="198"/>
      <c r="J172" s="207">
        <f>BK172</f>
        <v>0</v>
      </c>
      <c r="K172" s="12"/>
      <c r="L172" s="195"/>
      <c r="M172" s="200"/>
      <c r="N172" s="201"/>
      <c r="O172" s="201"/>
      <c r="P172" s="202">
        <f>SUM(P173:P177)</f>
        <v>0</v>
      </c>
      <c r="Q172" s="201"/>
      <c r="R172" s="202">
        <f>SUM(R173:R177)</f>
        <v>0.1309285</v>
      </c>
      <c r="S172" s="201"/>
      <c r="T172" s="203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96" t="s">
        <v>88</v>
      </c>
      <c r="AT172" s="204" t="s">
        <v>77</v>
      </c>
      <c r="AU172" s="204" t="s">
        <v>82</v>
      </c>
      <c r="AY172" s="196" t="s">
        <v>217</v>
      </c>
      <c r="BK172" s="205">
        <f>SUM(BK173:BK177)</f>
        <v>0</v>
      </c>
    </row>
    <row r="173" s="2" customFormat="1" ht="21.75" customHeight="1">
      <c r="A173" s="36"/>
      <c r="B173" s="176"/>
      <c r="C173" s="208" t="s">
        <v>324</v>
      </c>
      <c r="D173" s="208" t="s">
        <v>220</v>
      </c>
      <c r="E173" s="209" t="s">
        <v>691</v>
      </c>
      <c r="F173" s="210" t="s">
        <v>692</v>
      </c>
      <c r="G173" s="211" t="s">
        <v>254</v>
      </c>
      <c r="H173" s="212">
        <v>10.5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0.00016000000000000001</v>
      </c>
      <c r="R173" s="217">
        <f>Q173*H173</f>
        <v>0.0016800000000000001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149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149</v>
      </c>
      <c r="BM173" s="219" t="s">
        <v>2828</v>
      </c>
    </row>
    <row r="174" s="2" customFormat="1" ht="24.15" customHeight="1">
      <c r="A174" s="36"/>
      <c r="B174" s="176"/>
      <c r="C174" s="221" t="s">
        <v>328</v>
      </c>
      <c r="D174" s="221" t="s">
        <v>357</v>
      </c>
      <c r="E174" s="222" t="s">
        <v>695</v>
      </c>
      <c r="F174" s="223" t="s">
        <v>696</v>
      </c>
      <c r="G174" s="224" t="s">
        <v>254</v>
      </c>
      <c r="H174" s="225">
        <v>12.074999999999999</v>
      </c>
      <c r="I174" s="226"/>
      <c r="J174" s="225">
        <f>ROUND(I174*H174,3)</f>
        <v>0</v>
      </c>
      <c r="K174" s="227"/>
      <c r="L174" s="228"/>
      <c r="M174" s="229" t="s">
        <v>1</v>
      </c>
      <c r="N174" s="230" t="s">
        <v>44</v>
      </c>
      <c r="O174" s="80"/>
      <c r="P174" s="217">
        <f>O174*H174</f>
        <v>0</v>
      </c>
      <c r="Q174" s="217">
        <v>0.0057999999999999996</v>
      </c>
      <c r="R174" s="217">
        <f>Q174*H174</f>
        <v>0.070034999999999986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336</v>
      </c>
      <c r="AT174" s="219" t="s">
        <v>357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149</v>
      </c>
      <c r="BM174" s="219" t="s">
        <v>2829</v>
      </c>
    </row>
    <row r="175" s="2" customFormat="1" ht="24.15" customHeight="1">
      <c r="A175" s="36"/>
      <c r="B175" s="176"/>
      <c r="C175" s="208" t="s">
        <v>500</v>
      </c>
      <c r="D175" s="208" t="s">
        <v>220</v>
      </c>
      <c r="E175" s="209" t="s">
        <v>2830</v>
      </c>
      <c r="F175" s="210" t="s">
        <v>2831</v>
      </c>
      <c r="G175" s="211" t="s">
        <v>468</v>
      </c>
      <c r="H175" s="212">
        <v>6.6500000000000004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0.00215</v>
      </c>
      <c r="R175" s="217">
        <f>Q175*H175</f>
        <v>0.014297500000000001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149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149</v>
      </c>
      <c r="BM175" s="219" t="s">
        <v>2832</v>
      </c>
    </row>
    <row r="176" s="2" customFormat="1" ht="33" customHeight="1">
      <c r="A176" s="36"/>
      <c r="B176" s="176"/>
      <c r="C176" s="208" t="s">
        <v>504</v>
      </c>
      <c r="D176" s="208" t="s">
        <v>220</v>
      </c>
      <c r="E176" s="209" t="s">
        <v>2833</v>
      </c>
      <c r="F176" s="210" t="s">
        <v>2834</v>
      </c>
      <c r="G176" s="211" t="s">
        <v>468</v>
      </c>
      <c r="H176" s="212">
        <v>10.65</v>
      </c>
      <c r="I176" s="213"/>
      <c r="J176" s="212">
        <f>ROUND(I176*H176,3)</f>
        <v>0</v>
      </c>
      <c r="K176" s="214"/>
      <c r="L176" s="37"/>
      <c r="M176" s="215" t="s">
        <v>1</v>
      </c>
      <c r="N176" s="216" t="s">
        <v>44</v>
      </c>
      <c r="O176" s="80"/>
      <c r="P176" s="217">
        <f>O176*H176</f>
        <v>0</v>
      </c>
      <c r="Q176" s="217">
        <v>0.0034399999999999999</v>
      </c>
      <c r="R176" s="217">
        <f>Q176*H176</f>
        <v>0.036636000000000002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149</v>
      </c>
      <c r="AT176" s="219" t="s">
        <v>220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149</v>
      </c>
      <c r="BM176" s="219" t="s">
        <v>2835</v>
      </c>
    </row>
    <row r="177" s="2" customFormat="1" ht="24.15" customHeight="1">
      <c r="A177" s="36"/>
      <c r="B177" s="176"/>
      <c r="C177" s="208" t="s">
        <v>490</v>
      </c>
      <c r="D177" s="208" t="s">
        <v>220</v>
      </c>
      <c r="E177" s="209" t="s">
        <v>2836</v>
      </c>
      <c r="F177" s="210" t="s">
        <v>2837</v>
      </c>
      <c r="G177" s="211" t="s">
        <v>468</v>
      </c>
      <c r="H177" s="212">
        <v>4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0.0020699999999999998</v>
      </c>
      <c r="R177" s="217">
        <f>Q177*H177</f>
        <v>0.0082799999999999992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149</v>
      </c>
      <c r="AT177" s="219" t="s">
        <v>220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149</v>
      </c>
      <c r="BM177" s="219" t="s">
        <v>2838</v>
      </c>
    </row>
    <row r="178" s="12" customFormat="1" ht="22.8" customHeight="1">
      <c r="A178" s="12"/>
      <c r="B178" s="195"/>
      <c r="C178" s="12"/>
      <c r="D178" s="196" t="s">
        <v>77</v>
      </c>
      <c r="E178" s="206" t="s">
        <v>756</v>
      </c>
      <c r="F178" s="206" t="s">
        <v>757</v>
      </c>
      <c r="G178" s="12"/>
      <c r="H178" s="12"/>
      <c r="I178" s="198"/>
      <c r="J178" s="207">
        <f>BK178</f>
        <v>0</v>
      </c>
      <c r="K178" s="12"/>
      <c r="L178" s="195"/>
      <c r="M178" s="200"/>
      <c r="N178" s="201"/>
      <c r="O178" s="201"/>
      <c r="P178" s="202">
        <f>SUM(P179:P182)</f>
        <v>0</v>
      </c>
      <c r="Q178" s="201"/>
      <c r="R178" s="202">
        <f>SUM(R179:R182)</f>
        <v>0.00094500000000000009</v>
      </c>
      <c r="S178" s="201"/>
      <c r="T178" s="203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96" t="s">
        <v>88</v>
      </c>
      <c r="AT178" s="204" t="s">
        <v>77</v>
      </c>
      <c r="AU178" s="204" t="s">
        <v>82</v>
      </c>
      <c r="AY178" s="196" t="s">
        <v>217</v>
      </c>
      <c r="BK178" s="205">
        <f>SUM(BK179:BK182)</f>
        <v>0</v>
      </c>
    </row>
    <row r="179" s="2" customFormat="1" ht="24.15" customHeight="1">
      <c r="A179" s="36"/>
      <c r="B179" s="176"/>
      <c r="C179" s="208" t="s">
        <v>300</v>
      </c>
      <c r="D179" s="208" t="s">
        <v>220</v>
      </c>
      <c r="E179" s="209" t="s">
        <v>764</v>
      </c>
      <c r="F179" s="210" t="s">
        <v>765</v>
      </c>
      <c r="G179" s="211" t="s">
        <v>254</v>
      </c>
      <c r="H179" s="212">
        <v>10.5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9.0000000000000006E-05</v>
      </c>
      <c r="R179" s="217">
        <f>Q179*H179</f>
        <v>0.00094500000000000009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149</v>
      </c>
      <c r="AT179" s="219" t="s">
        <v>220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149</v>
      </c>
      <c r="BM179" s="219" t="s">
        <v>2839</v>
      </c>
    </row>
    <row r="180" s="2" customFormat="1" ht="16.5" customHeight="1">
      <c r="A180" s="36"/>
      <c r="B180" s="176"/>
      <c r="C180" s="221" t="s">
        <v>305</v>
      </c>
      <c r="D180" s="221" t="s">
        <v>357</v>
      </c>
      <c r="E180" s="222" t="s">
        <v>768</v>
      </c>
      <c r="F180" s="223" t="s">
        <v>769</v>
      </c>
      <c r="G180" s="224" t="s">
        <v>254</v>
      </c>
      <c r="H180" s="225">
        <v>12.074999999999999</v>
      </c>
      <c r="I180" s="226"/>
      <c r="J180" s="225">
        <f>ROUND(I180*H180,3)</f>
        <v>0</v>
      </c>
      <c r="K180" s="227"/>
      <c r="L180" s="228"/>
      <c r="M180" s="229" t="s">
        <v>1</v>
      </c>
      <c r="N180" s="230" t="s">
        <v>44</v>
      </c>
      <c r="O180" s="80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336</v>
      </c>
      <c r="AT180" s="219" t="s">
        <v>357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149</v>
      </c>
      <c r="BM180" s="219" t="s">
        <v>2840</v>
      </c>
    </row>
    <row r="181" s="2" customFormat="1" ht="16.5" customHeight="1">
      <c r="A181" s="36"/>
      <c r="B181" s="176"/>
      <c r="C181" s="208" t="s">
        <v>486</v>
      </c>
      <c r="D181" s="208" t="s">
        <v>220</v>
      </c>
      <c r="E181" s="209" t="s">
        <v>2719</v>
      </c>
      <c r="F181" s="210" t="s">
        <v>2841</v>
      </c>
      <c r="G181" s="211" t="s">
        <v>761</v>
      </c>
      <c r="H181" s="212">
        <v>1</v>
      </c>
      <c r="I181" s="213"/>
      <c r="J181" s="212">
        <f>ROUND(I181*H181,3)</f>
        <v>0</v>
      </c>
      <c r="K181" s="214"/>
      <c r="L181" s="37"/>
      <c r="M181" s="215" t="s">
        <v>1</v>
      </c>
      <c r="N181" s="216" t="s">
        <v>44</v>
      </c>
      <c r="O181" s="80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149</v>
      </c>
      <c r="AT181" s="219" t="s">
        <v>220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149</v>
      </c>
      <c r="BM181" s="219" t="s">
        <v>2842</v>
      </c>
    </row>
    <row r="182" s="2" customFormat="1" ht="16.5" customHeight="1">
      <c r="A182" s="36"/>
      <c r="B182" s="176"/>
      <c r="C182" s="208" t="s">
        <v>594</v>
      </c>
      <c r="D182" s="208" t="s">
        <v>220</v>
      </c>
      <c r="E182" s="209" t="s">
        <v>2843</v>
      </c>
      <c r="F182" s="210" t="s">
        <v>2844</v>
      </c>
      <c r="G182" s="211" t="s">
        <v>761</v>
      </c>
      <c r="H182" s="212">
        <v>1</v>
      </c>
      <c r="I182" s="213"/>
      <c r="J182" s="212">
        <f>ROUND(I182*H182,3)</f>
        <v>0</v>
      </c>
      <c r="K182" s="214"/>
      <c r="L182" s="37"/>
      <c r="M182" s="215" t="s">
        <v>1</v>
      </c>
      <c r="N182" s="216" t="s">
        <v>44</v>
      </c>
      <c r="O182" s="80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149</v>
      </c>
      <c r="AT182" s="219" t="s">
        <v>220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149</v>
      </c>
      <c r="BM182" s="219" t="s">
        <v>2845</v>
      </c>
    </row>
    <row r="183" s="12" customFormat="1" ht="22.8" customHeight="1">
      <c r="A183" s="12"/>
      <c r="B183" s="195"/>
      <c r="C183" s="12"/>
      <c r="D183" s="196" t="s">
        <v>77</v>
      </c>
      <c r="E183" s="206" t="s">
        <v>921</v>
      </c>
      <c r="F183" s="206" t="s">
        <v>922</v>
      </c>
      <c r="G183" s="12"/>
      <c r="H183" s="12"/>
      <c r="I183" s="198"/>
      <c r="J183" s="207">
        <f>BK183</f>
        <v>0</v>
      </c>
      <c r="K183" s="12"/>
      <c r="L183" s="195"/>
      <c r="M183" s="200"/>
      <c r="N183" s="201"/>
      <c r="O183" s="201"/>
      <c r="P183" s="202">
        <f>SUM(P184:P185)</f>
        <v>0</v>
      </c>
      <c r="Q183" s="201"/>
      <c r="R183" s="202">
        <f>SUM(R184:R185)</f>
        <v>0.0025200000000000001</v>
      </c>
      <c r="S183" s="201"/>
      <c r="T183" s="203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96" t="s">
        <v>88</v>
      </c>
      <c r="AT183" s="204" t="s">
        <v>77</v>
      </c>
      <c r="AU183" s="204" t="s">
        <v>82</v>
      </c>
      <c r="AY183" s="196" t="s">
        <v>217</v>
      </c>
      <c r="BK183" s="205">
        <f>SUM(BK184:BK185)</f>
        <v>0</v>
      </c>
    </row>
    <row r="184" s="2" customFormat="1" ht="24.15" customHeight="1">
      <c r="A184" s="36"/>
      <c r="B184" s="176"/>
      <c r="C184" s="208" t="s">
        <v>1095</v>
      </c>
      <c r="D184" s="208" t="s">
        <v>220</v>
      </c>
      <c r="E184" s="209" t="s">
        <v>924</v>
      </c>
      <c r="F184" s="210" t="s">
        <v>925</v>
      </c>
      <c r="G184" s="211" t="s">
        <v>254</v>
      </c>
      <c r="H184" s="212">
        <v>10.5</v>
      </c>
      <c r="I184" s="213"/>
      <c r="J184" s="212">
        <f>ROUND(I184*H184,3)</f>
        <v>0</v>
      </c>
      <c r="K184" s="214"/>
      <c r="L184" s="37"/>
      <c r="M184" s="215" t="s">
        <v>1</v>
      </c>
      <c r="N184" s="216" t="s">
        <v>44</v>
      </c>
      <c r="O184" s="80"/>
      <c r="P184" s="217">
        <f>O184*H184</f>
        <v>0</v>
      </c>
      <c r="Q184" s="217">
        <v>0.00016000000000000001</v>
      </c>
      <c r="R184" s="217">
        <f>Q184*H184</f>
        <v>0.0016800000000000001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149</v>
      </c>
      <c r="AT184" s="219" t="s">
        <v>220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149</v>
      </c>
      <c r="BM184" s="219" t="s">
        <v>2846</v>
      </c>
    </row>
    <row r="185" s="2" customFormat="1" ht="24.15" customHeight="1">
      <c r="A185" s="36"/>
      <c r="B185" s="176"/>
      <c r="C185" s="208" t="s">
        <v>590</v>
      </c>
      <c r="D185" s="208" t="s">
        <v>220</v>
      </c>
      <c r="E185" s="209" t="s">
        <v>928</v>
      </c>
      <c r="F185" s="210" t="s">
        <v>929</v>
      </c>
      <c r="G185" s="211" t="s">
        <v>254</v>
      </c>
      <c r="H185" s="212">
        <v>10.5</v>
      </c>
      <c r="I185" s="213"/>
      <c r="J185" s="212">
        <f>ROUND(I185*H185,3)</f>
        <v>0</v>
      </c>
      <c r="K185" s="214"/>
      <c r="L185" s="37"/>
      <c r="M185" s="236" t="s">
        <v>1</v>
      </c>
      <c r="N185" s="237" t="s">
        <v>44</v>
      </c>
      <c r="O185" s="233"/>
      <c r="P185" s="234">
        <f>O185*H185</f>
        <v>0</v>
      </c>
      <c r="Q185" s="234">
        <v>8.0000000000000007E-05</v>
      </c>
      <c r="R185" s="234">
        <f>Q185*H185</f>
        <v>0.00084000000000000003</v>
      </c>
      <c r="S185" s="234">
        <v>0</v>
      </c>
      <c r="T185" s="235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9" t="s">
        <v>149</v>
      </c>
      <c r="AT185" s="219" t="s">
        <v>220</v>
      </c>
      <c r="AU185" s="219" t="s">
        <v>88</v>
      </c>
      <c r="AY185" s="15" t="s">
        <v>217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220">
        <f>ROUND(I185*H185,3)</f>
        <v>0</v>
      </c>
      <c r="BL185" s="15" t="s">
        <v>149</v>
      </c>
      <c r="BM185" s="219" t="s">
        <v>2847</v>
      </c>
    </row>
    <row r="186" s="2" customFormat="1" ht="6.96" customHeight="1">
      <c r="A186" s="36"/>
      <c r="B186" s="63"/>
      <c r="C186" s="64"/>
      <c r="D186" s="64"/>
      <c r="E186" s="64"/>
      <c r="F186" s="64"/>
      <c r="G186" s="64"/>
      <c r="H186" s="64"/>
      <c r="I186" s="64"/>
      <c r="J186" s="64"/>
      <c r="K186" s="64"/>
      <c r="L186" s="37"/>
      <c r="M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</row>
  </sheetData>
  <autoFilter ref="C136:K185"/>
  <mergeCells count="14">
    <mergeCell ref="E7:H7"/>
    <mergeCell ref="E9:H9"/>
    <mergeCell ref="E18:H18"/>
    <mergeCell ref="E27:H27"/>
    <mergeCell ref="E85:H85"/>
    <mergeCell ref="E87:H87"/>
    <mergeCell ref="D111:F111"/>
    <mergeCell ref="D112:F112"/>
    <mergeCell ref="D113:F113"/>
    <mergeCell ref="D114:F114"/>
    <mergeCell ref="D115:F11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163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70" t="s">
        <v>961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J110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ROUND((SUM(BE110:BE117) + SUM(BE139:BE235)),  2)</f>
        <v>0</v>
      </c>
      <c r="G37" s="152"/>
      <c r="H37" s="152"/>
      <c r="I37" s="153">
        <v>0.20000000000000001</v>
      </c>
      <c r="J37" s="151">
        <f>ROUND(((SUM(BE110:BE117) + SUM(BE139:BE235))*I37),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ROUND((SUM(BF110:BF117) + SUM(BF139:BF235)),  2)</f>
        <v>0</v>
      </c>
      <c r="G38" s="152"/>
      <c r="H38" s="152"/>
      <c r="I38" s="153">
        <v>0.20000000000000001</v>
      </c>
      <c r="J38" s="151">
        <f>ROUND(((SUM(BF110:BF117) + SUM(BF139:BF235))*I38),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ROUND((SUM(BG110:BG117) + SUM(BG139:BG235)),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ROUND((SUM(BH110:BH117) + SUM(BH139:BH235)),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ROUND((SUM(BI110:BI117) + SUM(BI139:BI235)),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163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1_1 - Zdravotechnika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J139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J140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J141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173</v>
      </c>
      <c r="E101" s="172"/>
      <c r="F101" s="172"/>
      <c r="G101" s="172"/>
      <c r="H101" s="172"/>
      <c r="I101" s="172"/>
      <c r="J101" s="173">
        <f>J151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175</v>
      </c>
      <c r="E102" s="172"/>
      <c r="F102" s="172"/>
      <c r="G102" s="172"/>
      <c r="H102" s="172"/>
      <c r="I102" s="172"/>
      <c r="J102" s="173">
        <f>J153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66"/>
      <c r="C103" s="9"/>
      <c r="D103" s="167" t="s">
        <v>178</v>
      </c>
      <c r="E103" s="168"/>
      <c r="F103" s="168"/>
      <c r="G103" s="168"/>
      <c r="H103" s="168"/>
      <c r="I103" s="168"/>
      <c r="J103" s="169">
        <f>J155</f>
        <v>0</v>
      </c>
      <c r="K103" s="9"/>
      <c r="L103" s="16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0"/>
      <c r="C104" s="10"/>
      <c r="D104" s="171" t="s">
        <v>181</v>
      </c>
      <c r="E104" s="172"/>
      <c r="F104" s="172"/>
      <c r="G104" s="172"/>
      <c r="H104" s="172"/>
      <c r="I104" s="172"/>
      <c r="J104" s="173">
        <f>J156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0"/>
      <c r="C105" s="10"/>
      <c r="D105" s="171" t="s">
        <v>962</v>
      </c>
      <c r="E105" s="172"/>
      <c r="F105" s="172"/>
      <c r="G105" s="172"/>
      <c r="H105" s="172"/>
      <c r="I105" s="172"/>
      <c r="J105" s="173">
        <f>J167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0"/>
      <c r="C106" s="10"/>
      <c r="D106" s="171" t="s">
        <v>182</v>
      </c>
      <c r="E106" s="172"/>
      <c r="F106" s="172"/>
      <c r="G106" s="172"/>
      <c r="H106" s="172"/>
      <c r="I106" s="172"/>
      <c r="J106" s="173">
        <f>J193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0"/>
      <c r="C107" s="10"/>
      <c r="D107" s="171" t="s">
        <v>963</v>
      </c>
      <c r="E107" s="172"/>
      <c r="F107" s="172"/>
      <c r="G107" s="172"/>
      <c r="H107" s="172"/>
      <c r="I107" s="172"/>
      <c r="J107" s="173">
        <f>J201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9.28" customHeight="1">
      <c r="A110" s="36"/>
      <c r="B110" s="37"/>
      <c r="C110" s="165" t="s">
        <v>194</v>
      </c>
      <c r="D110" s="36"/>
      <c r="E110" s="36"/>
      <c r="F110" s="36"/>
      <c r="G110" s="36"/>
      <c r="H110" s="36"/>
      <c r="I110" s="36"/>
      <c r="J110" s="174">
        <f>ROUND(J111 + J112 + J113 + J114 + J115 + J116,2)</f>
        <v>0</v>
      </c>
      <c r="K110" s="36"/>
      <c r="L110" s="58"/>
      <c r="N110" s="175" t="s">
        <v>42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8" customHeight="1">
      <c r="A111" s="36"/>
      <c r="B111" s="176"/>
      <c r="C111" s="177"/>
      <c r="D111" s="137" t="s">
        <v>195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197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198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37" t="s">
        <v>199</v>
      </c>
      <c r="E114" s="178"/>
      <c r="F114" s="178"/>
      <c r="G114" s="177"/>
      <c r="H114" s="177"/>
      <c r="I114" s="177"/>
      <c r="J114" s="133"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196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 ht="18" customHeight="1">
      <c r="A115" s="36"/>
      <c r="B115" s="176"/>
      <c r="C115" s="177"/>
      <c r="D115" s="137" t="s">
        <v>200</v>
      </c>
      <c r="E115" s="178"/>
      <c r="F115" s="178"/>
      <c r="G115" s="177"/>
      <c r="H115" s="177"/>
      <c r="I115" s="177"/>
      <c r="J115" s="133">
        <v>0</v>
      </c>
      <c r="K115" s="177"/>
      <c r="L115" s="179"/>
      <c r="M115" s="180"/>
      <c r="N115" s="181" t="s">
        <v>44</v>
      </c>
      <c r="O115" s="180"/>
      <c r="P115" s="180"/>
      <c r="Q115" s="180"/>
      <c r="R115" s="180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2" t="s">
        <v>196</v>
      </c>
      <c r="AZ115" s="180"/>
      <c r="BA115" s="180"/>
      <c r="BB115" s="180"/>
      <c r="BC115" s="180"/>
      <c r="BD115" s="180"/>
      <c r="BE115" s="183">
        <f>IF(N115="základná",J115,0)</f>
        <v>0</v>
      </c>
      <c r="BF115" s="183">
        <f>IF(N115="znížená",J115,0)</f>
        <v>0</v>
      </c>
      <c r="BG115" s="183">
        <f>IF(N115="zákl. prenesená",J115,0)</f>
        <v>0</v>
      </c>
      <c r="BH115" s="183">
        <f>IF(N115="zníž. prenesená",J115,0)</f>
        <v>0</v>
      </c>
      <c r="BI115" s="183">
        <f>IF(N115="nulová",J115,0)</f>
        <v>0</v>
      </c>
      <c r="BJ115" s="182" t="s">
        <v>88</v>
      </c>
      <c r="BK115" s="180"/>
      <c r="BL115" s="180"/>
      <c r="BM115" s="180"/>
    </row>
    <row r="116" s="2" customFormat="1" ht="18" customHeight="1">
      <c r="A116" s="36"/>
      <c r="B116" s="176"/>
      <c r="C116" s="177"/>
      <c r="D116" s="178" t="s">
        <v>201</v>
      </c>
      <c r="E116" s="177"/>
      <c r="F116" s="177"/>
      <c r="G116" s="177"/>
      <c r="H116" s="177"/>
      <c r="I116" s="177"/>
      <c r="J116" s="133">
        <f>ROUND(J32*T116,2)</f>
        <v>0</v>
      </c>
      <c r="K116" s="177"/>
      <c r="L116" s="179"/>
      <c r="M116" s="180"/>
      <c r="N116" s="181" t="s">
        <v>44</v>
      </c>
      <c r="O116" s="180"/>
      <c r="P116" s="180"/>
      <c r="Q116" s="180"/>
      <c r="R116" s="180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2" t="s">
        <v>202</v>
      </c>
      <c r="AZ116" s="180"/>
      <c r="BA116" s="180"/>
      <c r="BB116" s="180"/>
      <c r="BC116" s="180"/>
      <c r="BD116" s="180"/>
      <c r="BE116" s="183">
        <f>IF(N116="základná",J116,0)</f>
        <v>0</v>
      </c>
      <c r="BF116" s="183">
        <f>IF(N116="znížená",J116,0)</f>
        <v>0</v>
      </c>
      <c r="BG116" s="183">
        <f>IF(N116="zákl. prenesená",J116,0)</f>
        <v>0</v>
      </c>
      <c r="BH116" s="183">
        <f>IF(N116="zníž. prenesená",J116,0)</f>
        <v>0</v>
      </c>
      <c r="BI116" s="183">
        <f>IF(N116="nulová",J116,0)</f>
        <v>0</v>
      </c>
      <c r="BJ116" s="182" t="s">
        <v>88</v>
      </c>
      <c r="BK116" s="180"/>
      <c r="BL116" s="180"/>
      <c r="BM116" s="180"/>
    </row>
    <row r="117" s="2" customForma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9.28" customHeight="1">
      <c r="A118" s="36"/>
      <c r="B118" s="37"/>
      <c r="C118" s="141" t="s">
        <v>160</v>
      </c>
      <c r="D118" s="142"/>
      <c r="E118" s="142"/>
      <c r="F118" s="142"/>
      <c r="G118" s="142"/>
      <c r="H118" s="142"/>
      <c r="I118" s="142"/>
      <c r="J118" s="143">
        <f>ROUND(J98+J110,2)</f>
        <v>0</v>
      </c>
      <c r="K118" s="142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3" s="2" customFormat="1" ht="6.96" customHeight="1">
      <c r="A123" s="36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24.96" customHeight="1">
      <c r="A124" s="36"/>
      <c r="B124" s="37"/>
      <c r="C124" s="19" t="s">
        <v>203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14</v>
      </c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145" t="str">
        <f>E7</f>
        <v>ČSPHM F. Petrol Marcelová</v>
      </c>
      <c r="F127" s="28"/>
      <c r="G127" s="28"/>
      <c r="H127" s="28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1" customFormat="1" ht="12" customHeight="1">
      <c r="B128" s="18"/>
      <c r="C128" s="28" t="s">
        <v>162</v>
      </c>
      <c r="L128" s="18"/>
    </row>
    <row r="129" s="2" customFormat="1" ht="16.5" customHeight="1">
      <c r="A129" s="36"/>
      <c r="B129" s="37"/>
      <c r="C129" s="36"/>
      <c r="D129" s="36"/>
      <c r="E129" s="145" t="s">
        <v>163</v>
      </c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960</v>
      </c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6.5" customHeight="1">
      <c r="A131" s="36"/>
      <c r="B131" s="37"/>
      <c r="C131" s="36"/>
      <c r="D131" s="36"/>
      <c r="E131" s="70" t="str">
        <f>E11</f>
        <v>1_1 - Zdravotechnika</v>
      </c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18</v>
      </c>
      <c r="D133" s="36"/>
      <c r="E133" s="36"/>
      <c r="F133" s="23" t="str">
        <f>F14</f>
        <v>k.ú. Marcelová</v>
      </c>
      <c r="G133" s="36"/>
      <c r="H133" s="36"/>
      <c r="I133" s="28" t="s">
        <v>20</v>
      </c>
      <c r="J133" s="72" t="str">
        <f>IF(J14="","",J14)</f>
        <v>24. 1. 2022</v>
      </c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6.96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25.65" customHeight="1">
      <c r="A135" s="36"/>
      <c r="B135" s="37"/>
      <c r="C135" s="28" t="s">
        <v>22</v>
      </c>
      <c r="D135" s="36"/>
      <c r="E135" s="36"/>
      <c r="F135" s="23" t="str">
        <f>E17</f>
        <v>F.PROPERTY s.r.o., K. Nagya 12/2, Komárno</v>
      </c>
      <c r="G135" s="36"/>
      <c r="H135" s="36"/>
      <c r="I135" s="28" t="s">
        <v>28</v>
      </c>
      <c r="J135" s="32" t="str">
        <f>E23</f>
        <v>FKF design spol. s r.o.</v>
      </c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5.15" customHeight="1">
      <c r="A136" s="36"/>
      <c r="B136" s="37"/>
      <c r="C136" s="28" t="s">
        <v>26</v>
      </c>
      <c r="D136" s="36"/>
      <c r="E136" s="36"/>
      <c r="F136" s="23" t="str">
        <f>IF(E20="","",E20)</f>
        <v>Vyplň údaj</v>
      </c>
      <c r="G136" s="36"/>
      <c r="H136" s="36"/>
      <c r="I136" s="28" t="s">
        <v>32</v>
      </c>
      <c r="J136" s="32" t="str">
        <f>E26</f>
        <v xml:space="preserve"> </v>
      </c>
      <c r="K136" s="36"/>
      <c r="L136" s="5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10.32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8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11" customFormat="1" ht="29.28" customHeight="1">
      <c r="A138" s="184"/>
      <c r="B138" s="185"/>
      <c r="C138" s="186" t="s">
        <v>204</v>
      </c>
      <c r="D138" s="187" t="s">
        <v>63</v>
      </c>
      <c r="E138" s="187" t="s">
        <v>59</v>
      </c>
      <c r="F138" s="187" t="s">
        <v>60</v>
      </c>
      <c r="G138" s="187" t="s">
        <v>205</v>
      </c>
      <c r="H138" s="187" t="s">
        <v>206</v>
      </c>
      <c r="I138" s="187" t="s">
        <v>207</v>
      </c>
      <c r="J138" s="188" t="s">
        <v>168</v>
      </c>
      <c r="K138" s="189" t="s">
        <v>208</v>
      </c>
      <c r="L138" s="190"/>
      <c r="M138" s="89" t="s">
        <v>1</v>
      </c>
      <c r="N138" s="90" t="s">
        <v>42</v>
      </c>
      <c r="O138" s="90" t="s">
        <v>209</v>
      </c>
      <c r="P138" s="90" t="s">
        <v>210</v>
      </c>
      <c r="Q138" s="90" t="s">
        <v>211</v>
      </c>
      <c r="R138" s="90" t="s">
        <v>212</v>
      </c>
      <c r="S138" s="90" t="s">
        <v>213</v>
      </c>
      <c r="T138" s="91" t="s">
        <v>214</v>
      </c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</row>
    <row r="139" s="2" customFormat="1" ht="22.8" customHeight="1">
      <c r="A139" s="36"/>
      <c r="B139" s="37"/>
      <c r="C139" s="96" t="s">
        <v>165</v>
      </c>
      <c r="D139" s="36"/>
      <c r="E139" s="36"/>
      <c r="F139" s="36"/>
      <c r="G139" s="36"/>
      <c r="H139" s="36"/>
      <c r="I139" s="36"/>
      <c r="J139" s="191">
        <f>BK139</f>
        <v>0</v>
      </c>
      <c r="K139" s="36"/>
      <c r="L139" s="37"/>
      <c r="M139" s="92"/>
      <c r="N139" s="76"/>
      <c r="O139" s="93"/>
      <c r="P139" s="192">
        <f>P140+P155</f>
        <v>0</v>
      </c>
      <c r="Q139" s="93"/>
      <c r="R139" s="192">
        <f>R140+R155</f>
        <v>45.316522200000001</v>
      </c>
      <c r="S139" s="93"/>
      <c r="T139" s="193">
        <f>T140+T155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77</v>
      </c>
      <c r="AU139" s="15" t="s">
        <v>170</v>
      </c>
      <c r="BK139" s="194">
        <f>BK140+BK155</f>
        <v>0</v>
      </c>
    </row>
    <row r="140" s="12" customFormat="1" ht="25.92" customHeight="1">
      <c r="A140" s="12"/>
      <c r="B140" s="195"/>
      <c r="C140" s="12"/>
      <c r="D140" s="196" t="s">
        <v>77</v>
      </c>
      <c r="E140" s="197" t="s">
        <v>215</v>
      </c>
      <c r="F140" s="197" t="s">
        <v>216</v>
      </c>
      <c r="G140" s="12"/>
      <c r="H140" s="12"/>
      <c r="I140" s="198"/>
      <c r="J140" s="199">
        <f>BK140</f>
        <v>0</v>
      </c>
      <c r="K140" s="12"/>
      <c r="L140" s="195"/>
      <c r="M140" s="200"/>
      <c r="N140" s="201"/>
      <c r="O140" s="201"/>
      <c r="P140" s="202">
        <f>P141+P151+P153</f>
        <v>0</v>
      </c>
      <c r="Q140" s="201"/>
      <c r="R140" s="202">
        <f>R141+R151+R153</f>
        <v>44.356992400000003</v>
      </c>
      <c r="S140" s="201"/>
      <c r="T140" s="203">
        <f>T141+T151+T153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6" t="s">
        <v>82</v>
      </c>
      <c r="AT140" s="204" t="s">
        <v>77</v>
      </c>
      <c r="AU140" s="204" t="s">
        <v>78</v>
      </c>
      <c r="AY140" s="196" t="s">
        <v>217</v>
      </c>
      <c r="BK140" s="205">
        <f>BK141+BK151+BK153</f>
        <v>0</v>
      </c>
    </row>
    <row r="141" s="12" customFormat="1" ht="22.8" customHeight="1">
      <c r="A141" s="12"/>
      <c r="B141" s="195"/>
      <c r="C141" s="12"/>
      <c r="D141" s="196" t="s">
        <v>77</v>
      </c>
      <c r="E141" s="206" t="s">
        <v>82</v>
      </c>
      <c r="F141" s="206" t="s">
        <v>218</v>
      </c>
      <c r="G141" s="12"/>
      <c r="H141" s="12"/>
      <c r="I141" s="198"/>
      <c r="J141" s="207">
        <f>BK141</f>
        <v>0</v>
      </c>
      <c r="K141" s="12"/>
      <c r="L141" s="195"/>
      <c r="M141" s="200"/>
      <c r="N141" s="201"/>
      <c r="O141" s="201"/>
      <c r="P141" s="202">
        <f>SUM(P142:P150)</f>
        <v>0</v>
      </c>
      <c r="Q141" s="201"/>
      <c r="R141" s="202">
        <f>SUM(R142:R150)</f>
        <v>32.773000000000003</v>
      </c>
      <c r="S141" s="201"/>
      <c r="T141" s="203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6" t="s">
        <v>82</v>
      </c>
      <c r="AT141" s="204" t="s">
        <v>77</v>
      </c>
      <c r="AU141" s="204" t="s">
        <v>82</v>
      </c>
      <c r="AY141" s="196" t="s">
        <v>217</v>
      </c>
      <c r="BK141" s="205">
        <f>SUM(BK142:BK150)</f>
        <v>0</v>
      </c>
    </row>
    <row r="142" s="2" customFormat="1" ht="16.5" customHeight="1">
      <c r="A142" s="36"/>
      <c r="B142" s="176"/>
      <c r="C142" s="208" t="s">
        <v>82</v>
      </c>
      <c r="D142" s="208" t="s">
        <v>220</v>
      </c>
      <c r="E142" s="209" t="s">
        <v>226</v>
      </c>
      <c r="F142" s="210" t="s">
        <v>227</v>
      </c>
      <c r="G142" s="211" t="s">
        <v>223</v>
      </c>
      <c r="H142" s="212">
        <v>40.799999999999997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964</v>
      </c>
    </row>
    <row r="143" s="2" customFormat="1" ht="24.15" customHeight="1">
      <c r="A143" s="36"/>
      <c r="B143" s="176"/>
      <c r="C143" s="208" t="s">
        <v>110</v>
      </c>
      <c r="D143" s="208" t="s">
        <v>220</v>
      </c>
      <c r="E143" s="209" t="s">
        <v>230</v>
      </c>
      <c r="F143" s="210" t="s">
        <v>231</v>
      </c>
      <c r="G143" s="211" t="s">
        <v>223</v>
      </c>
      <c r="H143" s="212">
        <v>23.460000000000001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965</v>
      </c>
    </row>
    <row r="144" s="2" customFormat="1" ht="37.8" customHeight="1">
      <c r="A144" s="36"/>
      <c r="B144" s="176"/>
      <c r="C144" s="208" t="s">
        <v>119</v>
      </c>
      <c r="D144" s="208" t="s">
        <v>220</v>
      </c>
      <c r="E144" s="209" t="s">
        <v>966</v>
      </c>
      <c r="F144" s="210" t="s">
        <v>967</v>
      </c>
      <c r="G144" s="211" t="s">
        <v>223</v>
      </c>
      <c r="H144" s="212">
        <v>23.460000000000001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968</v>
      </c>
    </row>
    <row r="145" s="2" customFormat="1" ht="24.15" customHeight="1">
      <c r="A145" s="36"/>
      <c r="B145" s="176"/>
      <c r="C145" s="208" t="s">
        <v>125</v>
      </c>
      <c r="D145" s="208" t="s">
        <v>220</v>
      </c>
      <c r="E145" s="209" t="s">
        <v>969</v>
      </c>
      <c r="F145" s="210" t="s">
        <v>970</v>
      </c>
      <c r="G145" s="211" t="s">
        <v>223</v>
      </c>
      <c r="H145" s="212">
        <v>23.460000000000001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971</v>
      </c>
    </row>
    <row r="146" s="2" customFormat="1" ht="16.5" customHeight="1">
      <c r="A146" s="36"/>
      <c r="B146" s="176"/>
      <c r="C146" s="208" t="s">
        <v>128</v>
      </c>
      <c r="D146" s="208" t="s">
        <v>220</v>
      </c>
      <c r="E146" s="209" t="s">
        <v>972</v>
      </c>
      <c r="F146" s="210" t="s">
        <v>973</v>
      </c>
      <c r="G146" s="211" t="s">
        <v>223</v>
      </c>
      <c r="H146" s="212">
        <v>23.460000000000001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974</v>
      </c>
    </row>
    <row r="147" s="2" customFormat="1" ht="24.15" customHeight="1">
      <c r="A147" s="36"/>
      <c r="B147" s="176"/>
      <c r="C147" s="208" t="s">
        <v>131</v>
      </c>
      <c r="D147" s="208" t="s">
        <v>220</v>
      </c>
      <c r="E147" s="209" t="s">
        <v>246</v>
      </c>
      <c r="F147" s="210" t="s">
        <v>247</v>
      </c>
      <c r="G147" s="211" t="s">
        <v>248</v>
      </c>
      <c r="H147" s="212">
        <v>37.536000000000001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975</v>
      </c>
    </row>
    <row r="148" s="2" customFormat="1" ht="24.15" customHeight="1">
      <c r="A148" s="36"/>
      <c r="B148" s="176"/>
      <c r="C148" s="208" t="s">
        <v>134</v>
      </c>
      <c r="D148" s="208" t="s">
        <v>220</v>
      </c>
      <c r="E148" s="209" t="s">
        <v>976</v>
      </c>
      <c r="F148" s="210" t="s">
        <v>977</v>
      </c>
      <c r="G148" s="211" t="s">
        <v>223</v>
      </c>
      <c r="H148" s="212">
        <v>17.34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978</v>
      </c>
    </row>
    <row r="149" s="2" customFormat="1" ht="24.15" customHeight="1">
      <c r="A149" s="36"/>
      <c r="B149" s="176"/>
      <c r="C149" s="208" t="s">
        <v>137</v>
      </c>
      <c r="D149" s="208" t="s">
        <v>220</v>
      </c>
      <c r="E149" s="209" t="s">
        <v>979</v>
      </c>
      <c r="F149" s="210" t="s">
        <v>980</v>
      </c>
      <c r="G149" s="211" t="s">
        <v>223</v>
      </c>
      <c r="H149" s="212">
        <v>17.34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981</v>
      </c>
    </row>
    <row r="150" s="2" customFormat="1" ht="16.5" customHeight="1">
      <c r="A150" s="36"/>
      <c r="B150" s="176"/>
      <c r="C150" s="221" t="s">
        <v>269</v>
      </c>
      <c r="D150" s="221" t="s">
        <v>357</v>
      </c>
      <c r="E150" s="222" t="s">
        <v>982</v>
      </c>
      <c r="F150" s="223" t="s">
        <v>983</v>
      </c>
      <c r="G150" s="224" t="s">
        <v>248</v>
      </c>
      <c r="H150" s="225">
        <v>32.773000000000003</v>
      </c>
      <c r="I150" s="226"/>
      <c r="J150" s="225">
        <f>ROUND(I150*H150,3)</f>
        <v>0</v>
      </c>
      <c r="K150" s="227"/>
      <c r="L150" s="228"/>
      <c r="M150" s="229" t="s">
        <v>1</v>
      </c>
      <c r="N150" s="230" t="s">
        <v>44</v>
      </c>
      <c r="O150" s="80"/>
      <c r="P150" s="217">
        <f>O150*H150</f>
        <v>0</v>
      </c>
      <c r="Q150" s="217">
        <v>1</v>
      </c>
      <c r="R150" s="217">
        <f>Q150*H150</f>
        <v>32.773000000000003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131</v>
      </c>
      <c r="AT150" s="219" t="s">
        <v>357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984</v>
      </c>
    </row>
    <row r="151" s="12" customFormat="1" ht="22.8" customHeight="1">
      <c r="A151" s="12"/>
      <c r="B151" s="195"/>
      <c r="C151" s="12"/>
      <c r="D151" s="196" t="s">
        <v>77</v>
      </c>
      <c r="E151" s="206" t="s">
        <v>88</v>
      </c>
      <c r="F151" s="206" t="s">
        <v>250</v>
      </c>
      <c r="G151" s="12"/>
      <c r="H151" s="12"/>
      <c r="I151" s="198"/>
      <c r="J151" s="207">
        <f>BK151</f>
        <v>0</v>
      </c>
      <c r="K151" s="12"/>
      <c r="L151" s="195"/>
      <c r="M151" s="200"/>
      <c r="N151" s="201"/>
      <c r="O151" s="201"/>
      <c r="P151" s="202">
        <f>P152</f>
        <v>0</v>
      </c>
      <c r="Q151" s="201"/>
      <c r="R151" s="202">
        <f>R152</f>
        <v>0.01248</v>
      </c>
      <c r="S151" s="201"/>
      <c r="T151" s="203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6" t="s">
        <v>82</v>
      </c>
      <c r="AT151" s="204" t="s">
        <v>77</v>
      </c>
      <c r="AU151" s="204" t="s">
        <v>82</v>
      </c>
      <c r="AY151" s="196" t="s">
        <v>217</v>
      </c>
      <c r="BK151" s="205">
        <f>BK152</f>
        <v>0</v>
      </c>
    </row>
    <row r="152" s="2" customFormat="1" ht="16.5" customHeight="1">
      <c r="A152" s="36"/>
      <c r="B152" s="176"/>
      <c r="C152" s="208" t="s">
        <v>140</v>
      </c>
      <c r="D152" s="208" t="s">
        <v>220</v>
      </c>
      <c r="E152" s="209" t="s">
        <v>985</v>
      </c>
      <c r="F152" s="210" t="s">
        <v>986</v>
      </c>
      <c r="G152" s="211" t="s">
        <v>303</v>
      </c>
      <c r="H152" s="212">
        <v>8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0.00156</v>
      </c>
      <c r="R152" s="217">
        <f>Q152*H152</f>
        <v>0.01248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987</v>
      </c>
    </row>
    <row r="153" s="12" customFormat="1" ht="22.8" customHeight="1">
      <c r="A153" s="12"/>
      <c r="B153" s="195"/>
      <c r="C153" s="12"/>
      <c r="D153" s="196" t="s">
        <v>77</v>
      </c>
      <c r="E153" s="206" t="s">
        <v>119</v>
      </c>
      <c r="F153" s="206" t="s">
        <v>340</v>
      </c>
      <c r="G153" s="12"/>
      <c r="H153" s="12"/>
      <c r="I153" s="198"/>
      <c r="J153" s="207">
        <f>BK153</f>
        <v>0</v>
      </c>
      <c r="K153" s="12"/>
      <c r="L153" s="195"/>
      <c r="M153" s="200"/>
      <c r="N153" s="201"/>
      <c r="O153" s="201"/>
      <c r="P153" s="202">
        <f>P154</f>
        <v>0</v>
      </c>
      <c r="Q153" s="201"/>
      <c r="R153" s="202">
        <f>R154</f>
        <v>11.571512400000001</v>
      </c>
      <c r="S153" s="201"/>
      <c r="T153" s="203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6" t="s">
        <v>82</v>
      </c>
      <c r="AT153" s="204" t="s">
        <v>77</v>
      </c>
      <c r="AU153" s="204" t="s">
        <v>82</v>
      </c>
      <c r="AY153" s="196" t="s">
        <v>217</v>
      </c>
      <c r="BK153" s="205">
        <f>BK154</f>
        <v>0</v>
      </c>
    </row>
    <row r="154" s="2" customFormat="1" ht="37.8" customHeight="1">
      <c r="A154" s="36"/>
      <c r="B154" s="176"/>
      <c r="C154" s="208" t="s">
        <v>143</v>
      </c>
      <c r="D154" s="208" t="s">
        <v>220</v>
      </c>
      <c r="E154" s="209" t="s">
        <v>988</v>
      </c>
      <c r="F154" s="210" t="s">
        <v>989</v>
      </c>
      <c r="G154" s="211" t="s">
        <v>223</v>
      </c>
      <c r="H154" s="212">
        <v>6.1200000000000001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1.8907700000000001</v>
      </c>
      <c r="R154" s="217">
        <f>Q154*H154</f>
        <v>11.571512400000001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990</v>
      </c>
    </row>
    <row r="155" s="12" customFormat="1" ht="25.92" customHeight="1">
      <c r="A155" s="12"/>
      <c r="B155" s="195"/>
      <c r="C155" s="12"/>
      <c r="D155" s="196" t="s">
        <v>77</v>
      </c>
      <c r="E155" s="197" t="s">
        <v>482</v>
      </c>
      <c r="F155" s="197" t="s">
        <v>483</v>
      </c>
      <c r="G155" s="12"/>
      <c r="H155" s="12"/>
      <c r="I155" s="198"/>
      <c r="J155" s="199">
        <f>BK155</f>
        <v>0</v>
      </c>
      <c r="K155" s="12"/>
      <c r="L155" s="195"/>
      <c r="M155" s="200"/>
      <c r="N155" s="201"/>
      <c r="O155" s="201"/>
      <c r="P155" s="202">
        <f>P156+P167+P193+P201</f>
        <v>0</v>
      </c>
      <c r="Q155" s="201"/>
      <c r="R155" s="202">
        <f>R156+R167+R193+R201</f>
        <v>0.9595298000000001</v>
      </c>
      <c r="S155" s="201"/>
      <c r="T155" s="203">
        <f>T156+T167+T193+T201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6" t="s">
        <v>88</v>
      </c>
      <c r="AT155" s="204" t="s">
        <v>77</v>
      </c>
      <c r="AU155" s="204" t="s">
        <v>78</v>
      </c>
      <c r="AY155" s="196" t="s">
        <v>217</v>
      </c>
      <c r="BK155" s="205">
        <f>BK156+BK167+BK193+BK201</f>
        <v>0</v>
      </c>
    </row>
    <row r="156" s="12" customFormat="1" ht="22.8" customHeight="1">
      <c r="A156" s="12"/>
      <c r="B156" s="195"/>
      <c r="C156" s="12"/>
      <c r="D156" s="196" t="s">
        <v>77</v>
      </c>
      <c r="E156" s="206" t="s">
        <v>574</v>
      </c>
      <c r="F156" s="206" t="s">
        <v>575</v>
      </c>
      <c r="G156" s="12"/>
      <c r="H156" s="12"/>
      <c r="I156" s="198"/>
      <c r="J156" s="207">
        <f>BK156</f>
        <v>0</v>
      </c>
      <c r="K156" s="12"/>
      <c r="L156" s="195"/>
      <c r="M156" s="200"/>
      <c r="N156" s="201"/>
      <c r="O156" s="201"/>
      <c r="P156" s="202">
        <f>SUM(P157:P166)</f>
        <v>0</v>
      </c>
      <c r="Q156" s="201"/>
      <c r="R156" s="202">
        <f>SUM(R157:R166)</f>
        <v>0.021429799999999999</v>
      </c>
      <c r="S156" s="201"/>
      <c r="T156" s="203">
        <f>SUM(T157:T166)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6" t="s">
        <v>88</v>
      </c>
      <c r="AT156" s="204" t="s">
        <v>77</v>
      </c>
      <c r="AU156" s="204" t="s">
        <v>82</v>
      </c>
      <c r="AY156" s="196" t="s">
        <v>217</v>
      </c>
      <c r="BK156" s="205">
        <f>SUM(BK157:BK166)</f>
        <v>0</v>
      </c>
    </row>
    <row r="157" s="2" customFormat="1" ht="24.15" customHeight="1">
      <c r="A157" s="36"/>
      <c r="B157" s="176"/>
      <c r="C157" s="208" t="s">
        <v>439</v>
      </c>
      <c r="D157" s="208" t="s">
        <v>220</v>
      </c>
      <c r="E157" s="209" t="s">
        <v>991</v>
      </c>
      <c r="F157" s="210" t="s">
        <v>992</v>
      </c>
      <c r="G157" s="211" t="s">
        <v>468</v>
      </c>
      <c r="H157" s="212">
        <v>77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149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149</v>
      </c>
      <c r="BM157" s="219" t="s">
        <v>993</v>
      </c>
    </row>
    <row r="158" s="2" customFormat="1" ht="24.15" customHeight="1">
      <c r="A158" s="36"/>
      <c r="B158" s="176"/>
      <c r="C158" s="221" t="s">
        <v>431</v>
      </c>
      <c r="D158" s="221" t="s">
        <v>357</v>
      </c>
      <c r="E158" s="222" t="s">
        <v>994</v>
      </c>
      <c r="F158" s="223" t="s">
        <v>995</v>
      </c>
      <c r="G158" s="224" t="s">
        <v>468</v>
      </c>
      <c r="H158" s="225">
        <v>78.540000000000006</v>
      </c>
      <c r="I158" s="226"/>
      <c r="J158" s="225">
        <f>ROUND(I158*H158,3)</f>
        <v>0</v>
      </c>
      <c r="K158" s="227"/>
      <c r="L158" s="228"/>
      <c r="M158" s="229" t="s">
        <v>1</v>
      </c>
      <c r="N158" s="230" t="s">
        <v>44</v>
      </c>
      <c r="O158" s="80"/>
      <c r="P158" s="217">
        <f>O158*H158</f>
        <v>0</v>
      </c>
      <c r="Q158" s="217">
        <v>8.0000000000000007E-05</v>
      </c>
      <c r="R158" s="217">
        <f>Q158*H158</f>
        <v>0.0062832000000000009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336</v>
      </c>
      <c r="AT158" s="219" t="s">
        <v>357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149</v>
      </c>
      <c r="BM158" s="219" t="s">
        <v>996</v>
      </c>
    </row>
    <row r="159" s="2" customFormat="1" ht="24.15" customHeight="1">
      <c r="A159" s="36"/>
      <c r="B159" s="176"/>
      <c r="C159" s="208" t="s">
        <v>435</v>
      </c>
      <c r="D159" s="208" t="s">
        <v>220</v>
      </c>
      <c r="E159" s="209" t="s">
        <v>991</v>
      </c>
      <c r="F159" s="210" t="s">
        <v>992</v>
      </c>
      <c r="G159" s="211" t="s">
        <v>468</v>
      </c>
      <c r="H159" s="212">
        <v>24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149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149</v>
      </c>
      <c r="BM159" s="219" t="s">
        <v>997</v>
      </c>
    </row>
    <row r="160" s="2" customFormat="1" ht="24.15" customHeight="1">
      <c r="A160" s="36"/>
      <c r="B160" s="176"/>
      <c r="C160" s="221" t="s">
        <v>690</v>
      </c>
      <c r="D160" s="221" t="s">
        <v>357</v>
      </c>
      <c r="E160" s="222" t="s">
        <v>998</v>
      </c>
      <c r="F160" s="223" t="s">
        <v>999</v>
      </c>
      <c r="G160" s="224" t="s">
        <v>468</v>
      </c>
      <c r="H160" s="225">
        <v>24.48</v>
      </c>
      <c r="I160" s="226"/>
      <c r="J160" s="225">
        <f>ROUND(I160*H160,3)</f>
        <v>0</v>
      </c>
      <c r="K160" s="227"/>
      <c r="L160" s="228"/>
      <c r="M160" s="229" t="s">
        <v>1</v>
      </c>
      <c r="N160" s="230" t="s">
        <v>44</v>
      </c>
      <c r="O160" s="80"/>
      <c r="P160" s="217">
        <f>O160*H160</f>
        <v>0</v>
      </c>
      <c r="Q160" s="217">
        <v>0.00017000000000000001</v>
      </c>
      <c r="R160" s="217">
        <f>Q160*H160</f>
        <v>0.0041616000000000005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336</v>
      </c>
      <c r="AT160" s="219" t="s">
        <v>357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149</v>
      </c>
      <c r="BM160" s="219" t="s">
        <v>1000</v>
      </c>
    </row>
    <row r="161" s="2" customFormat="1" ht="24.15" customHeight="1">
      <c r="A161" s="36"/>
      <c r="B161" s="176"/>
      <c r="C161" s="208" t="s">
        <v>638</v>
      </c>
      <c r="D161" s="208" t="s">
        <v>220</v>
      </c>
      <c r="E161" s="209" t="s">
        <v>991</v>
      </c>
      <c r="F161" s="210" t="s">
        <v>992</v>
      </c>
      <c r="G161" s="211" t="s">
        <v>468</v>
      </c>
      <c r="H161" s="212">
        <v>59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149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149</v>
      </c>
      <c r="BM161" s="219" t="s">
        <v>1001</v>
      </c>
    </row>
    <row r="162" s="2" customFormat="1" ht="24.15" customHeight="1">
      <c r="A162" s="36"/>
      <c r="B162" s="176"/>
      <c r="C162" s="221" t="s">
        <v>642</v>
      </c>
      <c r="D162" s="221" t="s">
        <v>357</v>
      </c>
      <c r="E162" s="222" t="s">
        <v>1002</v>
      </c>
      <c r="F162" s="223" t="s">
        <v>1003</v>
      </c>
      <c r="G162" s="224" t="s">
        <v>468</v>
      </c>
      <c r="H162" s="225">
        <v>60.18</v>
      </c>
      <c r="I162" s="226"/>
      <c r="J162" s="225">
        <f>ROUND(I162*H162,3)</f>
        <v>0</v>
      </c>
      <c r="K162" s="227"/>
      <c r="L162" s="228"/>
      <c r="M162" s="229" t="s">
        <v>1</v>
      </c>
      <c r="N162" s="230" t="s">
        <v>44</v>
      </c>
      <c r="O162" s="80"/>
      <c r="P162" s="217">
        <f>O162*H162</f>
        <v>0</v>
      </c>
      <c r="Q162" s="217">
        <v>1.0000000000000001E-05</v>
      </c>
      <c r="R162" s="217">
        <f>Q162*H162</f>
        <v>0.0006018000000000001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336</v>
      </c>
      <c r="AT162" s="219" t="s">
        <v>357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149</v>
      </c>
      <c r="BM162" s="219" t="s">
        <v>1004</v>
      </c>
    </row>
    <row r="163" s="2" customFormat="1" ht="21.75" customHeight="1">
      <c r="A163" s="36"/>
      <c r="B163" s="176"/>
      <c r="C163" s="208" t="s">
        <v>694</v>
      </c>
      <c r="D163" s="208" t="s">
        <v>220</v>
      </c>
      <c r="E163" s="209" t="s">
        <v>1005</v>
      </c>
      <c r="F163" s="210" t="s">
        <v>1006</v>
      </c>
      <c r="G163" s="211" t="s">
        <v>468</v>
      </c>
      <c r="H163" s="212">
        <v>44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4.0000000000000003E-05</v>
      </c>
      <c r="R163" s="217">
        <f>Q163*H163</f>
        <v>0.0017600000000000001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149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149</v>
      </c>
      <c r="BM163" s="219" t="s">
        <v>1007</v>
      </c>
    </row>
    <row r="164" s="2" customFormat="1" ht="24.15" customHeight="1">
      <c r="A164" s="36"/>
      <c r="B164" s="176"/>
      <c r="C164" s="221" t="s">
        <v>698</v>
      </c>
      <c r="D164" s="221" t="s">
        <v>357</v>
      </c>
      <c r="E164" s="222" t="s">
        <v>1008</v>
      </c>
      <c r="F164" s="223" t="s">
        <v>1009</v>
      </c>
      <c r="G164" s="224" t="s">
        <v>468</v>
      </c>
      <c r="H164" s="225">
        <v>44.880000000000003</v>
      </c>
      <c r="I164" s="226"/>
      <c r="J164" s="225">
        <f>ROUND(I164*H164,3)</f>
        <v>0</v>
      </c>
      <c r="K164" s="227"/>
      <c r="L164" s="228"/>
      <c r="M164" s="229" t="s">
        <v>1</v>
      </c>
      <c r="N164" s="230" t="s">
        <v>44</v>
      </c>
      <c r="O164" s="80"/>
      <c r="P164" s="217">
        <f>O164*H164</f>
        <v>0</v>
      </c>
      <c r="Q164" s="217">
        <v>6.0000000000000002E-05</v>
      </c>
      <c r="R164" s="217">
        <f>Q164*H164</f>
        <v>0.0026928000000000004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336</v>
      </c>
      <c r="AT164" s="219" t="s">
        <v>357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149</v>
      </c>
      <c r="BM164" s="219" t="s">
        <v>1010</v>
      </c>
    </row>
    <row r="165" s="2" customFormat="1" ht="21.75" customHeight="1">
      <c r="A165" s="36"/>
      <c r="B165" s="176"/>
      <c r="C165" s="208" t="s">
        <v>626</v>
      </c>
      <c r="D165" s="208" t="s">
        <v>220</v>
      </c>
      <c r="E165" s="209" t="s">
        <v>1005</v>
      </c>
      <c r="F165" s="210" t="s">
        <v>1006</v>
      </c>
      <c r="G165" s="211" t="s">
        <v>468</v>
      </c>
      <c r="H165" s="212">
        <v>84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4.0000000000000003E-05</v>
      </c>
      <c r="R165" s="217">
        <f>Q165*H165</f>
        <v>0.0033600000000000001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149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149</v>
      </c>
      <c r="BM165" s="219" t="s">
        <v>1011</v>
      </c>
    </row>
    <row r="166" s="2" customFormat="1" ht="24.15" customHeight="1">
      <c r="A166" s="36"/>
      <c r="B166" s="176"/>
      <c r="C166" s="221" t="s">
        <v>630</v>
      </c>
      <c r="D166" s="221" t="s">
        <v>357</v>
      </c>
      <c r="E166" s="222" t="s">
        <v>1012</v>
      </c>
      <c r="F166" s="223" t="s">
        <v>1013</v>
      </c>
      <c r="G166" s="224" t="s">
        <v>468</v>
      </c>
      <c r="H166" s="225">
        <v>85.680000000000007</v>
      </c>
      <c r="I166" s="226"/>
      <c r="J166" s="225">
        <f>ROUND(I166*H166,3)</f>
        <v>0</v>
      </c>
      <c r="K166" s="227"/>
      <c r="L166" s="228"/>
      <c r="M166" s="229" t="s">
        <v>1</v>
      </c>
      <c r="N166" s="230" t="s">
        <v>44</v>
      </c>
      <c r="O166" s="80"/>
      <c r="P166" s="217">
        <f>O166*H166</f>
        <v>0</v>
      </c>
      <c r="Q166" s="217">
        <v>3.0000000000000001E-05</v>
      </c>
      <c r="R166" s="217">
        <f>Q166*H166</f>
        <v>0.0025704000000000005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336</v>
      </c>
      <c r="AT166" s="219" t="s">
        <v>357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149</v>
      </c>
      <c r="BM166" s="219" t="s">
        <v>1014</v>
      </c>
    </row>
    <row r="167" s="12" customFormat="1" ht="22.8" customHeight="1">
      <c r="A167" s="12"/>
      <c r="B167" s="195"/>
      <c r="C167" s="12"/>
      <c r="D167" s="196" t="s">
        <v>77</v>
      </c>
      <c r="E167" s="206" t="s">
        <v>1015</v>
      </c>
      <c r="F167" s="206" t="s">
        <v>1016</v>
      </c>
      <c r="G167" s="12"/>
      <c r="H167" s="12"/>
      <c r="I167" s="198"/>
      <c r="J167" s="207">
        <f>BK167</f>
        <v>0</v>
      </c>
      <c r="K167" s="12"/>
      <c r="L167" s="195"/>
      <c r="M167" s="200"/>
      <c r="N167" s="201"/>
      <c r="O167" s="201"/>
      <c r="P167" s="202">
        <f>SUM(P168:P192)</f>
        <v>0</v>
      </c>
      <c r="Q167" s="201"/>
      <c r="R167" s="202">
        <f>SUM(R168:R192)</f>
        <v>0.29912000000000005</v>
      </c>
      <c r="S167" s="201"/>
      <c r="T167" s="203">
        <f>SUM(T168:T192)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6" t="s">
        <v>88</v>
      </c>
      <c r="AT167" s="204" t="s">
        <v>77</v>
      </c>
      <c r="AU167" s="204" t="s">
        <v>82</v>
      </c>
      <c r="AY167" s="196" t="s">
        <v>217</v>
      </c>
      <c r="BK167" s="205">
        <f>SUM(BK168:BK192)</f>
        <v>0</v>
      </c>
    </row>
    <row r="168" s="2" customFormat="1" ht="21.75" customHeight="1">
      <c r="A168" s="36"/>
      <c r="B168" s="176"/>
      <c r="C168" s="208" t="s">
        <v>7</v>
      </c>
      <c r="D168" s="208" t="s">
        <v>220</v>
      </c>
      <c r="E168" s="209" t="s">
        <v>1017</v>
      </c>
      <c r="F168" s="210" t="s">
        <v>1018</v>
      </c>
      <c r="G168" s="211" t="s">
        <v>468</v>
      </c>
      <c r="H168" s="212">
        <v>13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0.0017600000000000001</v>
      </c>
      <c r="R168" s="217">
        <f>Q168*H168</f>
        <v>0.022880000000000001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149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149</v>
      </c>
      <c r="BM168" s="219" t="s">
        <v>1019</v>
      </c>
    </row>
    <row r="169" s="2" customFormat="1" ht="21.75" customHeight="1">
      <c r="A169" s="36"/>
      <c r="B169" s="176"/>
      <c r="C169" s="208" t="s">
        <v>320</v>
      </c>
      <c r="D169" s="208" t="s">
        <v>220</v>
      </c>
      <c r="E169" s="209" t="s">
        <v>1020</v>
      </c>
      <c r="F169" s="210" t="s">
        <v>1021</v>
      </c>
      <c r="G169" s="211" t="s">
        <v>468</v>
      </c>
      <c r="H169" s="212">
        <v>38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0.00189</v>
      </c>
      <c r="R169" s="217">
        <f>Q169*H169</f>
        <v>0.071819999999999995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149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149</v>
      </c>
      <c r="BM169" s="219" t="s">
        <v>1022</v>
      </c>
    </row>
    <row r="170" s="2" customFormat="1" ht="24.15" customHeight="1">
      <c r="A170" s="36"/>
      <c r="B170" s="176"/>
      <c r="C170" s="221" t="s">
        <v>815</v>
      </c>
      <c r="D170" s="221" t="s">
        <v>357</v>
      </c>
      <c r="E170" s="222" t="s">
        <v>1023</v>
      </c>
      <c r="F170" s="223" t="s">
        <v>1024</v>
      </c>
      <c r="G170" s="224" t="s">
        <v>303</v>
      </c>
      <c r="H170" s="225">
        <v>4</v>
      </c>
      <c r="I170" s="226"/>
      <c r="J170" s="225">
        <f>ROUND(I170*H170,3)</f>
        <v>0</v>
      </c>
      <c r="K170" s="227"/>
      <c r="L170" s="228"/>
      <c r="M170" s="229" t="s">
        <v>1</v>
      </c>
      <c r="N170" s="230" t="s">
        <v>44</v>
      </c>
      <c r="O170" s="80"/>
      <c r="P170" s="217">
        <f>O170*H170</f>
        <v>0</v>
      </c>
      <c r="Q170" s="217">
        <v>0.00038999999999999999</v>
      </c>
      <c r="R170" s="217">
        <f>Q170*H170</f>
        <v>0.00156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336</v>
      </c>
      <c r="AT170" s="219" t="s">
        <v>357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149</v>
      </c>
      <c r="BM170" s="219" t="s">
        <v>1025</v>
      </c>
    </row>
    <row r="171" s="2" customFormat="1" ht="24.15" customHeight="1">
      <c r="A171" s="36"/>
      <c r="B171" s="176"/>
      <c r="C171" s="221" t="s">
        <v>465</v>
      </c>
      <c r="D171" s="221" t="s">
        <v>357</v>
      </c>
      <c r="E171" s="222" t="s">
        <v>1026</v>
      </c>
      <c r="F171" s="223" t="s">
        <v>1027</v>
      </c>
      <c r="G171" s="224" t="s">
        <v>303</v>
      </c>
      <c r="H171" s="225">
        <v>4</v>
      </c>
      <c r="I171" s="226"/>
      <c r="J171" s="225">
        <f>ROUND(I171*H171,3)</f>
        <v>0</v>
      </c>
      <c r="K171" s="227"/>
      <c r="L171" s="228"/>
      <c r="M171" s="229" t="s">
        <v>1</v>
      </c>
      <c r="N171" s="230" t="s">
        <v>44</v>
      </c>
      <c r="O171" s="80"/>
      <c r="P171" s="217">
        <f>O171*H171</f>
        <v>0</v>
      </c>
      <c r="Q171" s="217">
        <v>0.00048000000000000001</v>
      </c>
      <c r="R171" s="217">
        <f>Q171*H171</f>
        <v>0.0019200000000000001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336</v>
      </c>
      <c r="AT171" s="219" t="s">
        <v>357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149</v>
      </c>
      <c r="BM171" s="219" t="s">
        <v>1028</v>
      </c>
    </row>
    <row r="172" s="2" customFormat="1" ht="24.15" customHeight="1">
      <c r="A172" s="36"/>
      <c r="B172" s="176"/>
      <c r="C172" s="221" t="s">
        <v>470</v>
      </c>
      <c r="D172" s="221" t="s">
        <v>357</v>
      </c>
      <c r="E172" s="222" t="s">
        <v>1029</v>
      </c>
      <c r="F172" s="223" t="s">
        <v>1030</v>
      </c>
      <c r="G172" s="224" t="s">
        <v>303</v>
      </c>
      <c r="H172" s="225">
        <v>4</v>
      </c>
      <c r="I172" s="226"/>
      <c r="J172" s="225">
        <f>ROUND(I172*H172,3)</f>
        <v>0</v>
      </c>
      <c r="K172" s="227"/>
      <c r="L172" s="228"/>
      <c r="M172" s="229" t="s">
        <v>1</v>
      </c>
      <c r="N172" s="230" t="s">
        <v>44</v>
      </c>
      <c r="O172" s="80"/>
      <c r="P172" s="217">
        <f>O172*H172</f>
        <v>0</v>
      </c>
      <c r="Q172" s="217">
        <v>0.00027</v>
      </c>
      <c r="R172" s="217">
        <f>Q172*H172</f>
        <v>0.00108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336</v>
      </c>
      <c r="AT172" s="219" t="s">
        <v>357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149</v>
      </c>
      <c r="BM172" s="219" t="s">
        <v>1031</v>
      </c>
    </row>
    <row r="173" s="2" customFormat="1" ht="24.15" customHeight="1">
      <c r="A173" s="36"/>
      <c r="B173" s="176"/>
      <c r="C173" s="221" t="s">
        <v>478</v>
      </c>
      <c r="D173" s="221" t="s">
        <v>357</v>
      </c>
      <c r="E173" s="222" t="s">
        <v>1032</v>
      </c>
      <c r="F173" s="223" t="s">
        <v>1033</v>
      </c>
      <c r="G173" s="224" t="s">
        <v>303</v>
      </c>
      <c r="H173" s="225">
        <v>4</v>
      </c>
      <c r="I173" s="226"/>
      <c r="J173" s="225">
        <f>ROUND(I173*H173,3)</f>
        <v>0</v>
      </c>
      <c r="K173" s="227"/>
      <c r="L173" s="228"/>
      <c r="M173" s="229" t="s">
        <v>1</v>
      </c>
      <c r="N173" s="230" t="s">
        <v>44</v>
      </c>
      <c r="O173" s="80"/>
      <c r="P173" s="217">
        <f>O173*H173</f>
        <v>0</v>
      </c>
      <c r="Q173" s="217">
        <v>0.00027</v>
      </c>
      <c r="R173" s="217">
        <f>Q173*H173</f>
        <v>0.00108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336</v>
      </c>
      <c r="AT173" s="219" t="s">
        <v>357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149</v>
      </c>
      <c r="BM173" s="219" t="s">
        <v>1034</v>
      </c>
    </row>
    <row r="174" s="2" customFormat="1" ht="21.75" customHeight="1">
      <c r="A174" s="36"/>
      <c r="B174" s="176"/>
      <c r="C174" s="208" t="s">
        <v>724</v>
      </c>
      <c r="D174" s="208" t="s">
        <v>220</v>
      </c>
      <c r="E174" s="209" t="s">
        <v>1035</v>
      </c>
      <c r="F174" s="210" t="s">
        <v>1036</v>
      </c>
      <c r="G174" s="211" t="s">
        <v>468</v>
      </c>
      <c r="H174" s="212">
        <v>8</v>
      </c>
      <c r="I174" s="213"/>
      <c r="J174" s="212">
        <f>ROUND(I174*H174,3)</f>
        <v>0</v>
      </c>
      <c r="K174" s="214"/>
      <c r="L174" s="37"/>
      <c r="M174" s="215" t="s">
        <v>1</v>
      </c>
      <c r="N174" s="216" t="s">
        <v>44</v>
      </c>
      <c r="O174" s="80"/>
      <c r="P174" s="217">
        <f>O174*H174</f>
        <v>0</v>
      </c>
      <c r="Q174" s="217">
        <v>0.00016000000000000001</v>
      </c>
      <c r="R174" s="217">
        <f>Q174*H174</f>
        <v>0.0012800000000000001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149</v>
      </c>
      <c r="AT174" s="219" t="s">
        <v>220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149</v>
      </c>
      <c r="BM174" s="219" t="s">
        <v>1037</v>
      </c>
    </row>
    <row r="175" s="2" customFormat="1" ht="24.15" customHeight="1">
      <c r="A175" s="36"/>
      <c r="B175" s="176"/>
      <c r="C175" s="221" t="s">
        <v>728</v>
      </c>
      <c r="D175" s="221" t="s">
        <v>357</v>
      </c>
      <c r="E175" s="222" t="s">
        <v>1038</v>
      </c>
      <c r="F175" s="223" t="s">
        <v>1039</v>
      </c>
      <c r="G175" s="224" t="s">
        <v>303</v>
      </c>
      <c r="H175" s="225">
        <v>8</v>
      </c>
      <c r="I175" s="226"/>
      <c r="J175" s="225">
        <f>ROUND(I175*H175,3)</f>
        <v>0</v>
      </c>
      <c r="K175" s="227"/>
      <c r="L175" s="228"/>
      <c r="M175" s="229" t="s">
        <v>1</v>
      </c>
      <c r="N175" s="230" t="s">
        <v>44</v>
      </c>
      <c r="O175" s="80"/>
      <c r="P175" s="217">
        <f>O175*H175</f>
        <v>0</v>
      </c>
      <c r="Q175" s="217">
        <v>0.00018000000000000001</v>
      </c>
      <c r="R175" s="217">
        <f>Q175*H175</f>
        <v>0.0014400000000000001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336</v>
      </c>
      <c r="AT175" s="219" t="s">
        <v>357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149</v>
      </c>
      <c r="BM175" s="219" t="s">
        <v>1040</v>
      </c>
    </row>
    <row r="176" s="2" customFormat="1" ht="21.75" customHeight="1">
      <c r="A176" s="36"/>
      <c r="B176" s="176"/>
      <c r="C176" s="208" t="s">
        <v>324</v>
      </c>
      <c r="D176" s="208" t="s">
        <v>220</v>
      </c>
      <c r="E176" s="209" t="s">
        <v>1041</v>
      </c>
      <c r="F176" s="210" t="s">
        <v>1042</v>
      </c>
      <c r="G176" s="211" t="s">
        <v>468</v>
      </c>
      <c r="H176" s="212">
        <v>33</v>
      </c>
      <c r="I176" s="213"/>
      <c r="J176" s="212">
        <f>ROUND(I176*H176,3)</f>
        <v>0</v>
      </c>
      <c r="K176" s="214"/>
      <c r="L176" s="37"/>
      <c r="M176" s="215" t="s">
        <v>1</v>
      </c>
      <c r="N176" s="216" t="s">
        <v>44</v>
      </c>
      <c r="O176" s="80"/>
      <c r="P176" s="217">
        <f>O176*H176</f>
        <v>0</v>
      </c>
      <c r="Q176" s="217">
        <v>0.00020000000000000001</v>
      </c>
      <c r="R176" s="217">
        <f>Q176*H176</f>
        <v>0.0066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149</v>
      </c>
      <c r="AT176" s="219" t="s">
        <v>220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149</v>
      </c>
      <c r="BM176" s="219" t="s">
        <v>1043</v>
      </c>
    </row>
    <row r="177" s="2" customFormat="1" ht="24.15" customHeight="1">
      <c r="A177" s="36"/>
      <c r="B177" s="176"/>
      <c r="C177" s="221" t="s">
        <v>328</v>
      </c>
      <c r="D177" s="221" t="s">
        <v>357</v>
      </c>
      <c r="E177" s="222" t="s">
        <v>1044</v>
      </c>
      <c r="F177" s="223" t="s">
        <v>1045</v>
      </c>
      <c r="G177" s="224" t="s">
        <v>303</v>
      </c>
      <c r="H177" s="225">
        <v>33</v>
      </c>
      <c r="I177" s="226"/>
      <c r="J177" s="225">
        <f>ROUND(I177*H177,3)</f>
        <v>0</v>
      </c>
      <c r="K177" s="227"/>
      <c r="L177" s="228"/>
      <c r="M177" s="229" t="s">
        <v>1</v>
      </c>
      <c r="N177" s="230" t="s">
        <v>44</v>
      </c>
      <c r="O177" s="80"/>
      <c r="P177" s="217">
        <f>O177*H177</f>
        <v>0</v>
      </c>
      <c r="Q177" s="217">
        <v>0.00031</v>
      </c>
      <c r="R177" s="217">
        <f>Q177*H177</f>
        <v>0.01023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336</v>
      </c>
      <c r="AT177" s="219" t="s">
        <v>357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149</v>
      </c>
      <c r="BM177" s="219" t="s">
        <v>1046</v>
      </c>
    </row>
    <row r="178" s="2" customFormat="1" ht="21.75" customHeight="1">
      <c r="A178" s="36"/>
      <c r="B178" s="176"/>
      <c r="C178" s="208" t="s">
        <v>474</v>
      </c>
      <c r="D178" s="208" t="s">
        <v>220</v>
      </c>
      <c r="E178" s="209" t="s">
        <v>1047</v>
      </c>
      <c r="F178" s="210" t="s">
        <v>1048</v>
      </c>
      <c r="G178" s="211" t="s">
        <v>468</v>
      </c>
      <c r="H178" s="212">
        <v>3</v>
      </c>
      <c r="I178" s="213"/>
      <c r="J178" s="212">
        <f>ROUND(I178*H178,3)</f>
        <v>0</v>
      </c>
      <c r="K178" s="214"/>
      <c r="L178" s="37"/>
      <c r="M178" s="215" t="s">
        <v>1</v>
      </c>
      <c r="N178" s="216" t="s">
        <v>44</v>
      </c>
      <c r="O178" s="80"/>
      <c r="P178" s="217">
        <f>O178*H178</f>
        <v>0</v>
      </c>
      <c r="Q178" s="217">
        <v>0.00027999999999999998</v>
      </c>
      <c r="R178" s="217">
        <f>Q178*H178</f>
        <v>0.00083999999999999993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149</v>
      </c>
      <c r="AT178" s="219" t="s">
        <v>220</v>
      </c>
      <c r="AU178" s="219" t="s">
        <v>88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149</v>
      </c>
      <c r="BM178" s="219" t="s">
        <v>1049</v>
      </c>
    </row>
    <row r="179" s="2" customFormat="1" ht="24.15" customHeight="1">
      <c r="A179" s="36"/>
      <c r="B179" s="176"/>
      <c r="C179" s="221" t="s">
        <v>831</v>
      </c>
      <c r="D179" s="221" t="s">
        <v>357</v>
      </c>
      <c r="E179" s="222" t="s">
        <v>1050</v>
      </c>
      <c r="F179" s="223" t="s">
        <v>1051</v>
      </c>
      <c r="G179" s="224" t="s">
        <v>303</v>
      </c>
      <c r="H179" s="225">
        <v>3</v>
      </c>
      <c r="I179" s="226"/>
      <c r="J179" s="225">
        <f>ROUND(I179*H179,3)</f>
        <v>0</v>
      </c>
      <c r="K179" s="227"/>
      <c r="L179" s="228"/>
      <c r="M179" s="229" t="s">
        <v>1</v>
      </c>
      <c r="N179" s="230" t="s">
        <v>44</v>
      </c>
      <c r="O179" s="80"/>
      <c r="P179" s="217">
        <f>O179*H179</f>
        <v>0</v>
      </c>
      <c r="Q179" s="217">
        <v>0.00048999999999999998</v>
      </c>
      <c r="R179" s="217">
        <f>Q179*H179</f>
        <v>0.00147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336</v>
      </c>
      <c r="AT179" s="219" t="s">
        <v>357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149</v>
      </c>
      <c r="BM179" s="219" t="s">
        <v>1052</v>
      </c>
    </row>
    <row r="180" s="2" customFormat="1" ht="21.75" customHeight="1">
      <c r="A180" s="36"/>
      <c r="B180" s="176"/>
      <c r="C180" s="208" t="s">
        <v>309</v>
      </c>
      <c r="D180" s="208" t="s">
        <v>220</v>
      </c>
      <c r="E180" s="209" t="s">
        <v>1053</v>
      </c>
      <c r="F180" s="210" t="s">
        <v>1054</v>
      </c>
      <c r="G180" s="211" t="s">
        <v>468</v>
      </c>
      <c r="H180" s="212">
        <v>10</v>
      </c>
      <c r="I180" s="213"/>
      <c r="J180" s="212">
        <f>ROUND(I180*H180,3)</f>
        <v>0</v>
      </c>
      <c r="K180" s="214"/>
      <c r="L180" s="37"/>
      <c r="M180" s="215" t="s">
        <v>1</v>
      </c>
      <c r="N180" s="216" t="s">
        <v>44</v>
      </c>
      <c r="O180" s="80"/>
      <c r="P180" s="217">
        <f>O180*H180</f>
        <v>0</v>
      </c>
      <c r="Q180" s="217">
        <v>0.00019000000000000001</v>
      </c>
      <c r="R180" s="217">
        <f>Q180*H180</f>
        <v>0.0019000000000000002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149</v>
      </c>
      <c r="AT180" s="219" t="s">
        <v>220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149</v>
      </c>
      <c r="BM180" s="219" t="s">
        <v>1055</v>
      </c>
    </row>
    <row r="181" s="2" customFormat="1" ht="24.15" customHeight="1">
      <c r="A181" s="36"/>
      <c r="B181" s="176"/>
      <c r="C181" s="221" t="s">
        <v>300</v>
      </c>
      <c r="D181" s="221" t="s">
        <v>357</v>
      </c>
      <c r="E181" s="222" t="s">
        <v>1056</v>
      </c>
      <c r="F181" s="223" t="s">
        <v>1057</v>
      </c>
      <c r="G181" s="224" t="s">
        <v>303</v>
      </c>
      <c r="H181" s="225">
        <v>10</v>
      </c>
      <c r="I181" s="226"/>
      <c r="J181" s="225">
        <f>ROUND(I181*H181,3)</f>
        <v>0</v>
      </c>
      <c r="K181" s="227"/>
      <c r="L181" s="228"/>
      <c r="M181" s="229" t="s">
        <v>1</v>
      </c>
      <c r="N181" s="230" t="s">
        <v>44</v>
      </c>
      <c r="O181" s="80"/>
      <c r="P181" s="217">
        <f>O181*H181</f>
        <v>0</v>
      </c>
      <c r="Q181" s="217">
        <v>0.0010300000000000001</v>
      </c>
      <c r="R181" s="217">
        <f>Q181*H181</f>
        <v>0.0103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336</v>
      </c>
      <c r="AT181" s="219" t="s">
        <v>357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149</v>
      </c>
      <c r="BM181" s="219" t="s">
        <v>1058</v>
      </c>
    </row>
    <row r="182" s="2" customFormat="1" ht="21.75" customHeight="1">
      <c r="A182" s="36"/>
      <c r="B182" s="176"/>
      <c r="C182" s="208" t="s">
        <v>305</v>
      </c>
      <c r="D182" s="208" t="s">
        <v>220</v>
      </c>
      <c r="E182" s="209" t="s">
        <v>1059</v>
      </c>
      <c r="F182" s="210" t="s">
        <v>1060</v>
      </c>
      <c r="G182" s="211" t="s">
        <v>468</v>
      </c>
      <c r="H182" s="212">
        <v>29</v>
      </c>
      <c r="I182" s="213"/>
      <c r="J182" s="212">
        <f>ROUND(I182*H182,3)</f>
        <v>0</v>
      </c>
      <c r="K182" s="214"/>
      <c r="L182" s="37"/>
      <c r="M182" s="215" t="s">
        <v>1</v>
      </c>
      <c r="N182" s="216" t="s">
        <v>44</v>
      </c>
      <c r="O182" s="80"/>
      <c r="P182" s="217">
        <f>O182*H182</f>
        <v>0</v>
      </c>
      <c r="Q182" s="217">
        <v>0.00010000000000000001</v>
      </c>
      <c r="R182" s="217">
        <f>Q182*H182</f>
        <v>0.0029000000000000002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149</v>
      </c>
      <c r="AT182" s="219" t="s">
        <v>220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149</v>
      </c>
      <c r="BM182" s="219" t="s">
        <v>1061</v>
      </c>
    </row>
    <row r="183" s="2" customFormat="1" ht="24.15" customHeight="1">
      <c r="A183" s="36"/>
      <c r="B183" s="176"/>
      <c r="C183" s="221" t="s">
        <v>1062</v>
      </c>
      <c r="D183" s="221" t="s">
        <v>357</v>
      </c>
      <c r="E183" s="222" t="s">
        <v>1056</v>
      </c>
      <c r="F183" s="223" t="s">
        <v>1057</v>
      </c>
      <c r="G183" s="224" t="s">
        <v>303</v>
      </c>
      <c r="H183" s="225">
        <v>29</v>
      </c>
      <c r="I183" s="226"/>
      <c r="J183" s="225">
        <f>ROUND(I183*H183,3)</f>
        <v>0</v>
      </c>
      <c r="K183" s="227"/>
      <c r="L183" s="228"/>
      <c r="M183" s="229" t="s">
        <v>1</v>
      </c>
      <c r="N183" s="230" t="s">
        <v>44</v>
      </c>
      <c r="O183" s="80"/>
      <c r="P183" s="217">
        <f>O183*H183</f>
        <v>0</v>
      </c>
      <c r="Q183" s="217">
        <v>0.0010300000000000001</v>
      </c>
      <c r="R183" s="217">
        <f>Q183*H183</f>
        <v>0.029870000000000004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336</v>
      </c>
      <c r="AT183" s="219" t="s">
        <v>357</v>
      </c>
      <c r="AU183" s="219" t="s">
        <v>88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149</v>
      </c>
      <c r="BM183" s="219" t="s">
        <v>1063</v>
      </c>
    </row>
    <row r="184" s="2" customFormat="1" ht="21.75" customHeight="1">
      <c r="A184" s="36"/>
      <c r="B184" s="176"/>
      <c r="C184" s="208" t="s">
        <v>1064</v>
      </c>
      <c r="D184" s="208" t="s">
        <v>220</v>
      </c>
      <c r="E184" s="209" t="s">
        <v>1065</v>
      </c>
      <c r="F184" s="210" t="s">
        <v>1066</v>
      </c>
      <c r="G184" s="211" t="s">
        <v>468</v>
      </c>
      <c r="H184" s="212">
        <v>45.5</v>
      </c>
      <c r="I184" s="213"/>
      <c r="J184" s="212">
        <f>ROUND(I184*H184,3)</f>
        <v>0</v>
      </c>
      <c r="K184" s="214"/>
      <c r="L184" s="37"/>
      <c r="M184" s="215" t="s">
        <v>1</v>
      </c>
      <c r="N184" s="216" t="s">
        <v>44</v>
      </c>
      <c r="O184" s="80"/>
      <c r="P184" s="217">
        <f>O184*H184</f>
        <v>0</v>
      </c>
      <c r="Q184" s="217">
        <v>0.00012</v>
      </c>
      <c r="R184" s="217">
        <f>Q184*H184</f>
        <v>0.0054600000000000004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149</v>
      </c>
      <c r="AT184" s="219" t="s">
        <v>220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149</v>
      </c>
      <c r="BM184" s="219" t="s">
        <v>1067</v>
      </c>
    </row>
    <row r="185" s="2" customFormat="1" ht="24.15" customHeight="1">
      <c r="A185" s="36"/>
      <c r="B185" s="176"/>
      <c r="C185" s="221" t="s">
        <v>256</v>
      </c>
      <c r="D185" s="221" t="s">
        <v>357</v>
      </c>
      <c r="E185" s="222" t="s">
        <v>1068</v>
      </c>
      <c r="F185" s="223" t="s">
        <v>1069</v>
      </c>
      <c r="G185" s="224" t="s">
        <v>303</v>
      </c>
      <c r="H185" s="225">
        <v>45.5</v>
      </c>
      <c r="I185" s="226"/>
      <c r="J185" s="225">
        <f>ROUND(I185*H185,3)</f>
        <v>0</v>
      </c>
      <c r="K185" s="227"/>
      <c r="L185" s="228"/>
      <c r="M185" s="229" t="s">
        <v>1</v>
      </c>
      <c r="N185" s="230" t="s">
        <v>44</v>
      </c>
      <c r="O185" s="80"/>
      <c r="P185" s="217">
        <f>O185*H185</f>
        <v>0</v>
      </c>
      <c r="Q185" s="217">
        <v>0.0013600000000000001</v>
      </c>
      <c r="R185" s="217">
        <f>Q185*H185</f>
        <v>0.061880000000000004</v>
      </c>
      <c r="S185" s="217">
        <v>0</v>
      </c>
      <c r="T185" s="21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9" t="s">
        <v>336</v>
      </c>
      <c r="AT185" s="219" t="s">
        <v>357</v>
      </c>
      <c r="AU185" s="219" t="s">
        <v>88</v>
      </c>
      <c r="AY185" s="15" t="s">
        <v>217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220">
        <f>ROUND(I185*H185,3)</f>
        <v>0</v>
      </c>
      <c r="BL185" s="15" t="s">
        <v>149</v>
      </c>
      <c r="BM185" s="219" t="s">
        <v>1070</v>
      </c>
    </row>
    <row r="186" s="2" customFormat="1" ht="21.75" customHeight="1">
      <c r="A186" s="36"/>
      <c r="B186" s="176"/>
      <c r="C186" s="208" t="s">
        <v>736</v>
      </c>
      <c r="D186" s="208" t="s">
        <v>220</v>
      </c>
      <c r="E186" s="209" t="s">
        <v>1071</v>
      </c>
      <c r="F186" s="210" t="s">
        <v>1072</v>
      </c>
      <c r="G186" s="211" t="s">
        <v>303</v>
      </c>
      <c r="H186" s="212">
        <v>1</v>
      </c>
      <c r="I186" s="213"/>
      <c r="J186" s="212">
        <f>ROUND(I186*H186,3)</f>
        <v>0</v>
      </c>
      <c r="K186" s="214"/>
      <c r="L186" s="37"/>
      <c r="M186" s="215" t="s">
        <v>1</v>
      </c>
      <c r="N186" s="216" t="s">
        <v>44</v>
      </c>
      <c r="O186" s="80"/>
      <c r="P186" s="217">
        <f>O186*H186</f>
        <v>0</v>
      </c>
      <c r="Q186" s="217">
        <v>0.00046000000000000001</v>
      </c>
      <c r="R186" s="217">
        <f>Q186*H186</f>
        <v>0.00046000000000000001</v>
      </c>
      <c r="S186" s="217">
        <v>0</v>
      </c>
      <c r="T186" s="21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149</v>
      </c>
      <c r="AT186" s="219" t="s">
        <v>220</v>
      </c>
      <c r="AU186" s="219" t="s">
        <v>88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149</v>
      </c>
      <c r="BM186" s="219" t="s">
        <v>1073</v>
      </c>
    </row>
    <row r="187" s="2" customFormat="1" ht="24.15" customHeight="1">
      <c r="A187" s="36"/>
      <c r="B187" s="176"/>
      <c r="C187" s="221" t="s">
        <v>740</v>
      </c>
      <c r="D187" s="221" t="s">
        <v>357</v>
      </c>
      <c r="E187" s="222" t="s">
        <v>1074</v>
      </c>
      <c r="F187" s="223" t="s">
        <v>1075</v>
      </c>
      <c r="G187" s="224" t="s">
        <v>303</v>
      </c>
      <c r="H187" s="225">
        <v>1</v>
      </c>
      <c r="I187" s="226"/>
      <c r="J187" s="225">
        <f>ROUND(I187*H187,3)</f>
        <v>0</v>
      </c>
      <c r="K187" s="227"/>
      <c r="L187" s="228"/>
      <c r="M187" s="229" t="s">
        <v>1</v>
      </c>
      <c r="N187" s="230" t="s">
        <v>44</v>
      </c>
      <c r="O187" s="80"/>
      <c r="P187" s="217">
        <f>O187*H187</f>
        <v>0</v>
      </c>
      <c r="Q187" s="217">
        <v>0.00108</v>
      </c>
      <c r="R187" s="217">
        <f>Q187*H187</f>
        <v>0.00108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336</v>
      </c>
      <c r="AT187" s="219" t="s">
        <v>357</v>
      </c>
      <c r="AU187" s="219" t="s">
        <v>88</v>
      </c>
      <c r="AY187" s="15" t="s">
        <v>217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220">
        <f>ROUND(I187*H187,3)</f>
        <v>0</v>
      </c>
      <c r="BL187" s="15" t="s">
        <v>149</v>
      </c>
      <c r="BM187" s="219" t="s">
        <v>1076</v>
      </c>
    </row>
    <row r="188" s="2" customFormat="1" ht="37.8" customHeight="1">
      <c r="A188" s="36"/>
      <c r="B188" s="176"/>
      <c r="C188" s="208" t="s">
        <v>336</v>
      </c>
      <c r="D188" s="208" t="s">
        <v>220</v>
      </c>
      <c r="E188" s="209" t="s">
        <v>1077</v>
      </c>
      <c r="F188" s="210" t="s">
        <v>1078</v>
      </c>
      <c r="G188" s="211" t="s">
        <v>303</v>
      </c>
      <c r="H188" s="212">
        <v>7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149</v>
      </c>
      <c r="AT188" s="219" t="s">
        <v>220</v>
      </c>
      <c r="AU188" s="219" t="s">
        <v>88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149</v>
      </c>
      <c r="BM188" s="219" t="s">
        <v>1079</v>
      </c>
    </row>
    <row r="189" s="2" customFormat="1" ht="49.05" customHeight="1">
      <c r="A189" s="36"/>
      <c r="B189" s="176"/>
      <c r="C189" s="221" t="s">
        <v>332</v>
      </c>
      <c r="D189" s="221" t="s">
        <v>357</v>
      </c>
      <c r="E189" s="222" t="s">
        <v>1080</v>
      </c>
      <c r="F189" s="223" t="s">
        <v>1081</v>
      </c>
      <c r="G189" s="224" t="s">
        <v>303</v>
      </c>
      <c r="H189" s="225">
        <v>7</v>
      </c>
      <c r="I189" s="226"/>
      <c r="J189" s="225">
        <f>ROUND(I189*H189,3)</f>
        <v>0</v>
      </c>
      <c r="K189" s="227"/>
      <c r="L189" s="228"/>
      <c r="M189" s="229" t="s">
        <v>1</v>
      </c>
      <c r="N189" s="230" t="s">
        <v>44</v>
      </c>
      <c r="O189" s="80"/>
      <c r="P189" s="217">
        <f>O189*H189</f>
        <v>0</v>
      </c>
      <c r="Q189" s="217">
        <v>0.0088000000000000005</v>
      </c>
      <c r="R189" s="217">
        <f>Q189*H189</f>
        <v>0.061600000000000002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336</v>
      </c>
      <c r="AT189" s="219" t="s">
        <v>357</v>
      </c>
      <c r="AU189" s="219" t="s">
        <v>88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149</v>
      </c>
      <c r="BM189" s="219" t="s">
        <v>1082</v>
      </c>
    </row>
    <row r="190" s="2" customFormat="1" ht="24.15" customHeight="1">
      <c r="A190" s="36"/>
      <c r="B190" s="176"/>
      <c r="C190" s="208" t="s">
        <v>835</v>
      </c>
      <c r="D190" s="208" t="s">
        <v>220</v>
      </c>
      <c r="E190" s="209" t="s">
        <v>1083</v>
      </c>
      <c r="F190" s="210" t="s">
        <v>1084</v>
      </c>
      <c r="G190" s="211" t="s">
        <v>303</v>
      </c>
      <c r="H190" s="212">
        <v>3</v>
      </c>
      <c r="I190" s="213"/>
      <c r="J190" s="212">
        <f>ROUND(I190*H190,3)</f>
        <v>0</v>
      </c>
      <c r="K190" s="214"/>
      <c r="L190" s="37"/>
      <c r="M190" s="215" t="s">
        <v>1</v>
      </c>
      <c r="N190" s="216" t="s">
        <v>44</v>
      </c>
      <c r="O190" s="80"/>
      <c r="P190" s="217">
        <f>O190*H190</f>
        <v>0</v>
      </c>
      <c r="Q190" s="217">
        <v>1.0000000000000001E-05</v>
      </c>
      <c r="R190" s="217">
        <f>Q190*H190</f>
        <v>3.0000000000000004E-05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149</v>
      </c>
      <c r="AT190" s="219" t="s">
        <v>220</v>
      </c>
      <c r="AU190" s="219" t="s">
        <v>88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149</v>
      </c>
      <c r="BM190" s="219" t="s">
        <v>1085</v>
      </c>
    </row>
    <row r="191" s="2" customFormat="1" ht="37.8" customHeight="1">
      <c r="A191" s="36"/>
      <c r="B191" s="176"/>
      <c r="C191" s="221" t="s">
        <v>732</v>
      </c>
      <c r="D191" s="221" t="s">
        <v>357</v>
      </c>
      <c r="E191" s="222" t="s">
        <v>1086</v>
      </c>
      <c r="F191" s="223" t="s">
        <v>1087</v>
      </c>
      <c r="G191" s="224" t="s">
        <v>303</v>
      </c>
      <c r="H191" s="225">
        <v>3</v>
      </c>
      <c r="I191" s="226"/>
      <c r="J191" s="225">
        <f>ROUND(I191*H191,3)</f>
        <v>0</v>
      </c>
      <c r="K191" s="227"/>
      <c r="L191" s="228"/>
      <c r="M191" s="229" t="s">
        <v>1</v>
      </c>
      <c r="N191" s="230" t="s">
        <v>44</v>
      </c>
      <c r="O191" s="80"/>
      <c r="P191" s="217">
        <f>O191*H191</f>
        <v>0</v>
      </c>
      <c r="Q191" s="217">
        <v>0.00048000000000000001</v>
      </c>
      <c r="R191" s="217">
        <f>Q191*H191</f>
        <v>0.0014400000000000001</v>
      </c>
      <c r="S191" s="217">
        <v>0</v>
      </c>
      <c r="T191" s="21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9" t="s">
        <v>336</v>
      </c>
      <c r="AT191" s="219" t="s">
        <v>357</v>
      </c>
      <c r="AU191" s="219" t="s">
        <v>88</v>
      </c>
      <c r="AY191" s="15" t="s">
        <v>217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220">
        <f>ROUND(I191*H191,3)</f>
        <v>0</v>
      </c>
      <c r="BL191" s="15" t="s">
        <v>149</v>
      </c>
      <c r="BM191" s="219" t="s">
        <v>1088</v>
      </c>
    </row>
    <row r="192" s="2" customFormat="1" ht="24.15" customHeight="1">
      <c r="A192" s="36"/>
      <c r="B192" s="176"/>
      <c r="C192" s="208" t="s">
        <v>490</v>
      </c>
      <c r="D192" s="208" t="s">
        <v>220</v>
      </c>
      <c r="E192" s="209" t="s">
        <v>1089</v>
      </c>
      <c r="F192" s="210" t="s">
        <v>1090</v>
      </c>
      <c r="G192" s="211" t="s">
        <v>468</v>
      </c>
      <c r="H192" s="212">
        <v>159.5</v>
      </c>
      <c r="I192" s="213"/>
      <c r="J192" s="212">
        <f>ROUND(I192*H192,3)</f>
        <v>0</v>
      </c>
      <c r="K192" s="214"/>
      <c r="L192" s="37"/>
      <c r="M192" s="215" t="s">
        <v>1</v>
      </c>
      <c r="N192" s="216" t="s">
        <v>44</v>
      </c>
      <c r="O192" s="80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149</v>
      </c>
      <c r="AT192" s="219" t="s">
        <v>220</v>
      </c>
      <c r="AU192" s="219" t="s">
        <v>88</v>
      </c>
      <c r="AY192" s="15" t="s">
        <v>217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220">
        <f>ROUND(I192*H192,3)</f>
        <v>0</v>
      </c>
      <c r="BL192" s="15" t="s">
        <v>149</v>
      </c>
      <c r="BM192" s="219" t="s">
        <v>1091</v>
      </c>
    </row>
    <row r="193" s="12" customFormat="1" ht="22.8" customHeight="1">
      <c r="A193" s="12"/>
      <c r="B193" s="195"/>
      <c r="C193" s="12"/>
      <c r="D193" s="196" t="s">
        <v>77</v>
      </c>
      <c r="E193" s="206" t="s">
        <v>646</v>
      </c>
      <c r="F193" s="206" t="s">
        <v>647</v>
      </c>
      <c r="G193" s="12"/>
      <c r="H193" s="12"/>
      <c r="I193" s="198"/>
      <c r="J193" s="207">
        <f>BK193</f>
        <v>0</v>
      </c>
      <c r="K193" s="12"/>
      <c r="L193" s="195"/>
      <c r="M193" s="200"/>
      <c r="N193" s="201"/>
      <c r="O193" s="201"/>
      <c r="P193" s="202">
        <f>SUM(P194:P200)</f>
        <v>0</v>
      </c>
      <c r="Q193" s="201"/>
      <c r="R193" s="202">
        <f>SUM(R194:R200)</f>
        <v>0.28525999999999996</v>
      </c>
      <c r="S193" s="201"/>
      <c r="T193" s="203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6" t="s">
        <v>88</v>
      </c>
      <c r="AT193" s="204" t="s">
        <v>77</v>
      </c>
      <c r="AU193" s="204" t="s">
        <v>82</v>
      </c>
      <c r="AY193" s="196" t="s">
        <v>217</v>
      </c>
      <c r="BK193" s="205">
        <f>SUM(BK194:BK200)</f>
        <v>0</v>
      </c>
    </row>
    <row r="194" s="2" customFormat="1" ht="24.15" customHeight="1">
      <c r="A194" s="36"/>
      <c r="B194" s="176"/>
      <c r="C194" s="208" t="s">
        <v>504</v>
      </c>
      <c r="D194" s="208" t="s">
        <v>220</v>
      </c>
      <c r="E194" s="209" t="s">
        <v>1092</v>
      </c>
      <c r="F194" s="210" t="s">
        <v>1093</v>
      </c>
      <c r="G194" s="211" t="s">
        <v>468</v>
      </c>
      <c r="H194" s="212">
        <v>143</v>
      </c>
      <c r="I194" s="213"/>
      <c r="J194" s="212">
        <f>ROUND(I194*H194,3)</f>
        <v>0</v>
      </c>
      <c r="K194" s="214"/>
      <c r="L194" s="37"/>
      <c r="M194" s="215" t="s">
        <v>1</v>
      </c>
      <c r="N194" s="216" t="s">
        <v>44</v>
      </c>
      <c r="O194" s="80"/>
      <c r="P194" s="217">
        <f>O194*H194</f>
        <v>0</v>
      </c>
      <c r="Q194" s="217">
        <v>0.00048999999999999998</v>
      </c>
      <c r="R194" s="217">
        <f>Q194*H194</f>
        <v>0.070069999999999993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149</v>
      </c>
      <c r="AT194" s="219" t="s">
        <v>220</v>
      </c>
      <c r="AU194" s="219" t="s">
        <v>88</v>
      </c>
      <c r="AY194" s="15" t="s">
        <v>217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220">
        <f>ROUND(I194*H194,3)</f>
        <v>0</v>
      </c>
      <c r="BL194" s="15" t="s">
        <v>149</v>
      </c>
      <c r="BM194" s="219" t="s">
        <v>1094</v>
      </c>
    </row>
    <row r="195" s="2" customFormat="1" ht="24.15" customHeight="1">
      <c r="A195" s="36"/>
      <c r="B195" s="176"/>
      <c r="C195" s="208" t="s">
        <v>1095</v>
      </c>
      <c r="D195" s="208" t="s">
        <v>220</v>
      </c>
      <c r="E195" s="209" t="s">
        <v>1096</v>
      </c>
      <c r="F195" s="210" t="s">
        <v>1097</v>
      </c>
      <c r="G195" s="211" t="s">
        <v>468</v>
      </c>
      <c r="H195" s="212">
        <v>68</v>
      </c>
      <c r="I195" s="213"/>
      <c r="J195" s="212">
        <f>ROUND(I195*H195,3)</f>
        <v>0</v>
      </c>
      <c r="K195" s="214"/>
      <c r="L195" s="37"/>
      <c r="M195" s="215" t="s">
        <v>1</v>
      </c>
      <c r="N195" s="216" t="s">
        <v>44</v>
      </c>
      <c r="O195" s="80"/>
      <c r="P195" s="217">
        <f>O195*H195</f>
        <v>0</v>
      </c>
      <c r="Q195" s="217">
        <v>0.00060999999999999997</v>
      </c>
      <c r="R195" s="217">
        <f>Q195*H195</f>
        <v>0.041479999999999996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149</v>
      </c>
      <c r="AT195" s="219" t="s">
        <v>220</v>
      </c>
      <c r="AU195" s="219" t="s">
        <v>88</v>
      </c>
      <c r="AY195" s="15" t="s">
        <v>217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220">
        <f>ROUND(I195*H195,3)</f>
        <v>0</v>
      </c>
      <c r="BL195" s="15" t="s">
        <v>149</v>
      </c>
      <c r="BM195" s="219" t="s">
        <v>1098</v>
      </c>
    </row>
    <row r="196" s="2" customFormat="1" ht="24.15" customHeight="1">
      <c r="A196" s="36"/>
      <c r="B196" s="176"/>
      <c r="C196" s="208" t="s">
        <v>427</v>
      </c>
      <c r="D196" s="208" t="s">
        <v>220</v>
      </c>
      <c r="E196" s="209" t="s">
        <v>1099</v>
      </c>
      <c r="F196" s="210" t="s">
        <v>1100</v>
      </c>
      <c r="G196" s="211" t="s">
        <v>468</v>
      </c>
      <c r="H196" s="212">
        <v>77</v>
      </c>
      <c r="I196" s="213"/>
      <c r="J196" s="212">
        <f>ROUND(I196*H196,3)</f>
        <v>0</v>
      </c>
      <c r="K196" s="214"/>
      <c r="L196" s="37"/>
      <c r="M196" s="215" t="s">
        <v>1</v>
      </c>
      <c r="N196" s="216" t="s">
        <v>44</v>
      </c>
      <c r="O196" s="80"/>
      <c r="P196" s="217">
        <f>O196*H196</f>
        <v>0</v>
      </c>
      <c r="Q196" s="217">
        <v>0.00071000000000000002</v>
      </c>
      <c r="R196" s="217">
        <f>Q196*H196</f>
        <v>0.054670000000000003</v>
      </c>
      <c r="S196" s="217">
        <v>0</v>
      </c>
      <c r="T196" s="21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9" t="s">
        <v>149</v>
      </c>
      <c r="AT196" s="219" t="s">
        <v>220</v>
      </c>
      <c r="AU196" s="219" t="s">
        <v>88</v>
      </c>
      <c r="AY196" s="15" t="s">
        <v>217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220">
        <f>ROUND(I196*H196,3)</f>
        <v>0</v>
      </c>
      <c r="BL196" s="15" t="s">
        <v>149</v>
      </c>
      <c r="BM196" s="219" t="s">
        <v>1101</v>
      </c>
    </row>
    <row r="197" s="2" customFormat="1" ht="24.15" customHeight="1">
      <c r="A197" s="36"/>
      <c r="B197" s="176"/>
      <c r="C197" s="208" t="s">
        <v>927</v>
      </c>
      <c r="D197" s="208" t="s">
        <v>220</v>
      </c>
      <c r="E197" s="209" t="s">
        <v>1102</v>
      </c>
      <c r="F197" s="210" t="s">
        <v>1103</v>
      </c>
      <c r="G197" s="211" t="s">
        <v>303</v>
      </c>
      <c r="H197" s="212">
        <v>6</v>
      </c>
      <c r="I197" s="213"/>
      <c r="J197" s="212">
        <f>ROUND(I197*H197,3)</f>
        <v>0</v>
      </c>
      <c r="K197" s="214"/>
      <c r="L197" s="37"/>
      <c r="M197" s="215" t="s">
        <v>1</v>
      </c>
      <c r="N197" s="216" t="s">
        <v>44</v>
      </c>
      <c r="O197" s="80"/>
      <c r="P197" s="217">
        <f>O197*H197</f>
        <v>0</v>
      </c>
      <c r="Q197" s="217">
        <v>5.0000000000000002E-05</v>
      </c>
      <c r="R197" s="217">
        <f>Q197*H197</f>
        <v>0.00030000000000000003</v>
      </c>
      <c r="S197" s="217">
        <v>0</v>
      </c>
      <c r="T197" s="21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9" t="s">
        <v>149</v>
      </c>
      <c r="AT197" s="219" t="s">
        <v>220</v>
      </c>
      <c r="AU197" s="219" t="s">
        <v>88</v>
      </c>
      <c r="AY197" s="15" t="s">
        <v>217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220">
        <f>ROUND(I197*H197,3)</f>
        <v>0</v>
      </c>
      <c r="BL197" s="15" t="s">
        <v>149</v>
      </c>
      <c r="BM197" s="219" t="s">
        <v>1104</v>
      </c>
    </row>
    <row r="198" s="2" customFormat="1" ht="16.5" customHeight="1">
      <c r="A198" s="36"/>
      <c r="B198" s="176"/>
      <c r="C198" s="221" t="s">
        <v>923</v>
      </c>
      <c r="D198" s="221" t="s">
        <v>357</v>
      </c>
      <c r="E198" s="222" t="s">
        <v>1105</v>
      </c>
      <c r="F198" s="223" t="s">
        <v>1106</v>
      </c>
      <c r="G198" s="224" t="s">
        <v>303</v>
      </c>
      <c r="H198" s="225">
        <v>6</v>
      </c>
      <c r="I198" s="226"/>
      <c r="J198" s="225">
        <f>ROUND(I198*H198,3)</f>
        <v>0</v>
      </c>
      <c r="K198" s="227"/>
      <c r="L198" s="228"/>
      <c r="M198" s="229" t="s">
        <v>1</v>
      </c>
      <c r="N198" s="230" t="s">
        <v>44</v>
      </c>
      <c r="O198" s="80"/>
      <c r="P198" s="217">
        <f>O198*H198</f>
        <v>0</v>
      </c>
      <c r="Q198" s="217">
        <v>0.00059000000000000003</v>
      </c>
      <c r="R198" s="217">
        <f>Q198*H198</f>
        <v>0.0035400000000000002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336</v>
      </c>
      <c r="AT198" s="219" t="s">
        <v>357</v>
      </c>
      <c r="AU198" s="219" t="s">
        <v>88</v>
      </c>
      <c r="AY198" s="15" t="s">
        <v>217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220">
        <f>ROUND(I198*H198,3)</f>
        <v>0</v>
      </c>
      <c r="BL198" s="15" t="s">
        <v>149</v>
      </c>
      <c r="BM198" s="219" t="s">
        <v>1107</v>
      </c>
    </row>
    <row r="199" s="2" customFormat="1" ht="24.15" customHeight="1">
      <c r="A199" s="36"/>
      <c r="B199" s="176"/>
      <c r="C199" s="208" t="s">
        <v>415</v>
      </c>
      <c r="D199" s="208" t="s">
        <v>220</v>
      </c>
      <c r="E199" s="209" t="s">
        <v>1108</v>
      </c>
      <c r="F199" s="210" t="s">
        <v>1109</v>
      </c>
      <c r="G199" s="211" t="s">
        <v>468</v>
      </c>
      <c r="H199" s="212">
        <v>288</v>
      </c>
      <c r="I199" s="213"/>
      <c r="J199" s="212">
        <f>ROUND(I199*H199,3)</f>
        <v>0</v>
      </c>
      <c r="K199" s="214"/>
      <c r="L199" s="37"/>
      <c r="M199" s="215" t="s">
        <v>1</v>
      </c>
      <c r="N199" s="216" t="s">
        <v>44</v>
      </c>
      <c r="O199" s="80"/>
      <c r="P199" s="217">
        <f>O199*H199</f>
        <v>0</v>
      </c>
      <c r="Q199" s="217">
        <v>0.00038999999999999999</v>
      </c>
      <c r="R199" s="217">
        <f>Q199*H199</f>
        <v>0.11232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149</v>
      </c>
      <c r="AT199" s="219" t="s">
        <v>220</v>
      </c>
      <c r="AU199" s="219" t="s">
        <v>88</v>
      </c>
      <c r="AY199" s="15" t="s">
        <v>217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220">
        <f>ROUND(I199*H199,3)</f>
        <v>0</v>
      </c>
      <c r="BL199" s="15" t="s">
        <v>149</v>
      </c>
      <c r="BM199" s="219" t="s">
        <v>1110</v>
      </c>
    </row>
    <row r="200" s="2" customFormat="1" ht="24.15" customHeight="1">
      <c r="A200" s="36"/>
      <c r="B200" s="176"/>
      <c r="C200" s="208" t="s">
        <v>881</v>
      </c>
      <c r="D200" s="208" t="s">
        <v>220</v>
      </c>
      <c r="E200" s="209" t="s">
        <v>1111</v>
      </c>
      <c r="F200" s="210" t="s">
        <v>1112</v>
      </c>
      <c r="G200" s="211" t="s">
        <v>468</v>
      </c>
      <c r="H200" s="212">
        <v>288</v>
      </c>
      <c r="I200" s="213"/>
      <c r="J200" s="212">
        <f>ROUND(I200*H200,3)</f>
        <v>0</v>
      </c>
      <c r="K200" s="214"/>
      <c r="L200" s="37"/>
      <c r="M200" s="215" t="s">
        <v>1</v>
      </c>
      <c r="N200" s="216" t="s">
        <v>44</v>
      </c>
      <c r="O200" s="80"/>
      <c r="P200" s="217">
        <f>O200*H200</f>
        <v>0</v>
      </c>
      <c r="Q200" s="217">
        <v>1.0000000000000001E-05</v>
      </c>
      <c r="R200" s="217">
        <f>Q200*H200</f>
        <v>0.0028800000000000002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149</v>
      </c>
      <c r="AT200" s="219" t="s">
        <v>220</v>
      </c>
      <c r="AU200" s="219" t="s">
        <v>88</v>
      </c>
      <c r="AY200" s="15" t="s">
        <v>217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220">
        <f>ROUND(I200*H200,3)</f>
        <v>0</v>
      </c>
      <c r="BL200" s="15" t="s">
        <v>149</v>
      </c>
      <c r="BM200" s="219" t="s">
        <v>1113</v>
      </c>
    </row>
    <row r="201" s="12" customFormat="1" ht="22.8" customHeight="1">
      <c r="A201" s="12"/>
      <c r="B201" s="195"/>
      <c r="C201" s="12"/>
      <c r="D201" s="196" t="s">
        <v>77</v>
      </c>
      <c r="E201" s="206" t="s">
        <v>1114</v>
      </c>
      <c r="F201" s="206" t="s">
        <v>1115</v>
      </c>
      <c r="G201" s="12"/>
      <c r="H201" s="12"/>
      <c r="I201" s="198"/>
      <c r="J201" s="207">
        <f>BK201</f>
        <v>0</v>
      </c>
      <c r="K201" s="12"/>
      <c r="L201" s="195"/>
      <c r="M201" s="200"/>
      <c r="N201" s="201"/>
      <c r="O201" s="201"/>
      <c r="P201" s="202">
        <f>SUM(P202:P235)</f>
        <v>0</v>
      </c>
      <c r="Q201" s="201"/>
      <c r="R201" s="202">
        <f>SUM(R202:R235)</f>
        <v>0.35372000000000003</v>
      </c>
      <c r="S201" s="201"/>
      <c r="T201" s="203">
        <f>SUM(T202:T235)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96" t="s">
        <v>88</v>
      </c>
      <c r="AT201" s="204" t="s">
        <v>77</v>
      </c>
      <c r="AU201" s="204" t="s">
        <v>82</v>
      </c>
      <c r="AY201" s="196" t="s">
        <v>217</v>
      </c>
      <c r="BK201" s="205">
        <f>SUM(BK202:BK235)</f>
        <v>0</v>
      </c>
    </row>
    <row r="202" s="2" customFormat="1" ht="24.15" customHeight="1">
      <c r="A202" s="36"/>
      <c r="B202" s="176"/>
      <c r="C202" s="208" t="s">
        <v>407</v>
      </c>
      <c r="D202" s="208" t="s">
        <v>220</v>
      </c>
      <c r="E202" s="209" t="s">
        <v>1116</v>
      </c>
      <c r="F202" s="210" t="s">
        <v>1117</v>
      </c>
      <c r="G202" s="211" t="s">
        <v>303</v>
      </c>
      <c r="H202" s="212">
        <v>5</v>
      </c>
      <c r="I202" s="213"/>
      <c r="J202" s="212">
        <f>ROUND(I202*H202,3)</f>
        <v>0</v>
      </c>
      <c r="K202" s="214"/>
      <c r="L202" s="37"/>
      <c r="M202" s="215" t="s">
        <v>1</v>
      </c>
      <c r="N202" s="216" t="s">
        <v>44</v>
      </c>
      <c r="O202" s="80"/>
      <c r="P202" s="217">
        <f>O202*H202</f>
        <v>0</v>
      </c>
      <c r="Q202" s="217">
        <v>0.00017000000000000001</v>
      </c>
      <c r="R202" s="217">
        <f>Q202*H202</f>
        <v>0.00085000000000000006</v>
      </c>
      <c r="S202" s="217">
        <v>0</v>
      </c>
      <c r="T202" s="21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9" t="s">
        <v>149</v>
      </c>
      <c r="AT202" s="219" t="s">
        <v>220</v>
      </c>
      <c r="AU202" s="219" t="s">
        <v>88</v>
      </c>
      <c r="AY202" s="15" t="s">
        <v>217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220">
        <f>ROUND(I202*H202,3)</f>
        <v>0</v>
      </c>
      <c r="BL202" s="15" t="s">
        <v>149</v>
      </c>
      <c r="BM202" s="219" t="s">
        <v>1118</v>
      </c>
    </row>
    <row r="203" s="2" customFormat="1" ht="24.15" customHeight="1">
      <c r="A203" s="36"/>
      <c r="B203" s="176"/>
      <c r="C203" s="221" t="s">
        <v>1119</v>
      </c>
      <c r="D203" s="221" t="s">
        <v>357</v>
      </c>
      <c r="E203" s="222" t="s">
        <v>1120</v>
      </c>
      <c r="F203" s="223" t="s">
        <v>1121</v>
      </c>
      <c r="G203" s="224" t="s">
        <v>303</v>
      </c>
      <c r="H203" s="225">
        <v>5</v>
      </c>
      <c r="I203" s="226"/>
      <c r="J203" s="225">
        <f>ROUND(I203*H203,3)</f>
        <v>0</v>
      </c>
      <c r="K203" s="227"/>
      <c r="L203" s="228"/>
      <c r="M203" s="229" t="s">
        <v>1</v>
      </c>
      <c r="N203" s="230" t="s">
        <v>44</v>
      </c>
      <c r="O203" s="80"/>
      <c r="P203" s="217">
        <f>O203*H203</f>
        <v>0</v>
      </c>
      <c r="Q203" s="217">
        <v>0.0135</v>
      </c>
      <c r="R203" s="217">
        <f>Q203*H203</f>
        <v>0.067500000000000004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336</v>
      </c>
      <c r="AT203" s="219" t="s">
        <v>357</v>
      </c>
      <c r="AU203" s="219" t="s">
        <v>88</v>
      </c>
      <c r="AY203" s="15" t="s">
        <v>217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220">
        <f>ROUND(I203*H203,3)</f>
        <v>0</v>
      </c>
      <c r="BL203" s="15" t="s">
        <v>149</v>
      </c>
      <c r="BM203" s="219" t="s">
        <v>1122</v>
      </c>
    </row>
    <row r="204" s="2" customFormat="1" ht="24.15" customHeight="1">
      <c r="A204" s="36"/>
      <c r="B204" s="176"/>
      <c r="C204" s="208" t="s">
        <v>1123</v>
      </c>
      <c r="D204" s="208" t="s">
        <v>220</v>
      </c>
      <c r="E204" s="209" t="s">
        <v>1124</v>
      </c>
      <c r="F204" s="210" t="s">
        <v>1125</v>
      </c>
      <c r="G204" s="211" t="s">
        <v>303</v>
      </c>
      <c r="H204" s="212">
        <v>5</v>
      </c>
      <c r="I204" s="213"/>
      <c r="J204" s="212">
        <f>ROUND(I204*H204,3)</f>
        <v>0</v>
      </c>
      <c r="K204" s="214"/>
      <c r="L204" s="37"/>
      <c r="M204" s="215" t="s">
        <v>1</v>
      </c>
      <c r="N204" s="216" t="s">
        <v>44</v>
      </c>
      <c r="O204" s="80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149</v>
      </c>
      <c r="AT204" s="219" t="s">
        <v>220</v>
      </c>
      <c r="AU204" s="219" t="s">
        <v>88</v>
      </c>
      <c r="AY204" s="15" t="s">
        <v>217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220">
        <f>ROUND(I204*H204,3)</f>
        <v>0</v>
      </c>
      <c r="BL204" s="15" t="s">
        <v>149</v>
      </c>
      <c r="BM204" s="219" t="s">
        <v>1126</v>
      </c>
    </row>
    <row r="205" s="2" customFormat="1" ht="37.8" customHeight="1">
      <c r="A205" s="36"/>
      <c r="B205" s="176"/>
      <c r="C205" s="221" t="s">
        <v>1127</v>
      </c>
      <c r="D205" s="221" t="s">
        <v>357</v>
      </c>
      <c r="E205" s="222" t="s">
        <v>1128</v>
      </c>
      <c r="F205" s="223" t="s">
        <v>1129</v>
      </c>
      <c r="G205" s="224" t="s">
        <v>303</v>
      </c>
      <c r="H205" s="225">
        <v>5</v>
      </c>
      <c r="I205" s="226"/>
      <c r="J205" s="225">
        <f>ROUND(I205*H205,3)</f>
        <v>0</v>
      </c>
      <c r="K205" s="227"/>
      <c r="L205" s="228"/>
      <c r="M205" s="229" t="s">
        <v>1</v>
      </c>
      <c r="N205" s="230" t="s">
        <v>44</v>
      </c>
      <c r="O205" s="80"/>
      <c r="P205" s="217">
        <f>O205*H205</f>
        <v>0</v>
      </c>
      <c r="Q205" s="217">
        <v>0.016049999999999998</v>
      </c>
      <c r="R205" s="217">
        <f>Q205*H205</f>
        <v>0.080249999999999988</v>
      </c>
      <c r="S205" s="217">
        <v>0</v>
      </c>
      <c r="T205" s="21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336</v>
      </c>
      <c r="AT205" s="219" t="s">
        <v>357</v>
      </c>
      <c r="AU205" s="219" t="s">
        <v>88</v>
      </c>
      <c r="AY205" s="15" t="s">
        <v>217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220">
        <f>ROUND(I205*H205,3)</f>
        <v>0</v>
      </c>
      <c r="BL205" s="15" t="s">
        <v>149</v>
      </c>
      <c r="BM205" s="219" t="s">
        <v>1130</v>
      </c>
    </row>
    <row r="206" s="2" customFormat="1" ht="24.15" customHeight="1">
      <c r="A206" s="36"/>
      <c r="B206" s="176"/>
      <c r="C206" s="208" t="s">
        <v>899</v>
      </c>
      <c r="D206" s="208" t="s">
        <v>220</v>
      </c>
      <c r="E206" s="209" t="s">
        <v>1131</v>
      </c>
      <c r="F206" s="210" t="s">
        <v>1132</v>
      </c>
      <c r="G206" s="211" t="s">
        <v>303</v>
      </c>
      <c r="H206" s="212">
        <v>6</v>
      </c>
      <c r="I206" s="213"/>
      <c r="J206" s="212">
        <f>ROUND(I206*H206,3)</f>
        <v>0</v>
      </c>
      <c r="K206" s="214"/>
      <c r="L206" s="37"/>
      <c r="M206" s="215" t="s">
        <v>1</v>
      </c>
      <c r="N206" s="216" t="s">
        <v>44</v>
      </c>
      <c r="O206" s="80"/>
      <c r="P206" s="217">
        <f>O206*H206</f>
        <v>0</v>
      </c>
      <c r="Q206" s="217">
        <v>0.00027999999999999998</v>
      </c>
      <c r="R206" s="217">
        <f>Q206*H206</f>
        <v>0.0016799999999999999</v>
      </c>
      <c r="S206" s="217">
        <v>0</v>
      </c>
      <c r="T206" s="21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149</v>
      </c>
      <c r="AT206" s="219" t="s">
        <v>220</v>
      </c>
      <c r="AU206" s="219" t="s">
        <v>88</v>
      </c>
      <c r="AY206" s="15" t="s">
        <v>217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220">
        <f>ROUND(I206*H206,3)</f>
        <v>0</v>
      </c>
      <c r="BL206" s="15" t="s">
        <v>149</v>
      </c>
      <c r="BM206" s="219" t="s">
        <v>1133</v>
      </c>
    </row>
    <row r="207" s="2" customFormat="1" ht="16.5" customHeight="1">
      <c r="A207" s="36"/>
      <c r="B207" s="176"/>
      <c r="C207" s="221" t="s">
        <v>598</v>
      </c>
      <c r="D207" s="221" t="s">
        <v>357</v>
      </c>
      <c r="E207" s="222" t="s">
        <v>1134</v>
      </c>
      <c r="F207" s="223" t="s">
        <v>1135</v>
      </c>
      <c r="G207" s="224" t="s">
        <v>303</v>
      </c>
      <c r="H207" s="225">
        <v>6</v>
      </c>
      <c r="I207" s="226"/>
      <c r="J207" s="225">
        <f>ROUND(I207*H207,3)</f>
        <v>0</v>
      </c>
      <c r="K207" s="227"/>
      <c r="L207" s="228"/>
      <c r="M207" s="229" t="s">
        <v>1</v>
      </c>
      <c r="N207" s="230" t="s">
        <v>44</v>
      </c>
      <c r="O207" s="80"/>
      <c r="P207" s="217">
        <f>O207*H207</f>
        <v>0</v>
      </c>
      <c r="Q207" s="217">
        <v>0.0141</v>
      </c>
      <c r="R207" s="217">
        <f>Q207*H207</f>
        <v>0.084599999999999995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336</v>
      </c>
      <c r="AT207" s="219" t="s">
        <v>357</v>
      </c>
      <c r="AU207" s="219" t="s">
        <v>88</v>
      </c>
      <c r="AY207" s="15" t="s">
        <v>217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220">
        <f>ROUND(I207*H207,3)</f>
        <v>0</v>
      </c>
      <c r="BL207" s="15" t="s">
        <v>149</v>
      </c>
      <c r="BM207" s="219" t="s">
        <v>1136</v>
      </c>
    </row>
    <row r="208" s="2" customFormat="1" ht="16.5" customHeight="1">
      <c r="A208" s="36"/>
      <c r="B208" s="176"/>
      <c r="C208" s="208" t="s">
        <v>586</v>
      </c>
      <c r="D208" s="208" t="s">
        <v>220</v>
      </c>
      <c r="E208" s="209" t="s">
        <v>1137</v>
      </c>
      <c r="F208" s="210" t="s">
        <v>1138</v>
      </c>
      <c r="G208" s="211" t="s">
        <v>303</v>
      </c>
      <c r="H208" s="212">
        <v>1</v>
      </c>
      <c r="I208" s="213"/>
      <c r="J208" s="212">
        <f>ROUND(I208*H208,3)</f>
        <v>0</v>
      </c>
      <c r="K208" s="214"/>
      <c r="L208" s="37"/>
      <c r="M208" s="215" t="s">
        <v>1</v>
      </c>
      <c r="N208" s="216" t="s">
        <v>44</v>
      </c>
      <c r="O208" s="80"/>
      <c r="P208" s="217">
        <f>O208*H208</f>
        <v>0</v>
      </c>
      <c r="Q208" s="217">
        <v>0.0010499999999999999</v>
      </c>
      <c r="R208" s="217">
        <f>Q208*H208</f>
        <v>0.0010499999999999999</v>
      </c>
      <c r="S208" s="217">
        <v>0</v>
      </c>
      <c r="T208" s="21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9" t="s">
        <v>149</v>
      </c>
      <c r="AT208" s="219" t="s">
        <v>220</v>
      </c>
      <c r="AU208" s="219" t="s">
        <v>88</v>
      </c>
      <c r="AY208" s="15" t="s">
        <v>217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220">
        <f>ROUND(I208*H208,3)</f>
        <v>0</v>
      </c>
      <c r="BL208" s="15" t="s">
        <v>149</v>
      </c>
      <c r="BM208" s="219" t="s">
        <v>1139</v>
      </c>
    </row>
    <row r="209" s="2" customFormat="1" ht="16.5" customHeight="1">
      <c r="A209" s="36"/>
      <c r="B209" s="176"/>
      <c r="C209" s="221" t="s">
        <v>395</v>
      </c>
      <c r="D209" s="221" t="s">
        <v>357</v>
      </c>
      <c r="E209" s="222" t="s">
        <v>1140</v>
      </c>
      <c r="F209" s="223" t="s">
        <v>1141</v>
      </c>
      <c r="G209" s="224" t="s">
        <v>303</v>
      </c>
      <c r="H209" s="225">
        <v>1</v>
      </c>
      <c r="I209" s="226"/>
      <c r="J209" s="225">
        <f>ROUND(I209*H209,3)</f>
        <v>0</v>
      </c>
      <c r="K209" s="227"/>
      <c r="L209" s="228"/>
      <c r="M209" s="229" t="s">
        <v>1</v>
      </c>
      <c r="N209" s="230" t="s">
        <v>44</v>
      </c>
      <c r="O209" s="80"/>
      <c r="P209" s="217">
        <f>O209*H209</f>
        <v>0</v>
      </c>
      <c r="Q209" s="217">
        <v>0.053999999999999999</v>
      </c>
      <c r="R209" s="217">
        <f>Q209*H209</f>
        <v>0.053999999999999999</v>
      </c>
      <c r="S209" s="217">
        <v>0</v>
      </c>
      <c r="T209" s="21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9" t="s">
        <v>336</v>
      </c>
      <c r="AT209" s="219" t="s">
        <v>357</v>
      </c>
      <c r="AU209" s="219" t="s">
        <v>88</v>
      </c>
      <c r="AY209" s="15" t="s">
        <v>217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220">
        <f>ROUND(I209*H209,3)</f>
        <v>0</v>
      </c>
      <c r="BL209" s="15" t="s">
        <v>149</v>
      </c>
      <c r="BM209" s="219" t="s">
        <v>1142</v>
      </c>
    </row>
    <row r="210" s="2" customFormat="1" ht="16.5" customHeight="1">
      <c r="A210" s="36"/>
      <c r="B210" s="176"/>
      <c r="C210" s="208" t="s">
        <v>399</v>
      </c>
      <c r="D210" s="208" t="s">
        <v>220</v>
      </c>
      <c r="E210" s="209" t="s">
        <v>1143</v>
      </c>
      <c r="F210" s="210" t="s">
        <v>1144</v>
      </c>
      <c r="G210" s="211" t="s">
        <v>303</v>
      </c>
      <c r="H210" s="212">
        <v>5</v>
      </c>
      <c r="I210" s="213"/>
      <c r="J210" s="212">
        <f>ROUND(I210*H210,3)</f>
        <v>0</v>
      </c>
      <c r="K210" s="214"/>
      <c r="L210" s="37"/>
      <c r="M210" s="215" t="s">
        <v>1</v>
      </c>
      <c r="N210" s="216" t="s">
        <v>44</v>
      </c>
      <c r="O210" s="80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9" t="s">
        <v>149</v>
      </c>
      <c r="AT210" s="219" t="s">
        <v>220</v>
      </c>
      <c r="AU210" s="219" t="s">
        <v>88</v>
      </c>
      <c r="AY210" s="15" t="s">
        <v>217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220">
        <f>ROUND(I210*H210,3)</f>
        <v>0</v>
      </c>
      <c r="BL210" s="15" t="s">
        <v>149</v>
      </c>
      <c r="BM210" s="219" t="s">
        <v>1145</v>
      </c>
    </row>
    <row r="211" s="2" customFormat="1" ht="16.5" customHeight="1">
      <c r="A211" s="36"/>
      <c r="B211" s="176"/>
      <c r="C211" s="221" t="s">
        <v>403</v>
      </c>
      <c r="D211" s="221" t="s">
        <v>357</v>
      </c>
      <c r="E211" s="222" t="s">
        <v>1146</v>
      </c>
      <c r="F211" s="223" t="s">
        <v>1147</v>
      </c>
      <c r="G211" s="224" t="s">
        <v>303</v>
      </c>
      <c r="H211" s="225">
        <v>5</v>
      </c>
      <c r="I211" s="226"/>
      <c r="J211" s="225">
        <f>ROUND(I211*H211,3)</f>
        <v>0</v>
      </c>
      <c r="K211" s="227"/>
      <c r="L211" s="228"/>
      <c r="M211" s="229" t="s">
        <v>1</v>
      </c>
      <c r="N211" s="230" t="s">
        <v>44</v>
      </c>
      <c r="O211" s="80"/>
      <c r="P211" s="217">
        <f>O211*H211</f>
        <v>0</v>
      </c>
      <c r="Q211" s="217">
        <v>0.002</v>
      </c>
      <c r="R211" s="217">
        <f>Q211*H211</f>
        <v>0.01</v>
      </c>
      <c r="S211" s="217">
        <v>0</v>
      </c>
      <c r="T211" s="21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9" t="s">
        <v>336</v>
      </c>
      <c r="AT211" s="219" t="s">
        <v>357</v>
      </c>
      <c r="AU211" s="219" t="s">
        <v>88</v>
      </c>
      <c r="AY211" s="15" t="s">
        <v>217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220">
        <f>ROUND(I211*H211,3)</f>
        <v>0</v>
      </c>
      <c r="BL211" s="15" t="s">
        <v>149</v>
      </c>
      <c r="BM211" s="219" t="s">
        <v>1148</v>
      </c>
    </row>
    <row r="212" s="2" customFormat="1" ht="33" customHeight="1">
      <c r="A212" s="36"/>
      <c r="B212" s="176"/>
      <c r="C212" s="208" t="s">
        <v>851</v>
      </c>
      <c r="D212" s="208" t="s">
        <v>220</v>
      </c>
      <c r="E212" s="209" t="s">
        <v>1149</v>
      </c>
      <c r="F212" s="210" t="s">
        <v>1150</v>
      </c>
      <c r="G212" s="211" t="s">
        <v>303</v>
      </c>
      <c r="H212" s="212">
        <v>1</v>
      </c>
      <c r="I212" s="213"/>
      <c r="J212" s="212">
        <f>ROUND(I212*H212,3)</f>
        <v>0</v>
      </c>
      <c r="K212" s="214"/>
      <c r="L212" s="37"/>
      <c r="M212" s="215" t="s">
        <v>1</v>
      </c>
      <c r="N212" s="216" t="s">
        <v>44</v>
      </c>
      <c r="O212" s="80"/>
      <c r="P212" s="217">
        <f>O212*H212</f>
        <v>0</v>
      </c>
      <c r="Q212" s="217">
        <v>0.00068999999999999997</v>
      </c>
      <c r="R212" s="217">
        <f>Q212*H212</f>
        <v>0.00068999999999999997</v>
      </c>
      <c r="S212" s="217">
        <v>0</v>
      </c>
      <c r="T212" s="218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9" t="s">
        <v>149</v>
      </c>
      <c r="AT212" s="219" t="s">
        <v>220</v>
      </c>
      <c r="AU212" s="219" t="s">
        <v>88</v>
      </c>
      <c r="AY212" s="15" t="s">
        <v>217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220">
        <f>ROUND(I212*H212,3)</f>
        <v>0</v>
      </c>
      <c r="BL212" s="15" t="s">
        <v>149</v>
      </c>
      <c r="BM212" s="219" t="s">
        <v>1151</v>
      </c>
    </row>
    <row r="213" s="2" customFormat="1" ht="24.15" customHeight="1">
      <c r="A213" s="36"/>
      <c r="B213" s="176"/>
      <c r="C213" s="221" t="s">
        <v>855</v>
      </c>
      <c r="D213" s="221" t="s">
        <v>357</v>
      </c>
      <c r="E213" s="222" t="s">
        <v>1152</v>
      </c>
      <c r="F213" s="223" t="s">
        <v>1153</v>
      </c>
      <c r="G213" s="224" t="s">
        <v>303</v>
      </c>
      <c r="H213" s="225">
        <v>1</v>
      </c>
      <c r="I213" s="226"/>
      <c r="J213" s="225">
        <f>ROUND(I213*H213,3)</f>
        <v>0</v>
      </c>
      <c r="K213" s="227"/>
      <c r="L213" s="228"/>
      <c r="M213" s="229" t="s">
        <v>1</v>
      </c>
      <c r="N213" s="230" t="s">
        <v>44</v>
      </c>
      <c r="O213" s="80"/>
      <c r="P213" s="217">
        <f>O213*H213</f>
        <v>0</v>
      </c>
      <c r="Q213" s="217">
        <v>0.0086499999999999997</v>
      </c>
      <c r="R213" s="217">
        <f>Q213*H213</f>
        <v>0.0086499999999999997</v>
      </c>
      <c r="S213" s="217">
        <v>0</v>
      </c>
      <c r="T213" s="21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9" t="s">
        <v>336</v>
      </c>
      <c r="AT213" s="219" t="s">
        <v>357</v>
      </c>
      <c r="AU213" s="219" t="s">
        <v>88</v>
      </c>
      <c r="AY213" s="15" t="s">
        <v>217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220">
        <f>ROUND(I213*H213,3)</f>
        <v>0</v>
      </c>
      <c r="BL213" s="15" t="s">
        <v>149</v>
      </c>
      <c r="BM213" s="219" t="s">
        <v>1154</v>
      </c>
    </row>
    <row r="214" s="2" customFormat="1" ht="24.15" customHeight="1">
      <c r="A214" s="36"/>
      <c r="B214" s="176"/>
      <c r="C214" s="208" t="s">
        <v>867</v>
      </c>
      <c r="D214" s="208" t="s">
        <v>220</v>
      </c>
      <c r="E214" s="209" t="s">
        <v>1155</v>
      </c>
      <c r="F214" s="210" t="s">
        <v>1156</v>
      </c>
      <c r="G214" s="211" t="s">
        <v>303</v>
      </c>
      <c r="H214" s="212">
        <v>1</v>
      </c>
      <c r="I214" s="213"/>
      <c r="J214" s="212">
        <f>ROUND(I214*H214,3)</f>
        <v>0</v>
      </c>
      <c r="K214" s="214"/>
      <c r="L214" s="37"/>
      <c r="M214" s="215" t="s">
        <v>1</v>
      </c>
      <c r="N214" s="216" t="s">
        <v>44</v>
      </c>
      <c r="O214" s="80"/>
      <c r="P214" s="217">
        <f>O214*H214</f>
        <v>0</v>
      </c>
      <c r="Q214" s="217">
        <v>0.00072999999999999996</v>
      </c>
      <c r="R214" s="217">
        <f>Q214*H214</f>
        <v>0.00072999999999999996</v>
      </c>
      <c r="S214" s="217">
        <v>0</v>
      </c>
      <c r="T214" s="218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9" t="s">
        <v>149</v>
      </c>
      <c r="AT214" s="219" t="s">
        <v>220</v>
      </c>
      <c r="AU214" s="219" t="s">
        <v>88</v>
      </c>
      <c r="AY214" s="15" t="s">
        <v>217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220">
        <f>ROUND(I214*H214,3)</f>
        <v>0</v>
      </c>
      <c r="BL214" s="15" t="s">
        <v>149</v>
      </c>
      <c r="BM214" s="219" t="s">
        <v>1157</v>
      </c>
    </row>
    <row r="215" s="2" customFormat="1" ht="16.5" customHeight="1">
      <c r="A215" s="36"/>
      <c r="B215" s="176"/>
      <c r="C215" s="221" t="s">
        <v>871</v>
      </c>
      <c r="D215" s="221" t="s">
        <v>357</v>
      </c>
      <c r="E215" s="222" t="s">
        <v>1158</v>
      </c>
      <c r="F215" s="223" t="s">
        <v>1159</v>
      </c>
      <c r="G215" s="224" t="s">
        <v>303</v>
      </c>
      <c r="H215" s="225">
        <v>1</v>
      </c>
      <c r="I215" s="226"/>
      <c r="J215" s="225">
        <f>ROUND(I215*H215,3)</f>
        <v>0</v>
      </c>
      <c r="K215" s="227"/>
      <c r="L215" s="228"/>
      <c r="M215" s="229" t="s">
        <v>1</v>
      </c>
      <c r="N215" s="230" t="s">
        <v>44</v>
      </c>
      <c r="O215" s="80"/>
      <c r="P215" s="217">
        <f>O215*H215</f>
        <v>0</v>
      </c>
      <c r="Q215" s="217">
        <v>0.018499999999999999</v>
      </c>
      <c r="R215" s="217">
        <f>Q215*H215</f>
        <v>0.018499999999999999</v>
      </c>
      <c r="S215" s="217">
        <v>0</v>
      </c>
      <c r="T215" s="21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9" t="s">
        <v>336</v>
      </c>
      <c r="AT215" s="219" t="s">
        <v>357</v>
      </c>
      <c r="AU215" s="219" t="s">
        <v>88</v>
      </c>
      <c r="AY215" s="15" t="s">
        <v>217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220">
        <f>ROUND(I215*H215,3)</f>
        <v>0</v>
      </c>
      <c r="BL215" s="15" t="s">
        <v>149</v>
      </c>
      <c r="BM215" s="219" t="s">
        <v>1160</v>
      </c>
    </row>
    <row r="216" s="2" customFormat="1" ht="16.5" customHeight="1">
      <c r="A216" s="36"/>
      <c r="B216" s="176"/>
      <c r="C216" s="208" t="s">
        <v>803</v>
      </c>
      <c r="D216" s="208" t="s">
        <v>220</v>
      </c>
      <c r="E216" s="209" t="s">
        <v>1161</v>
      </c>
      <c r="F216" s="210" t="s">
        <v>1162</v>
      </c>
      <c r="G216" s="211" t="s">
        <v>303</v>
      </c>
      <c r="H216" s="212">
        <v>23</v>
      </c>
      <c r="I216" s="213"/>
      <c r="J216" s="212">
        <f>ROUND(I216*H216,3)</f>
        <v>0</v>
      </c>
      <c r="K216" s="214"/>
      <c r="L216" s="37"/>
      <c r="M216" s="215" t="s">
        <v>1</v>
      </c>
      <c r="N216" s="216" t="s">
        <v>44</v>
      </c>
      <c r="O216" s="80"/>
      <c r="P216" s="217">
        <f>O216*H216</f>
        <v>0</v>
      </c>
      <c r="Q216" s="217">
        <v>8.0000000000000007E-05</v>
      </c>
      <c r="R216" s="217">
        <f>Q216*H216</f>
        <v>0.0018400000000000001</v>
      </c>
      <c r="S216" s="217">
        <v>0</v>
      </c>
      <c r="T216" s="218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9" t="s">
        <v>149</v>
      </c>
      <c r="AT216" s="219" t="s">
        <v>220</v>
      </c>
      <c r="AU216" s="219" t="s">
        <v>88</v>
      </c>
      <c r="AY216" s="15" t="s">
        <v>217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220">
        <f>ROUND(I216*H216,3)</f>
        <v>0</v>
      </c>
      <c r="BL216" s="15" t="s">
        <v>149</v>
      </c>
      <c r="BM216" s="219" t="s">
        <v>1163</v>
      </c>
    </row>
    <row r="217" s="2" customFormat="1" ht="24.15" customHeight="1">
      <c r="A217" s="36"/>
      <c r="B217" s="176"/>
      <c r="C217" s="221" t="s">
        <v>807</v>
      </c>
      <c r="D217" s="221" t="s">
        <v>357</v>
      </c>
      <c r="E217" s="222" t="s">
        <v>1164</v>
      </c>
      <c r="F217" s="223" t="s">
        <v>1165</v>
      </c>
      <c r="G217" s="224" t="s">
        <v>303</v>
      </c>
      <c r="H217" s="225">
        <v>23</v>
      </c>
      <c r="I217" s="226"/>
      <c r="J217" s="225">
        <f>ROUND(I217*H217,3)</f>
        <v>0</v>
      </c>
      <c r="K217" s="227"/>
      <c r="L217" s="228"/>
      <c r="M217" s="229" t="s">
        <v>1</v>
      </c>
      <c r="N217" s="230" t="s">
        <v>44</v>
      </c>
      <c r="O217" s="80"/>
      <c r="P217" s="217">
        <f>O217*H217</f>
        <v>0</v>
      </c>
      <c r="Q217" s="217">
        <v>0.00016000000000000001</v>
      </c>
      <c r="R217" s="217">
        <f>Q217*H217</f>
        <v>0.0036800000000000001</v>
      </c>
      <c r="S217" s="217">
        <v>0</v>
      </c>
      <c r="T217" s="218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9" t="s">
        <v>336</v>
      </c>
      <c r="AT217" s="219" t="s">
        <v>357</v>
      </c>
      <c r="AU217" s="219" t="s">
        <v>88</v>
      </c>
      <c r="AY217" s="15" t="s">
        <v>217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220">
        <f>ROUND(I217*H217,3)</f>
        <v>0</v>
      </c>
      <c r="BL217" s="15" t="s">
        <v>149</v>
      </c>
      <c r="BM217" s="219" t="s">
        <v>1166</v>
      </c>
    </row>
    <row r="218" s="2" customFormat="1" ht="33" customHeight="1">
      <c r="A218" s="36"/>
      <c r="B218" s="176"/>
      <c r="C218" s="208" t="s">
        <v>606</v>
      </c>
      <c r="D218" s="208" t="s">
        <v>220</v>
      </c>
      <c r="E218" s="209" t="s">
        <v>1167</v>
      </c>
      <c r="F218" s="210" t="s">
        <v>1168</v>
      </c>
      <c r="G218" s="211" t="s">
        <v>303</v>
      </c>
      <c r="H218" s="212">
        <v>6</v>
      </c>
      <c r="I218" s="213"/>
      <c r="J218" s="212">
        <f>ROUND(I218*H218,3)</f>
        <v>0</v>
      </c>
      <c r="K218" s="214"/>
      <c r="L218" s="37"/>
      <c r="M218" s="215" t="s">
        <v>1</v>
      </c>
      <c r="N218" s="216" t="s">
        <v>44</v>
      </c>
      <c r="O218" s="80"/>
      <c r="P218" s="217">
        <f>O218*H218</f>
        <v>0</v>
      </c>
      <c r="Q218" s="217">
        <v>0.00010000000000000001</v>
      </c>
      <c r="R218" s="217">
        <f>Q218*H218</f>
        <v>0.00060000000000000006</v>
      </c>
      <c r="S218" s="217">
        <v>0</v>
      </c>
      <c r="T218" s="218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9" t="s">
        <v>149</v>
      </c>
      <c r="AT218" s="219" t="s">
        <v>220</v>
      </c>
      <c r="AU218" s="219" t="s">
        <v>88</v>
      </c>
      <c r="AY218" s="15" t="s">
        <v>217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220">
        <f>ROUND(I218*H218,3)</f>
        <v>0</v>
      </c>
      <c r="BL218" s="15" t="s">
        <v>149</v>
      </c>
      <c r="BM218" s="219" t="s">
        <v>1169</v>
      </c>
    </row>
    <row r="219" s="2" customFormat="1" ht="16.5" customHeight="1">
      <c r="A219" s="36"/>
      <c r="B219" s="176"/>
      <c r="C219" s="221" t="s">
        <v>419</v>
      </c>
      <c r="D219" s="221" t="s">
        <v>357</v>
      </c>
      <c r="E219" s="222" t="s">
        <v>1170</v>
      </c>
      <c r="F219" s="223" t="s">
        <v>1171</v>
      </c>
      <c r="G219" s="224" t="s">
        <v>303</v>
      </c>
      <c r="H219" s="225">
        <v>6</v>
      </c>
      <c r="I219" s="226"/>
      <c r="J219" s="225">
        <f>ROUND(I219*H219,3)</f>
        <v>0</v>
      </c>
      <c r="K219" s="227"/>
      <c r="L219" s="228"/>
      <c r="M219" s="229" t="s">
        <v>1</v>
      </c>
      <c r="N219" s="230" t="s">
        <v>44</v>
      </c>
      <c r="O219" s="80"/>
      <c r="P219" s="217">
        <f>O219*H219</f>
        <v>0</v>
      </c>
      <c r="Q219" s="217">
        <v>0.002</v>
      </c>
      <c r="R219" s="217">
        <f>Q219*H219</f>
        <v>0.012</v>
      </c>
      <c r="S219" s="217">
        <v>0</v>
      </c>
      <c r="T219" s="218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9" t="s">
        <v>336</v>
      </c>
      <c r="AT219" s="219" t="s">
        <v>357</v>
      </c>
      <c r="AU219" s="219" t="s">
        <v>88</v>
      </c>
      <c r="AY219" s="15" t="s">
        <v>217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220">
        <f>ROUND(I219*H219,3)</f>
        <v>0</v>
      </c>
      <c r="BL219" s="15" t="s">
        <v>149</v>
      </c>
      <c r="BM219" s="219" t="s">
        <v>1172</v>
      </c>
    </row>
    <row r="220" s="2" customFormat="1" ht="33" customHeight="1">
      <c r="A220" s="36"/>
      <c r="B220" s="176"/>
      <c r="C220" s="208" t="s">
        <v>889</v>
      </c>
      <c r="D220" s="208" t="s">
        <v>220</v>
      </c>
      <c r="E220" s="209" t="s">
        <v>1167</v>
      </c>
      <c r="F220" s="210" t="s">
        <v>1168</v>
      </c>
      <c r="G220" s="211" t="s">
        <v>303</v>
      </c>
      <c r="H220" s="212">
        <v>1</v>
      </c>
      <c r="I220" s="213"/>
      <c r="J220" s="212">
        <f>ROUND(I220*H220,3)</f>
        <v>0</v>
      </c>
      <c r="K220" s="214"/>
      <c r="L220" s="37"/>
      <c r="M220" s="215" t="s">
        <v>1</v>
      </c>
      <c r="N220" s="216" t="s">
        <v>44</v>
      </c>
      <c r="O220" s="80"/>
      <c r="P220" s="217">
        <f>O220*H220</f>
        <v>0</v>
      </c>
      <c r="Q220" s="217">
        <v>0.00010000000000000001</v>
      </c>
      <c r="R220" s="217">
        <f>Q220*H220</f>
        <v>0.00010000000000000001</v>
      </c>
      <c r="S220" s="217">
        <v>0</v>
      </c>
      <c r="T220" s="218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9" t="s">
        <v>149</v>
      </c>
      <c r="AT220" s="219" t="s">
        <v>220</v>
      </c>
      <c r="AU220" s="219" t="s">
        <v>88</v>
      </c>
      <c r="AY220" s="15" t="s">
        <v>217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220">
        <f>ROUND(I220*H220,3)</f>
        <v>0</v>
      </c>
      <c r="BL220" s="15" t="s">
        <v>149</v>
      </c>
      <c r="BM220" s="219" t="s">
        <v>1173</v>
      </c>
    </row>
    <row r="221" s="2" customFormat="1" ht="16.5" customHeight="1">
      <c r="A221" s="36"/>
      <c r="B221" s="176"/>
      <c r="C221" s="221" t="s">
        <v>893</v>
      </c>
      <c r="D221" s="221" t="s">
        <v>357</v>
      </c>
      <c r="E221" s="222" t="s">
        <v>1174</v>
      </c>
      <c r="F221" s="223" t="s">
        <v>1175</v>
      </c>
      <c r="G221" s="224" t="s">
        <v>303</v>
      </c>
      <c r="H221" s="225">
        <v>1</v>
      </c>
      <c r="I221" s="226"/>
      <c r="J221" s="225">
        <f>ROUND(I221*H221,3)</f>
        <v>0</v>
      </c>
      <c r="K221" s="227"/>
      <c r="L221" s="228"/>
      <c r="M221" s="229" t="s">
        <v>1</v>
      </c>
      <c r="N221" s="230" t="s">
        <v>44</v>
      </c>
      <c r="O221" s="80"/>
      <c r="P221" s="217">
        <f>O221*H221</f>
        <v>0</v>
      </c>
      <c r="Q221" s="217">
        <v>0.0012999999999999999</v>
      </c>
      <c r="R221" s="217">
        <f>Q221*H221</f>
        <v>0.0012999999999999999</v>
      </c>
      <c r="S221" s="217">
        <v>0</v>
      </c>
      <c r="T221" s="218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9" t="s">
        <v>336</v>
      </c>
      <c r="AT221" s="219" t="s">
        <v>357</v>
      </c>
      <c r="AU221" s="219" t="s">
        <v>88</v>
      </c>
      <c r="AY221" s="15" t="s">
        <v>217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220">
        <f>ROUND(I221*H221,3)</f>
        <v>0</v>
      </c>
      <c r="BL221" s="15" t="s">
        <v>149</v>
      </c>
      <c r="BM221" s="219" t="s">
        <v>1176</v>
      </c>
    </row>
    <row r="222" s="2" customFormat="1" ht="24.15" customHeight="1">
      <c r="A222" s="36"/>
      <c r="B222" s="176"/>
      <c r="C222" s="208" t="s">
        <v>706</v>
      </c>
      <c r="D222" s="208" t="s">
        <v>220</v>
      </c>
      <c r="E222" s="209" t="s">
        <v>1177</v>
      </c>
      <c r="F222" s="210" t="s">
        <v>1178</v>
      </c>
      <c r="G222" s="211" t="s">
        <v>303</v>
      </c>
      <c r="H222" s="212">
        <v>1</v>
      </c>
      <c r="I222" s="213"/>
      <c r="J222" s="212">
        <f>ROUND(I222*H222,3)</f>
        <v>0</v>
      </c>
      <c r="K222" s="214"/>
      <c r="L222" s="37"/>
      <c r="M222" s="215" t="s">
        <v>1</v>
      </c>
      <c r="N222" s="216" t="s">
        <v>44</v>
      </c>
      <c r="O222" s="80"/>
      <c r="P222" s="217">
        <f>O222*H222</f>
        <v>0</v>
      </c>
      <c r="Q222" s="217">
        <v>0</v>
      </c>
      <c r="R222" s="217">
        <f>Q222*H222</f>
        <v>0</v>
      </c>
      <c r="S222" s="217">
        <v>0</v>
      </c>
      <c r="T222" s="218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9" t="s">
        <v>149</v>
      </c>
      <c r="AT222" s="219" t="s">
        <v>220</v>
      </c>
      <c r="AU222" s="219" t="s">
        <v>88</v>
      </c>
      <c r="AY222" s="15" t="s">
        <v>217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220">
        <f>ROUND(I222*H222,3)</f>
        <v>0</v>
      </c>
      <c r="BL222" s="15" t="s">
        <v>149</v>
      </c>
      <c r="BM222" s="219" t="s">
        <v>1179</v>
      </c>
    </row>
    <row r="223" s="2" customFormat="1" ht="24.15" customHeight="1">
      <c r="A223" s="36"/>
      <c r="B223" s="176"/>
      <c r="C223" s="221" t="s">
        <v>744</v>
      </c>
      <c r="D223" s="221" t="s">
        <v>357</v>
      </c>
      <c r="E223" s="222" t="s">
        <v>1180</v>
      </c>
      <c r="F223" s="223" t="s">
        <v>1181</v>
      </c>
      <c r="G223" s="224" t="s">
        <v>303</v>
      </c>
      <c r="H223" s="225">
        <v>1</v>
      </c>
      <c r="I223" s="226"/>
      <c r="J223" s="225">
        <f>ROUND(I223*H223,3)</f>
        <v>0</v>
      </c>
      <c r="K223" s="227"/>
      <c r="L223" s="228"/>
      <c r="M223" s="229" t="s">
        <v>1</v>
      </c>
      <c r="N223" s="230" t="s">
        <v>44</v>
      </c>
      <c r="O223" s="80"/>
      <c r="P223" s="217">
        <f>O223*H223</f>
        <v>0</v>
      </c>
      <c r="Q223" s="217">
        <v>0.00149</v>
      </c>
      <c r="R223" s="217">
        <f>Q223*H223</f>
        <v>0.00149</v>
      </c>
      <c r="S223" s="217">
        <v>0</v>
      </c>
      <c r="T223" s="218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9" t="s">
        <v>336</v>
      </c>
      <c r="AT223" s="219" t="s">
        <v>357</v>
      </c>
      <c r="AU223" s="219" t="s">
        <v>88</v>
      </c>
      <c r="AY223" s="15" t="s">
        <v>217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220">
        <f>ROUND(I223*H223,3)</f>
        <v>0</v>
      </c>
      <c r="BL223" s="15" t="s">
        <v>149</v>
      </c>
      <c r="BM223" s="219" t="s">
        <v>1182</v>
      </c>
    </row>
    <row r="224" s="2" customFormat="1" ht="21.75" customHeight="1">
      <c r="A224" s="36"/>
      <c r="B224" s="176"/>
      <c r="C224" s="208" t="s">
        <v>819</v>
      </c>
      <c r="D224" s="208" t="s">
        <v>220</v>
      </c>
      <c r="E224" s="209" t="s">
        <v>1183</v>
      </c>
      <c r="F224" s="210" t="s">
        <v>1184</v>
      </c>
      <c r="G224" s="211" t="s">
        <v>303</v>
      </c>
      <c r="H224" s="212">
        <v>1</v>
      </c>
      <c r="I224" s="213"/>
      <c r="J224" s="212">
        <f>ROUND(I224*H224,3)</f>
        <v>0</v>
      </c>
      <c r="K224" s="214"/>
      <c r="L224" s="37"/>
      <c r="M224" s="215" t="s">
        <v>1</v>
      </c>
      <c r="N224" s="216" t="s">
        <v>44</v>
      </c>
      <c r="O224" s="80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9" t="s">
        <v>149</v>
      </c>
      <c r="AT224" s="219" t="s">
        <v>220</v>
      </c>
      <c r="AU224" s="219" t="s">
        <v>88</v>
      </c>
      <c r="AY224" s="15" t="s">
        <v>217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220">
        <f>ROUND(I224*H224,3)</f>
        <v>0</v>
      </c>
      <c r="BL224" s="15" t="s">
        <v>149</v>
      </c>
      <c r="BM224" s="219" t="s">
        <v>1185</v>
      </c>
    </row>
    <row r="225" s="2" customFormat="1" ht="16.5" customHeight="1">
      <c r="A225" s="36"/>
      <c r="B225" s="176"/>
      <c r="C225" s="221" t="s">
        <v>670</v>
      </c>
      <c r="D225" s="221" t="s">
        <v>357</v>
      </c>
      <c r="E225" s="222" t="s">
        <v>1186</v>
      </c>
      <c r="F225" s="223" t="s">
        <v>1187</v>
      </c>
      <c r="G225" s="224" t="s">
        <v>303</v>
      </c>
      <c r="H225" s="225">
        <v>1</v>
      </c>
      <c r="I225" s="226"/>
      <c r="J225" s="225">
        <f>ROUND(I225*H225,3)</f>
        <v>0</v>
      </c>
      <c r="K225" s="227"/>
      <c r="L225" s="228"/>
      <c r="M225" s="229" t="s">
        <v>1</v>
      </c>
      <c r="N225" s="230" t="s">
        <v>44</v>
      </c>
      <c r="O225" s="80"/>
      <c r="P225" s="217">
        <f>O225*H225</f>
        <v>0</v>
      </c>
      <c r="Q225" s="217">
        <v>0.0014</v>
      </c>
      <c r="R225" s="217">
        <f>Q225*H225</f>
        <v>0.0014</v>
      </c>
      <c r="S225" s="217">
        <v>0</v>
      </c>
      <c r="T225" s="218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9" t="s">
        <v>336</v>
      </c>
      <c r="AT225" s="219" t="s">
        <v>357</v>
      </c>
      <c r="AU225" s="219" t="s">
        <v>88</v>
      </c>
      <c r="AY225" s="15" t="s">
        <v>217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220">
        <f>ROUND(I225*H225,3)</f>
        <v>0</v>
      </c>
      <c r="BL225" s="15" t="s">
        <v>149</v>
      </c>
      <c r="BM225" s="219" t="s">
        <v>1188</v>
      </c>
    </row>
    <row r="226" s="2" customFormat="1" ht="24.15" customHeight="1">
      <c r="A226" s="36"/>
      <c r="B226" s="176"/>
      <c r="C226" s="208" t="s">
        <v>662</v>
      </c>
      <c r="D226" s="208" t="s">
        <v>220</v>
      </c>
      <c r="E226" s="209" t="s">
        <v>1189</v>
      </c>
      <c r="F226" s="210" t="s">
        <v>1190</v>
      </c>
      <c r="G226" s="211" t="s">
        <v>303</v>
      </c>
      <c r="H226" s="212">
        <v>6</v>
      </c>
      <c r="I226" s="213"/>
      <c r="J226" s="212">
        <f>ROUND(I226*H226,3)</f>
        <v>0</v>
      </c>
      <c r="K226" s="214"/>
      <c r="L226" s="37"/>
      <c r="M226" s="215" t="s">
        <v>1</v>
      </c>
      <c r="N226" s="216" t="s">
        <v>44</v>
      </c>
      <c r="O226" s="80"/>
      <c r="P226" s="217">
        <f>O226*H226</f>
        <v>0</v>
      </c>
      <c r="Q226" s="217">
        <v>0</v>
      </c>
      <c r="R226" s="217">
        <f>Q226*H226</f>
        <v>0</v>
      </c>
      <c r="S226" s="217">
        <v>0</v>
      </c>
      <c r="T226" s="21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9" t="s">
        <v>149</v>
      </c>
      <c r="AT226" s="219" t="s">
        <v>220</v>
      </c>
      <c r="AU226" s="219" t="s">
        <v>88</v>
      </c>
      <c r="AY226" s="15" t="s">
        <v>217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220">
        <f>ROUND(I226*H226,3)</f>
        <v>0</v>
      </c>
      <c r="BL226" s="15" t="s">
        <v>149</v>
      </c>
      <c r="BM226" s="219" t="s">
        <v>1191</v>
      </c>
    </row>
    <row r="227" s="2" customFormat="1" ht="21.75" customHeight="1">
      <c r="A227" s="36"/>
      <c r="B227" s="176"/>
      <c r="C227" s="221" t="s">
        <v>666</v>
      </c>
      <c r="D227" s="221" t="s">
        <v>357</v>
      </c>
      <c r="E227" s="222" t="s">
        <v>1192</v>
      </c>
      <c r="F227" s="223" t="s">
        <v>1193</v>
      </c>
      <c r="G227" s="224" t="s">
        <v>303</v>
      </c>
      <c r="H227" s="225">
        <v>6</v>
      </c>
      <c r="I227" s="226"/>
      <c r="J227" s="225">
        <f>ROUND(I227*H227,3)</f>
        <v>0</v>
      </c>
      <c r="K227" s="227"/>
      <c r="L227" s="228"/>
      <c r="M227" s="229" t="s">
        <v>1</v>
      </c>
      <c r="N227" s="230" t="s">
        <v>44</v>
      </c>
      <c r="O227" s="80"/>
      <c r="P227" s="217">
        <f>O227*H227</f>
        <v>0</v>
      </c>
      <c r="Q227" s="217">
        <v>0.00033</v>
      </c>
      <c r="R227" s="217">
        <f>Q227*H227</f>
        <v>0.00198</v>
      </c>
      <c r="S227" s="217">
        <v>0</v>
      </c>
      <c r="T227" s="218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9" t="s">
        <v>336</v>
      </c>
      <c r="AT227" s="219" t="s">
        <v>357</v>
      </c>
      <c r="AU227" s="219" t="s">
        <v>88</v>
      </c>
      <c r="AY227" s="15" t="s">
        <v>217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220">
        <f>ROUND(I227*H227,3)</f>
        <v>0</v>
      </c>
      <c r="BL227" s="15" t="s">
        <v>149</v>
      </c>
      <c r="BM227" s="219" t="s">
        <v>1194</v>
      </c>
    </row>
    <row r="228" s="2" customFormat="1" ht="33" customHeight="1">
      <c r="A228" s="36"/>
      <c r="B228" s="176"/>
      <c r="C228" s="208" t="s">
        <v>859</v>
      </c>
      <c r="D228" s="208" t="s">
        <v>220</v>
      </c>
      <c r="E228" s="209" t="s">
        <v>1195</v>
      </c>
      <c r="F228" s="210" t="s">
        <v>1196</v>
      </c>
      <c r="G228" s="211" t="s">
        <v>303</v>
      </c>
      <c r="H228" s="212">
        <v>1</v>
      </c>
      <c r="I228" s="213"/>
      <c r="J228" s="212">
        <f>ROUND(I228*H228,3)</f>
        <v>0</v>
      </c>
      <c r="K228" s="214"/>
      <c r="L228" s="37"/>
      <c r="M228" s="215" t="s">
        <v>1</v>
      </c>
      <c r="N228" s="216" t="s">
        <v>44</v>
      </c>
      <c r="O228" s="80"/>
      <c r="P228" s="217">
        <f>O228*H228</f>
        <v>0</v>
      </c>
      <c r="Q228" s="217">
        <v>1.0000000000000001E-05</v>
      </c>
      <c r="R228" s="217">
        <f>Q228*H228</f>
        <v>1.0000000000000001E-05</v>
      </c>
      <c r="S228" s="217">
        <v>0</v>
      </c>
      <c r="T228" s="218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9" t="s">
        <v>149</v>
      </c>
      <c r="AT228" s="219" t="s">
        <v>220</v>
      </c>
      <c r="AU228" s="219" t="s">
        <v>88</v>
      </c>
      <c r="AY228" s="15" t="s">
        <v>217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220">
        <f>ROUND(I228*H228,3)</f>
        <v>0</v>
      </c>
      <c r="BL228" s="15" t="s">
        <v>149</v>
      </c>
      <c r="BM228" s="219" t="s">
        <v>1197</v>
      </c>
    </row>
    <row r="229" s="2" customFormat="1" ht="24.15" customHeight="1">
      <c r="A229" s="36"/>
      <c r="B229" s="176"/>
      <c r="C229" s="221" t="s">
        <v>863</v>
      </c>
      <c r="D229" s="221" t="s">
        <v>357</v>
      </c>
      <c r="E229" s="222" t="s">
        <v>1198</v>
      </c>
      <c r="F229" s="223" t="s">
        <v>1199</v>
      </c>
      <c r="G229" s="224" t="s">
        <v>303</v>
      </c>
      <c r="H229" s="225">
        <v>1</v>
      </c>
      <c r="I229" s="226"/>
      <c r="J229" s="225">
        <f>ROUND(I229*H229,3)</f>
        <v>0</v>
      </c>
      <c r="K229" s="227"/>
      <c r="L229" s="228"/>
      <c r="M229" s="229" t="s">
        <v>1</v>
      </c>
      <c r="N229" s="230" t="s">
        <v>44</v>
      </c>
      <c r="O229" s="80"/>
      <c r="P229" s="217">
        <f>O229*H229</f>
        <v>0</v>
      </c>
      <c r="Q229" s="217">
        <v>0.00016000000000000001</v>
      </c>
      <c r="R229" s="217">
        <f>Q229*H229</f>
        <v>0.00016000000000000001</v>
      </c>
      <c r="S229" s="217">
        <v>0</v>
      </c>
      <c r="T229" s="218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9" t="s">
        <v>336</v>
      </c>
      <c r="AT229" s="219" t="s">
        <v>357</v>
      </c>
      <c r="AU229" s="219" t="s">
        <v>88</v>
      </c>
      <c r="AY229" s="15" t="s">
        <v>217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220">
        <f>ROUND(I229*H229,3)</f>
        <v>0</v>
      </c>
      <c r="BL229" s="15" t="s">
        <v>149</v>
      </c>
      <c r="BM229" s="219" t="s">
        <v>1200</v>
      </c>
    </row>
    <row r="230" s="2" customFormat="1" ht="24.15" customHeight="1">
      <c r="A230" s="36"/>
      <c r="B230" s="176"/>
      <c r="C230" s="208" t="s">
        <v>917</v>
      </c>
      <c r="D230" s="208" t="s">
        <v>220</v>
      </c>
      <c r="E230" s="209" t="s">
        <v>1201</v>
      </c>
      <c r="F230" s="210" t="s">
        <v>1202</v>
      </c>
      <c r="G230" s="211" t="s">
        <v>303</v>
      </c>
      <c r="H230" s="212">
        <v>1</v>
      </c>
      <c r="I230" s="213"/>
      <c r="J230" s="212">
        <f>ROUND(I230*H230,3)</f>
        <v>0</v>
      </c>
      <c r="K230" s="214"/>
      <c r="L230" s="37"/>
      <c r="M230" s="215" t="s">
        <v>1</v>
      </c>
      <c r="N230" s="216" t="s">
        <v>44</v>
      </c>
      <c r="O230" s="80"/>
      <c r="P230" s="217">
        <f>O230*H230</f>
        <v>0</v>
      </c>
      <c r="Q230" s="217">
        <v>0</v>
      </c>
      <c r="R230" s="217">
        <f>Q230*H230</f>
        <v>0</v>
      </c>
      <c r="S230" s="217">
        <v>0</v>
      </c>
      <c r="T230" s="218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9" t="s">
        <v>149</v>
      </c>
      <c r="AT230" s="219" t="s">
        <v>220</v>
      </c>
      <c r="AU230" s="219" t="s">
        <v>88</v>
      </c>
      <c r="AY230" s="15" t="s">
        <v>217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220">
        <f>ROUND(I230*H230,3)</f>
        <v>0</v>
      </c>
      <c r="BL230" s="15" t="s">
        <v>149</v>
      </c>
      <c r="BM230" s="219" t="s">
        <v>1203</v>
      </c>
    </row>
    <row r="231" s="2" customFormat="1" ht="21.75" customHeight="1">
      <c r="A231" s="36"/>
      <c r="B231" s="176"/>
      <c r="C231" s="221" t="s">
        <v>779</v>
      </c>
      <c r="D231" s="221" t="s">
        <v>357</v>
      </c>
      <c r="E231" s="222" t="s">
        <v>1204</v>
      </c>
      <c r="F231" s="223" t="s">
        <v>1205</v>
      </c>
      <c r="G231" s="224" t="s">
        <v>303</v>
      </c>
      <c r="H231" s="225">
        <v>1</v>
      </c>
      <c r="I231" s="226"/>
      <c r="J231" s="225">
        <f>ROUND(I231*H231,3)</f>
        <v>0</v>
      </c>
      <c r="K231" s="227"/>
      <c r="L231" s="228"/>
      <c r="M231" s="229" t="s">
        <v>1</v>
      </c>
      <c r="N231" s="230" t="s">
        <v>44</v>
      </c>
      <c r="O231" s="80"/>
      <c r="P231" s="217">
        <f>O231*H231</f>
        <v>0</v>
      </c>
      <c r="Q231" s="217">
        <v>0.00024000000000000001</v>
      </c>
      <c r="R231" s="217">
        <f>Q231*H231</f>
        <v>0.00024000000000000001</v>
      </c>
      <c r="S231" s="217">
        <v>0</v>
      </c>
      <c r="T231" s="21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9" t="s">
        <v>336</v>
      </c>
      <c r="AT231" s="219" t="s">
        <v>357</v>
      </c>
      <c r="AU231" s="219" t="s">
        <v>88</v>
      </c>
      <c r="AY231" s="15" t="s">
        <v>217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220">
        <f>ROUND(I231*H231,3)</f>
        <v>0</v>
      </c>
      <c r="BL231" s="15" t="s">
        <v>149</v>
      </c>
      <c r="BM231" s="219" t="s">
        <v>1206</v>
      </c>
    </row>
    <row r="232" s="2" customFormat="1" ht="24.15" customHeight="1">
      <c r="A232" s="36"/>
      <c r="B232" s="176"/>
      <c r="C232" s="208" t="s">
        <v>748</v>
      </c>
      <c r="D232" s="208" t="s">
        <v>220</v>
      </c>
      <c r="E232" s="209" t="s">
        <v>1207</v>
      </c>
      <c r="F232" s="210" t="s">
        <v>1208</v>
      </c>
      <c r="G232" s="211" t="s">
        <v>303</v>
      </c>
      <c r="H232" s="212">
        <v>1</v>
      </c>
      <c r="I232" s="213"/>
      <c r="J232" s="212">
        <f>ROUND(I232*H232,3)</f>
        <v>0</v>
      </c>
      <c r="K232" s="214"/>
      <c r="L232" s="37"/>
      <c r="M232" s="215" t="s">
        <v>1</v>
      </c>
      <c r="N232" s="216" t="s">
        <v>44</v>
      </c>
      <c r="O232" s="80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9" t="s">
        <v>149</v>
      </c>
      <c r="AT232" s="219" t="s">
        <v>220</v>
      </c>
      <c r="AU232" s="219" t="s">
        <v>88</v>
      </c>
      <c r="AY232" s="15" t="s">
        <v>217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220">
        <f>ROUND(I232*H232,3)</f>
        <v>0</v>
      </c>
      <c r="BL232" s="15" t="s">
        <v>149</v>
      </c>
      <c r="BM232" s="219" t="s">
        <v>1209</v>
      </c>
    </row>
    <row r="233" s="2" customFormat="1" ht="24.15" customHeight="1">
      <c r="A233" s="36"/>
      <c r="B233" s="176"/>
      <c r="C233" s="221" t="s">
        <v>752</v>
      </c>
      <c r="D233" s="221" t="s">
        <v>357</v>
      </c>
      <c r="E233" s="222" t="s">
        <v>1210</v>
      </c>
      <c r="F233" s="223" t="s">
        <v>1211</v>
      </c>
      <c r="G233" s="224" t="s">
        <v>303</v>
      </c>
      <c r="H233" s="225">
        <v>1</v>
      </c>
      <c r="I233" s="226"/>
      <c r="J233" s="225">
        <f>ROUND(I233*H233,3)</f>
        <v>0</v>
      </c>
      <c r="K233" s="227"/>
      <c r="L233" s="228"/>
      <c r="M233" s="229" t="s">
        <v>1</v>
      </c>
      <c r="N233" s="230" t="s">
        <v>44</v>
      </c>
      <c r="O233" s="80"/>
      <c r="P233" s="217">
        <f>O233*H233</f>
        <v>0</v>
      </c>
      <c r="Q233" s="217">
        <v>0.00019000000000000001</v>
      </c>
      <c r="R233" s="217">
        <f>Q233*H233</f>
        <v>0.00019000000000000001</v>
      </c>
      <c r="S233" s="217">
        <v>0</v>
      </c>
      <c r="T233" s="218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9" t="s">
        <v>336</v>
      </c>
      <c r="AT233" s="219" t="s">
        <v>357</v>
      </c>
      <c r="AU233" s="219" t="s">
        <v>88</v>
      </c>
      <c r="AY233" s="15" t="s">
        <v>217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220">
        <f>ROUND(I233*H233,3)</f>
        <v>0</v>
      </c>
      <c r="BL233" s="15" t="s">
        <v>149</v>
      </c>
      <c r="BM233" s="219" t="s">
        <v>1212</v>
      </c>
    </row>
    <row r="234" s="2" customFormat="1" ht="24.15" customHeight="1">
      <c r="A234" s="36"/>
      <c r="B234" s="176"/>
      <c r="C234" s="208" t="s">
        <v>783</v>
      </c>
      <c r="D234" s="208" t="s">
        <v>220</v>
      </c>
      <c r="E234" s="209" t="s">
        <v>1213</v>
      </c>
      <c r="F234" s="210" t="s">
        <v>1214</v>
      </c>
      <c r="G234" s="211" t="s">
        <v>303</v>
      </c>
      <c r="H234" s="212">
        <v>1</v>
      </c>
      <c r="I234" s="213"/>
      <c r="J234" s="212">
        <f>ROUND(I234*H234,3)</f>
        <v>0</v>
      </c>
      <c r="K234" s="214"/>
      <c r="L234" s="37"/>
      <c r="M234" s="215" t="s">
        <v>1</v>
      </c>
      <c r="N234" s="216" t="s">
        <v>44</v>
      </c>
      <c r="O234" s="80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9" t="s">
        <v>149</v>
      </c>
      <c r="AT234" s="219" t="s">
        <v>220</v>
      </c>
      <c r="AU234" s="219" t="s">
        <v>88</v>
      </c>
      <c r="AY234" s="15" t="s">
        <v>217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220">
        <f>ROUND(I234*H234,3)</f>
        <v>0</v>
      </c>
      <c r="BL234" s="15" t="s">
        <v>149</v>
      </c>
      <c r="BM234" s="219" t="s">
        <v>1215</v>
      </c>
    </row>
    <row r="235" s="2" customFormat="1" ht="49.05" customHeight="1">
      <c r="A235" s="36"/>
      <c r="B235" s="176"/>
      <c r="C235" s="221" t="s">
        <v>811</v>
      </c>
      <c r="D235" s="221" t="s">
        <v>357</v>
      </c>
      <c r="E235" s="222" t="s">
        <v>1216</v>
      </c>
      <c r="F235" s="223" t="s">
        <v>1217</v>
      </c>
      <c r="G235" s="224" t="s">
        <v>303</v>
      </c>
      <c r="H235" s="225">
        <v>1</v>
      </c>
      <c r="I235" s="226"/>
      <c r="J235" s="225">
        <f>ROUND(I235*H235,3)</f>
        <v>0</v>
      </c>
      <c r="K235" s="227"/>
      <c r="L235" s="228"/>
      <c r="M235" s="231" t="s">
        <v>1</v>
      </c>
      <c r="N235" s="232" t="s">
        <v>44</v>
      </c>
      <c r="O235" s="233"/>
      <c r="P235" s="234">
        <f>O235*H235</f>
        <v>0</v>
      </c>
      <c r="Q235" s="234">
        <v>0.00023000000000000001</v>
      </c>
      <c r="R235" s="234">
        <f>Q235*H235</f>
        <v>0.00023000000000000001</v>
      </c>
      <c r="S235" s="234">
        <v>0</v>
      </c>
      <c r="T235" s="23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9" t="s">
        <v>336</v>
      </c>
      <c r="AT235" s="219" t="s">
        <v>357</v>
      </c>
      <c r="AU235" s="219" t="s">
        <v>88</v>
      </c>
      <c r="AY235" s="15" t="s">
        <v>217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220">
        <f>ROUND(I235*H235,3)</f>
        <v>0</v>
      </c>
      <c r="BL235" s="15" t="s">
        <v>149</v>
      </c>
      <c r="BM235" s="219" t="s">
        <v>1218</v>
      </c>
    </row>
    <row r="236" s="2" customFormat="1" ht="6.96" customHeight="1">
      <c r="A236" s="36"/>
      <c r="B236" s="63"/>
      <c r="C236" s="64"/>
      <c r="D236" s="64"/>
      <c r="E236" s="64"/>
      <c r="F236" s="64"/>
      <c r="G236" s="64"/>
      <c r="H236" s="64"/>
      <c r="I236" s="64"/>
      <c r="J236" s="64"/>
      <c r="K236" s="64"/>
      <c r="L236" s="37"/>
      <c r="M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</row>
  </sheetData>
  <autoFilter ref="C138:K235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1:F111"/>
    <mergeCell ref="D112:F112"/>
    <mergeCell ref="D113:F113"/>
    <mergeCell ref="D114:F114"/>
    <mergeCell ref="D115:F115"/>
    <mergeCell ref="E127:H12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163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70" t="s">
        <v>1219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J108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ROUND((SUM(BE108:BE115) + SUM(BE137:BE206)),  2)</f>
        <v>0</v>
      </c>
      <c r="G37" s="152"/>
      <c r="H37" s="152"/>
      <c r="I37" s="153">
        <v>0.20000000000000001</v>
      </c>
      <c r="J37" s="151">
        <f>ROUND(((SUM(BE108:BE115) + SUM(BE137:BE206))*I37),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ROUND((SUM(BF108:BF115) + SUM(BF137:BF206)),  2)</f>
        <v>0</v>
      </c>
      <c r="G38" s="152"/>
      <c r="H38" s="152"/>
      <c r="I38" s="153">
        <v>0.20000000000000001</v>
      </c>
      <c r="J38" s="151">
        <f>ROUND(((SUM(BF108:BF115) + SUM(BF137:BF206))*I38),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ROUND((SUM(BG108:BG115) + SUM(BG137:BG206)),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ROUND((SUM(BH108:BH115) + SUM(BH137:BH206)),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ROUND((SUM(BI108:BI115) + SUM(BI137:BI206)),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163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1_2 - Vzduchotechnika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J137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1220</v>
      </c>
      <c r="E99" s="168"/>
      <c r="F99" s="168"/>
      <c r="G99" s="168"/>
      <c r="H99" s="168"/>
      <c r="I99" s="168"/>
      <c r="J99" s="169">
        <f>J138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1221</v>
      </c>
      <c r="E100" s="168"/>
      <c r="F100" s="168"/>
      <c r="G100" s="168"/>
      <c r="H100" s="168"/>
      <c r="I100" s="168"/>
      <c r="J100" s="169">
        <f>J150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66"/>
      <c r="C101" s="9"/>
      <c r="D101" s="167" t="s">
        <v>1222</v>
      </c>
      <c r="E101" s="168"/>
      <c r="F101" s="168"/>
      <c r="G101" s="168"/>
      <c r="H101" s="168"/>
      <c r="I101" s="168"/>
      <c r="J101" s="169">
        <f>J176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66"/>
      <c r="C102" s="9"/>
      <c r="D102" s="167" t="s">
        <v>1223</v>
      </c>
      <c r="E102" s="168"/>
      <c r="F102" s="168"/>
      <c r="G102" s="168"/>
      <c r="H102" s="168"/>
      <c r="I102" s="168"/>
      <c r="J102" s="169">
        <f>J181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66"/>
      <c r="C103" s="9"/>
      <c r="D103" s="167" t="s">
        <v>1224</v>
      </c>
      <c r="E103" s="168"/>
      <c r="F103" s="168"/>
      <c r="G103" s="168"/>
      <c r="H103" s="168"/>
      <c r="I103" s="168"/>
      <c r="J103" s="169">
        <f>J185</f>
        <v>0</v>
      </c>
      <c r="K103" s="9"/>
      <c r="L103" s="16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66"/>
      <c r="C104" s="9"/>
      <c r="D104" s="167" t="s">
        <v>1225</v>
      </c>
      <c r="E104" s="168"/>
      <c r="F104" s="168"/>
      <c r="G104" s="168"/>
      <c r="H104" s="168"/>
      <c r="I104" s="168"/>
      <c r="J104" s="169">
        <f>J197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66"/>
      <c r="C105" s="9"/>
      <c r="D105" s="167" t="s">
        <v>1226</v>
      </c>
      <c r="E105" s="168"/>
      <c r="F105" s="168"/>
      <c r="G105" s="168"/>
      <c r="H105" s="168"/>
      <c r="I105" s="168"/>
      <c r="J105" s="169">
        <f>J202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65" t="s">
        <v>194</v>
      </c>
      <c r="D108" s="36"/>
      <c r="E108" s="36"/>
      <c r="F108" s="36"/>
      <c r="G108" s="36"/>
      <c r="H108" s="36"/>
      <c r="I108" s="36"/>
      <c r="J108" s="174">
        <f>ROUND(J109 + J110 + J111 + J112 + J113 + J114,2)</f>
        <v>0</v>
      </c>
      <c r="K108" s="36"/>
      <c r="L108" s="58"/>
      <c r="N108" s="175" t="s">
        <v>42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76"/>
      <c r="C109" s="177"/>
      <c r="D109" s="137" t="s">
        <v>195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37" t="s">
        <v>197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37" t="s">
        <v>198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199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200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78" t="s">
        <v>201</v>
      </c>
      <c r="E114" s="177"/>
      <c r="F114" s="177"/>
      <c r="G114" s="177"/>
      <c r="H114" s="177"/>
      <c r="I114" s="177"/>
      <c r="J114" s="133">
        <f>ROUND(J32*T114,2)</f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202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41" t="s">
        <v>160</v>
      </c>
      <c r="D116" s="142"/>
      <c r="E116" s="142"/>
      <c r="F116" s="142"/>
      <c r="G116" s="142"/>
      <c r="H116" s="142"/>
      <c r="I116" s="142"/>
      <c r="J116" s="143">
        <f>ROUND(J98+J108,2)</f>
        <v>0</v>
      </c>
      <c r="K116" s="142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203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14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45" t="str">
        <f>E7</f>
        <v>ČSPHM F. Petrol Marcelová</v>
      </c>
      <c r="F125" s="28"/>
      <c r="G125" s="28"/>
      <c r="H125" s="28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1" customFormat="1" ht="12" customHeight="1">
      <c r="B126" s="18"/>
      <c r="C126" s="28" t="s">
        <v>162</v>
      </c>
      <c r="L126" s="18"/>
    </row>
    <row r="127" s="2" customFormat="1" ht="16.5" customHeight="1">
      <c r="A127" s="36"/>
      <c r="B127" s="37"/>
      <c r="C127" s="36"/>
      <c r="D127" s="36"/>
      <c r="E127" s="145" t="s">
        <v>163</v>
      </c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28" t="s">
        <v>960</v>
      </c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6.5" customHeight="1">
      <c r="A129" s="36"/>
      <c r="B129" s="37"/>
      <c r="C129" s="36"/>
      <c r="D129" s="36"/>
      <c r="E129" s="70" t="str">
        <f>E11</f>
        <v>1_2 - Vzduchotechnika</v>
      </c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2" customHeight="1">
      <c r="A131" s="36"/>
      <c r="B131" s="37"/>
      <c r="C131" s="28" t="s">
        <v>18</v>
      </c>
      <c r="D131" s="36"/>
      <c r="E131" s="36"/>
      <c r="F131" s="23" t="str">
        <f>F14</f>
        <v>k.ú. Marcelová</v>
      </c>
      <c r="G131" s="36"/>
      <c r="H131" s="36"/>
      <c r="I131" s="28" t="s">
        <v>20</v>
      </c>
      <c r="J131" s="72" t="str">
        <f>IF(J14="","",J14)</f>
        <v>24. 1. 2022</v>
      </c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25.65" customHeight="1">
      <c r="A133" s="36"/>
      <c r="B133" s="37"/>
      <c r="C133" s="28" t="s">
        <v>22</v>
      </c>
      <c r="D133" s="36"/>
      <c r="E133" s="36"/>
      <c r="F133" s="23" t="str">
        <f>E17</f>
        <v>F.PROPERTY s.r.o., K. Nagya 12/2, Komárno</v>
      </c>
      <c r="G133" s="36"/>
      <c r="H133" s="36"/>
      <c r="I133" s="28" t="s">
        <v>28</v>
      </c>
      <c r="J133" s="32" t="str">
        <f>E23</f>
        <v>FKF design spol. s r.o.</v>
      </c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5.15" customHeight="1">
      <c r="A134" s="36"/>
      <c r="B134" s="37"/>
      <c r="C134" s="28" t="s">
        <v>26</v>
      </c>
      <c r="D134" s="36"/>
      <c r="E134" s="36"/>
      <c r="F134" s="23" t="str">
        <f>IF(E20="","",E20)</f>
        <v>Vyplň údaj</v>
      </c>
      <c r="G134" s="36"/>
      <c r="H134" s="36"/>
      <c r="I134" s="28" t="s">
        <v>32</v>
      </c>
      <c r="J134" s="32" t="str">
        <f>E26</f>
        <v xml:space="preserve"> </v>
      </c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0.32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11" customFormat="1" ht="29.28" customHeight="1">
      <c r="A136" s="184"/>
      <c r="B136" s="185"/>
      <c r="C136" s="186" t="s">
        <v>204</v>
      </c>
      <c r="D136" s="187" t="s">
        <v>63</v>
      </c>
      <c r="E136" s="187" t="s">
        <v>59</v>
      </c>
      <c r="F136" s="187" t="s">
        <v>60</v>
      </c>
      <c r="G136" s="187" t="s">
        <v>205</v>
      </c>
      <c r="H136" s="187" t="s">
        <v>206</v>
      </c>
      <c r="I136" s="187" t="s">
        <v>207</v>
      </c>
      <c r="J136" s="188" t="s">
        <v>168</v>
      </c>
      <c r="K136" s="189" t="s">
        <v>208</v>
      </c>
      <c r="L136" s="190"/>
      <c r="M136" s="89" t="s">
        <v>1</v>
      </c>
      <c r="N136" s="90" t="s">
        <v>42</v>
      </c>
      <c r="O136" s="90" t="s">
        <v>209</v>
      </c>
      <c r="P136" s="90" t="s">
        <v>210</v>
      </c>
      <c r="Q136" s="90" t="s">
        <v>211</v>
      </c>
      <c r="R136" s="90" t="s">
        <v>212</v>
      </c>
      <c r="S136" s="90" t="s">
        <v>213</v>
      </c>
      <c r="T136" s="91" t="s">
        <v>214</v>
      </c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="2" customFormat="1" ht="22.8" customHeight="1">
      <c r="A137" s="36"/>
      <c r="B137" s="37"/>
      <c r="C137" s="96" t="s">
        <v>165</v>
      </c>
      <c r="D137" s="36"/>
      <c r="E137" s="36"/>
      <c r="F137" s="36"/>
      <c r="G137" s="36"/>
      <c r="H137" s="36"/>
      <c r="I137" s="36"/>
      <c r="J137" s="191">
        <f>BK137</f>
        <v>0</v>
      </c>
      <c r="K137" s="36"/>
      <c r="L137" s="37"/>
      <c r="M137" s="92"/>
      <c r="N137" s="76"/>
      <c r="O137" s="93"/>
      <c r="P137" s="192">
        <f>P138+P150+P176+P181+P185+P197+P202</f>
        <v>0</v>
      </c>
      <c r="Q137" s="93"/>
      <c r="R137" s="192">
        <f>R138+R150+R176+R181+R185+R197+R202</f>
        <v>0</v>
      </c>
      <c r="S137" s="93"/>
      <c r="T137" s="193">
        <f>T138+T150+T176+T181+T185+T197+T202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77</v>
      </c>
      <c r="AU137" s="15" t="s">
        <v>170</v>
      </c>
      <c r="BK137" s="194">
        <f>BK138+BK150+BK176+BK181+BK185+BK197+BK202</f>
        <v>0</v>
      </c>
    </row>
    <row r="138" s="12" customFormat="1" ht="25.92" customHeight="1">
      <c r="A138" s="12"/>
      <c r="B138" s="195"/>
      <c r="C138" s="12"/>
      <c r="D138" s="196" t="s">
        <v>77</v>
      </c>
      <c r="E138" s="197" t="s">
        <v>796</v>
      </c>
      <c r="F138" s="197" t="s">
        <v>1227</v>
      </c>
      <c r="G138" s="12"/>
      <c r="H138" s="12"/>
      <c r="I138" s="198"/>
      <c r="J138" s="199">
        <f>BK138</f>
        <v>0</v>
      </c>
      <c r="K138" s="12"/>
      <c r="L138" s="195"/>
      <c r="M138" s="200"/>
      <c r="N138" s="201"/>
      <c r="O138" s="201"/>
      <c r="P138" s="202">
        <f>SUM(P139:P149)</f>
        <v>0</v>
      </c>
      <c r="Q138" s="201"/>
      <c r="R138" s="202">
        <f>SUM(R139:R149)</f>
        <v>0</v>
      </c>
      <c r="S138" s="201"/>
      <c r="T138" s="203">
        <f>SUM(T139:T149)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82</v>
      </c>
      <c r="AT138" s="204" t="s">
        <v>77</v>
      </c>
      <c r="AU138" s="204" t="s">
        <v>78</v>
      </c>
      <c r="AY138" s="196" t="s">
        <v>217</v>
      </c>
      <c r="BK138" s="205">
        <f>SUM(BK139:BK149)</f>
        <v>0</v>
      </c>
    </row>
    <row r="139" s="2" customFormat="1" ht="37.8" customHeight="1">
      <c r="A139" s="36"/>
      <c r="B139" s="176"/>
      <c r="C139" s="208" t="s">
        <v>78</v>
      </c>
      <c r="D139" s="208" t="s">
        <v>220</v>
      </c>
      <c r="E139" s="209" t="s">
        <v>1228</v>
      </c>
      <c r="F139" s="210" t="s">
        <v>1229</v>
      </c>
      <c r="G139" s="211" t="s">
        <v>1230</v>
      </c>
      <c r="H139" s="212">
        <v>1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82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88</v>
      </c>
    </row>
    <row r="140" s="2" customFormat="1" ht="24.15" customHeight="1">
      <c r="A140" s="36"/>
      <c r="B140" s="176"/>
      <c r="C140" s="208" t="s">
        <v>82</v>
      </c>
      <c r="D140" s="208" t="s">
        <v>220</v>
      </c>
      <c r="E140" s="209" t="s">
        <v>1231</v>
      </c>
      <c r="F140" s="210" t="s">
        <v>1232</v>
      </c>
      <c r="G140" s="211" t="s">
        <v>303</v>
      </c>
      <c r="H140" s="212">
        <v>1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82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1233</v>
      </c>
    </row>
    <row r="141" s="2" customFormat="1" ht="16.5" customHeight="1">
      <c r="A141" s="36"/>
      <c r="B141" s="176"/>
      <c r="C141" s="208" t="s">
        <v>88</v>
      </c>
      <c r="D141" s="208" t="s">
        <v>220</v>
      </c>
      <c r="E141" s="209" t="s">
        <v>1234</v>
      </c>
      <c r="F141" s="210" t="s">
        <v>1235</v>
      </c>
      <c r="G141" s="211" t="s">
        <v>303</v>
      </c>
      <c r="H141" s="212">
        <v>1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82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1236</v>
      </c>
    </row>
    <row r="142" s="2" customFormat="1" ht="16.5" customHeight="1">
      <c r="A142" s="36"/>
      <c r="B142" s="176"/>
      <c r="C142" s="208" t="s">
        <v>110</v>
      </c>
      <c r="D142" s="208" t="s">
        <v>220</v>
      </c>
      <c r="E142" s="209" t="s">
        <v>1237</v>
      </c>
      <c r="F142" s="210" t="s">
        <v>1238</v>
      </c>
      <c r="G142" s="211" t="s">
        <v>1239</v>
      </c>
      <c r="H142" s="212">
        <v>40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82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1240</v>
      </c>
    </row>
    <row r="143" s="2" customFormat="1" ht="16.5" customHeight="1">
      <c r="A143" s="36"/>
      <c r="B143" s="176"/>
      <c r="C143" s="208" t="s">
        <v>119</v>
      </c>
      <c r="D143" s="208" t="s">
        <v>220</v>
      </c>
      <c r="E143" s="209" t="s">
        <v>1241</v>
      </c>
      <c r="F143" s="210" t="s">
        <v>1242</v>
      </c>
      <c r="G143" s="211" t="s">
        <v>1239</v>
      </c>
      <c r="H143" s="212">
        <v>40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82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1243</v>
      </c>
    </row>
    <row r="144" s="2" customFormat="1" ht="24.15" customHeight="1">
      <c r="A144" s="36"/>
      <c r="B144" s="176"/>
      <c r="C144" s="208" t="s">
        <v>122</v>
      </c>
      <c r="D144" s="208" t="s">
        <v>220</v>
      </c>
      <c r="E144" s="209" t="s">
        <v>1244</v>
      </c>
      <c r="F144" s="210" t="s">
        <v>1245</v>
      </c>
      <c r="G144" s="211" t="s">
        <v>303</v>
      </c>
      <c r="H144" s="212">
        <v>1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82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1246</v>
      </c>
    </row>
    <row r="145" s="2" customFormat="1" ht="16.5" customHeight="1">
      <c r="A145" s="36"/>
      <c r="B145" s="176"/>
      <c r="C145" s="208" t="s">
        <v>125</v>
      </c>
      <c r="D145" s="208" t="s">
        <v>220</v>
      </c>
      <c r="E145" s="209" t="s">
        <v>1247</v>
      </c>
      <c r="F145" s="210" t="s">
        <v>1248</v>
      </c>
      <c r="G145" s="211" t="s">
        <v>393</v>
      </c>
      <c r="H145" s="212">
        <v>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82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1249</v>
      </c>
    </row>
    <row r="146" s="2" customFormat="1" ht="24.15" customHeight="1">
      <c r="A146" s="36"/>
      <c r="B146" s="176"/>
      <c r="C146" s="208" t="s">
        <v>128</v>
      </c>
      <c r="D146" s="208" t="s">
        <v>220</v>
      </c>
      <c r="E146" s="209" t="s">
        <v>1250</v>
      </c>
      <c r="F146" s="210" t="s">
        <v>1251</v>
      </c>
      <c r="G146" s="211" t="s">
        <v>1239</v>
      </c>
      <c r="H146" s="212">
        <v>25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82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1252</v>
      </c>
    </row>
    <row r="147" s="2" customFormat="1" ht="16.5" customHeight="1">
      <c r="A147" s="36"/>
      <c r="B147" s="176"/>
      <c r="C147" s="208" t="s">
        <v>131</v>
      </c>
      <c r="D147" s="208" t="s">
        <v>220</v>
      </c>
      <c r="E147" s="209" t="s">
        <v>1253</v>
      </c>
      <c r="F147" s="210" t="s">
        <v>1254</v>
      </c>
      <c r="G147" s="211" t="s">
        <v>393</v>
      </c>
      <c r="H147" s="212">
        <v>1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82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1255</v>
      </c>
    </row>
    <row r="148" s="2" customFormat="1" ht="16.5" customHeight="1">
      <c r="A148" s="36"/>
      <c r="B148" s="176"/>
      <c r="C148" s="208" t="s">
        <v>134</v>
      </c>
      <c r="D148" s="208" t="s">
        <v>220</v>
      </c>
      <c r="E148" s="209" t="s">
        <v>1256</v>
      </c>
      <c r="F148" s="210" t="s">
        <v>1257</v>
      </c>
      <c r="G148" s="211" t="s">
        <v>393</v>
      </c>
      <c r="H148" s="212">
        <v>2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82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1258</v>
      </c>
    </row>
    <row r="149" s="2" customFormat="1" ht="16.5" customHeight="1">
      <c r="A149" s="36"/>
      <c r="B149" s="176"/>
      <c r="C149" s="208" t="s">
        <v>137</v>
      </c>
      <c r="D149" s="208" t="s">
        <v>220</v>
      </c>
      <c r="E149" s="209" t="s">
        <v>1259</v>
      </c>
      <c r="F149" s="210" t="s">
        <v>1260</v>
      </c>
      <c r="G149" s="211" t="s">
        <v>393</v>
      </c>
      <c r="H149" s="212">
        <v>1</v>
      </c>
      <c r="I149" s="213"/>
      <c r="J149" s="212">
        <f>ROUND(I149*H149,3)</f>
        <v>0</v>
      </c>
      <c r="K149" s="214"/>
      <c r="L149" s="37"/>
      <c r="M149" s="215" t="s">
        <v>1</v>
      </c>
      <c r="N149" s="216" t="s">
        <v>44</v>
      </c>
      <c r="O149" s="80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119</v>
      </c>
      <c r="AT149" s="219" t="s">
        <v>220</v>
      </c>
      <c r="AU149" s="219" t="s">
        <v>82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1261</v>
      </c>
    </row>
    <row r="150" s="12" customFormat="1" ht="25.92" customHeight="1">
      <c r="A150" s="12"/>
      <c r="B150" s="195"/>
      <c r="C150" s="12"/>
      <c r="D150" s="196" t="s">
        <v>77</v>
      </c>
      <c r="E150" s="197" t="s">
        <v>800</v>
      </c>
      <c r="F150" s="197" t="s">
        <v>1262</v>
      </c>
      <c r="G150" s="12"/>
      <c r="H150" s="12"/>
      <c r="I150" s="198"/>
      <c r="J150" s="199">
        <f>BK150</f>
        <v>0</v>
      </c>
      <c r="K150" s="12"/>
      <c r="L150" s="195"/>
      <c r="M150" s="200"/>
      <c r="N150" s="201"/>
      <c r="O150" s="201"/>
      <c r="P150" s="202">
        <f>SUM(P151:P175)</f>
        <v>0</v>
      </c>
      <c r="Q150" s="201"/>
      <c r="R150" s="202">
        <f>SUM(R151:R175)</f>
        <v>0</v>
      </c>
      <c r="S150" s="201"/>
      <c r="T150" s="203">
        <f>SUM(T151:T175)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82</v>
      </c>
      <c r="AT150" s="204" t="s">
        <v>77</v>
      </c>
      <c r="AU150" s="204" t="s">
        <v>78</v>
      </c>
      <c r="AY150" s="196" t="s">
        <v>217</v>
      </c>
      <c r="BK150" s="205">
        <f>SUM(BK151:BK175)</f>
        <v>0</v>
      </c>
    </row>
    <row r="151" s="2" customFormat="1" ht="37.8" customHeight="1">
      <c r="A151" s="36"/>
      <c r="B151" s="176"/>
      <c r="C151" s="208" t="s">
        <v>269</v>
      </c>
      <c r="D151" s="208" t="s">
        <v>220</v>
      </c>
      <c r="E151" s="209" t="s">
        <v>1263</v>
      </c>
      <c r="F151" s="210" t="s">
        <v>1264</v>
      </c>
      <c r="G151" s="211" t="s">
        <v>303</v>
      </c>
      <c r="H151" s="212">
        <v>1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82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1265</v>
      </c>
    </row>
    <row r="152" s="2" customFormat="1" ht="49.05" customHeight="1">
      <c r="A152" s="36"/>
      <c r="B152" s="176"/>
      <c r="C152" s="208" t="s">
        <v>140</v>
      </c>
      <c r="D152" s="208" t="s">
        <v>220</v>
      </c>
      <c r="E152" s="209" t="s">
        <v>1266</v>
      </c>
      <c r="F152" s="210" t="s">
        <v>1267</v>
      </c>
      <c r="G152" s="211" t="s">
        <v>303</v>
      </c>
      <c r="H152" s="212">
        <v>1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82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1268</v>
      </c>
    </row>
    <row r="153" s="2" customFormat="1" ht="37.8" customHeight="1">
      <c r="A153" s="36"/>
      <c r="B153" s="176"/>
      <c r="C153" s="208" t="s">
        <v>78</v>
      </c>
      <c r="D153" s="208" t="s">
        <v>220</v>
      </c>
      <c r="E153" s="209" t="s">
        <v>1269</v>
      </c>
      <c r="F153" s="210" t="s">
        <v>1270</v>
      </c>
      <c r="G153" s="211" t="s">
        <v>303</v>
      </c>
      <c r="H153" s="212">
        <v>2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82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119</v>
      </c>
    </row>
    <row r="154" s="2" customFormat="1" ht="33" customHeight="1">
      <c r="A154" s="36"/>
      <c r="B154" s="176"/>
      <c r="C154" s="208" t="s">
        <v>143</v>
      </c>
      <c r="D154" s="208" t="s">
        <v>220</v>
      </c>
      <c r="E154" s="209" t="s">
        <v>1271</v>
      </c>
      <c r="F154" s="210" t="s">
        <v>1272</v>
      </c>
      <c r="G154" s="211" t="s">
        <v>303</v>
      </c>
      <c r="H154" s="212">
        <v>1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82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1273</v>
      </c>
    </row>
    <row r="155" s="2" customFormat="1" ht="24.15" customHeight="1">
      <c r="A155" s="36"/>
      <c r="B155" s="176"/>
      <c r="C155" s="208" t="s">
        <v>78</v>
      </c>
      <c r="D155" s="208" t="s">
        <v>220</v>
      </c>
      <c r="E155" s="209" t="s">
        <v>1274</v>
      </c>
      <c r="F155" s="210" t="s">
        <v>1275</v>
      </c>
      <c r="G155" s="211" t="s">
        <v>303</v>
      </c>
      <c r="H155" s="212">
        <v>4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82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125</v>
      </c>
    </row>
    <row r="156" s="2" customFormat="1" ht="24.15" customHeight="1">
      <c r="A156" s="36"/>
      <c r="B156" s="176"/>
      <c r="C156" s="208" t="s">
        <v>146</v>
      </c>
      <c r="D156" s="208" t="s">
        <v>220</v>
      </c>
      <c r="E156" s="209" t="s">
        <v>1276</v>
      </c>
      <c r="F156" s="210" t="s">
        <v>1277</v>
      </c>
      <c r="G156" s="211" t="s">
        <v>303</v>
      </c>
      <c r="H156" s="212">
        <v>6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82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1278</v>
      </c>
    </row>
    <row r="157" s="2" customFormat="1" ht="21.75" customHeight="1">
      <c r="A157" s="36"/>
      <c r="B157" s="176"/>
      <c r="C157" s="208" t="s">
        <v>827</v>
      </c>
      <c r="D157" s="208" t="s">
        <v>220</v>
      </c>
      <c r="E157" s="209" t="s">
        <v>1279</v>
      </c>
      <c r="F157" s="210" t="s">
        <v>1280</v>
      </c>
      <c r="G157" s="211" t="s">
        <v>303</v>
      </c>
      <c r="H157" s="212">
        <v>2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119</v>
      </c>
      <c r="AT157" s="219" t="s">
        <v>220</v>
      </c>
      <c r="AU157" s="219" t="s">
        <v>82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1281</v>
      </c>
    </row>
    <row r="158" s="2" customFormat="1" ht="21.75" customHeight="1">
      <c r="A158" s="36"/>
      <c r="B158" s="176"/>
      <c r="C158" s="208" t="s">
        <v>149</v>
      </c>
      <c r="D158" s="208" t="s">
        <v>220</v>
      </c>
      <c r="E158" s="209" t="s">
        <v>1282</v>
      </c>
      <c r="F158" s="210" t="s">
        <v>1283</v>
      </c>
      <c r="G158" s="211" t="s">
        <v>303</v>
      </c>
      <c r="H158" s="212">
        <v>4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82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1284</v>
      </c>
    </row>
    <row r="159" s="2" customFormat="1" ht="21.75" customHeight="1">
      <c r="A159" s="36"/>
      <c r="B159" s="176"/>
      <c r="C159" s="208" t="s">
        <v>344</v>
      </c>
      <c r="D159" s="208" t="s">
        <v>220</v>
      </c>
      <c r="E159" s="209" t="s">
        <v>1285</v>
      </c>
      <c r="F159" s="210" t="s">
        <v>1286</v>
      </c>
      <c r="G159" s="211" t="s">
        <v>303</v>
      </c>
      <c r="H159" s="212">
        <v>2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82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1287</v>
      </c>
    </row>
    <row r="160" s="2" customFormat="1" ht="37.8" customHeight="1">
      <c r="A160" s="36"/>
      <c r="B160" s="176"/>
      <c r="C160" s="208" t="s">
        <v>348</v>
      </c>
      <c r="D160" s="208" t="s">
        <v>220</v>
      </c>
      <c r="E160" s="209" t="s">
        <v>1288</v>
      </c>
      <c r="F160" s="210" t="s">
        <v>1289</v>
      </c>
      <c r="G160" s="211" t="s">
        <v>303</v>
      </c>
      <c r="H160" s="212">
        <v>1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82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1290</v>
      </c>
    </row>
    <row r="161" s="2" customFormat="1" ht="37.8" customHeight="1">
      <c r="A161" s="36"/>
      <c r="B161" s="176"/>
      <c r="C161" s="208" t="s">
        <v>1291</v>
      </c>
      <c r="D161" s="208" t="s">
        <v>220</v>
      </c>
      <c r="E161" s="209" t="s">
        <v>1292</v>
      </c>
      <c r="F161" s="210" t="s">
        <v>1293</v>
      </c>
      <c r="G161" s="211" t="s">
        <v>303</v>
      </c>
      <c r="H161" s="212">
        <v>2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82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1294</v>
      </c>
    </row>
    <row r="162" s="2" customFormat="1" ht="16.5" customHeight="1">
      <c r="A162" s="36"/>
      <c r="B162" s="176"/>
      <c r="C162" s="208" t="s">
        <v>7</v>
      </c>
      <c r="D162" s="208" t="s">
        <v>220</v>
      </c>
      <c r="E162" s="209" t="s">
        <v>1295</v>
      </c>
      <c r="F162" s="210" t="s">
        <v>1296</v>
      </c>
      <c r="G162" s="211" t="s">
        <v>303</v>
      </c>
      <c r="H162" s="212">
        <v>2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82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1297</v>
      </c>
    </row>
    <row r="163" s="2" customFormat="1" ht="16.5" customHeight="1">
      <c r="A163" s="36"/>
      <c r="B163" s="176"/>
      <c r="C163" s="208" t="s">
        <v>320</v>
      </c>
      <c r="D163" s="208" t="s">
        <v>220</v>
      </c>
      <c r="E163" s="209" t="s">
        <v>1298</v>
      </c>
      <c r="F163" s="210" t="s">
        <v>1299</v>
      </c>
      <c r="G163" s="211" t="s">
        <v>303</v>
      </c>
      <c r="H163" s="212">
        <v>4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82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1300</v>
      </c>
    </row>
    <row r="164" s="2" customFormat="1" ht="24.15" customHeight="1">
      <c r="A164" s="36"/>
      <c r="B164" s="176"/>
      <c r="C164" s="208" t="s">
        <v>324</v>
      </c>
      <c r="D164" s="208" t="s">
        <v>220</v>
      </c>
      <c r="E164" s="209" t="s">
        <v>1301</v>
      </c>
      <c r="F164" s="210" t="s">
        <v>1302</v>
      </c>
      <c r="G164" s="211" t="s">
        <v>1239</v>
      </c>
      <c r="H164" s="212">
        <v>27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82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1303</v>
      </c>
    </row>
    <row r="165" s="2" customFormat="1" ht="24.15" customHeight="1">
      <c r="A165" s="36"/>
      <c r="B165" s="176"/>
      <c r="C165" s="208" t="s">
        <v>328</v>
      </c>
      <c r="D165" s="208" t="s">
        <v>220</v>
      </c>
      <c r="E165" s="209" t="s">
        <v>1304</v>
      </c>
      <c r="F165" s="210" t="s">
        <v>1305</v>
      </c>
      <c r="G165" s="211" t="s">
        <v>1239</v>
      </c>
      <c r="H165" s="212">
        <v>26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82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1306</v>
      </c>
    </row>
    <row r="166" s="2" customFormat="1" ht="24.15" customHeight="1">
      <c r="A166" s="36"/>
      <c r="B166" s="176"/>
      <c r="C166" s="208" t="s">
        <v>309</v>
      </c>
      <c r="D166" s="208" t="s">
        <v>220</v>
      </c>
      <c r="E166" s="209" t="s">
        <v>1307</v>
      </c>
      <c r="F166" s="210" t="s">
        <v>1308</v>
      </c>
      <c r="G166" s="211" t="s">
        <v>1239</v>
      </c>
      <c r="H166" s="212">
        <v>11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82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1309</v>
      </c>
    </row>
    <row r="167" s="2" customFormat="1" ht="24.15" customHeight="1">
      <c r="A167" s="36"/>
      <c r="B167" s="176"/>
      <c r="C167" s="208" t="s">
        <v>300</v>
      </c>
      <c r="D167" s="208" t="s">
        <v>220</v>
      </c>
      <c r="E167" s="209" t="s">
        <v>1310</v>
      </c>
      <c r="F167" s="210" t="s">
        <v>1311</v>
      </c>
      <c r="G167" s="211" t="s">
        <v>1239</v>
      </c>
      <c r="H167" s="212">
        <v>27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82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1312</v>
      </c>
    </row>
    <row r="168" s="2" customFormat="1" ht="24.15" customHeight="1">
      <c r="A168" s="36"/>
      <c r="B168" s="176"/>
      <c r="C168" s="208" t="s">
        <v>305</v>
      </c>
      <c r="D168" s="208" t="s">
        <v>220</v>
      </c>
      <c r="E168" s="209" t="s">
        <v>1313</v>
      </c>
      <c r="F168" s="210" t="s">
        <v>1314</v>
      </c>
      <c r="G168" s="211" t="s">
        <v>1239</v>
      </c>
      <c r="H168" s="212">
        <v>26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82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1315</v>
      </c>
    </row>
    <row r="169" s="2" customFormat="1" ht="24.15" customHeight="1">
      <c r="A169" s="36"/>
      <c r="B169" s="176"/>
      <c r="C169" s="208" t="s">
        <v>1062</v>
      </c>
      <c r="D169" s="208" t="s">
        <v>220</v>
      </c>
      <c r="E169" s="209" t="s">
        <v>1316</v>
      </c>
      <c r="F169" s="210" t="s">
        <v>1317</v>
      </c>
      <c r="G169" s="211" t="s">
        <v>1239</v>
      </c>
      <c r="H169" s="212">
        <v>11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82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1318</v>
      </c>
    </row>
    <row r="170" s="2" customFormat="1" ht="24.15" customHeight="1">
      <c r="A170" s="36"/>
      <c r="B170" s="176"/>
      <c r="C170" s="208" t="s">
        <v>1064</v>
      </c>
      <c r="D170" s="208" t="s">
        <v>220</v>
      </c>
      <c r="E170" s="209" t="s">
        <v>1319</v>
      </c>
      <c r="F170" s="210" t="s">
        <v>1320</v>
      </c>
      <c r="G170" s="211" t="s">
        <v>1239</v>
      </c>
      <c r="H170" s="212">
        <v>64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119</v>
      </c>
      <c r="AT170" s="219" t="s">
        <v>220</v>
      </c>
      <c r="AU170" s="219" t="s">
        <v>82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1321</v>
      </c>
    </row>
    <row r="171" s="2" customFormat="1" ht="24.15" customHeight="1">
      <c r="A171" s="36"/>
      <c r="B171" s="176"/>
      <c r="C171" s="208" t="s">
        <v>256</v>
      </c>
      <c r="D171" s="208" t="s">
        <v>220</v>
      </c>
      <c r="E171" s="209" t="s">
        <v>1322</v>
      </c>
      <c r="F171" s="210" t="s">
        <v>1323</v>
      </c>
      <c r="G171" s="211" t="s">
        <v>1324</v>
      </c>
      <c r="H171" s="212">
        <v>1</v>
      </c>
      <c r="I171" s="213"/>
      <c r="J171" s="212">
        <f>ROUND(I171*H171,3)</f>
        <v>0</v>
      </c>
      <c r="K171" s="214"/>
      <c r="L171" s="37"/>
      <c r="M171" s="215" t="s">
        <v>1</v>
      </c>
      <c r="N171" s="216" t="s">
        <v>44</v>
      </c>
      <c r="O171" s="80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119</v>
      </c>
      <c r="AT171" s="219" t="s">
        <v>220</v>
      </c>
      <c r="AU171" s="219" t="s">
        <v>82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1325</v>
      </c>
    </row>
    <row r="172" s="2" customFormat="1" ht="16.5" customHeight="1">
      <c r="A172" s="36"/>
      <c r="B172" s="176"/>
      <c r="C172" s="208" t="s">
        <v>78</v>
      </c>
      <c r="D172" s="208" t="s">
        <v>220</v>
      </c>
      <c r="E172" s="209" t="s">
        <v>1326</v>
      </c>
      <c r="F172" s="210" t="s">
        <v>1327</v>
      </c>
      <c r="G172" s="211" t="s">
        <v>393</v>
      </c>
      <c r="H172" s="212">
        <v>5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119</v>
      </c>
      <c r="AT172" s="219" t="s">
        <v>220</v>
      </c>
      <c r="AU172" s="219" t="s">
        <v>82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119</v>
      </c>
      <c r="BM172" s="219" t="s">
        <v>131</v>
      </c>
    </row>
    <row r="173" s="2" customFormat="1" ht="16.5" customHeight="1">
      <c r="A173" s="36"/>
      <c r="B173" s="176"/>
      <c r="C173" s="208" t="s">
        <v>296</v>
      </c>
      <c r="D173" s="208" t="s">
        <v>220</v>
      </c>
      <c r="E173" s="209" t="s">
        <v>1328</v>
      </c>
      <c r="F173" s="210" t="s">
        <v>1260</v>
      </c>
      <c r="G173" s="211" t="s">
        <v>393</v>
      </c>
      <c r="H173" s="212">
        <v>1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119</v>
      </c>
      <c r="AT173" s="219" t="s">
        <v>220</v>
      </c>
      <c r="AU173" s="219" t="s">
        <v>82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1329</v>
      </c>
    </row>
    <row r="174" s="2" customFormat="1" ht="16.5" customHeight="1">
      <c r="A174" s="36"/>
      <c r="B174" s="176"/>
      <c r="C174" s="208" t="s">
        <v>292</v>
      </c>
      <c r="D174" s="208" t="s">
        <v>220</v>
      </c>
      <c r="E174" s="209" t="s">
        <v>1330</v>
      </c>
      <c r="F174" s="210" t="s">
        <v>1331</v>
      </c>
      <c r="G174" s="211" t="s">
        <v>393</v>
      </c>
      <c r="H174" s="212">
        <v>1</v>
      </c>
      <c r="I174" s="213"/>
      <c r="J174" s="212">
        <f>ROUND(I174*H174,3)</f>
        <v>0</v>
      </c>
      <c r="K174" s="214"/>
      <c r="L174" s="37"/>
      <c r="M174" s="215" t="s">
        <v>1</v>
      </c>
      <c r="N174" s="216" t="s">
        <v>44</v>
      </c>
      <c r="O174" s="80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119</v>
      </c>
      <c r="AT174" s="219" t="s">
        <v>220</v>
      </c>
      <c r="AU174" s="219" t="s">
        <v>82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119</v>
      </c>
      <c r="BM174" s="219" t="s">
        <v>1332</v>
      </c>
    </row>
    <row r="175" s="2" customFormat="1" ht="16.5" customHeight="1">
      <c r="A175" s="36"/>
      <c r="B175" s="176"/>
      <c r="C175" s="208" t="s">
        <v>336</v>
      </c>
      <c r="D175" s="208" t="s">
        <v>220</v>
      </c>
      <c r="E175" s="209" t="s">
        <v>1333</v>
      </c>
      <c r="F175" s="210" t="s">
        <v>1334</v>
      </c>
      <c r="G175" s="211" t="s">
        <v>393</v>
      </c>
      <c r="H175" s="212">
        <v>1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119</v>
      </c>
      <c r="AT175" s="219" t="s">
        <v>220</v>
      </c>
      <c r="AU175" s="219" t="s">
        <v>82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119</v>
      </c>
      <c r="BM175" s="219" t="s">
        <v>1335</v>
      </c>
    </row>
    <row r="176" s="12" customFormat="1" ht="25.92" customHeight="1">
      <c r="A176" s="12"/>
      <c r="B176" s="195"/>
      <c r="C176" s="12"/>
      <c r="D176" s="196" t="s">
        <v>77</v>
      </c>
      <c r="E176" s="197" t="s">
        <v>1336</v>
      </c>
      <c r="F176" s="197" t="s">
        <v>1337</v>
      </c>
      <c r="G176" s="12"/>
      <c r="H176" s="12"/>
      <c r="I176" s="198"/>
      <c r="J176" s="199">
        <f>BK176</f>
        <v>0</v>
      </c>
      <c r="K176" s="12"/>
      <c r="L176" s="195"/>
      <c r="M176" s="200"/>
      <c r="N176" s="201"/>
      <c r="O176" s="201"/>
      <c r="P176" s="202">
        <f>SUM(P177:P180)</f>
        <v>0</v>
      </c>
      <c r="Q176" s="201"/>
      <c r="R176" s="202">
        <f>SUM(R177:R180)</f>
        <v>0</v>
      </c>
      <c r="S176" s="201"/>
      <c r="T176" s="203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6" t="s">
        <v>82</v>
      </c>
      <c r="AT176" s="204" t="s">
        <v>77</v>
      </c>
      <c r="AU176" s="204" t="s">
        <v>78</v>
      </c>
      <c r="AY176" s="196" t="s">
        <v>217</v>
      </c>
      <c r="BK176" s="205">
        <f>SUM(BK177:BK180)</f>
        <v>0</v>
      </c>
    </row>
    <row r="177" s="2" customFormat="1" ht="62.7" customHeight="1">
      <c r="A177" s="36"/>
      <c r="B177" s="176"/>
      <c r="C177" s="208" t="s">
        <v>78</v>
      </c>
      <c r="D177" s="208" t="s">
        <v>220</v>
      </c>
      <c r="E177" s="209" t="s">
        <v>1338</v>
      </c>
      <c r="F177" s="210" t="s">
        <v>1339</v>
      </c>
      <c r="G177" s="211" t="s">
        <v>303</v>
      </c>
      <c r="H177" s="212">
        <v>1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119</v>
      </c>
      <c r="AT177" s="219" t="s">
        <v>220</v>
      </c>
      <c r="AU177" s="219" t="s">
        <v>82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119</v>
      </c>
      <c r="BM177" s="219" t="s">
        <v>137</v>
      </c>
    </row>
    <row r="178" s="2" customFormat="1" ht="62.7" customHeight="1">
      <c r="A178" s="36"/>
      <c r="B178" s="176"/>
      <c r="C178" s="208" t="s">
        <v>332</v>
      </c>
      <c r="D178" s="208" t="s">
        <v>220</v>
      </c>
      <c r="E178" s="209" t="s">
        <v>1340</v>
      </c>
      <c r="F178" s="210" t="s">
        <v>1341</v>
      </c>
      <c r="G178" s="211" t="s">
        <v>303</v>
      </c>
      <c r="H178" s="212">
        <v>1</v>
      </c>
      <c r="I178" s="213"/>
      <c r="J178" s="212">
        <f>ROUND(I178*H178,3)</f>
        <v>0</v>
      </c>
      <c r="K178" s="214"/>
      <c r="L178" s="37"/>
      <c r="M178" s="215" t="s">
        <v>1</v>
      </c>
      <c r="N178" s="216" t="s">
        <v>44</v>
      </c>
      <c r="O178" s="80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119</v>
      </c>
      <c r="AT178" s="219" t="s">
        <v>220</v>
      </c>
      <c r="AU178" s="219" t="s">
        <v>82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119</v>
      </c>
      <c r="BM178" s="219" t="s">
        <v>1342</v>
      </c>
    </row>
    <row r="179" s="2" customFormat="1" ht="16.5" customHeight="1">
      <c r="A179" s="36"/>
      <c r="B179" s="176"/>
      <c r="C179" s="208" t="s">
        <v>251</v>
      </c>
      <c r="D179" s="208" t="s">
        <v>220</v>
      </c>
      <c r="E179" s="209" t="s">
        <v>1343</v>
      </c>
      <c r="F179" s="210" t="s">
        <v>1327</v>
      </c>
      <c r="G179" s="211" t="s">
        <v>303</v>
      </c>
      <c r="H179" s="212">
        <v>2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119</v>
      </c>
      <c r="AT179" s="219" t="s">
        <v>220</v>
      </c>
      <c r="AU179" s="219" t="s">
        <v>82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119</v>
      </c>
      <c r="BM179" s="219" t="s">
        <v>1344</v>
      </c>
    </row>
    <row r="180" s="2" customFormat="1" ht="16.5" customHeight="1">
      <c r="A180" s="36"/>
      <c r="B180" s="176"/>
      <c r="C180" s="208" t="s">
        <v>486</v>
      </c>
      <c r="D180" s="208" t="s">
        <v>220</v>
      </c>
      <c r="E180" s="209" t="s">
        <v>1345</v>
      </c>
      <c r="F180" s="210" t="s">
        <v>1260</v>
      </c>
      <c r="G180" s="211" t="s">
        <v>303</v>
      </c>
      <c r="H180" s="212">
        <v>1</v>
      </c>
      <c r="I180" s="213"/>
      <c r="J180" s="212">
        <f>ROUND(I180*H180,3)</f>
        <v>0</v>
      </c>
      <c r="K180" s="214"/>
      <c r="L180" s="37"/>
      <c r="M180" s="215" t="s">
        <v>1</v>
      </c>
      <c r="N180" s="216" t="s">
        <v>44</v>
      </c>
      <c r="O180" s="80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119</v>
      </c>
      <c r="AT180" s="219" t="s">
        <v>220</v>
      </c>
      <c r="AU180" s="219" t="s">
        <v>82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119</v>
      </c>
      <c r="BM180" s="219" t="s">
        <v>1346</v>
      </c>
    </row>
    <row r="181" s="12" customFormat="1" ht="25.92" customHeight="1">
      <c r="A181" s="12"/>
      <c r="B181" s="195"/>
      <c r="C181" s="12"/>
      <c r="D181" s="196" t="s">
        <v>77</v>
      </c>
      <c r="E181" s="197" t="s">
        <v>1347</v>
      </c>
      <c r="F181" s="197" t="s">
        <v>1348</v>
      </c>
      <c r="G181" s="12"/>
      <c r="H181" s="12"/>
      <c r="I181" s="198"/>
      <c r="J181" s="199">
        <f>BK181</f>
        <v>0</v>
      </c>
      <c r="K181" s="12"/>
      <c r="L181" s="195"/>
      <c r="M181" s="200"/>
      <c r="N181" s="201"/>
      <c r="O181" s="201"/>
      <c r="P181" s="202">
        <f>SUM(P182:P184)</f>
        <v>0</v>
      </c>
      <c r="Q181" s="201"/>
      <c r="R181" s="202">
        <f>SUM(R182:R184)</f>
        <v>0</v>
      </c>
      <c r="S181" s="201"/>
      <c r="T181" s="203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96" t="s">
        <v>82</v>
      </c>
      <c r="AT181" s="204" t="s">
        <v>77</v>
      </c>
      <c r="AU181" s="204" t="s">
        <v>78</v>
      </c>
      <c r="AY181" s="196" t="s">
        <v>217</v>
      </c>
      <c r="BK181" s="205">
        <f>SUM(BK182:BK184)</f>
        <v>0</v>
      </c>
    </row>
    <row r="182" s="2" customFormat="1" ht="55.5" customHeight="1">
      <c r="A182" s="36"/>
      <c r="B182" s="176"/>
      <c r="C182" s="208" t="s">
        <v>78</v>
      </c>
      <c r="D182" s="208" t="s">
        <v>220</v>
      </c>
      <c r="E182" s="209" t="s">
        <v>1349</v>
      </c>
      <c r="F182" s="210" t="s">
        <v>1350</v>
      </c>
      <c r="G182" s="211" t="s">
        <v>303</v>
      </c>
      <c r="H182" s="212">
        <v>4</v>
      </c>
      <c r="I182" s="213"/>
      <c r="J182" s="212">
        <f>ROUND(I182*H182,3)</f>
        <v>0</v>
      </c>
      <c r="K182" s="214"/>
      <c r="L182" s="37"/>
      <c r="M182" s="215" t="s">
        <v>1</v>
      </c>
      <c r="N182" s="216" t="s">
        <v>44</v>
      </c>
      <c r="O182" s="80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119</v>
      </c>
      <c r="AT182" s="219" t="s">
        <v>220</v>
      </c>
      <c r="AU182" s="219" t="s">
        <v>82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119</v>
      </c>
      <c r="BM182" s="219" t="s">
        <v>140</v>
      </c>
    </row>
    <row r="183" s="2" customFormat="1" ht="16.5" customHeight="1">
      <c r="A183" s="36"/>
      <c r="B183" s="176"/>
      <c r="C183" s="208" t="s">
        <v>490</v>
      </c>
      <c r="D183" s="208" t="s">
        <v>220</v>
      </c>
      <c r="E183" s="209" t="s">
        <v>1351</v>
      </c>
      <c r="F183" s="210" t="s">
        <v>1327</v>
      </c>
      <c r="G183" s="211" t="s">
        <v>393</v>
      </c>
      <c r="H183" s="212">
        <v>4</v>
      </c>
      <c r="I183" s="213"/>
      <c r="J183" s="212">
        <f>ROUND(I183*H183,3)</f>
        <v>0</v>
      </c>
      <c r="K183" s="214"/>
      <c r="L183" s="37"/>
      <c r="M183" s="215" t="s">
        <v>1</v>
      </c>
      <c r="N183" s="216" t="s">
        <v>44</v>
      </c>
      <c r="O183" s="80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119</v>
      </c>
      <c r="AT183" s="219" t="s">
        <v>220</v>
      </c>
      <c r="AU183" s="219" t="s">
        <v>82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119</v>
      </c>
      <c r="BM183" s="219" t="s">
        <v>1352</v>
      </c>
    </row>
    <row r="184" s="2" customFormat="1" ht="16.5" customHeight="1">
      <c r="A184" s="36"/>
      <c r="B184" s="176"/>
      <c r="C184" s="208" t="s">
        <v>500</v>
      </c>
      <c r="D184" s="208" t="s">
        <v>220</v>
      </c>
      <c r="E184" s="209" t="s">
        <v>1353</v>
      </c>
      <c r="F184" s="210" t="s">
        <v>1260</v>
      </c>
      <c r="G184" s="211" t="s">
        <v>393</v>
      </c>
      <c r="H184" s="212">
        <v>1</v>
      </c>
      <c r="I184" s="213"/>
      <c r="J184" s="212">
        <f>ROUND(I184*H184,3)</f>
        <v>0</v>
      </c>
      <c r="K184" s="214"/>
      <c r="L184" s="37"/>
      <c r="M184" s="215" t="s">
        <v>1</v>
      </c>
      <c r="N184" s="216" t="s">
        <v>44</v>
      </c>
      <c r="O184" s="80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119</v>
      </c>
      <c r="AT184" s="219" t="s">
        <v>220</v>
      </c>
      <c r="AU184" s="219" t="s">
        <v>82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119</v>
      </c>
      <c r="BM184" s="219" t="s">
        <v>1354</v>
      </c>
    </row>
    <row r="185" s="12" customFormat="1" ht="25.92" customHeight="1">
      <c r="A185" s="12"/>
      <c r="B185" s="195"/>
      <c r="C185" s="12"/>
      <c r="D185" s="196" t="s">
        <v>77</v>
      </c>
      <c r="E185" s="197" t="s">
        <v>1355</v>
      </c>
      <c r="F185" s="197" t="s">
        <v>1356</v>
      </c>
      <c r="G185" s="12"/>
      <c r="H185" s="12"/>
      <c r="I185" s="198"/>
      <c r="J185" s="199">
        <f>BK185</f>
        <v>0</v>
      </c>
      <c r="K185" s="12"/>
      <c r="L185" s="195"/>
      <c r="M185" s="200"/>
      <c r="N185" s="201"/>
      <c r="O185" s="201"/>
      <c r="P185" s="202">
        <f>SUM(P186:P196)</f>
        <v>0</v>
      </c>
      <c r="Q185" s="201"/>
      <c r="R185" s="202">
        <f>SUM(R186:R196)</f>
        <v>0</v>
      </c>
      <c r="S185" s="201"/>
      <c r="T185" s="203">
        <f>SUM(T186:T196)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96" t="s">
        <v>82</v>
      </c>
      <c r="AT185" s="204" t="s">
        <v>77</v>
      </c>
      <c r="AU185" s="204" t="s">
        <v>78</v>
      </c>
      <c r="AY185" s="196" t="s">
        <v>217</v>
      </c>
      <c r="BK185" s="205">
        <f>SUM(BK186:BK196)</f>
        <v>0</v>
      </c>
    </row>
    <row r="186" s="2" customFormat="1" ht="24.15" customHeight="1">
      <c r="A186" s="36"/>
      <c r="B186" s="176"/>
      <c r="C186" s="208" t="s">
        <v>78</v>
      </c>
      <c r="D186" s="208" t="s">
        <v>220</v>
      </c>
      <c r="E186" s="209" t="s">
        <v>721</v>
      </c>
      <c r="F186" s="210" t="s">
        <v>1357</v>
      </c>
      <c r="G186" s="211" t="s">
        <v>303</v>
      </c>
      <c r="H186" s="212">
        <v>4</v>
      </c>
      <c r="I186" s="213"/>
      <c r="J186" s="212">
        <f>ROUND(I186*H186,3)</f>
        <v>0</v>
      </c>
      <c r="K186" s="214"/>
      <c r="L186" s="37"/>
      <c r="M186" s="215" t="s">
        <v>1</v>
      </c>
      <c r="N186" s="216" t="s">
        <v>44</v>
      </c>
      <c r="O186" s="80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119</v>
      </c>
      <c r="AT186" s="219" t="s">
        <v>220</v>
      </c>
      <c r="AU186" s="219" t="s">
        <v>82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119</v>
      </c>
      <c r="BM186" s="219" t="s">
        <v>146</v>
      </c>
    </row>
    <row r="187" s="2" customFormat="1" ht="16.5" customHeight="1">
      <c r="A187" s="36"/>
      <c r="B187" s="176"/>
      <c r="C187" s="208" t="s">
        <v>1119</v>
      </c>
      <c r="D187" s="208" t="s">
        <v>220</v>
      </c>
      <c r="E187" s="209" t="s">
        <v>1358</v>
      </c>
      <c r="F187" s="210" t="s">
        <v>1359</v>
      </c>
      <c r="G187" s="211" t="s">
        <v>303</v>
      </c>
      <c r="H187" s="212">
        <v>8</v>
      </c>
      <c r="I187" s="213"/>
      <c r="J187" s="212">
        <f>ROUND(I187*H187,3)</f>
        <v>0</v>
      </c>
      <c r="K187" s="214"/>
      <c r="L187" s="37"/>
      <c r="M187" s="215" t="s">
        <v>1</v>
      </c>
      <c r="N187" s="216" t="s">
        <v>44</v>
      </c>
      <c r="O187" s="80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119</v>
      </c>
      <c r="AT187" s="219" t="s">
        <v>220</v>
      </c>
      <c r="AU187" s="219" t="s">
        <v>82</v>
      </c>
      <c r="AY187" s="15" t="s">
        <v>217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220">
        <f>ROUND(I187*H187,3)</f>
        <v>0</v>
      </c>
      <c r="BL187" s="15" t="s">
        <v>119</v>
      </c>
      <c r="BM187" s="219" t="s">
        <v>1360</v>
      </c>
    </row>
    <row r="188" s="2" customFormat="1" ht="24.15" customHeight="1">
      <c r="A188" s="36"/>
      <c r="B188" s="176"/>
      <c r="C188" s="208" t="s">
        <v>504</v>
      </c>
      <c r="D188" s="208" t="s">
        <v>220</v>
      </c>
      <c r="E188" s="209" t="s">
        <v>1361</v>
      </c>
      <c r="F188" s="210" t="s">
        <v>1362</v>
      </c>
      <c r="G188" s="211" t="s">
        <v>303</v>
      </c>
      <c r="H188" s="212">
        <v>8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119</v>
      </c>
      <c r="AT188" s="219" t="s">
        <v>220</v>
      </c>
      <c r="AU188" s="219" t="s">
        <v>82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119</v>
      </c>
      <c r="BM188" s="219" t="s">
        <v>1363</v>
      </c>
    </row>
    <row r="189" s="2" customFormat="1" ht="24.15" customHeight="1">
      <c r="A189" s="36"/>
      <c r="B189" s="176"/>
      <c r="C189" s="208" t="s">
        <v>1095</v>
      </c>
      <c r="D189" s="208" t="s">
        <v>220</v>
      </c>
      <c r="E189" s="209" t="s">
        <v>1364</v>
      </c>
      <c r="F189" s="210" t="s">
        <v>1365</v>
      </c>
      <c r="G189" s="211" t="s">
        <v>303</v>
      </c>
      <c r="H189" s="212">
        <v>1</v>
      </c>
      <c r="I189" s="213"/>
      <c r="J189" s="212">
        <f>ROUND(I189*H189,3)</f>
        <v>0</v>
      </c>
      <c r="K189" s="214"/>
      <c r="L189" s="37"/>
      <c r="M189" s="215" t="s">
        <v>1</v>
      </c>
      <c r="N189" s="216" t="s">
        <v>44</v>
      </c>
      <c r="O189" s="80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119</v>
      </c>
      <c r="AT189" s="219" t="s">
        <v>220</v>
      </c>
      <c r="AU189" s="219" t="s">
        <v>82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119</v>
      </c>
      <c r="BM189" s="219" t="s">
        <v>1366</v>
      </c>
    </row>
    <row r="190" s="2" customFormat="1" ht="16.5" customHeight="1">
      <c r="A190" s="36"/>
      <c r="B190" s="176"/>
      <c r="C190" s="208" t="s">
        <v>590</v>
      </c>
      <c r="D190" s="208" t="s">
        <v>220</v>
      </c>
      <c r="E190" s="209" t="s">
        <v>1367</v>
      </c>
      <c r="F190" s="210" t="s">
        <v>1368</v>
      </c>
      <c r="G190" s="211" t="s">
        <v>303</v>
      </c>
      <c r="H190" s="212">
        <v>4</v>
      </c>
      <c r="I190" s="213"/>
      <c r="J190" s="212">
        <f>ROUND(I190*H190,3)</f>
        <v>0</v>
      </c>
      <c r="K190" s="214"/>
      <c r="L190" s="37"/>
      <c r="M190" s="215" t="s">
        <v>1</v>
      </c>
      <c r="N190" s="216" t="s">
        <v>44</v>
      </c>
      <c r="O190" s="80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119</v>
      </c>
      <c r="AT190" s="219" t="s">
        <v>220</v>
      </c>
      <c r="AU190" s="219" t="s">
        <v>82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119</v>
      </c>
      <c r="BM190" s="219" t="s">
        <v>1369</v>
      </c>
    </row>
    <row r="191" s="2" customFormat="1" ht="16.5" customHeight="1">
      <c r="A191" s="36"/>
      <c r="B191" s="176"/>
      <c r="C191" s="208" t="s">
        <v>594</v>
      </c>
      <c r="D191" s="208" t="s">
        <v>220</v>
      </c>
      <c r="E191" s="209" t="s">
        <v>1370</v>
      </c>
      <c r="F191" s="210" t="s">
        <v>1371</v>
      </c>
      <c r="G191" s="211" t="s">
        <v>303</v>
      </c>
      <c r="H191" s="212">
        <v>4</v>
      </c>
      <c r="I191" s="213"/>
      <c r="J191" s="212">
        <f>ROUND(I191*H191,3)</f>
        <v>0</v>
      </c>
      <c r="K191" s="214"/>
      <c r="L191" s="37"/>
      <c r="M191" s="215" t="s">
        <v>1</v>
      </c>
      <c r="N191" s="216" t="s">
        <v>44</v>
      </c>
      <c r="O191" s="80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9" t="s">
        <v>119</v>
      </c>
      <c r="AT191" s="219" t="s">
        <v>220</v>
      </c>
      <c r="AU191" s="219" t="s">
        <v>82</v>
      </c>
      <c r="AY191" s="15" t="s">
        <v>217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220">
        <f>ROUND(I191*H191,3)</f>
        <v>0</v>
      </c>
      <c r="BL191" s="15" t="s">
        <v>119</v>
      </c>
      <c r="BM191" s="219" t="s">
        <v>1372</v>
      </c>
    </row>
    <row r="192" s="2" customFormat="1" ht="24.15" customHeight="1">
      <c r="A192" s="36"/>
      <c r="B192" s="176"/>
      <c r="C192" s="208" t="s">
        <v>576</v>
      </c>
      <c r="D192" s="208" t="s">
        <v>220</v>
      </c>
      <c r="E192" s="209" t="s">
        <v>1373</v>
      </c>
      <c r="F192" s="210" t="s">
        <v>1374</v>
      </c>
      <c r="G192" s="211" t="s">
        <v>1239</v>
      </c>
      <c r="H192" s="212">
        <v>16</v>
      </c>
      <c r="I192" s="213"/>
      <c r="J192" s="212">
        <f>ROUND(I192*H192,3)</f>
        <v>0</v>
      </c>
      <c r="K192" s="214"/>
      <c r="L192" s="37"/>
      <c r="M192" s="215" t="s">
        <v>1</v>
      </c>
      <c r="N192" s="216" t="s">
        <v>44</v>
      </c>
      <c r="O192" s="80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119</v>
      </c>
      <c r="AT192" s="219" t="s">
        <v>220</v>
      </c>
      <c r="AU192" s="219" t="s">
        <v>82</v>
      </c>
      <c r="AY192" s="15" t="s">
        <v>217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220">
        <f>ROUND(I192*H192,3)</f>
        <v>0</v>
      </c>
      <c r="BL192" s="15" t="s">
        <v>119</v>
      </c>
      <c r="BM192" s="219" t="s">
        <v>1375</v>
      </c>
    </row>
    <row r="193" s="2" customFormat="1" ht="24.15" customHeight="1">
      <c r="A193" s="36"/>
      <c r="B193" s="176"/>
      <c r="C193" s="208" t="s">
        <v>580</v>
      </c>
      <c r="D193" s="208" t="s">
        <v>220</v>
      </c>
      <c r="E193" s="209" t="s">
        <v>1376</v>
      </c>
      <c r="F193" s="210" t="s">
        <v>1377</v>
      </c>
      <c r="G193" s="211" t="s">
        <v>1239</v>
      </c>
      <c r="H193" s="212">
        <v>14</v>
      </c>
      <c r="I193" s="213"/>
      <c r="J193" s="212">
        <f>ROUND(I193*H193,3)</f>
        <v>0</v>
      </c>
      <c r="K193" s="214"/>
      <c r="L193" s="37"/>
      <c r="M193" s="215" t="s">
        <v>1</v>
      </c>
      <c r="N193" s="216" t="s">
        <v>44</v>
      </c>
      <c r="O193" s="80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119</v>
      </c>
      <c r="AT193" s="219" t="s">
        <v>220</v>
      </c>
      <c r="AU193" s="219" t="s">
        <v>82</v>
      </c>
      <c r="AY193" s="15" t="s">
        <v>217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220">
        <f>ROUND(I193*H193,3)</f>
        <v>0</v>
      </c>
      <c r="BL193" s="15" t="s">
        <v>119</v>
      </c>
      <c r="BM193" s="219" t="s">
        <v>1378</v>
      </c>
    </row>
    <row r="194" s="2" customFormat="1" ht="16.5" customHeight="1">
      <c r="A194" s="36"/>
      <c r="B194" s="176"/>
      <c r="C194" s="208" t="s">
        <v>415</v>
      </c>
      <c r="D194" s="208" t="s">
        <v>220</v>
      </c>
      <c r="E194" s="209" t="s">
        <v>1379</v>
      </c>
      <c r="F194" s="210" t="s">
        <v>1380</v>
      </c>
      <c r="G194" s="211" t="s">
        <v>1239</v>
      </c>
      <c r="H194" s="212">
        <v>9</v>
      </c>
      <c r="I194" s="213"/>
      <c r="J194" s="212">
        <f>ROUND(I194*H194,3)</f>
        <v>0</v>
      </c>
      <c r="K194" s="214"/>
      <c r="L194" s="37"/>
      <c r="M194" s="215" t="s">
        <v>1</v>
      </c>
      <c r="N194" s="216" t="s">
        <v>44</v>
      </c>
      <c r="O194" s="80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119</v>
      </c>
      <c r="AT194" s="219" t="s">
        <v>220</v>
      </c>
      <c r="AU194" s="219" t="s">
        <v>82</v>
      </c>
      <c r="AY194" s="15" t="s">
        <v>217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220">
        <f>ROUND(I194*H194,3)</f>
        <v>0</v>
      </c>
      <c r="BL194" s="15" t="s">
        <v>119</v>
      </c>
      <c r="BM194" s="219" t="s">
        <v>1381</v>
      </c>
    </row>
    <row r="195" s="2" customFormat="1" ht="16.5" customHeight="1">
      <c r="A195" s="36"/>
      <c r="B195" s="176"/>
      <c r="C195" s="208" t="s">
        <v>881</v>
      </c>
      <c r="D195" s="208" t="s">
        <v>220</v>
      </c>
      <c r="E195" s="209" t="s">
        <v>1382</v>
      </c>
      <c r="F195" s="210" t="s">
        <v>1383</v>
      </c>
      <c r="G195" s="211" t="s">
        <v>393</v>
      </c>
      <c r="H195" s="212">
        <v>3</v>
      </c>
      <c r="I195" s="213"/>
      <c r="J195" s="212">
        <f>ROUND(I195*H195,3)</f>
        <v>0</v>
      </c>
      <c r="K195" s="214"/>
      <c r="L195" s="37"/>
      <c r="M195" s="215" t="s">
        <v>1</v>
      </c>
      <c r="N195" s="216" t="s">
        <v>44</v>
      </c>
      <c r="O195" s="80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119</v>
      </c>
      <c r="AT195" s="219" t="s">
        <v>220</v>
      </c>
      <c r="AU195" s="219" t="s">
        <v>82</v>
      </c>
      <c r="AY195" s="15" t="s">
        <v>217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220">
        <f>ROUND(I195*H195,3)</f>
        <v>0</v>
      </c>
      <c r="BL195" s="15" t="s">
        <v>119</v>
      </c>
      <c r="BM195" s="219" t="s">
        <v>1384</v>
      </c>
    </row>
    <row r="196" s="2" customFormat="1" ht="16.5" customHeight="1">
      <c r="A196" s="36"/>
      <c r="B196" s="176"/>
      <c r="C196" s="208" t="s">
        <v>885</v>
      </c>
      <c r="D196" s="208" t="s">
        <v>220</v>
      </c>
      <c r="E196" s="209" t="s">
        <v>137</v>
      </c>
      <c r="F196" s="210" t="s">
        <v>1260</v>
      </c>
      <c r="G196" s="211" t="s">
        <v>393</v>
      </c>
      <c r="H196" s="212">
        <v>1</v>
      </c>
      <c r="I196" s="213"/>
      <c r="J196" s="212">
        <f>ROUND(I196*H196,3)</f>
        <v>0</v>
      </c>
      <c r="K196" s="214"/>
      <c r="L196" s="37"/>
      <c r="M196" s="215" t="s">
        <v>1</v>
      </c>
      <c r="N196" s="216" t="s">
        <v>44</v>
      </c>
      <c r="O196" s="80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9" t="s">
        <v>119</v>
      </c>
      <c r="AT196" s="219" t="s">
        <v>220</v>
      </c>
      <c r="AU196" s="219" t="s">
        <v>82</v>
      </c>
      <c r="AY196" s="15" t="s">
        <v>217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220">
        <f>ROUND(I196*H196,3)</f>
        <v>0</v>
      </c>
      <c r="BL196" s="15" t="s">
        <v>119</v>
      </c>
      <c r="BM196" s="219" t="s">
        <v>1385</v>
      </c>
    </row>
    <row r="197" s="12" customFormat="1" ht="25.92" customHeight="1">
      <c r="A197" s="12"/>
      <c r="B197" s="195"/>
      <c r="C197" s="12"/>
      <c r="D197" s="196" t="s">
        <v>77</v>
      </c>
      <c r="E197" s="197" t="s">
        <v>1386</v>
      </c>
      <c r="F197" s="197" t="s">
        <v>1387</v>
      </c>
      <c r="G197" s="12"/>
      <c r="H197" s="12"/>
      <c r="I197" s="198"/>
      <c r="J197" s="199">
        <f>BK197</f>
        <v>0</v>
      </c>
      <c r="K197" s="12"/>
      <c r="L197" s="195"/>
      <c r="M197" s="200"/>
      <c r="N197" s="201"/>
      <c r="O197" s="201"/>
      <c r="P197" s="202">
        <f>SUM(P198:P201)</f>
        <v>0</v>
      </c>
      <c r="Q197" s="201"/>
      <c r="R197" s="202">
        <f>SUM(R198:R201)</f>
        <v>0</v>
      </c>
      <c r="S197" s="201"/>
      <c r="T197" s="203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96" t="s">
        <v>82</v>
      </c>
      <c r="AT197" s="204" t="s">
        <v>77</v>
      </c>
      <c r="AU197" s="204" t="s">
        <v>78</v>
      </c>
      <c r="AY197" s="196" t="s">
        <v>217</v>
      </c>
      <c r="BK197" s="205">
        <f>SUM(BK198:BK201)</f>
        <v>0</v>
      </c>
    </row>
    <row r="198" s="2" customFormat="1" ht="16.5" customHeight="1">
      <c r="A198" s="36"/>
      <c r="B198" s="176"/>
      <c r="C198" s="208" t="s">
        <v>78</v>
      </c>
      <c r="D198" s="208" t="s">
        <v>220</v>
      </c>
      <c r="E198" s="209" t="s">
        <v>1388</v>
      </c>
      <c r="F198" s="210" t="s">
        <v>1389</v>
      </c>
      <c r="G198" s="211" t="s">
        <v>303</v>
      </c>
      <c r="H198" s="212">
        <v>4</v>
      </c>
      <c r="I198" s="213"/>
      <c r="J198" s="212">
        <f>ROUND(I198*H198,3)</f>
        <v>0</v>
      </c>
      <c r="K198" s="214"/>
      <c r="L198" s="37"/>
      <c r="M198" s="215" t="s">
        <v>1</v>
      </c>
      <c r="N198" s="216" t="s">
        <v>44</v>
      </c>
      <c r="O198" s="80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119</v>
      </c>
      <c r="AT198" s="219" t="s">
        <v>220</v>
      </c>
      <c r="AU198" s="219" t="s">
        <v>82</v>
      </c>
      <c r="AY198" s="15" t="s">
        <v>217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220">
        <f>ROUND(I198*H198,3)</f>
        <v>0</v>
      </c>
      <c r="BL198" s="15" t="s">
        <v>119</v>
      </c>
      <c r="BM198" s="219" t="s">
        <v>149</v>
      </c>
    </row>
    <row r="199" s="2" customFormat="1" ht="16.5" customHeight="1">
      <c r="A199" s="36"/>
      <c r="B199" s="176"/>
      <c r="C199" s="208" t="s">
        <v>1123</v>
      </c>
      <c r="D199" s="208" t="s">
        <v>220</v>
      </c>
      <c r="E199" s="209" t="s">
        <v>1390</v>
      </c>
      <c r="F199" s="210" t="s">
        <v>1391</v>
      </c>
      <c r="G199" s="211" t="s">
        <v>303</v>
      </c>
      <c r="H199" s="212">
        <v>1</v>
      </c>
      <c r="I199" s="213"/>
      <c r="J199" s="212">
        <f>ROUND(I199*H199,3)</f>
        <v>0</v>
      </c>
      <c r="K199" s="214"/>
      <c r="L199" s="37"/>
      <c r="M199" s="215" t="s">
        <v>1</v>
      </c>
      <c r="N199" s="216" t="s">
        <v>44</v>
      </c>
      <c r="O199" s="80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119</v>
      </c>
      <c r="AT199" s="219" t="s">
        <v>220</v>
      </c>
      <c r="AU199" s="219" t="s">
        <v>82</v>
      </c>
      <c r="AY199" s="15" t="s">
        <v>217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220">
        <f>ROUND(I199*H199,3)</f>
        <v>0</v>
      </c>
      <c r="BL199" s="15" t="s">
        <v>119</v>
      </c>
      <c r="BM199" s="219" t="s">
        <v>1392</v>
      </c>
    </row>
    <row r="200" s="2" customFormat="1" ht="24.15" customHeight="1">
      <c r="A200" s="36"/>
      <c r="B200" s="176"/>
      <c r="C200" s="208" t="s">
        <v>1127</v>
      </c>
      <c r="D200" s="208" t="s">
        <v>220</v>
      </c>
      <c r="E200" s="209" t="s">
        <v>1393</v>
      </c>
      <c r="F200" s="210" t="s">
        <v>1394</v>
      </c>
      <c r="G200" s="211" t="s">
        <v>393</v>
      </c>
      <c r="H200" s="212">
        <v>1</v>
      </c>
      <c r="I200" s="213"/>
      <c r="J200" s="212">
        <f>ROUND(I200*H200,3)</f>
        <v>0</v>
      </c>
      <c r="K200" s="214"/>
      <c r="L200" s="37"/>
      <c r="M200" s="215" t="s">
        <v>1</v>
      </c>
      <c r="N200" s="216" t="s">
        <v>44</v>
      </c>
      <c r="O200" s="80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119</v>
      </c>
      <c r="AT200" s="219" t="s">
        <v>220</v>
      </c>
      <c r="AU200" s="219" t="s">
        <v>82</v>
      </c>
      <c r="AY200" s="15" t="s">
        <v>217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220">
        <f>ROUND(I200*H200,3)</f>
        <v>0</v>
      </c>
      <c r="BL200" s="15" t="s">
        <v>119</v>
      </c>
      <c r="BM200" s="219" t="s">
        <v>1395</v>
      </c>
    </row>
    <row r="201" s="2" customFormat="1" ht="16.5" customHeight="1">
      <c r="A201" s="36"/>
      <c r="B201" s="176"/>
      <c r="C201" s="208" t="s">
        <v>899</v>
      </c>
      <c r="D201" s="208" t="s">
        <v>220</v>
      </c>
      <c r="E201" s="209" t="s">
        <v>1396</v>
      </c>
      <c r="F201" s="210" t="s">
        <v>1383</v>
      </c>
      <c r="G201" s="211" t="s">
        <v>393</v>
      </c>
      <c r="H201" s="212">
        <v>6</v>
      </c>
      <c r="I201" s="213"/>
      <c r="J201" s="212">
        <f>ROUND(I201*H201,3)</f>
        <v>0</v>
      </c>
      <c r="K201" s="214"/>
      <c r="L201" s="37"/>
      <c r="M201" s="215" t="s">
        <v>1</v>
      </c>
      <c r="N201" s="216" t="s">
        <v>44</v>
      </c>
      <c r="O201" s="80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119</v>
      </c>
      <c r="AT201" s="219" t="s">
        <v>220</v>
      </c>
      <c r="AU201" s="219" t="s">
        <v>82</v>
      </c>
      <c r="AY201" s="15" t="s">
        <v>217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220">
        <f>ROUND(I201*H201,3)</f>
        <v>0</v>
      </c>
      <c r="BL201" s="15" t="s">
        <v>119</v>
      </c>
      <c r="BM201" s="219" t="s">
        <v>1397</v>
      </c>
    </row>
    <row r="202" s="12" customFormat="1" ht="25.92" customHeight="1">
      <c r="A202" s="12"/>
      <c r="B202" s="195"/>
      <c r="C202" s="12"/>
      <c r="D202" s="196" t="s">
        <v>77</v>
      </c>
      <c r="E202" s="197" t="s">
        <v>1398</v>
      </c>
      <c r="F202" s="197" t="s">
        <v>1399</v>
      </c>
      <c r="G202" s="12"/>
      <c r="H202" s="12"/>
      <c r="I202" s="198"/>
      <c r="J202" s="199">
        <f>BK202</f>
        <v>0</v>
      </c>
      <c r="K202" s="12"/>
      <c r="L202" s="195"/>
      <c r="M202" s="200"/>
      <c r="N202" s="201"/>
      <c r="O202" s="201"/>
      <c r="P202" s="202">
        <f>SUM(P203:P206)</f>
        <v>0</v>
      </c>
      <c r="Q202" s="201"/>
      <c r="R202" s="202">
        <f>SUM(R203:R206)</f>
        <v>0</v>
      </c>
      <c r="S202" s="201"/>
      <c r="T202" s="203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6" t="s">
        <v>82</v>
      </c>
      <c r="AT202" s="204" t="s">
        <v>77</v>
      </c>
      <c r="AU202" s="204" t="s">
        <v>78</v>
      </c>
      <c r="AY202" s="196" t="s">
        <v>217</v>
      </c>
      <c r="BK202" s="205">
        <f>SUM(BK203:BK206)</f>
        <v>0</v>
      </c>
    </row>
    <row r="203" s="2" customFormat="1" ht="21.75" customHeight="1">
      <c r="A203" s="36"/>
      <c r="B203" s="176"/>
      <c r="C203" s="208" t="s">
        <v>78</v>
      </c>
      <c r="D203" s="208" t="s">
        <v>220</v>
      </c>
      <c r="E203" s="209" t="s">
        <v>1400</v>
      </c>
      <c r="F203" s="210" t="s">
        <v>1401</v>
      </c>
      <c r="G203" s="211" t="s">
        <v>393</v>
      </c>
      <c r="H203" s="212">
        <v>1</v>
      </c>
      <c r="I203" s="213"/>
      <c r="J203" s="212">
        <f>ROUND(I203*H203,3)</f>
        <v>0</v>
      </c>
      <c r="K203" s="214"/>
      <c r="L203" s="37"/>
      <c r="M203" s="215" t="s">
        <v>1</v>
      </c>
      <c r="N203" s="216" t="s">
        <v>44</v>
      </c>
      <c r="O203" s="80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119</v>
      </c>
      <c r="AT203" s="219" t="s">
        <v>220</v>
      </c>
      <c r="AU203" s="219" t="s">
        <v>82</v>
      </c>
      <c r="AY203" s="15" t="s">
        <v>217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220">
        <f>ROUND(I203*H203,3)</f>
        <v>0</v>
      </c>
      <c r="BL203" s="15" t="s">
        <v>119</v>
      </c>
      <c r="BM203" s="219" t="s">
        <v>348</v>
      </c>
    </row>
    <row r="204" s="2" customFormat="1" ht="16.5" customHeight="1">
      <c r="A204" s="36"/>
      <c r="B204" s="176"/>
      <c r="C204" s="208" t="s">
        <v>598</v>
      </c>
      <c r="D204" s="208" t="s">
        <v>220</v>
      </c>
      <c r="E204" s="209" t="s">
        <v>1402</v>
      </c>
      <c r="F204" s="210" t="s">
        <v>1403</v>
      </c>
      <c r="G204" s="211" t="s">
        <v>393</v>
      </c>
      <c r="H204" s="212">
        <v>1</v>
      </c>
      <c r="I204" s="213"/>
      <c r="J204" s="212">
        <f>ROUND(I204*H204,3)</f>
        <v>0</v>
      </c>
      <c r="K204" s="214"/>
      <c r="L204" s="37"/>
      <c r="M204" s="215" t="s">
        <v>1</v>
      </c>
      <c r="N204" s="216" t="s">
        <v>44</v>
      </c>
      <c r="O204" s="80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119</v>
      </c>
      <c r="AT204" s="219" t="s">
        <v>220</v>
      </c>
      <c r="AU204" s="219" t="s">
        <v>82</v>
      </c>
      <c r="AY204" s="15" t="s">
        <v>217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220">
        <f>ROUND(I204*H204,3)</f>
        <v>0</v>
      </c>
      <c r="BL204" s="15" t="s">
        <v>119</v>
      </c>
      <c r="BM204" s="219" t="s">
        <v>1404</v>
      </c>
    </row>
    <row r="205" s="2" customFormat="1" ht="16.5" customHeight="1">
      <c r="A205" s="36"/>
      <c r="B205" s="176"/>
      <c r="C205" s="208" t="s">
        <v>600</v>
      </c>
      <c r="D205" s="208" t="s">
        <v>220</v>
      </c>
      <c r="E205" s="209" t="s">
        <v>1405</v>
      </c>
      <c r="F205" s="210" t="s">
        <v>1406</v>
      </c>
      <c r="G205" s="211" t="s">
        <v>393</v>
      </c>
      <c r="H205" s="212">
        <v>1</v>
      </c>
      <c r="I205" s="213"/>
      <c r="J205" s="212">
        <f>ROUND(I205*H205,3)</f>
        <v>0</v>
      </c>
      <c r="K205" s="214"/>
      <c r="L205" s="37"/>
      <c r="M205" s="215" t="s">
        <v>1</v>
      </c>
      <c r="N205" s="216" t="s">
        <v>44</v>
      </c>
      <c r="O205" s="80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119</v>
      </c>
      <c r="AT205" s="219" t="s">
        <v>220</v>
      </c>
      <c r="AU205" s="219" t="s">
        <v>82</v>
      </c>
      <c r="AY205" s="15" t="s">
        <v>217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220">
        <f>ROUND(I205*H205,3)</f>
        <v>0</v>
      </c>
      <c r="BL205" s="15" t="s">
        <v>119</v>
      </c>
      <c r="BM205" s="219" t="s">
        <v>1407</v>
      </c>
    </row>
    <row r="206" s="2" customFormat="1" ht="24.15" customHeight="1">
      <c r="A206" s="36"/>
      <c r="B206" s="176"/>
      <c r="C206" s="208" t="s">
        <v>584</v>
      </c>
      <c r="D206" s="208" t="s">
        <v>220</v>
      </c>
      <c r="E206" s="209" t="s">
        <v>1408</v>
      </c>
      <c r="F206" s="210" t="s">
        <v>1409</v>
      </c>
      <c r="G206" s="211" t="s">
        <v>393</v>
      </c>
      <c r="H206" s="212">
        <v>1</v>
      </c>
      <c r="I206" s="213"/>
      <c r="J206" s="212">
        <f>ROUND(I206*H206,3)</f>
        <v>0</v>
      </c>
      <c r="K206" s="214"/>
      <c r="L206" s="37"/>
      <c r="M206" s="236" t="s">
        <v>1</v>
      </c>
      <c r="N206" s="237" t="s">
        <v>44</v>
      </c>
      <c r="O206" s="233"/>
      <c r="P206" s="234">
        <f>O206*H206</f>
        <v>0</v>
      </c>
      <c r="Q206" s="234">
        <v>0</v>
      </c>
      <c r="R206" s="234">
        <f>Q206*H206</f>
        <v>0</v>
      </c>
      <c r="S206" s="234">
        <v>0</v>
      </c>
      <c r="T206" s="23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119</v>
      </c>
      <c r="AT206" s="219" t="s">
        <v>220</v>
      </c>
      <c r="AU206" s="219" t="s">
        <v>82</v>
      </c>
      <c r="AY206" s="15" t="s">
        <v>217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220">
        <f>ROUND(I206*H206,3)</f>
        <v>0</v>
      </c>
      <c r="BL206" s="15" t="s">
        <v>119</v>
      </c>
      <c r="BM206" s="219" t="s">
        <v>1410</v>
      </c>
    </row>
    <row r="207" s="2" customFormat="1" ht="6.96" customHeight="1">
      <c r="A207" s="36"/>
      <c r="B207" s="63"/>
      <c r="C207" s="64"/>
      <c r="D207" s="64"/>
      <c r="E207" s="64"/>
      <c r="F207" s="64"/>
      <c r="G207" s="64"/>
      <c r="H207" s="64"/>
      <c r="I207" s="64"/>
      <c r="J207" s="64"/>
      <c r="K207" s="64"/>
      <c r="L207" s="37"/>
      <c r="M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</row>
  </sheetData>
  <autoFilter ref="C136:K206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9:F109"/>
    <mergeCell ref="D110:F110"/>
    <mergeCell ref="D111:F111"/>
    <mergeCell ref="D112:F112"/>
    <mergeCell ref="D113:F113"/>
    <mergeCell ref="E125:H12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163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70" t="s">
        <v>1411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J108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ROUND((SUM(BE108:BE115) + SUM(BE137:BE303)),  2)</f>
        <v>0</v>
      </c>
      <c r="G37" s="152"/>
      <c r="H37" s="152"/>
      <c r="I37" s="153">
        <v>0.20000000000000001</v>
      </c>
      <c r="J37" s="151">
        <f>ROUND(((SUM(BE108:BE115) + SUM(BE137:BE303))*I37),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ROUND((SUM(BF108:BF115) + SUM(BF137:BF303)),  2)</f>
        <v>0</v>
      </c>
      <c r="G38" s="152"/>
      <c r="H38" s="152"/>
      <c r="I38" s="153">
        <v>0.20000000000000001</v>
      </c>
      <c r="J38" s="151">
        <f>ROUND(((SUM(BF108:BF115) + SUM(BF137:BF303))*I38),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ROUND((SUM(BG108:BG115) + SUM(BG137:BG303)),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ROUND((SUM(BH108:BH115) + SUM(BH137:BH303)),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ROUND((SUM(BI108:BI115) + SUM(BI137:BI303)),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163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1_3 - Elektroinštalácia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J137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J138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176</v>
      </c>
      <c r="E100" s="172"/>
      <c r="F100" s="172"/>
      <c r="G100" s="172"/>
      <c r="H100" s="172"/>
      <c r="I100" s="172"/>
      <c r="J100" s="173">
        <f>J139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177</v>
      </c>
      <c r="E101" s="172"/>
      <c r="F101" s="172"/>
      <c r="G101" s="172"/>
      <c r="H101" s="172"/>
      <c r="I101" s="172"/>
      <c r="J101" s="173">
        <f>J141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66"/>
      <c r="C102" s="9"/>
      <c r="D102" s="167" t="s">
        <v>192</v>
      </c>
      <c r="E102" s="168"/>
      <c r="F102" s="168"/>
      <c r="G102" s="168"/>
      <c r="H102" s="168"/>
      <c r="I102" s="168"/>
      <c r="J102" s="169">
        <f>J146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0"/>
      <c r="C103" s="10"/>
      <c r="D103" s="171" t="s">
        <v>193</v>
      </c>
      <c r="E103" s="172"/>
      <c r="F103" s="172"/>
      <c r="G103" s="172"/>
      <c r="H103" s="172"/>
      <c r="I103" s="172"/>
      <c r="J103" s="173">
        <f>J147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1412</v>
      </c>
      <c r="E104" s="172"/>
      <c r="F104" s="172"/>
      <c r="G104" s="172"/>
      <c r="H104" s="172"/>
      <c r="I104" s="172"/>
      <c r="J104" s="173">
        <f>J290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66"/>
      <c r="C105" s="9"/>
      <c r="D105" s="167" t="s">
        <v>1413</v>
      </c>
      <c r="E105" s="168"/>
      <c r="F105" s="168"/>
      <c r="G105" s="168"/>
      <c r="H105" s="168"/>
      <c r="I105" s="168"/>
      <c r="J105" s="169">
        <f>J302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65" t="s">
        <v>194</v>
      </c>
      <c r="D108" s="36"/>
      <c r="E108" s="36"/>
      <c r="F108" s="36"/>
      <c r="G108" s="36"/>
      <c r="H108" s="36"/>
      <c r="I108" s="36"/>
      <c r="J108" s="174">
        <f>ROUND(J109 + J110 + J111 + J112 + J113 + J114,2)</f>
        <v>0</v>
      </c>
      <c r="K108" s="36"/>
      <c r="L108" s="58"/>
      <c r="N108" s="175" t="s">
        <v>42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76"/>
      <c r="C109" s="177"/>
      <c r="D109" s="137" t="s">
        <v>195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37" t="s">
        <v>197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37" t="s">
        <v>198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199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200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78" t="s">
        <v>201</v>
      </c>
      <c r="E114" s="177"/>
      <c r="F114" s="177"/>
      <c r="G114" s="177"/>
      <c r="H114" s="177"/>
      <c r="I114" s="177"/>
      <c r="J114" s="133">
        <f>ROUND(J32*T114,2)</f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202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41" t="s">
        <v>160</v>
      </c>
      <c r="D116" s="142"/>
      <c r="E116" s="142"/>
      <c r="F116" s="142"/>
      <c r="G116" s="142"/>
      <c r="H116" s="142"/>
      <c r="I116" s="142"/>
      <c r="J116" s="143">
        <f>ROUND(J98+J108,2)</f>
        <v>0</v>
      </c>
      <c r="K116" s="142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203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14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45" t="str">
        <f>E7</f>
        <v>ČSPHM F. Petrol Marcelová</v>
      </c>
      <c r="F125" s="28"/>
      <c r="G125" s="28"/>
      <c r="H125" s="28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1" customFormat="1" ht="12" customHeight="1">
      <c r="B126" s="18"/>
      <c r="C126" s="28" t="s">
        <v>162</v>
      </c>
      <c r="L126" s="18"/>
    </row>
    <row r="127" s="2" customFormat="1" ht="16.5" customHeight="1">
      <c r="A127" s="36"/>
      <c r="B127" s="37"/>
      <c r="C127" s="36"/>
      <c r="D127" s="36"/>
      <c r="E127" s="145" t="s">
        <v>163</v>
      </c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28" t="s">
        <v>960</v>
      </c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6.5" customHeight="1">
      <c r="A129" s="36"/>
      <c r="B129" s="37"/>
      <c r="C129" s="36"/>
      <c r="D129" s="36"/>
      <c r="E129" s="70" t="str">
        <f>E11</f>
        <v>1_3 - Elektroinštalácia</v>
      </c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2" customHeight="1">
      <c r="A131" s="36"/>
      <c r="B131" s="37"/>
      <c r="C131" s="28" t="s">
        <v>18</v>
      </c>
      <c r="D131" s="36"/>
      <c r="E131" s="36"/>
      <c r="F131" s="23" t="str">
        <f>F14</f>
        <v>k.ú. Marcelová</v>
      </c>
      <c r="G131" s="36"/>
      <c r="H131" s="36"/>
      <c r="I131" s="28" t="s">
        <v>20</v>
      </c>
      <c r="J131" s="72" t="str">
        <f>IF(J14="","",J14)</f>
        <v>24. 1. 2022</v>
      </c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25.65" customHeight="1">
      <c r="A133" s="36"/>
      <c r="B133" s="37"/>
      <c r="C133" s="28" t="s">
        <v>22</v>
      </c>
      <c r="D133" s="36"/>
      <c r="E133" s="36"/>
      <c r="F133" s="23" t="str">
        <f>E17</f>
        <v>F.PROPERTY s.r.o., K. Nagya 12/2, Komárno</v>
      </c>
      <c r="G133" s="36"/>
      <c r="H133" s="36"/>
      <c r="I133" s="28" t="s">
        <v>28</v>
      </c>
      <c r="J133" s="32" t="str">
        <f>E23</f>
        <v>FKF design spol. s r.o.</v>
      </c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5.15" customHeight="1">
      <c r="A134" s="36"/>
      <c r="B134" s="37"/>
      <c r="C134" s="28" t="s">
        <v>26</v>
      </c>
      <c r="D134" s="36"/>
      <c r="E134" s="36"/>
      <c r="F134" s="23" t="str">
        <f>IF(E20="","",E20)</f>
        <v>Vyplň údaj</v>
      </c>
      <c r="G134" s="36"/>
      <c r="H134" s="36"/>
      <c r="I134" s="28" t="s">
        <v>32</v>
      </c>
      <c r="J134" s="32" t="str">
        <f>E26</f>
        <v xml:space="preserve"> </v>
      </c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0.32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11" customFormat="1" ht="29.28" customHeight="1">
      <c r="A136" s="184"/>
      <c r="B136" s="185"/>
      <c r="C136" s="186" t="s">
        <v>204</v>
      </c>
      <c r="D136" s="187" t="s">
        <v>63</v>
      </c>
      <c r="E136" s="187" t="s">
        <v>59</v>
      </c>
      <c r="F136" s="187" t="s">
        <v>60</v>
      </c>
      <c r="G136" s="187" t="s">
        <v>205</v>
      </c>
      <c r="H136" s="187" t="s">
        <v>206</v>
      </c>
      <c r="I136" s="187" t="s">
        <v>207</v>
      </c>
      <c r="J136" s="188" t="s">
        <v>168</v>
      </c>
      <c r="K136" s="189" t="s">
        <v>208</v>
      </c>
      <c r="L136" s="190"/>
      <c r="M136" s="89" t="s">
        <v>1</v>
      </c>
      <c r="N136" s="90" t="s">
        <v>42</v>
      </c>
      <c r="O136" s="90" t="s">
        <v>209</v>
      </c>
      <c r="P136" s="90" t="s">
        <v>210</v>
      </c>
      <c r="Q136" s="90" t="s">
        <v>211</v>
      </c>
      <c r="R136" s="90" t="s">
        <v>212</v>
      </c>
      <c r="S136" s="90" t="s">
        <v>213</v>
      </c>
      <c r="T136" s="91" t="s">
        <v>214</v>
      </c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="2" customFormat="1" ht="22.8" customHeight="1">
      <c r="A137" s="36"/>
      <c r="B137" s="37"/>
      <c r="C137" s="96" t="s">
        <v>165</v>
      </c>
      <c r="D137" s="36"/>
      <c r="E137" s="36"/>
      <c r="F137" s="36"/>
      <c r="G137" s="36"/>
      <c r="H137" s="36"/>
      <c r="I137" s="36"/>
      <c r="J137" s="191">
        <f>BK137</f>
        <v>0</v>
      </c>
      <c r="K137" s="36"/>
      <c r="L137" s="37"/>
      <c r="M137" s="92"/>
      <c r="N137" s="76"/>
      <c r="O137" s="93"/>
      <c r="P137" s="192">
        <f>P138+P146+P302</f>
        <v>0</v>
      </c>
      <c r="Q137" s="93"/>
      <c r="R137" s="192">
        <f>R138+R146+R302</f>
        <v>11.012503500000001</v>
      </c>
      <c r="S137" s="93"/>
      <c r="T137" s="193">
        <f>T138+T146+T302</f>
        <v>58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77</v>
      </c>
      <c r="AU137" s="15" t="s">
        <v>170</v>
      </c>
      <c r="BK137" s="194">
        <f>BK138+BK146+BK302</f>
        <v>0</v>
      </c>
    </row>
    <row r="138" s="12" customFormat="1" ht="25.92" customHeight="1">
      <c r="A138" s="12"/>
      <c r="B138" s="195"/>
      <c r="C138" s="12"/>
      <c r="D138" s="196" t="s">
        <v>77</v>
      </c>
      <c r="E138" s="197" t="s">
        <v>215</v>
      </c>
      <c r="F138" s="197" t="s">
        <v>216</v>
      </c>
      <c r="G138" s="12"/>
      <c r="H138" s="12"/>
      <c r="I138" s="198"/>
      <c r="J138" s="199">
        <f>BK138</f>
        <v>0</v>
      </c>
      <c r="K138" s="12"/>
      <c r="L138" s="195"/>
      <c r="M138" s="200"/>
      <c r="N138" s="201"/>
      <c r="O138" s="201"/>
      <c r="P138" s="202">
        <f>P139+P141</f>
        <v>0</v>
      </c>
      <c r="Q138" s="201"/>
      <c r="R138" s="202">
        <f>R139+R141</f>
        <v>8.6565000000000012</v>
      </c>
      <c r="S138" s="201"/>
      <c r="T138" s="203">
        <f>T139+T141</f>
        <v>58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82</v>
      </c>
      <c r="AT138" s="204" t="s">
        <v>77</v>
      </c>
      <c r="AU138" s="204" t="s">
        <v>78</v>
      </c>
      <c r="AY138" s="196" t="s">
        <v>217</v>
      </c>
      <c r="BK138" s="205">
        <f>BK139+BK141</f>
        <v>0</v>
      </c>
    </row>
    <row r="139" s="12" customFormat="1" ht="22.8" customHeight="1">
      <c r="A139" s="12"/>
      <c r="B139" s="195"/>
      <c r="C139" s="12"/>
      <c r="D139" s="196" t="s">
        <v>77</v>
      </c>
      <c r="E139" s="206" t="s">
        <v>125</v>
      </c>
      <c r="F139" s="206" t="s">
        <v>361</v>
      </c>
      <c r="G139" s="12"/>
      <c r="H139" s="12"/>
      <c r="I139" s="198"/>
      <c r="J139" s="207">
        <f>BK139</f>
        <v>0</v>
      </c>
      <c r="K139" s="12"/>
      <c r="L139" s="195"/>
      <c r="M139" s="200"/>
      <c r="N139" s="201"/>
      <c r="O139" s="201"/>
      <c r="P139" s="202">
        <f>P140</f>
        <v>0</v>
      </c>
      <c r="Q139" s="201"/>
      <c r="R139" s="202">
        <f>R140</f>
        <v>8.6565000000000012</v>
      </c>
      <c r="S139" s="201"/>
      <c r="T139" s="203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82</v>
      </c>
      <c r="AT139" s="204" t="s">
        <v>77</v>
      </c>
      <c r="AU139" s="204" t="s">
        <v>82</v>
      </c>
      <c r="AY139" s="196" t="s">
        <v>217</v>
      </c>
      <c r="BK139" s="205">
        <f>BK140</f>
        <v>0</v>
      </c>
    </row>
    <row r="140" s="2" customFormat="1" ht="24.15" customHeight="1">
      <c r="A140" s="36"/>
      <c r="B140" s="176"/>
      <c r="C140" s="208" t="s">
        <v>82</v>
      </c>
      <c r="D140" s="208" t="s">
        <v>220</v>
      </c>
      <c r="E140" s="209" t="s">
        <v>1414</v>
      </c>
      <c r="F140" s="210" t="s">
        <v>1415</v>
      </c>
      <c r="G140" s="211" t="s">
        <v>254</v>
      </c>
      <c r="H140" s="212">
        <v>217.5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0.039800000000000002</v>
      </c>
      <c r="R140" s="217">
        <f>Q140*H140</f>
        <v>8.6565000000000012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1416</v>
      </c>
    </row>
    <row r="141" s="12" customFormat="1" ht="22.8" customHeight="1">
      <c r="A141" s="12"/>
      <c r="B141" s="195"/>
      <c r="C141" s="12"/>
      <c r="D141" s="196" t="s">
        <v>77</v>
      </c>
      <c r="E141" s="206" t="s">
        <v>134</v>
      </c>
      <c r="F141" s="206" t="s">
        <v>443</v>
      </c>
      <c r="G141" s="12"/>
      <c r="H141" s="12"/>
      <c r="I141" s="198"/>
      <c r="J141" s="207">
        <f>BK141</f>
        <v>0</v>
      </c>
      <c r="K141" s="12"/>
      <c r="L141" s="195"/>
      <c r="M141" s="200"/>
      <c r="N141" s="201"/>
      <c r="O141" s="201"/>
      <c r="P141" s="202">
        <f>SUM(P142:P145)</f>
        <v>0</v>
      </c>
      <c r="Q141" s="201"/>
      <c r="R141" s="202">
        <f>SUM(R142:R145)</f>
        <v>0</v>
      </c>
      <c r="S141" s="201"/>
      <c r="T141" s="203">
        <f>SUM(T142:T145)</f>
        <v>58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6" t="s">
        <v>82</v>
      </c>
      <c r="AT141" s="204" t="s">
        <v>77</v>
      </c>
      <c r="AU141" s="204" t="s">
        <v>82</v>
      </c>
      <c r="AY141" s="196" t="s">
        <v>217</v>
      </c>
      <c r="BK141" s="205">
        <f>SUM(BK142:BK145)</f>
        <v>0</v>
      </c>
    </row>
    <row r="142" s="2" customFormat="1" ht="37.8" customHeight="1">
      <c r="A142" s="36"/>
      <c r="B142" s="176"/>
      <c r="C142" s="208" t="s">
        <v>88</v>
      </c>
      <c r="D142" s="208" t="s">
        <v>220</v>
      </c>
      <c r="E142" s="209" t="s">
        <v>1417</v>
      </c>
      <c r="F142" s="210" t="s">
        <v>1418</v>
      </c>
      <c r="G142" s="211" t="s">
        <v>468</v>
      </c>
      <c r="H142" s="212">
        <v>1450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0.040000000000000001</v>
      </c>
      <c r="T142" s="218">
        <f>S142*H142</f>
        <v>58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1419</v>
      </c>
    </row>
    <row r="143" s="2" customFormat="1" ht="21.75" customHeight="1">
      <c r="A143" s="36"/>
      <c r="B143" s="176"/>
      <c r="C143" s="208" t="s">
        <v>110</v>
      </c>
      <c r="D143" s="208" t="s">
        <v>220</v>
      </c>
      <c r="E143" s="209" t="s">
        <v>1420</v>
      </c>
      <c r="F143" s="210" t="s">
        <v>1421</v>
      </c>
      <c r="G143" s="211" t="s">
        <v>248</v>
      </c>
      <c r="H143" s="212">
        <v>58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1422</v>
      </c>
    </row>
    <row r="144" s="2" customFormat="1" ht="24.15" customHeight="1">
      <c r="A144" s="36"/>
      <c r="B144" s="176"/>
      <c r="C144" s="208" t="s">
        <v>122</v>
      </c>
      <c r="D144" s="208" t="s">
        <v>220</v>
      </c>
      <c r="E144" s="209" t="s">
        <v>1423</v>
      </c>
      <c r="F144" s="210" t="s">
        <v>1424</v>
      </c>
      <c r="G144" s="211" t="s">
        <v>248</v>
      </c>
      <c r="H144" s="212">
        <v>58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1425</v>
      </c>
    </row>
    <row r="145" s="2" customFormat="1" ht="24.15" customHeight="1">
      <c r="A145" s="36"/>
      <c r="B145" s="176"/>
      <c r="C145" s="208" t="s">
        <v>128</v>
      </c>
      <c r="D145" s="208" t="s">
        <v>220</v>
      </c>
      <c r="E145" s="209" t="s">
        <v>1426</v>
      </c>
      <c r="F145" s="210" t="s">
        <v>1427</v>
      </c>
      <c r="G145" s="211" t="s">
        <v>248</v>
      </c>
      <c r="H145" s="212">
        <v>58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1428</v>
      </c>
    </row>
    <row r="146" s="12" customFormat="1" ht="25.92" customHeight="1">
      <c r="A146" s="12"/>
      <c r="B146" s="195"/>
      <c r="C146" s="12"/>
      <c r="D146" s="196" t="s">
        <v>77</v>
      </c>
      <c r="E146" s="197" t="s">
        <v>357</v>
      </c>
      <c r="F146" s="197" t="s">
        <v>949</v>
      </c>
      <c r="G146" s="12"/>
      <c r="H146" s="12"/>
      <c r="I146" s="198"/>
      <c r="J146" s="199">
        <f>BK146</f>
        <v>0</v>
      </c>
      <c r="K146" s="12"/>
      <c r="L146" s="195"/>
      <c r="M146" s="200"/>
      <c r="N146" s="201"/>
      <c r="O146" s="201"/>
      <c r="P146" s="202">
        <f>P147+P290</f>
        <v>0</v>
      </c>
      <c r="Q146" s="201"/>
      <c r="R146" s="202">
        <f>R147+R290</f>
        <v>2.3560035000000004</v>
      </c>
      <c r="S146" s="201"/>
      <c r="T146" s="203">
        <f>T147+T290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6" t="s">
        <v>110</v>
      </c>
      <c r="AT146" s="204" t="s">
        <v>77</v>
      </c>
      <c r="AU146" s="204" t="s">
        <v>78</v>
      </c>
      <c r="AY146" s="196" t="s">
        <v>217</v>
      </c>
      <c r="BK146" s="205">
        <f>BK147+BK290</f>
        <v>0</v>
      </c>
    </row>
    <row r="147" s="12" customFormat="1" ht="22.8" customHeight="1">
      <c r="A147" s="12"/>
      <c r="B147" s="195"/>
      <c r="C147" s="12"/>
      <c r="D147" s="196" t="s">
        <v>77</v>
      </c>
      <c r="E147" s="206" t="s">
        <v>950</v>
      </c>
      <c r="F147" s="206" t="s">
        <v>951</v>
      </c>
      <c r="G147" s="12"/>
      <c r="H147" s="12"/>
      <c r="I147" s="198"/>
      <c r="J147" s="207">
        <f>BK147</f>
        <v>0</v>
      </c>
      <c r="K147" s="12"/>
      <c r="L147" s="195"/>
      <c r="M147" s="200"/>
      <c r="N147" s="201"/>
      <c r="O147" s="201"/>
      <c r="P147" s="202">
        <f>SUM(P148:P289)</f>
        <v>0</v>
      </c>
      <c r="Q147" s="201"/>
      <c r="R147" s="202">
        <f>SUM(R148:R289)</f>
        <v>2.3328335000000004</v>
      </c>
      <c r="S147" s="201"/>
      <c r="T147" s="203">
        <f>SUM(T148:T289)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6" t="s">
        <v>110</v>
      </c>
      <c r="AT147" s="204" t="s">
        <v>77</v>
      </c>
      <c r="AU147" s="204" t="s">
        <v>82</v>
      </c>
      <c r="AY147" s="196" t="s">
        <v>217</v>
      </c>
      <c r="BK147" s="205">
        <f>SUM(BK148:BK289)</f>
        <v>0</v>
      </c>
    </row>
    <row r="148" s="2" customFormat="1" ht="24.15" customHeight="1">
      <c r="A148" s="36"/>
      <c r="B148" s="176"/>
      <c r="C148" s="208" t="s">
        <v>945</v>
      </c>
      <c r="D148" s="208" t="s">
        <v>220</v>
      </c>
      <c r="E148" s="209" t="s">
        <v>1429</v>
      </c>
      <c r="F148" s="210" t="s">
        <v>1430</v>
      </c>
      <c r="G148" s="211" t="s">
        <v>468</v>
      </c>
      <c r="H148" s="212">
        <v>27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893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893</v>
      </c>
      <c r="BM148" s="219" t="s">
        <v>1431</v>
      </c>
    </row>
    <row r="149" s="2" customFormat="1" ht="16.5" customHeight="1">
      <c r="A149" s="36"/>
      <c r="B149" s="176"/>
      <c r="C149" s="221" t="s">
        <v>933</v>
      </c>
      <c r="D149" s="221" t="s">
        <v>357</v>
      </c>
      <c r="E149" s="222" t="s">
        <v>1432</v>
      </c>
      <c r="F149" s="223" t="s">
        <v>1433</v>
      </c>
      <c r="G149" s="224" t="s">
        <v>825</v>
      </c>
      <c r="H149" s="225">
        <v>10.800000000000001</v>
      </c>
      <c r="I149" s="226"/>
      <c r="J149" s="225">
        <f>ROUND(I149*H149,3)</f>
        <v>0</v>
      </c>
      <c r="K149" s="227"/>
      <c r="L149" s="228"/>
      <c r="M149" s="229" t="s">
        <v>1</v>
      </c>
      <c r="N149" s="230" t="s">
        <v>44</v>
      </c>
      <c r="O149" s="80"/>
      <c r="P149" s="217">
        <f>O149*H149</f>
        <v>0</v>
      </c>
      <c r="Q149" s="217">
        <v>0.001</v>
      </c>
      <c r="R149" s="217">
        <f>Q149*H149</f>
        <v>0.010800000000000001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716</v>
      </c>
      <c r="AT149" s="219" t="s">
        <v>357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716</v>
      </c>
      <c r="BM149" s="219" t="s">
        <v>1434</v>
      </c>
    </row>
    <row r="150" s="2" customFormat="1" ht="24.15" customHeight="1">
      <c r="A150" s="36"/>
      <c r="B150" s="176"/>
      <c r="C150" s="208" t="s">
        <v>937</v>
      </c>
      <c r="D150" s="208" t="s">
        <v>220</v>
      </c>
      <c r="E150" s="209" t="s">
        <v>1429</v>
      </c>
      <c r="F150" s="210" t="s">
        <v>1430</v>
      </c>
      <c r="G150" s="211" t="s">
        <v>468</v>
      </c>
      <c r="H150" s="212">
        <v>15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893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893</v>
      </c>
      <c r="BM150" s="219" t="s">
        <v>1435</v>
      </c>
    </row>
    <row r="151" s="2" customFormat="1" ht="16.5" customHeight="1">
      <c r="A151" s="36"/>
      <c r="B151" s="176"/>
      <c r="C151" s="221" t="s">
        <v>1436</v>
      </c>
      <c r="D151" s="221" t="s">
        <v>357</v>
      </c>
      <c r="E151" s="222" t="s">
        <v>1437</v>
      </c>
      <c r="F151" s="223" t="s">
        <v>1438</v>
      </c>
      <c r="G151" s="224" t="s">
        <v>825</v>
      </c>
      <c r="H151" s="225">
        <v>9.375</v>
      </c>
      <c r="I151" s="226"/>
      <c r="J151" s="225">
        <f>ROUND(I151*H151,3)</f>
        <v>0</v>
      </c>
      <c r="K151" s="227"/>
      <c r="L151" s="228"/>
      <c r="M151" s="229" t="s">
        <v>1</v>
      </c>
      <c r="N151" s="230" t="s">
        <v>44</v>
      </c>
      <c r="O151" s="80"/>
      <c r="P151" s="217">
        <f>O151*H151</f>
        <v>0</v>
      </c>
      <c r="Q151" s="217">
        <v>0.001</v>
      </c>
      <c r="R151" s="217">
        <f>Q151*H151</f>
        <v>0.0093749999999999997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716</v>
      </c>
      <c r="AT151" s="219" t="s">
        <v>357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716</v>
      </c>
      <c r="BM151" s="219" t="s">
        <v>1439</v>
      </c>
    </row>
    <row r="152" s="2" customFormat="1" ht="24.15" customHeight="1">
      <c r="A152" s="36"/>
      <c r="B152" s="176"/>
      <c r="C152" s="208" t="s">
        <v>1440</v>
      </c>
      <c r="D152" s="208" t="s">
        <v>220</v>
      </c>
      <c r="E152" s="209" t="s">
        <v>1429</v>
      </c>
      <c r="F152" s="210" t="s">
        <v>1430</v>
      </c>
      <c r="G152" s="211" t="s">
        <v>468</v>
      </c>
      <c r="H152" s="212">
        <v>229.59999999999999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893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893</v>
      </c>
      <c r="BM152" s="219" t="s">
        <v>1441</v>
      </c>
    </row>
    <row r="153" s="2" customFormat="1" ht="16.5" customHeight="1">
      <c r="A153" s="36"/>
      <c r="B153" s="176"/>
      <c r="C153" s="221" t="s">
        <v>1442</v>
      </c>
      <c r="D153" s="221" t="s">
        <v>357</v>
      </c>
      <c r="E153" s="222" t="s">
        <v>1432</v>
      </c>
      <c r="F153" s="223" t="s">
        <v>1433</v>
      </c>
      <c r="G153" s="224" t="s">
        <v>825</v>
      </c>
      <c r="H153" s="225">
        <v>91.840000000000003</v>
      </c>
      <c r="I153" s="226"/>
      <c r="J153" s="225">
        <f>ROUND(I153*H153,3)</f>
        <v>0</v>
      </c>
      <c r="K153" s="227"/>
      <c r="L153" s="228"/>
      <c r="M153" s="229" t="s">
        <v>1</v>
      </c>
      <c r="N153" s="230" t="s">
        <v>44</v>
      </c>
      <c r="O153" s="80"/>
      <c r="P153" s="217">
        <f>O153*H153</f>
        <v>0</v>
      </c>
      <c r="Q153" s="217">
        <v>0.001</v>
      </c>
      <c r="R153" s="217">
        <f>Q153*H153</f>
        <v>0.091840000000000005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716</v>
      </c>
      <c r="AT153" s="219" t="s">
        <v>357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716</v>
      </c>
      <c r="BM153" s="219" t="s">
        <v>1443</v>
      </c>
    </row>
    <row r="154" s="2" customFormat="1" ht="16.5" customHeight="1">
      <c r="A154" s="36"/>
      <c r="B154" s="176"/>
      <c r="C154" s="208" t="s">
        <v>1444</v>
      </c>
      <c r="D154" s="208" t="s">
        <v>220</v>
      </c>
      <c r="E154" s="209" t="s">
        <v>1445</v>
      </c>
      <c r="F154" s="210" t="s">
        <v>1446</v>
      </c>
      <c r="G154" s="211" t="s">
        <v>303</v>
      </c>
      <c r="H154" s="212">
        <v>11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893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893</v>
      </c>
      <c r="BM154" s="219" t="s">
        <v>1447</v>
      </c>
    </row>
    <row r="155" s="2" customFormat="1" ht="24.15" customHeight="1">
      <c r="A155" s="36"/>
      <c r="B155" s="176"/>
      <c r="C155" s="221" t="s">
        <v>1448</v>
      </c>
      <c r="D155" s="221" t="s">
        <v>357</v>
      </c>
      <c r="E155" s="222" t="s">
        <v>1449</v>
      </c>
      <c r="F155" s="223" t="s">
        <v>1450</v>
      </c>
      <c r="G155" s="224" t="s">
        <v>303</v>
      </c>
      <c r="H155" s="225">
        <v>11</v>
      </c>
      <c r="I155" s="226"/>
      <c r="J155" s="225">
        <f>ROUND(I155*H155,3)</f>
        <v>0</v>
      </c>
      <c r="K155" s="227"/>
      <c r="L155" s="228"/>
      <c r="M155" s="229" t="s">
        <v>1</v>
      </c>
      <c r="N155" s="230" t="s">
        <v>44</v>
      </c>
      <c r="O155" s="80"/>
      <c r="P155" s="217">
        <f>O155*H155</f>
        <v>0</v>
      </c>
      <c r="Q155" s="217">
        <v>0.00199</v>
      </c>
      <c r="R155" s="217">
        <f>Q155*H155</f>
        <v>0.02189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716</v>
      </c>
      <c r="AT155" s="219" t="s">
        <v>357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716</v>
      </c>
      <c r="BM155" s="219" t="s">
        <v>1451</v>
      </c>
    </row>
    <row r="156" s="2" customFormat="1" ht="24.15" customHeight="1">
      <c r="A156" s="36"/>
      <c r="B156" s="176"/>
      <c r="C156" s="208" t="s">
        <v>1452</v>
      </c>
      <c r="D156" s="208" t="s">
        <v>220</v>
      </c>
      <c r="E156" s="209" t="s">
        <v>1453</v>
      </c>
      <c r="F156" s="210" t="s">
        <v>1454</v>
      </c>
      <c r="G156" s="211" t="s">
        <v>303</v>
      </c>
      <c r="H156" s="212">
        <v>14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893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893</v>
      </c>
      <c r="BM156" s="219" t="s">
        <v>1455</v>
      </c>
    </row>
    <row r="157" s="2" customFormat="1" ht="24.15" customHeight="1">
      <c r="A157" s="36"/>
      <c r="B157" s="176"/>
      <c r="C157" s="221" t="s">
        <v>1456</v>
      </c>
      <c r="D157" s="221" t="s">
        <v>357</v>
      </c>
      <c r="E157" s="222" t="s">
        <v>1457</v>
      </c>
      <c r="F157" s="223" t="s">
        <v>1458</v>
      </c>
      <c r="G157" s="224" t="s">
        <v>303</v>
      </c>
      <c r="H157" s="225">
        <v>14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0.00022000000000000001</v>
      </c>
      <c r="R157" s="217">
        <f>Q157*H157</f>
        <v>0.0030800000000000003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716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716</v>
      </c>
      <c r="BM157" s="219" t="s">
        <v>1459</v>
      </c>
    </row>
    <row r="158" s="2" customFormat="1" ht="16.5" customHeight="1">
      <c r="A158" s="36"/>
      <c r="B158" s="176"/>
      <c r="C158" s="208" t="s">
        <v>1460</v>
      </c>
      <c r="D158" s="208" t="s">
        <v>220</v>
      </c>
      <c r="E158" s="209" t="s">
        <v>1461</v>
      </c>
      <c r="F158" s="210" t="s">
        <v>1462</v>
      </c>
      <c r="G158" s="211" t="s">
        <v>303</v>
      </c>
      <c r="H158" s="212">
        <v>6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893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893</v>
      </c>
      <c r="BM158" s="219" t="s">
        <v>1463</v>
      </c>
    </row>
    <row r="159" s="2" customFormat="1" ht="16.5" customHeight="1">
      <c r="A159" s="36"/>
      <c r="B159" s="176"/>
      <c r="C159" s="221" t="s">
        <v>1464</v>
      </c>
      <c r="D159" s="221" t="s">
        <v>357</v>
      </c>
      <c r="E159" s="222" t="s">
        <v>1465</v>
      </c>
      <c r="F159" s="223" t="s">
        <v>1466</v>
      </c>
      <c r="G159" s="224" t="s">
        <v>303</v>
      </c>
      <c r="H159" s="225">
        <v>6</v>
      </c>
      <c r="I159" s="226"/>
      <c r="J159" s="225">
        <f>ROUND(I159*H159,3)</f>
        <v>0</v>
      </c>
      <c r="K159" s="227"/>
      <c r="L159" s="228"/>
      <c r="M159" s="229" t="s">
        <v>1</v>
      </c>
      <c r="N159" s="230" t="s">
        <v>44</v>
      </c>
      <c r="O159" s="80"/>
      <c r="P159" s="217">
        <f>O159*H159</f>
        <v>0</v>
      </c>
      <c r="Q159" s="217">
        <v>0.00021000000000000001</v>
      </c>
      <c r="R159" s="217">
        <f>Q159*H159</f>
        <v>0.0012600000000000001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716</v>
      </c>
      <c r="AT159" s="219" t="s">
        <v>357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716</v>
      </c>
      <c r="BM159" s="219" t="s">
        <v>1467</v>
      </c>
    </row>
    <row r="160" s="2" customFormat="1" ht="24.15" customHeight="1">
      <c r="A160" s="36"/>
      <c r="B160" s="176"/>
      <c r="C160" s="208" t="s">
        <v>460</v>
      </c>
      <c r="D160" s="208" t="s">
        <v>220</v>
      </c>
      <c r="E160" s="209" t="s">
        <v>1468</v>
      </c>
      <c r="F160" s="210" t="s">
        <v>1469</v>
      </c>
      <c r="G160" s="211" t="s">
        <v>761</v>
      </c>
      <c r="H160" s="212">
        <v>2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893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893</v>
      </c>
      <c r="BM160" s="219" t="s">
        <v>1470</v>
      </c>
    </row>
    <row r="161" s="2" customFormat="1" ht="16.5" customHeight="1">
      <c r="A161" s="36"/>
      <c r="B161" s="176"/>
      <c r="C161" s="208" t="s">
        <v>233</v>
      </c>
      <c r="D161" s="208" t="s">
        <v>220</v>
      </c>
      <c r="E161" s="209" t="s">
        <v>1471</v>
      </c>
      <c r="F161" s="210" t="s">
        <v>1472</v>
      </c>
      <c r="G161" s="211" t="s">
        <v>303</v>
      </c>
      <c r="H161" s="212">
        <v>2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893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893</v>
      </c>
      <c r="BM161" s="219" t="s">
        <v>1473</v>
      </c>
    </row>
    <row r="162" s="2" customFormat="1" ht="16.5" customHeight="1">
      <c r="A162" s="36"/>
      <c r="B162" s="176"/>
      <c r="C162" s="208" t="s">
        <v>1474</v>
      </c>
      <c r="D162" s="208" t="s">
        <v>220</v>
      </c>
      <c r="E162" s="209" t="s">
        <v>1475</v>
      </c>
      <c r="F162" s="210" t="s">
        <v>1476</v>
      </c>
      <c r="G162" s="211" t="s">
        <v>303</v>
      </c>
      <c r="H162" s="212">
        <v>1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1477</v>
      </c>
    </row>
    <row r="163" s="2" customFormat="1" ht="16.5" customHeight="1">
      <c r="A163" s="36"/>
      <c r="B163" s="176"/>
      <c r="C163" s="208" t="s">
        <v>237</v>
      </c>
      <c r="D163" s="208" t="s">
        <v>220</v>
      </c>
      <c r="E163" s="209" t="s">
        <v>1478</v>
      </c>
      <c r="F163" s="210" t="s">
        <v>1479</v>
      </c>
      <c r="G163" s="211" t="s">
        <v>303</v>
      </c>
      <c r="H163" s="212">
        <v>1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1480</v>
      </c>
    </row>
    <row r="164" s="2" customFormat="1" ht="16.5" customHeight="1">
      <c r="A164" s="36"/>
      <c r="B164" s="176"/>
      <c r="C164" s="208" t="s">
        <v>241</v>
      </c>
      <c r="D164" s="208" t="s">
        <v>220</v>
      </c>
      <c r="E164" s="209" t="s">
        <v>1481</v>
      </c>
      <c r="F164" s="210" t="s">
        <v>1482</v>
      </c>
      <c r="G164" s="211" t="s">
        <v>303</v>
      </c>
      <c r="H164" s="212">
        <v>1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1483</v>
      </c>
    </row>
    <row r="165" s="2" customFormat="1" ht="16.5" customHeight="1">
      <c r="A165" s="36"/>
      <c r="B165" s="176"/>
      <c r="C165" s="208" t="s">
        <v>245</v>
      </c>
      <c r="D165" s="208" t="s">
        <v>220</v>
      </c>
      <c r="E165" s="209" t="s">
        <v>1484</v>
      </c>
      <c r="F165" s="210" t="s">
        <v>1485</v>
      </c>
      <c r="G165" s="211" t="s">
        <v>303</v>
      </c>
      <c r="H165" s="212">
        <v>1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1486</v>
      </c>
    </row>
    <row r="166" s="2" customFormat="1" ht="16.5" customHeight="1">
      <c r="A166" s="36"/>
      <c r="B166" s="176"/>
      <c r="C166" s="208" t="s">
        <v>456</v>
      </c>
      <c r="D166" s="208" t="s">
        <v>220</v>
      </c>
      <c r="E166" s="209" t="s">
        <v>1487</v>
      </c>
      <c r="F166" s="210" t="s">
        <v>1488</v>
      </c>
      <c r="G166" s="211" t="s">
        <v>303</v>
      </c>
      <c r="H166" s="212">
        <v>1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1489</v>
      </c>
    </row>
    <row r="167" s="2" customFormat="1" ht="16.5" customHeight="1">
      <c r="A167" s="36"/>
      <c r="B167" s="176"/>
      <c r="C167" s="208" t="s">
        <v>225</v>
      </c>
      <c r="D167" s="208" t="s">
        <v>220</v>
      </c>
      <c r="E167" s="209" t="s">
        <v>1490</v>
      </c>
      <c r="F167" s="210" t="s">
        <v>1491</v>
      </c>
      <c r="G167" s="211" t="s">
        <v>303</v>
      </c>
      <c r="H167" s="212">
        <v>1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1492</v>
      </c>
    </row>
    <row r="168" s="2" customFormat="1" ht="16.5" customHeight="1">
      <c r="A168" s="36"/>
      <c r="B168" s="176"/>
      <c r="C168" s="208" t="s">
        <v>941</v>
      </c>
      <c r="D168" s="208" t="s">
        <v>220</v>
      </c>
      <c r="E168" s="209" t="s">
        <v>1493</v>
      </c>
      <c r="F168" s="210" t="s">
        <v>1494</v>
      </c>
      <c r="G168" s="211" t="s">
        <v>303</v>
      </c>
      <c r="H168" s="212">
        <v>1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893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893</v>
      </c>
      <c r="BM168" s="219" t="s">
        <v>1495</v>
      </c>
    </row>
    <row r="169" s="2" customFormat="1" ht="24.15" customHeight="1">
      <c r="A169" s="36"/>
      <c r="B169" s="176"/>
      <c r="C169" s="208" t="s">
        <v>1496</v>
      </c>
      <c r="D169" s="208" t="s">
        <v>220</v>
      </c>
      <c r="E169" s="209" t="s">
        <v>1497</v>
      </c>
      <c r="F169" s="210" t="s">
        <v>1498</v>
      </c>
      <c r="G169" s="211" t="s">
        <v>303</v>
      </c>
      <c r="H169" s="212">
        <v>11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1499</v>
      </c>
    </row>
    <row r="170" s="2" customFormat="1" ht="24.15" customHeight="1">
      <c r="A170" s="36"/>
      <c r="B170" s="176"/>
      <c r="C170" s="208" t="s">
        <v>134</v>
      </c>
      <c r="D170" s="208" t="s">
        <v>220</v>
      </c>
      <c r="E170" s="209" t="s">
        <v>1500</v>
      </c>
      <c r="F170" s="210" t="s">
        <v>1501</v>
      </c>
      <c r="G170" s="211" t="s">
        <v>468</v>
      </c>
      <c r="H170" s="212">
        <v>1450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893</v>
      </c>
      <c r="AT170" s="219" t="s">
        <v>220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893</v>
      </c>
      <c r="BM170" s="219" t="s">
        <v>1502</v>
      </c>
    </row>
    <row r="171" s="2" customFormat="1" ht="24.15" customHeight="1">
      <c r="A171" s="36"/>
      <c r="B171" s="176"/>
      <c r="C171" s="221" t="s">
        <v>137</v>
      </c>
      <c r="D171" s="221" t="s">
        <v>357</v>
      </c>
      <c r="E171" s="222" t="s">
        <v>1503</v>
      </c>
      <c r="F171" s="223" t="s">
        <v>1504</v>
      </c>
      <c r="G171" s="224" t="s">
        <v>468</v>
      </c>
      <c r="H171" s="225">
        <v>1450</v>
      </c>
      <c r="I171" s="226"/>
      <c r="J171" s="225">
        <f>ROUND(I171*H171,3)</f>
        <v>0</v>
      </c>
      <c r="K171" s="227"/>
      <c r="L171" s="228"/>
      <c r="M171" s="229" t="s">
        <v>1</v>
      </c>
      <c r="N171" s="230" t="s">
        <v>44</v>
      </c>
      <c r="O171" s="80"/>
      <c r="P171" s="217">
        <f>O171*H171</f>
        <v>0</v>
      </c>
      <c r="Q171" s="217">
        <v>6.0000000000000002E-05</v>
      </c>
      <c r="R171" s="217">
        <f>Q171*H171</f>
        <v>0.087000000000000008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716</v>
      </c>
      <c r="AT171" s="219" t="s">
        <v>357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716</v>
      </c>
      <c r="BM171" s="219" t="s">
        <v>1505</v>
      </c>
    </row>
    <row r="172" s="2" customFormat="1" ht="24.15" customHeight="1">
      <c r="A172" s="36"/>
      <c r="B172" s="176"/>
      <c r="C172" s="208" t="s">
        <v>269</v>
      </c>
      <c r="D172" s="208" t="s">
        <v>220</v>
      </c>
      <c r="E172" s="209" t="s">
        <v>1506</v>
      </c>
      <c r="F172" s="210" t="s">
        <v>1507</v>
      </c>
      <c r="G172" s="211" t="s">
        <v>303</v>
      </c>
      <c r="H172" s="212">
        <v>105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893</v>
      </c>
      <c r="AT172" s="219" t="s">
        <v>220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893</v>
      </c>
      <c r="BM172" s="219" t="s">
        <v>1508</v>
      </c>
    </row>
    <row r="173" s="2" customFormat="1" ht="24.15" customHeight="1">
      <c r="A173" s="36"/>
      <c r="B173" s="176"/>
      <c r="C173" s="221" t="s">
        <v>140</v>
      </c>
      <c r="D173" s="221" t="s">
        <v>357</v>
      </c>
      <c r="E173" s="222" t="s">
        <v>1509</v>
      </c>
      <c r="F173" s="223" t="s">
        <v>1510</v>
      </c>
      <c r="G173" s="224" t="s">
        <v>303</v>
      </c>
      <c r="H173" s="225">
        <v>105</v>
      </c>
      <c r="I173" s="226"/>
      <c r="J173" s="225">
        <f>ROUND(I173*H173,3)</f>
        <v>0</v>
      </c>
      <c r="K173" s="227"/>
      <c r="L173" s="228"/>
      <c r="M173" s="229" t="s">
        <v>1</v>
      </c>
      <c r="N173" s="230" t="s">
        <v>44</v>
      </c>
      <c r="O173" s="80"/>
      <c r="P173" s="217">
        <f>O173*H173</f>
        <v>0</v>
      </c>
      <c r="Q173" s="217">
        <v>0.00010000000000000001</v>
      </c>
      <c r="R173" s="217">
        <f>Q173*H173</f>
        <v>0.010500000000000001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716</v>
      </c>
      <c r="AT173" s="219" t="s">
        <v>357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716</v>
      </c>
      <c r="BM173" s="219" t="s">
        <v>1511</v>
      </c>
    </row>
    <row r="174" s="2" customFormat="1" ht="24.15" customHeight="1">
      <c r="A174" s="36"/>
      <c r="B174" s="176"/>
      <c r="C174" s="208" t="s">
        <v>143</v>
      </c>
      <c r="D174" s="208" t="s">
        <v>220</v>
      </c>
      <c r="E174" s="209" t="s">
        <v>1512</v>
      </c>
      <c r="F174" s="210" t="s">
        <v>1513</v>
      </c>
      <c r="G174" s="211" t="s">
        <v>303</v>
      </c>
      <c r="H174" s="212">
        <v>1</v>
      </c>
      <c r="I174" s="213"/>
      <c r="J174" s="212">
        <f>ROUND(I174*H174,3)</f>
        <v>0</v>
      </c>
      <c r="K174" s="214"/>
      <c r="L174" s="37"/>
      <c r="M174" s="215" t="s">
        <v>1</v>
      </c>
      <c r="N174" s="216" t="s">
        <v>44</v>
      </c>
      <c r="O174" s="80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893</v>
      </c>
      <c r="AT174" s="219" t="s">
        <v>220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893</v>
      </c>
      <c r="BM174" s="219" t="s">
        <v>1514</v>
      </c>
    </row>
    <row r="175" s="2" customFormat="1" ht="16.5" customHeight="1">
      <c r="A175" s="36"/>
      <c r="B175" s="176"/>
      <c r="C175" s="221" t="s">
        <v>146</v>
      </c>
      <c r="D175" s="221" t="s">
        <v>357</v>
      </c>
      <c r="E175" s="222" t="s">
        <v>1515</v>
      </c>
      <c r="F175" s="223" t="s">
        <v>1516</v>
      </c>
      <c r="G175" s="224" t="s">
        <v>303</v>
      </c>
      <c r="H175" s="225">
        <v>1</v>
      </c>
      <c r="I175" s="226"/>
      <c r="J175" s="225">
        <f>ROUND(I175*H175,3)</f>
        <v>0</v>
      </c>
      <c r="K175" s="227"/>
      <c r="L175" s="228"/>
      <c r="M175" s="229" t="s">
        <v>1</v>
      </c>
      <c r="N175" s="230" t="s">
        <v>44</v>
      </c>
      <c r="O175" s="80"/>
      <c r="P175" s="217">
        <f>O175*H175</f>
        <v>0</v>
      </c>
      <c r="Q175" s="217">
        <v>9.0000000000000006E-05</v>
      </c>
      <c r="R175" s="217">
        <f>Q175*H175</f>
        <v>9.0000000000000006E-05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1517</v>
      </c>
      <c r="AT175" s="219" t="s">
        <v>357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893</v>
      </c>
      <c r="BM175" s="219" t="s">
        <v>1518</v>
      </c>
    </row>
    <row r="176" s="2" customFormat="1" ht="16.5" customHeight="1">
      <c r="A176" s="36"/>
      <c r="B176" s="176"/>
      <c r="C176" s="221" t="s">
        <v>827</v>
      </c>
      <c r="D176" s="221" t="s">
        <v>357</v>
      </c>
      <c r="E176" s="222" t="s">
        <v>1519</v>
      </c>
      <c r="F176" s="223" t="s">
        <v>1520</v>
      </c>
      <c r="G176" s="224" t="s">
        <v>303</v>
      </c>
      <c r="H176" s="225">
        <v>1</v>
      </c>
      <c r="I176" s="226"/>
      <c r="J176" s="225">
        <f>ROUND(I176*H176,3)</f>
        <v>0</v>
      </c>
      <c r="K176" s="227"/>
      <c r="L176" s="228"/>
      <c r="M176" s="229" t="s">
        <v>1</v>
      </c>
      <c r="N176" s="230" t="s">
        <v>44</v>
      </c>
      <c r="O176" s="80"/>
      <c r="P176" s="217">
        <f>O176*H176</f>
        <v>0</v>
      </c>
      <c r="Q176" s="217">
        <v>2.0000000000000002E-05</v>
      </c>
      <c r="R176" s="217">
        <f>Q176*H176</f>
        <v>2.0000000000000002E-05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1517</v>
      </c>
      <c r="AT176" s="219" t="s">
        <v>357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893</v>
      </c>
      <c r="BM176" s="219" t="s">
        <v>1521</v>
      </c>
    </row>
    <row r="177" s="2" customFormat="1" ht="24.15" customHeight="1">
      <c r="A177" s="36"/>
      <c r="B177" s="176"/>
      <c r="C177" s="208" t="s">
        <v>324</v>
      </c>
      <c r="D177" s="208" t="s">
        <v>220</v>
      </c>
      <c r="E177" s="209" t="s">
        <v>1522</v>
      </c>
      <c r="F177" s="210" t="s">
        <v>1523</v>
      </c>
      <c r="G177" s="211" t="s">
        <v>303</v>
      </c>
      <c r="H177" s="212">
        <v>9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893</v>
      </c>
      <c r="AT177" s="219" t="s">
        <v>220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893</v>
      </c>
      <c r="BM177" s="219" t="s">
        <v>1524</v>
      </c>
    </row>
    <row r="178" s="2" customFormat="1" ht="16.5" customHeight="1">
      <c r="A178" s="36"/>
      <c r="B178" s="176"/>
      <c r="C178" s="221" t="s">
        <v>328</v>
      </c>
      <c r="D178" s="221" t="s">
        <v>357</v>
      </c>
      <c r="E178" s="222" t="s">
        <v>1525</v>
      </c>
      <c r="F178" s="223" t="s">
        <v>1526</v>
      </c>
      <c r="G178" s="224" t="s">
        <v>303</v>
      </c>
      <c r="H178" s="225">
        <v>9</v>
      </c>
      <c r="I178" s="226"/>
      <c r="J178" s="225">
        <f>ROUND(I178*H178,3)</f>
        <v>0</v>
      </c>
      <c r="K178" s="227"/>
      <c r="L178" s="228"/>
      <c r="M178" s="229" t="s">
        <v>1</v>
      </c>
      <c r="N178" s="230" t="s">
        <v>44</v>
      </c>
      <c r="O178" s="80"/>
      <c r="P178" s="217">
        <f>O178*H178</f>
        <v>0</v>
      </c>
      <c r="Q178" s="217">
        <v>8.0000000000000007E-05</v>
      </c>
      <c r="R178" s="217">
        <f>Q178*H178</f>
        <v>0.00072000000000000005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1517</v>
      </c>
      <c r="AT178" s="219" t="s">
        <v>357</v>
      </c>
      <c r="AU178" s="219" t="s">
        <v>88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893</v>
      </c>
      <c r="BM178" s="219" t="s">
        <v>1527</v>
      </c>
    </row>
    <row r="179" s="2" customFormat="1" ht="16.5" customHeight="1">
      <c r="A179" s="36"/>
      <c r="B179" s="176"/>
      <c r="C179" s="221" t="s">
        <v>309</v>
      </c>
      <c r="D179" s="221" t="s">
        <v>357</v>
      </c>
      <c r="E179" s="222" t="s">
        <v>1519</v>
      </c>
      <c r="F179" s="223" t="s">
        <v>1520</v>
      </c>
      <c r="G179" s="224" t="s">
        <v>303</v>
      </c>
      <c r="H179" s="225">
        <v>9</v>
      </c>
      <c r="I179" s="226"/>
      <c r="J179" s="225">
        <f>ROUND(I179*H179,3)</f>
        <v>0</v>
      </c>
      <c r="K179" s="227"/>
      <c r="L179" s="228"/>
      <c r="M179" s="229" t="s">
        <v>1</v>
      </c>
      <c r="N179" s="230" t="s">
        <v>44</v>
      </c>
      <c r="O179" s="80"/>
      <c r="P179" s="217">
        <f>O179*H179</f>
        <v>0</v>
      </c>
      <c r="Q179" s="217">
        <v>2.0000000000000002E-05</v>
      </c>
      <c r="R179" s="217">
        <f>Q179*H179</f>
        <v>0.00018000000000000001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1517</v>
      </c>
      <c r="AT179" s="219" t="s">
        <v>357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893</v>
      </c>
      <c r="BM179" s="219" t="s">
        <v>1528</v>
      </c>
    </row>
    <row r="180" s="2" customFormat="1" ht="24.15" customHeight="1">
      <c r="A180" s="36"/>
      <c r="B180" s="176"/>
      <c r="C180" s="208" t="s">
        <v>300</v>
      </c>
      <c r="D180" s="208" t="s">
        <v>220</v>
      </c>
      <c r="E180" s="209" t="s">
        <v>1529</v>
      </c>
      <c r="F180" s="210" t="s">
        <v>1530</v>
      </c>
      <c r="G180" s="211" t="s">
        <v>303</v>
      </c>
      <c r="H180" s="212">
        <v>2</v>
      </c>
      <c r="I180" s="213"/>
      <c r="J180" s="212">
        <f>ROUND(I180*H180,3)</f>
        <v>0</v>
      </c>
      <c r="K180" s="214"/>
      <c r="L180" s="37"/>
      <c r="M180" s="215" t="s">
        <v>1</v>
      </c>
      <c r="N180" s="216" t="s">
        <v>44</v>
      </c>
      <c r="O180" s="80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893</v>
      </c>
      <c r="AT180" s="219" t="s">
        <v>220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893</v>
      </c>
      <c r="BM180" s="219" t="s">
        <v>1531</v>
      </c>
    </row>
    <row r="181" s="2" customFormat="1" ht="24.15" customHeight="1">
      <c r="A181" s="36"/>
      <c r="B181" s="176"/>
      <c r="C181" s="221" t="s">
        <v>305</v>
      </c>
      <c r="D181" s="221" t="s">
        <v>357</v>
      </c>
      <c r="E181" s="222" t="s">
        <v>1532</v>
      </c>
      <c r="F181" s="223" t="s">
        <v>1533</v>
      </c>
      <c r="G181" s="224" t="s">
        <v>303</v>
      </c>
      <c r="H181" s="225">
        <v>2</v>
      </c>
      <c r="I181" s="226"/>
      <c r="J181" s="225">
        <f>ROUND(I181*H181,3)</f>
        <v>0</v>
      </c>
      <c r="K181" s="227"/>
      <c r="L181" s="228"/>
      <c r="M181" s="229" t="s">
        <v>1</v>
      </c>
      <c r="N181" s="230" t="s">
        <v>44</v>
      </c>
      <c r="O181" s="80"/>
      <c r="P181" s="217">
        <f>O181*H181</f>
        <v>0</v>
      </c>
      <c r="Q181" s="217">
        <v>6.9999999999999994E-05</v>
      </c>
      <c r="R181" s="217">
        <f>Q181*H181</f>
        <v>0.00013999999999999999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716</v>
      </c>
      <c r="AT181" s="219" t="s">
        <v>357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716</v>
      </c>
      <c r="BM181" s="219" t="s">
        <v>1534</v>
      </c>
    </row>
    <row r="182" s="2" customFormat="1" ht="16.5" customHeight="1">
      <c r="A182" s="36"/>
      <c r="B182" s="176"/>
      <c r="C182" s="221" t="s">
        <v>1062</v>
      </c>
      <c r="D182" s="221" t="s">
        <v>357</v>
      </c>
      <c r="E182" s="222" t="s">
        <v>1535</v>
      </c>
      <c r="F182" s="223" t="s">
        <v>1536</v>
      </c>
      <c r="G182" s="224" t="s">
        <v>303</v>
      </c>
      <c r="H182" s="225">
        <v>2</v>
      </c>
      <c r="I182" s="226"/>
      <c r="J182" s="225">
        <f>ROUND(I182*H182,3)</f>
        <v>0</v>
      </c>
      <c r="K182" s="227"/>
      <c r="L182" s="228"/>
      <c r="M182" s="229" t="s">
        <v>1</v>
      </c>
      <c r="N182" s="230" t="s">
        <v>44</v>
      </c>
      <c r="O182" s="80"/>
      <c r="P182" s="217">
        <f>O182*H182</f>
        <v>0</v>
      </c>
      <c r="Q182" s="217">
        <v>3.0000000000000001E-05</v>
      </c>
      <c r="R182" s="217">
        <f>Q182*H182</f>
        <v>6.0000000000000002E-05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716</v>
      </c>
      <c r="AT182" s="219" t="s">
        <v>357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716</v>
      </c>
      <c r="BM182" s="219" t="s">
        <v>1537</v>
      </c>
    </row>
    <row r="183" s="2" customFormat="1" ht="24.15" customHeight="1">
      <c r="A183" s="36"/>
      <c r="B183" s="176"/>
      <c r="C183" s="208" t="s">
        <v>1064</v>
      </c>
      <c r="D183" s="208" t="s">
        <v>220</v>
      </c>
      <c r="E183" s="209" t="s">
        <v>1538</v>
      </c>
      <c r="F183" s="210" t="s">
        <v>1539</v>
      </c>
      <c r="G183" s="211" t="s">
        <v>303</v>
      </c>
      <c r="H183" s="212">
        <v>2</v>
      </c>
      <c r="I183" s="213"/>
      <c r="J183" s="212">
        <f>ROUND(I183*H183,3)</f>
        <v>0</v>
      </c>
      <c r="K183" s="214"/>
      <c r="L183" s="37"/>
      <c r="M183" s="215" t="s">
        <v>1</v>
      </c>
      <c r="N183" s="216" t="s">
        <v>44</v>
      </c>
      <c r="O183" s="80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893</v>
      </c>
      <c r="AT183" s="219" t="s">
        <v>220</v>
      </c>
      <c r="AU183" s="219" t="s">
        <v>88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893</v>
      </c>
      <c r="BM183" s="219" t="s">
        <v>1540</v>
      </c>
    </row>
    <row r="184" s="2" customFormat="1" ht="24.15" customHeight="1">
      <c r="A184" s="36"/>
      <c r="B184" s="176"/>
      <c r="C184" s="221" t="s">
        <v>256</v>
      </c>
      <c r="D184" s="221" t="s">
        <v>357</v>
      </c>
      <c r="E184" s="222" t="s">
        <v>1541</v>
      </c>
      <c r="F184" s="223" t="s">
        <v>1542</v>
      </c>
      <c r="G184" s="224" t="s">
        <v>303</v>
      </c>
      <c r="H184" s="225">
        <v>2</v>
      </c>
      <c r="I184" s="226"/>
      <c r="J184" s="225">
        <f>ROUND(I184*H184,3)</f>
        <v>0</v>
      </c>
      <c r="K184" s="227"/>
      <c r="L184" s="228"/>
      <c r="M184" s="229" t="s">
        <v>1</v>
      </c>
      <c r="N184" s="230" t="s">
        <v>44</v>
      </c>
      <c r="O184" s="80"/>
      <c r="P184" s="217">
        <f>O184*H184</f>
        <v>0</v>
      </c>
      <c r="Q184" s="217">
        <v>6.9999999999999994E-05</v>
      </c>
      <c r="R184" s="217">
        <f>Q184*H184</f>
        <v>0.00013999999999999999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716</v>
      </c>
      <c r="AT184" s="219" t="s">
        <v>357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716</v>
      </c>
      <c r="BM184" s="219" t="s">
        <v>1543</v>
      </c>
    </row>
    <row r="185" s="2" customFormat="1" ht="16.5" customHeight="1">
      <c r="A185" s="36"/>
      <c r="B185" s="176"/>
      <c r="C185" s="221" t="s">
        <v>296</v>
      </c>
      <c r="D185" s="221" t="s">
        <v>357</v>
      </c>
      <c r="E185" s="222" t="s">
        <v>1535</v>
      </c>
      <c r="F185" s="223" t="s">
        <v>1536</v>
      </c>
      <c r="G185" s="224" t="s">
        <v>303</v>
      </c>
      <c r="H185" s="225">
        <v>2</v>
      </c>
      <c r="I185" s="226"/>
      <c r="J185" s="225">
        <f>ROUND(I185*H185,3)</f>
        <v>0</v>
      </c>
      <c r="K185" s="227"/>
      <c r="L185" s="228"/>
      <c r="M185" s="229" t="s">
        <v>1</v>
      </c>
      <c r="N185" s="230" t="s">
        <v>44</v>
      </c>
      <c r="O185" s="80"/>
      <c r="P185" s="217">
        <f>O185*H185</f>
        <v>0</v>
      </c>
      <c r="Q185" s="217">
        <v>3.0000000000000001E-05</v>
      </c>
      <c r="R185" s="217">
        <f>Q185*H185</f>
        <v>6.0000000000000002E-05</v>
      </c>
      <c r="S185" s="217">
        <v>0</v>
      </c>
      <c r="T185" s="21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9" t="s">
        <v>716</v>
      </c>
      <c r="AT185" s="219" t="s">
        <v>357</v>
      </c>
      <c r="AU185" s="219" t="s">
        <v>88</v>
      </c>
      <c r="AY185" s="15" t="s">
        <v>217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220">
        <f>ROUND(I185*H185,3)</f>
        <v>0</v>
      </c>
      <c r="BL185" s="15" t="s">
        <v>716</v>
      </c>
      <c r="BM185" s="219" t="s">
        <v>1544</v>
      </c>
    </row>
    <row r="186" s="2" customFormat="1" ht="16.5" customHeight="1">
      <c r="A186" s="36"/>
      <c r="B186" s="176"/>
      <c r="C186" s="208" t="s">
        <v>251</v>
      </c>
      <c r="D186" s="208" t="s">
        <v>220</v>
      </c>
      <c r="E186" s="209" t="s">
        <v>1545</v>
      </c>
      <c r="F186" s="210" t="s">
        <v>1546</v>
      </c>
      <c r="G186" s="211" t="s">
        <v>303</v>
      </c>
      <c r="H186" s="212">
        <v>8</v>
      </c>
      <c r="I186" s="213"/>
      <c r="J186" s="212">
        <f>ROUND(I186*H186,3)</f>
        <v>0</v>
      </c>
      <c r="K186" s="214"/>
      <c r="L186" s="37"/>
      <c r="M186" s="215" t="s">
        <v>1</v>
      </c>
      <c r="N186" s="216" t="s">
        <v>44</v>
      </c>
      <c r="O186" s="80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893</v>
      </c>
      <c r="AT186" s="219" t="s">
        <v>220</v>
      </c>
      <c r="AU186" s="219" t="s">
        <v>88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893</v>
      </c>
      <c r="BM186" s="219" t="s">
        <v>1547</v>
      </c>
    </row>
    <row r="187" s="2" customFormat="1" ht="16.5" customHeight="1">
      <c r="A187" s="36"/>
      <c r="B187" s="176"/>
      <c r="C187" s="221" t="s">
        <v>486</v>
      </c>
      <c r="D187" s="221" t="s">
        <v>357</v>
      </c>
      <c r="E187" s="222" t="s">
        <v>1548</v>
      </c>
      <c r="F187" s="223" t="s">
        <v>1549</v>
      </c>
      <c r="G187" s="224" t="s">
        <v>303</v>
      </c>
      <c r="H187" s="225">
        <v>8</v>
      </c>
      <c r="I187" s="226"/>
      <c r="J187" s="225">
        <f>ROUND(I187*H187,3)</f>
        <v>0</v>
      </c>
      <c r="K187" s="227"/>
      <c r="L187" s="228"/>
      <c r="M187" s="229" t="s">
        <v>1</v>
      </c>
      <c r="N187" s="230" t="s">
        <v>44</v>
      </c>
      <c r="O187" s="80"/>
      <c r="P187" s="217">
        <f>O187*H187</f>
        <v>0</v>
      </c>
      <c r="Q187" s="217">
        <v>0.00022000000000000001</v>
      </c>
      <c r="R187" s="217">
        <f>Q187*H187</f>
        <v>0.0017600000000000001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1517</v>
      </c>
      <c r="AT187" s="219" t="s">
        <v>357</v>
      </c>
      <c r="AU187" s="219" t="s">
        <v>88</v>
      </c>
      <c r="AY187" s="15" t="s">
        <v>217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220">
        <f>ROUND(I187*H187,3)</f>
        <v>0</v>
      </c>
      <c r="BL187" s="15" t="s">
        <v>893</v>
      </c>
      <c r="BM187" s="219" t="s">
        <v>1550</v>
      </c>
    </row>
    <row r="188" s="2" customFormat="1" ht="16.5" customHeight="1">
      <c r="A188" s="36"/>
      <c r="B188" s="176"/>
      <c r="C188" s="208" t="s">
        <v>771</v>
      </c>
      <c r="D188" s="208" t="s">
        <v>220</v>
      </c>
      <c r="E188" s="209" t="s">
        <v>1551</v>
      </c>
      <c r="F188" s="210" t="s">
        <v>1552</v>
      </c>
      <c r="G188" s="211" t="s">
        <v>303</v>
      </c>
      <c r="H188" s="212">
        <v>1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893</v>
      </c>
      <c r="AT188" s="219" t="s">
        <v>220</v>
      </c>
      <c r="AU188" s="219" t="s">
        <v>88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893</v>
      </c>
      <c r="BM188" s="219" t="s">
        <v>1553</v>
      </c>
    </row>
    <row r="189" s="2" customFormat="1" ht="16.5" customHeight="1">
      <c r="A189" s="36"/>
      <c r="B189" s="176"/>
      <c r="C189" s="221" t="s">
        <v>775</v>
      </c>
      <c r="D189" s="221" t="s">
        <v>357</v>
      </c>
      <c r="E189" s="222" t="s">
        <v>1554</v>
      </c>
      <c r="F189" s="223" t="s">
        <v>1555</v>
      </c>
      <c r="G189" s="224" t="s">
        <v>303</v>
      </c>
      <c r="H189" s="225">
        <v>1</v>
      </c>
      <c r="I189" s="226"/>
      <c r="J189" s="225">
        <f>ROUND(I189*H189,3)</f>
        <v>0</v>
      </c>
      <c r="K189" s="227"/>
      <c r="L189" s="228"/>
      <c r="M189" s="229" t="s">
        <v>1</v>
      </c>
      <c r="N189" s="230" t="s">
        <v>44</v>
      </c>
      <c r="O189" s="80"/>
      <c r="P189" s="217">
        <f>O189*H189</f>
        <v>0</v>
      </c>
      <c r="Q189" s="217">
        <v>0.00012999999999999999</v>
      </c>
      <c r="R189" s="217">
        <f>Q189*H189</f>
        <v>0.00012999999999999999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1517</v>
      </c>
      <c r="AT189" s="219" t="s">
        <v>357</v>
      </c>
      <c r="AU189" s="219" t="s">
        <v>88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893</v>
      </c>
      <c r="BM189" s="219" t="s">
        <v>1556</v>
      </c>
    </row>
    <row r="190" s="2" customFormat="1" ht="21.75" customHeight="1">
      <c r="A190" s="36"/>
      <c r="B190" s="176"/>
      <c r="C190" s="221" t="s">
        <v>674</v>
      </c>
      <c r="D190" s="221" t="s">
        <v>357</v>
      </c>
      <c r="E190" s="222" t="s">
        <v>1557</v>
      </c>
      <c r="F190" s="223" t="s">
        <v>1558</v>
      </c>
      <c r="G190" s="224" t="s">
        <v>303</v>
      </c>
      <c r="H190" s="225">
        <v>1</v>
      </c>
      <c r="I190" s="226"/>
      <c r="J190" s="225">
        <f>ROUND(I190*H190,3)</f>
        <v>0</v>
      </c>
      <c r="K190" s="227"/>
      <c r="L190" s="228"/>
      <c r="M190" s="229" t="s">
        <v>1</v>
      </c>
      <c r="N190" s="230" t="s">
        <v>44</v>
      </c>
      <c r="O190" s="80"/>
      <c r="P190" s="217">
        <f>O190*H190</f>
        <v>0</v>
      </c>
      <c r="Q190" s="217">
        <v>2.0000000000000002E-05</v>
      </c>
      <c r="R190" s="217">
        <f>Q190*H190</f>
        <v>2.0000000000000002E-05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1517</v>
      </c>
      <c r="AT190" s="219" t="s">
        <v>357</v>
      </c>
      <c r="AU190" s="219" t="s">
        <v>88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893</v>
      </c>
      <c r="BM190" s="219" t="s">
        <v>1559</v>
      </c>
    </row>
    <row r="191" s="2" customFormat="1" ht="16.5" customHeight="1">
      <c r="A191" s="36"/>
      <c r="B191" s="176"/>
      <c r="C191" s="221" t="s">
        <v>678</v>
      </c>
      <c r="D191" s="221" t="s">
        <v>357</v>
      </c>
      <c r="E191" s="222" t="s">
        <v>1560</v>
      </c>
      <c r="F191" s="223" t="s">
        <v>1561</v>
      </c>
      <c r="G191" s="224" t="s">
        <v>303</v>
      </c>
      <c r="H191" s="225">
        <v>1</v>
      </c>
      <c r="I191" s="226"/>
      <c r="J191" s="225">
        <f>ROUND(I191*H191,3)</f>
        <v>0</v>
      </c>
      <c r="K191" s="227"/>
      <c r="L191" s="228"/>
      <c r="M191" s="229" t="s">
        <v>1</v>
      </c>
      <c r="N191" s="230" t="s">
        <v>44</v>
      </c>
      <c r="O191" s="80"/>
      <c r="P191" s="217">
        <f>O191*H191</f>
        <v>0</v>
      </c>
      <c r="Q191" s="217">
        <v>3.0000000000000001E-05</v>
      </c>
      <c r="R191" s="217">
        <f>Q191*H191</f>
        <v>3.0000000000000001E-05</v>
      </c>
      <c r="S191" s="217">
        <v>0</v>
      </c>
      <c r="T191" s="21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9" t="s">
        <v>1517</v>
      </c>
      <c r="AT191" s="219" t="s">
        <v>357</v>
      </c>
      <c r="AU191" s="219" t="s">
        <v>88</v>
      </c>
      <c r="AY191" s="15" t="s">
        <v>217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220">
        <f>ROUND(I191*H191,3)</f>
        <v>0</v>
      </c>
      <c r="BL191" s="15" t="s">
        <v>893</v>
      </c>
      <c r="BM191" s="219" t="s">
        <v>1562</v>
      </c>
    </row>
    <row r="192" s="2" customFormat="1" ht="24.15" customHeight="1">
      <c r="A192" s="36"/>
      <c r="B192" s="176"/>
      <c r="C192" s="208" t="s">
        <v>352</v>
      </c>
      <c r="D192" s="208" t="s">
        <v>220</v>
      </c>
      <c r="E192" s="209" t="s">
        <v>1563</v>
      </c>
      <c r="F192" s="210" t="s">
        <v>1564</v>
      </c>
      <c r="G192" s="211" t="s">
        <v>303</v>
      </c>
      <c r="H192" s="212">
        <v>21</v>
      </c>
      <c r="I192" s="213"/>
      <c r="J192" s="212">
        <f>ROUND(I192*H192,3)</f>
        <v>0</v>
      </c>
      <c r="K192" s="214"/>
      <c r="L192" s="37"/>
      <c r="M192" s="215" t="s">
        <v>1</v>
      </c>
      <c r="N192" s="216" t="s">
        <v>44</v>
      </c>
      <c r="O192" s="80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893</v>
      </c>
      <c r="AT192" s="219" t="s">
        <v>220</v>
      </c>
      <c r="AU192" s="219" t="s">
        <v>88</v>
      </c>
      <c r="AY192" s="15" t="s">
        <v>217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220">
        <f>ROUND(I192*H192,3)</f>
        <v>0</v>
      </c>
      <c r="BL192" s="15" t="s">
        <v>893</v>
      </c>
      <c r="BM192" s="219" t="s">
        <v>1565</v>
      </c>
    </row>
    <row r="193" s="2" customFormat="1" ht="16.5" customHeight="1">
      <c r="A193" s="36"/>
      <c r="B193" s="176"/>
      <c r="C193" s="221" t="s">
        <v>356</v>
      </c>
      <c r="D193" s="221" t="s">
        <v>357</v>
      </c>
      <c r="E193" s="222" t="s">
        <v>1566</v>
      </c>
      <c r="F193" s="223" t="s">
        <v>1567</v>
      </c>
      <c r="G193" s="224" t="s">
        <v>303</v>
      </c>
      <c r="H193" s="225">
        <v>21</v>
      </c>
      <c r="I193" s="226"/>
      <c r="J193" s="225">
        <f>ROUND(I193*H193,3)</f>
        <v>0</v>
      </c>
      <c r="K193" s="227"/>
      <c r="L193" s="228"/>
      <c r="M193" s="229" t="s">
        <v>1</v>
      </c>
      <c r="N193" s="230" t="s">
        <v>44</v>
      </c>
      <c r="O193" s="80"/>
      <c r="P193" s="217">
        <f>O193*H193</f>
        <v>0</v>
      </c>
      <c r="Q193" s="217">
        <v>3.0000000000000001E-05</v>
      </c>
      <c r="R193" s="217">
        <f>Q193*H193</f>
        <v>0.00063000000000000003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716</v>
      </c>
      <c r="AT193" s="219" t="s">
        <v>357</v>
      </c>
      <c r="AU193" s="219" t="s">
        <v>88</v>
      </c>
      <c r="AY193" s="15" t="s">
        <v>217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220">
        <f>ROUND(I193*H193,3)</f>
        <v>0</v>
      </c>
      <c r="BL193" s="15" t="s">
        <v>716</v>
      </c>
      <c r="BM193" s="219" t="s">
        <v>1568</v>
      </c>
    </row>
    <row r="194" s="2" customFormat="1" ht="24.15" customHeight="1">
      <c r="A194" s="36"/>
      <c r="B194" s="176"/>
      <c r="C194" s="221" t="s">
        <v>444</v>
      </c>
      <c r="D194" s="221" t="s">
        <v>357</v>
      </c>
      <c r="E194" s="222" t="s">
        <v>1569</v>
      </c>
      <c r="F194" s="223" t="s">
        <v>1570</v>
      </c>
      <c r="G194" s="224" t="s">
        <v>303</v>
      </c>
      <c r="H194" s="225">
        <v>21</v>
      </c>
      <c r="I194" s="226"/>
      <c r="J194" s="225">
        <f>ROUND(I194*H194,3)</f>
        <v>0</v>
      </c>
      <c r="K194" s="227"/>
      <c r="L194" s="228"/>
      <c r="M194" s="229" t="s">
        <v>1</v>
      </c>
      <c r="N194" s="230" t="s">
        <v>44</v>
      </c>
      <c r="O194" s="80"/>
      <c r="P194" s="217">
        <f>O194*H194</f>
        <v>0</v>
      </c>
      <c r="Q194" s="217">
        <v>8.0000000000000007E-05</v>
      </c>
      <c r="R194" s="217">
        <f>Q194*H194</f>
        <v>0.0016800000000000001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716</v>
      </c>
      <c r="AT194" s="219" t="s">
        <v>357</v>
      </c>
      <c r="AU194" s="219" t="s">
        <v>88</v>
      </c>
      <c r="AY194" s="15" t="s">
        <v>217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220">
        <f>ROUND(I194*H194,3)</f>
        <v>0</v>
      </c>
      <c r="BL194" s="15" t="s">
        <v>716</v>
      </c>
      <c r="BM194" s="219" t="s">
        <v>1571</v>
      </c>
    </row>
    <row r="195" s="2" customFormat="1" ht="24.15" customHeight="1">
      <c r="A195" s="36"/>
      <c r="B195" s="176"/>
      <c r="C195" s="208" t="s">
        <v>580</v>
      </c>
      <c r="D195" s="208" t="s">
        <v>220</v>
      </c>
      <c r="E195" s="209" t="s">
        <v>1572</v>
      </c>
      <c r="F195" s="210" t="s">
        <v>1573</v>
      </c>
      <c r="G195" s="211" t="s">
        <v>303</v>
      </c>
      <c r="H195" s="212">
        <v>10</v>
      </c>
      <c r="I195" s="213"/>
      <c r="J195" s="212">
        <f>ROUND(I195*H195,3)</f>
        <v>0</v>
      </c>
      <c r="K195" s="214"/>
      <c r="L195" s="37"/>
      <c r="M195" s="215" t="s">
        <v>1</v>
      </c>
      <c r="N195" s="216" t="s">
        <v>44</v>
      </c>
      <c r="O195" s="80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893</v>
      </c>
      <c r="AT195" s="219" t="s">
        <v>220</v>
      </c>
      <c r="AU195" s="219" t="s">
        <v>88</v>
      </c>
      <c r="AY195" s="15" t="s">
        <v>217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220">
        <f>ROUND(I195*H195,3)</f>
        <v>0</v>
      </c>
      <c r="BL195" s="15" t="s">
        <v>893</v>
      </c>
      <c r="BM195" s="219" t="s">
        <v>1574</v>
      </c>
    </row>
    <row r="196" s="2" customFormat="1" ht="33" customHeight="1">
      <c r="A196" s="36"/>
      <c r="B196" s="176"/>
      <c r="C196" s="221" t="s">
        <v>415</v>
      </c>
      <c r="D196" s="221" t="s">
        <v>357</v>
      </c>
      <c r="E196" s="222" t="s">
        <v>1575</v>
      </c>
      <c r="F196" s="223" t="s">
        <v>1576</v>
      </c>
      <c r="G196" s="224" t="s">
        <v>303</v>
      </c>
      <c r="H196" s="225">
        <v>10</v>
      </c>
      <c r="I196" s="226"/>
      <c r="J196" s="225">
        <f>ROUND(I196*H196,3)</f>
        <v>0</v>
      </c>
      <c r="K196" s="227"/>
      <c r="L196" s="228"/>
      <c r="M196" s="229" t="s">
        <v>1</v>
      </c>
      <c r="N196" s="230" t="s">
        <v>44</v>
      </c>
      <c r="O196" s="80"/>
      <c r="P196" s="217">
        <f>O196*H196</f>
        <v>0</v>
      </c>
      <c r="Q196" s="217">
        <v>0.00010000000000000001</v>
      </c>
      <c r="R196" s="217">
        <f>Q196*H196</f>
        <v>0.001</v>
      </c>
      <c r="S196" s="217">
        <v>0</v>
      </c>
      <c r="T196" s="21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9" t="s">
        <v>716</v>
      </c>
      <c r="AT196" s="219" t="s">
        <v>357</v>
      </c>
      <c r="AU196" s="219" t="s">
        <v>88</v>
      </c>
      <c r="AY196" s="15" t="s">
        <v>217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220">
        <f>ROUND(I196*H196,3)</f>
        <v>0</v>
      </c>
      <c r="BL196" s="15" t="s">
        <v>716</v>
      </c>
      <c r="BM196" s="219" t="s">
        <v>1577</v>
      </c>
    </row>
    <row r="197" s="2" customFormat="1" ht="16.5" customHeight="1">
      <c r="A197" s="36"/>
      <c r="B197" s="176"/>
      <c r="C197" s="221" t="s">
        <v>881</v>
      </c>
      <c r="D197" s="221" t="s">
        <v>357</v>
      </c>
      <c r="E197" s="222" t="s">
        <v>1578</v>
      </c>
      <c r="F197" s="223" t="s">
        <v>1579</v>
      </c>
      <c r="G197" s="224" t="s">
        <v>303</v>
      </c>
      <c r="H197" s="225">
        <v>10</v>
      </c>
      <c r="I197" s="226"/>
      <c r="J197" s="225">
        <f>ROUND(I197*H197,3)</f>
        <v>0</v>
      </c>
      <c r="K197" s="227"/>
      <c r="L197" s="228"/>
      <c r="M197" s="229" t="s">
        <v>1</v>
      </c>
      <c r="N197" s="230" t="s">
        <v>44</v>
      </c>
      <c r="O197" s="80"/>
      <c r="P197" s="217">
        <f>O197*H197</f>
        <v>0</v>
      </c>
      <c r="Q197" s="217">
        <v>4.0000000000000003E-05</v>
      </c>
      <c r="R197" s="217">
        <f>Q197*H197</f>
        <v>0.00040000000000000002</v>
      </c>
      <c r="S197" s="217">
        <v>0</v>
      </c>
      <c r="T197" s="21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9" t="s">
        <v>716</v>
      </c>
      <c r="AT197" s="219" t="s">
        <v>357</v>
      </c>
      <c r="AU197" s="219" t="s">
        <v>88</v>
      </c>
      <c r="AY197" s="15" t="s">
        <v>217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220">
        <f>ROUND(I197*H197,3)</f>
        <v>0</v>
      </c>
      <c r="BL197" s="15" t="s">
        <v>716</v>
      </c>
      <c r="BM197" s="219" t="s">
        <v>1580</v>
      </c>
    </row>
    <row r="198" s="2" customFormat="1" ht="24.15" customHeight="1">
      <c r="A198" s="36"/>
      <c r="B198" s="176"/>
      <c r="C198" s="208" t="s">
        <v>885</v>
      </c>
      <c r="D198" s="208" t="s">
        <v>220</v>
      </c>
      <c r="E198" s="209" t="s">
        <v>1581</v>
      </c>
      <c r="F198" s="210" t="s">
        <v>1582</v>
      </c>
      <c r="G198" s="211" t="s">
        <v>303</v>
      </c>
      <c r="H198" s="212">
        <v>4</v>
      </c>
      <c r="I198" s="213"/>
      <c r="J198" s="212">
        <f>ROUND(I198*H198,3)</f>
        <v>0</v>
      </c>
      <c r="K198" s="214"/>
      <c r="L198" s="37"/>
      <c r="M198" s="215" t="s">
        <v>1</v>
      </c>
      <c r="N198" s="216" t="s">
        <v>44</v>
      </c>
      <c r="O198" s="80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893</v>
      </c>
      <c r="AT198" s="219" t="s">
        <v>220</v>
      </c>
      <c r="AU198" s="219" t="s">
        <v>88</v>
      </c>
      <c r="AY198" s="15" t="s">
        <v>217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220">
        <f>ROUND(I198*H198,3)</f>
        <v>0</v>
      </c>
      <c r="BL198" s="15" t="s">
        <v>893</v>
      </c>
      <c r="BM198" s="219" t="s">
        <v>1583</v>
      </c>
    </row>
    <row r="199" s="2" customFormat="1" ht="33" customHeight="1">
      <c r="A199" s="36"/>
      <c r="B199" s="176"/>
      <c r="C199" s="221" t="s">
        <v>407</v>
      </c>
      <c r="D199" s="221" t="s">
        <v>357</v>
      </c>
      <c r="E199" s="222" t="s">
        <v>1584</v>
      </c>
      <c r="F199" s="223" t="s">
        <v>1585</v>
      </c>
      <c r="G199" s="224" t="s">
        <v>303</v>
      </c>
      <c r="H199" s="225">
        <v>4</v>
      </c>
      <c r="I199" s="226"/>
      <c r="J199" s="225">
        <f>ROUND(I199*H199,3)</f>
        <v>0</v>
      </c>
      <c r="K199" s="227"/>
      <c r="L199" s="228"/>
      <c r="M199" s="229" t="s">
        <v>1</v>
      </c>
      <c r="N199" s="230" t="s">
        <v>44</v>
      </c>
      <c r="O199" s="80"/>
      <c r="P199" s="217">
        <f>O199*H199</f>
        <v>0</v>
      </c>
      <c r="Q199" s="217">
        <v>0.00010000000000000001</v>
      </c>
      <c r="R199" s="217">
        <f>Q199*H199</f>
        <v>0.00040000000000000002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716</v>
      </c>
      <c r="AT199" s="219" t="s">
        <v>357</v>
      </c>
      <c r="AU199" s="219" t="s">
        <v>88</v>
      </c>
      <c r="AY199" s="15" t="s">
        <v>217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220">
        <f>ROUND(I199*H199,3)</f>
        <v>0</v>
      </c>
      <c r="BL199" s="15" t="s">
        <v>716</v>
      </c>
      <c r="BM199" s="219" t="s">
        <v>1586</v>
      </c>
    </row>
    <row r="200" s="2" customFormat="1" ht="16.5" customHeight="1">
      <c r="A200" s="36"/>
      <c r="B200" s="176"/>
      <c r="C200" s="221" t="s">
        <v>1119</v>
      </c>
      <c r="D200" s="221" t="s">
        <v>357</v>
      </c>
      <c r="E200" s="222" t="s">
        <v>1519</v>
      </c>
      <c r="F200" s="223" t="s">
        <v>1520</v>
      </c>
      <c r="G200" s="224" t="s">
        <v>303</v>
      </c>
      <c r="H200" s="225">
        <v>4</v>
      </c>
      <c r="I200" s="226"/>
      <c r="J200" s="225">
        <f>ROUND(I200*H200,3)</f>
        <v>0</v>
      </c>
      <c r="K200" s="227"/>
      <c r="L200" s="228"/>
      <c r="M200" s="229" t="s">
        <v>1</v>
      </c>
      <c r="N200" s="230" t="s">
        <v>44</v>
      </c>
      <c r="O200" s="80"/>
      <c r="P200" s="217">
        <f>O200*H200</f>
        <v>0</v>
      </c>
      <c r="Q200" s="217">
        <v>2.0000000000000002E-05</v>
      </c>
      <c r="R200" s="217">
        <f>Q200*H200</f>
        <v>8.0000000000000007E-05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716</v>
      </c>
      <c r="AT200" s="219" t="s">
        <v>357</v>
      </c>
      <c r="AU200" s="219" t="s">
        <v>88</v>
      </c>
      <c r="AY200" s="15" t="s">
        <v>217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220">
        <f>ROUND(I200*H200,3)</f>
        <v>0</v>
      </c>
      <c r="BL200" s="15" t="s">
        <v>716</v>
      </c>
      <c r="BM200" s="219" t="s">
        <v>1587</v>
      </c>
    </row>
    <row r="201" s="2" customFormat="1" ht="21.75" customHeight="1">
      <c r="A201" s="36"/>
      <c r="B201" s="176"/>
      <c r="C201" s="208" t="s">
        <v>494</v>
      </c>
      <c r="D201" s="208" t="s">
        <v>220</v>
      </c>
      <c r="E201" s="209" t="s">
        <v>1588</v>
      </c>
      <c r="F201" s="210" t="s">
        <v>1589</v>
      </c>
      <c r="G201" s="211" t="s">
        <v>303</v>
      </c>
      <c r="H201" s="212">
        <v>6</v>
      </c>
      <c r="I201" s="213"/>
      <c r="J201" s="212">
        <f>ROUND(I201*H201,3)</f>
        <v>0</v>
      </c>
      <c r="K201" s="214"/>
      <c r="L201" s="37"/>
      <c r="M201" s="215" t="s">
        <v>1</v>
      </c>
      <c r="N201" s="216" t="s">
        <v>44</v>
      </c>
      <c r="O201" s="80"/>
      <c r="P201" s="217">
        <f>O201*H201</f>
        <v>0</v>
      </c>
      <c r="Q201" s="217">
        <v>0.00012999999999999999</v>
      </c>
      <c r="R201" s="217">
        <f>Q201*H201</f>
        <v>0.00077999999999999988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893</v>
      </c>
      <c r="AT201" s="219" t="s">
        <v>220</v>
      </c>
      <c r="AU201" s="219" t="s">
        <v>88</v>
      </c>
      <c r="AY201" s="15" t="s">
        <v>217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220">
        <f>ROUND(I201*H201,3)</f>
        <v>0</v>
      </c>
      <c r="BL201" s="15" t="s">
        <v>893</v>
      </c>
      <c r="BM201" s="219" t="s">
        <v>1590</v>
      </c>
    </row>
    <row r="202" s="2" customFormat="1" ht="37.8" customHeight="1">
      <c r="A202" s="36"/>
      <c r="B202" s="176"/>
      <c r="C202" s="208" t="s">
        <v>448</v>
      </c>
      <c r="D202" s="208" t="s">
        <v>220</v>
      </c>
      <c r="E202" s="209" t="s">
        <v>1591</v>
      </c>
      <c r="F202" s="210" t="s">
        <v>1592</v>
      </c>
      <c r="G202" s="211" t="s">
        <v>303</v>
      </c>
      <c r="H202" s="212">
        <v>5</v>
      </c>
      <c r="I202" s="213"/>
      <c r="J202" s="212">
        <f>ROUND(I202*H202,3)</f>
        <v>0</v>
      </c>
      <c r="K202" s="214"/>
      <c r="L202" s="37"/>
      <c r="M202" s="215" t="s">
        <v>1</v>
      </c>
      <c r="N202" s="216" t="s">
        <v>44</v>
      </c>
      <c r="O202" s="80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9" t="s">
        <v>893</v>
      </c>
      <c r="AT202" s="219" t="s">
        <v>220</v>
      </c>
      <c r="AU202" s="219" t="s">
        <v>88</v>
      </c>
      <c r="AY202" s="15" t="s">
        <v>217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220">
        <f>ROUND(I202*H202,3)</f>
        <v>0</v>
      </c>
      <c r="BL202" s="15" t="s">
        <v>893</v>
      </c>
      <c r="BM202" s="219" t="s">
        <v>1593</v>
      </c>
    </row>
    <row r="203" s="2" customFormat="1" ht="24.15" customHeight="1">
      <c r="A203" s="36"/>
      <c r="B203" s="176"/>
      <c r="C203" s="221" t="s">
        <v>452</v>
      </c>
      <c r="D203" s="221" t="s">
        <v>357</v>
      </c>
      <c r="E203" s="222" t="s">
        <v>1594</v>
      </c>
      <c r="F203" s="223" t="s">
        <v>1595</v>
      </c>
      <c r="G203" s="224" t="s">
        <v>303</v>
      </c>
      <c r="H203" s="225">
        <v>5</v>
      </c>
      <c r="I203" s="226"/>
      <c r="J203" s="225">
        <f>ROUND(I203*H203,3)</f>
        <v>0</v>
      </c>
      <c r="K203" s="227"/>
      <c r="L203" s="228"/>
      <c r="M203" s="229" t="s">
        <v>1</v>
      </c>
      <c r="N203" s="230" t="s">
        <v>44</v>
      </c>
      <c r="O203" s="80"/>
      <c r="P203" s="217">
        <f>O203*H203</f>
        <v>0</v>
      </c>
      <c r="Q203" s="217">
        <v>0.00031</v>
      </c>
      <c r="R203" s="217">
        <f>Q203*H203</f>
        <v>0.00155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716</v>
      </c>
      <c r="AT203" s="219" t="s">
        <v>357</v>
      </c>
      <c r="AU203" s="219" t="s">
        <v>88</v>
      </c>
      <c r="AY203" s="15" t="s">
        <v>217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220">
        <f>ROUND(I203*H203,3)</f>
        <v>0</v>
      </c>
      <c r="BL203" s="15" t="s">
        <v>716</v>
      </c>
      <c r="BM203" s="219" t="s">
        <v>1596</v>
      </c>
    </row>
    <row r="204" s="2" customFormat="1" ht="16.5" customHeight="1">
      <c r="A204" s="36"/>
      <c r="B204" s="176"/>
      <c r="C204" s="208" t="s">
        <v>1123</v>
      </c>
      <c r="D204" s="208" t="s">
        <v>220</v>
      </c>
      <c r="E204" s="209" t="s">
        <v>1597</v>
      </c>
      <c r="F204" s="210" t="s">
        <v>1598</v>
      </c>
      <c r="G204" s="211" t="s">
        <v>303</v>
      </c>
      <c r="H204" s="212">
        <v>1</v>
      </c>
      <c r="I204" s="213"/>
      <c r="J204" s="212">
        <f>ROUND(I204*H204,3)</f>
        <v>0</v>
      </c>
      <c r="K204" s="214"/>
      <c r="L204" s="37"/>
      <c r="M204" s="215" t="s">
        <v>1</v>
      </c>
      <c r="N204" s="216" t="s">
        <v>44</v>
      </c>
      <c r="O204" s="80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893</v>
      </c>
      <c r="AT204" s="219" t="s">
        <v>220</v>
      </c>
      <c r="AU204" s="219" t="s">
        <v>88</v>
      </c>
      <c r="AY204" s="15" t="s">
        <v>217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220">
        <f>ROUND(I204*H204,3)</f>
        <v>0</v>
      </c>
      <c r="BL204" s="15" t="s">
        <v>893</v>
      </c>
      <c r="BM204" s="219" t="s">
        <v>1599</v>
      </c>
    </row>
    <row r="205" s="2" customFormat="1" ht="16.5" customHeight="1">
      <c r="A205" s="36"/>
      <c r="B205" s="176"/>
      <c r="C205" s="221" t="s">
        <v>1127</v>
      </c>
      <c r="D205" s="221" t="s">
        <v>357</v>
      </c>
      <c r="E205" s="222" t="s">
        <v>1600</v>
      </c>
      <c r="F205" s="223" t="s">
        <v>1601</v>
      </c>
      <c r="G205" s="224" t="s">
        <v>303</v>
      </c>
      <c r="H205" s="225">
        <v>1</v>
      </c>
      <c r="I205" s="226"/>
      <c r="J205" s="225">
        <f>ROUND(I205*H205,3)</f>
        <v>0</v>
      </c>
      <c r="K205" s="227"/>
      <c r="L205" s="228"/>
      <c r="M205" s="229" t="s">
        <v>1</v>
      </c>
      <c r="N205" s="230" t="s">
        <v>44</v>
      </c>
      <c r="O205" s="80"/>
      <c r="P205" s="217">
        <f>O205*H205</f>
        <v>0</v>
      </c>
      <c r="Q205" s="217">
        <v>0.00040000000000000002</v>
      </c>
      <c r="R205" s="217">
        <f>Q205*H205</f>
        <v>0.00040000000000000002</v>
      </c>
      <c r="S205" s="217">
        <v>0</v>
      </c>
      <c r="T205" s="21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716</v>
      </c>
      <c r="AT205" s="219" t="s">
        <v>357</v>
      </c>
      <c r="AU205" s="219" t="s">
        <v>88</v>
      </c>
      <c r="AY205" s="15" t="s">
        <v>217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220">
        <f>ROUND(I205*H205,3)</f>
        <v>0</v>
      </c>
      <c r="BL205" s="15" t="s">
        <v>716</v>
      </c>
      <c r="BM205" s="219" t="s">
        <v>1602</v>
      </c>
    </row>
    <row r="206" s="2" customFormat="1" ht="16.5" customHeight="1">
      <c r="A206" s="36"/>
      <c r="B206" s="176"/>
      <c r="C206" s="208" t="s">
        <v>586</v>
      </c>
      <c r="D206" s="208" t="s">
        <v>220</v>
      </c>
      <c r="E206" s="209" t="s">
        <v>1603</v>
      </c>
      <c r="F206" s="210" t="s">
        <v>1604</v>
      </c>
      <c r="G206" s="211" t="s">
        <v>303</v>
      </c>
      <c r="H206" s="212">
        <v>70</v>
      </c>
      <c r="I206" s="213"/>
      <c r="J206" s="212">
        <f>ROUND(I206*H206,3)</f>
        <v>0</v>
      </c>
      <c r="K206" s="214"/>
      <c r="L206" s="37"/>
      <c r="M206" s="215" t="s">
        <v>1</v>
      </c>
      <c r="N206" s="216" t="s">
        <v>44</v>
      </c>
      <c r="O206" s="80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893</v>
      </c>
      <c r="AT206" s="219" t="s">
        <v>220</v>
      </c>
      <c r="AU206" s="219" t="s">
        <v>88</v>
      </c>
      <c r="AY206" s="15" t="s">
        <v>217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220">
        <f>ROUND(I206*H206,3)</f>
        <v>0</v>
      </c>
      <c r="BL206" s="15" t="s">
        <v>893</v>
      </c>
      <c r="BM206" s="219" t="s">
        <v>1605</v>
      </c>
    </row>
    <row r="207" s="2" customFormat="1" ht="16.5" customHeight="1">
      <c r="A207" s="36"/>
      <c r="B207" s="176"/>
      <c r="C207" s="221" t="s">
        <v>395</v>
      </c>
      <c r="D207" s="221" t="s">
        <v>357</v>
      </c>
      <c r="E207" s="222" t="s">
        <v>1606</v>
      </c>
      <c r="F207" s="223" t="s">
        <v>1607</v>
      </c>
      <c r="G207" s="224" t="s">
        <v>303</v>
      </c>
      <c r="H207" s="225">
        <v>25</v>
      </c>
      <c r="I207" s="226"/>
      <c r="J207" s="225">
        <f>ROUND(I207*H207,3)</f>
        <v>0</v>
      </c>
      <c r="K207" s="227"/>
      <c r="L207" s="228"/>
      <c r="M207" s="229" t="s">
        <v>1</v>
      </c>
      <c r="N207" s="230" t="s">
        <v>44</v>
      </c>
      <c r="O207" s="80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1517</v>
      </c>
      <c r="AT207" s="219" t="s">
        <v>357</v>
      </c>
      <c r="AU207" s="219" t="s">
        <v>88</v>
      </c>
      <c r="AY207" s="15" t="s">
        <v>217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220">
        <f>ROUND(I207*H207,3)</f>
        <v>0</v>
      </c>
      <c r="BL207" s="15" t="s">
        <v>893</v>
      </c>
      <c r="BM207" s="219" t="s">
        <v>1608</v>
      </c>
    </row>
    <row r="208" s="2" customFormat="1" ht="16.5" customHeight="1">
      <c r="A208" s="36"/>
      <c r="B208" s="176"/>
      <c r="C208" s="221" t="s">
        <v>399</v>
      </c>
      <c r="D208" s="221" t="s">
        <v>357</v>
      </c>
      <c r="E208" s="222" t="s">
        <v>1609</v>
      </c>
      <c r="F208" s="223" t="s">
        <v>1610</v>
      </c>
      <c r="G208" s="224" t="s">
        <v>303</v>
      </c>
      <c r="H208" s="225">
        <v>4</v>
      </c>
      <c r="I208" s="226"/>
      <c r="J208" s="225">
        <f>ROUND(I208*H208,3)</f>
        <v>0</v>
      </c>
      <c r="K208" s="227"/>
      <c r="L208" s="228"/>
      <c r="M208" s="229" t="s">
        <v>1</v>
      </c>
      <c r="N208" s="230" t="s">
        <v>44</v>
      </c>
      <c r="O208" s="80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9" t="s">
        <v>1517</v>
      </c>
      <c r="AT208" s="219" t="s">
        <v>357</v>
      </c>
      <c r="AU208" s="219" t="s">
        <v>88</v>
      </c>
      <c r="AY208" s="15" t="s">
        <v>217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220">
        <f>ROUND(I208*H208,3)</f>
        <v>0</v>
      </c>
      <c r="BL208" s="15" t="s">
        <v>893</v>
      </c>
      <c r="BM208" s="219" t="s">
        <v>1611</v>
      </c>
    </row>
    <row r="209" s="2" customFormat="1" ht="16.5" customHeight="1">
      <c r="A209" s="36"/>
      <c r="B209" s="176"/>
      <c r="C209" s="221" t="s">
        <v>403</v>
      </c>
      <c r="D209" s="221" t="s">
        <v>357</v>
      </c>
      <c r="E209" s="222" t="s">
        <v>1612</v>
      </c>
      <c r="F209" s="223" t="s">
        <v>1613</v>
      </c>
      <c r="G209" s="224" t="s">
        <v>303</v>
      </c>
      <c r="H209" s="225">
        <v>3</v>
      </c>
      <c r="I209" s="226"/>
      <c r="J209" s="225">
        <f>ROUND(I209*H209,3)</f>
        <v>0</v>
      </c>
      <c r="K209" s="227"/>
      <c r="L209" s="228"/>
      <c r="M209" s="229" t="s">
        <v>1</v>
      </c>
      <c r="N209" s="230" t="s">
        <v>44</v>
      </c>
      <c r="O209" s="80"/>
      <c r="P209" s="217">
        <f>O209*H209</f>
        <v>0</v>
      </c>
      <c r="Q209" s="217">
        <v>0</v>
      </c>
      <c r="R209" s="217">
        <f>Q209*H209</f>
        <v>0</v>
      </c>
      <c r="S209" s="217">
        <v>0</v>
      </c>
      <c r="T209" s="21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9" t="s">
        <v>1517</v>
      </c>
      <c r="AT209" s="219" t="s">
        <v>357</v>
      </c>
      <c r="AU209" s="219" t="s">
        <v>88</v>
      </c>
      <c r="AY209" s="15" t="s">
        <v>217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220">
        <f>ROUND(I209*H209,3)</f>
        <v>0</v>
      </c>
      <c r="BL209" s="15" t="s">
        <v>893</v>
      </c>
      <c r="BM209" s="219" t="s">
        <v>1614</v>
      </c>
    </row>
    <row r="210" s="2" customFormat="1" ht="16.5" customHeight="1">
      <c r="A210" s="36"/>
      <c r="B210" s="176"/>
      <c r="C210" s="221" t="s">
        <v>411</v>
      </c>
      <c r="D210" s="221" t="s">
        <v>357</v>
      </c>
      <c r="E210" s="222" t="s">
        <v>1615</v>
      </c>
      <c r="F210" s="223" t="s">
        <v>1616</v>
      </c>
      <c r="G210" s="224" t="s">
        <v>303</v>
      </c>
      <c r="H210" s="225">
        <v>10</v>
      </c>
      <c r="I210" s="226"/>
      <c r="J210" s="225">
        <f>ROUND(I210*H210,3)</f>
        <v>0</v>
      </c>
      <c r="K210" s="227"/>
      <c r="L210" s="228"/>
      <c r="M210" s="229" t="s">
        <v>1</v>
      </c>
      <c r="N210" s="230" t="s">
        <v>44</v>
      </c>
      <c r="O210" s="80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9" t="s">
        <v>1517</v>
      </c>
      <c r="AT210" s="219" t="s">
        <v>357</v>
      </c>
      <c r="AU210" s="219" t="s">
        <v>88</v>
      </c>
      <c r="AY210" s="15" t="s">
        <v>217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220">
        <f>ROUND(I210*H210,3)</f>
        <v>0</v>
      </c>
      <c r="BL210" s="15" t="s">
        <v>893</v>
      </c>
      <c r="BM210" s="219" t="s">
        <v>1617</v>
      </c>
    </row>
    <row r="211" s="2" customFormat="1" ht="16.5" customHeight="1">
      <c r="A211" s="36"/>
      <c r="B211" s="176"/>
      <c r="C211" s="221" t="s">
        <v>604</v>
      </c>
      <c r="D211" s="221" t="s">
        <v>357</v>
      </c>
      <c r="E211" s="222" t="s">
        <v>1618</v>
      </c>
      <c r="F211" s="223" t="s">
        <v>1619</v>
      </c>
      <c r="G211" s="224" t="s">
        <v>303</v>
      </c>
      <c r="H211" s="225">
        <v>5</v>
      </c>
      <c r="I211" s="226"/>
      <c r="J211" s="225">
        <f>ROUND(I211*H211,3)</f>
        <v>0</v>
      </c>
      <c r="K211" s="227"/>
      <c r="L211" s="228"/>
      <c r="M211" s="229" t="s">
        <v>1</v>
      </c>
      <c r="N211" s="230" t="s">
        <v>44</v>
      </c>
      <c r="O211" s="80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9" t="s">
        <v>1517</v>
      </c>
      <c r="AT211" s="219" t="s">
        <v>357</v>
      </c>
      <c r="AU211" s="219" t="s">
        <v>88</v>
      </c>
      <c r="AY211" s="15" t="s">
        <v>217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220">
        <f>ROUND(I211*H211,3)</f>
        <v>0</v>
      </c>
      <c r="BL211" s="15" t="s">
        <v>893</v>
      </c>
      <c r="BM211" s="219" t="s">
        <v>1620</v>
      </c>
    </row>
    <row r="212" s="2" customFormat="1" ht="16.5" customHeight="1">
      <c r="A212" s="36"/>
      <c r="B212" s="176"/>
      <c r="C212" s="221" t="s">
        <v>686</v>
      </c>
      <c r="D212" s="221" t="s">
        <v>357</v>
      </c>
      <c r="E212" s="222" t="s">
        <v>1621</v>
      </c>
      <c r="F212" s="223" t="s">
        <v>1622</v>
      </c>
      <c r="G212" s="224" t="s">
        <v>303</v>
      </c>
      <c r="H212" s="225">
        <v>6</v>
      </c>
      <c r="I212" s="226"/>
      <c r="J212" s="225">
        <f>ROUND(I212*H212,3)</f>
        <v>0</v>
      </c>
      <c r="K212" s="227"/>
      <c r="L212" s="228"/>
      <c r="M212" s="229" t="s">
        <v>1</v>
      </c>
      <c r="N212" s="230" t="s">
        <v>44</v>
      </c>
      <c r="O212" s="80"/>
      <c r="P212" s="217">
        <f>O212*H212</f>
        <v>0</v>
      </c>
      <c r="Q212" s="217">
        <v>0</v>
      </c>
      <c r="R212" s="217">
        <f>Q212*H212</f>
        <v>0</v>
      </c>
      <c r="S212" s="217">
        <v>0</v>
      </c>
      <c r="T212" s="218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9" t="s">
        <v>1517</v>
      </c>
      <c r="AT212" s="219" t="s">
        <v>357</v>
      </c>
      <c r="AU212" s="219" t="s">
        <v>88</v>
      </c>
      <c r="AY212" s="15" t="s">
        <v>217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220">
        <f>ROUND(I212*H212,3)</f>
        <v>0</v>
      </c>
      <c r="BL212" s="15" t="s">
        <v>893</v>
      </c>
      <c r="BM212" s="219" t="s">
        <v>1623</v>
      </c>
    </row>
    <row r="213" s="2" customFormat="1" ht="16.5" customHeight="1">
      <c r="A213" s="36"/>
      <c r="B213" s="176"/>
      <c r="C213" s="221" t="s">
        <v>658</v>
      </c>
      <c r="D213" s="221" t="s">
        <v>357</v>
      </c>
      <c r="E213" s="222" t="s">
        <v>1624</v>
      </c>
      <c r="F213" s="223" t="s">
        <v>1625</v>
      </c>
      <c r="G213" s="224" t="s">
        <v>393</v>
      </c>
      <c r="H213" s="225">
        <v>1</v>
      </c>
      <c r="I213" s="226"/>
      <c r="J213" s="225">
        <f>ROUND(I213*H213,3)</f>
        <v>0</v>
      </c>
      <c r="K213" s="227"/>
      <c r="L213" s="228"/>
      <c r="M213" s="229" t="s">
        <v>1</v>
      </c>
      <c r="N213" s="230" t="s">
        <v>44</v>
      </c>
      <c r="O213" s="80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9" t="s">
        <v>1517</v>
      </c>
      <c r="AT213" s="219" t="s">
        <v>357</v>
      </c>
      <c r="AU213" s="219" t="s">
        <v>88</v>
      </c>
      <c r="AY213" s="15" t="s">
        <v>217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220">
        <f>ROUND(I213*H213,3)</f>
        <v>0</v>
      </c>
      <c r="BL213" s="15" t="s">
        <v>893</v>
      </c>
      <c r="BM213" s="219" t="s">
        <v>1626</v>
      </c>
    </row>
    <row r="214" s="2" customFormat="1" ht="16.5" customHeight="1">
      <c r="A214" s="36"/>
      <c r="B214" s="176"/>
      <c r="C214" s="221" t="s">
        <v>843</v>
      </c>
      <c r="D214" s="221" t="s">
        <v>357</v>
      </c>
      <c r="E214" s="222" t="s">
        <v>1627</v>
      </c>
      <c r="F214" s="223" t="s">
        <v>1628</v>
      </c>
      <c r="G214" s="224" t="s">
        <v>303</v>
      </c>
      <c r="H214" s="225">
        <v>8</v>
      </c>
      <c r="I214" s="226"/>
      <c r="J214" s="225">
        <f>ROUND(I214*H214,3)</f>
        <v>0</v>
      </c>
      <c r="K214" s="227"/>
      <c r="L214" s="228"/>
      <c r="M214" s="229" t="s">
        <v>1</v>
      </c>
      <c r="N214" s="230" t="s">
        <v>44</v>
      </c>
      <c r="O214" s="80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9" t="s">
        <v>1517</v>
      </c>
      <c r="AT214" s="219" t="s">
        <v>357</v>
      </c>
      <c r="AU214" s="219" t="s">
        <v>88</v>
      </c>
      <c r="AY214" s="15" t="s">
        <v>217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220">
        <f>ROUND(I214*H214,3)</f>
        <v>0</v>
      </c>
      <c r="BL214" s="15" t="s">
        <v>893</v>
      </c>
      <c r="BM214" s="219" t="s">
        <v>1629</v>
      </c>
    </row>
    <row r="215" s="2" customFormat="1" ht="16.5" customHeight="1">
      <c r="A215" s="36"/>
      <c r="B215" s="176"/>
      <c r="C215" s="221" t="s">
        <v>606</v>
      </c>
      <c r="D215" s="221" t="s">
        <v>357</v>
      </c>
      <c r="E215" s="222" t="s">
        <v>1630</v>
      </c>
      <c r="F215" s="223" t="s">
        <v>1631</v>
      </c>
      <c r="G215" s="224" t="s">
        <v>303</v>
      </c>
      <c r="H215" s="225">
        <v>4</v>
      </c>
      <c r="I215" s="226"/>
      <c r="J215" s="225">
        <f>ROUND(I215*H215,3)</f>
        <v>0</v>
      </c>
      <c r="K215" s="227"/>
      <c r="L215" s="228"/>
      <c r="M215" s="229" t="s">
        <v>1</v>
      </c>
      <c r="N215" s="230" t="s">
        <v>44</v>
      </c>
      <c r="O215" s="80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9" t="s">
        <v>1517</v>
      </c>
      <c r="AT215" s="219" t="s">
        <v>357</v>
      </c>
      <c r="AU215" s="219" t="s">
        <v>88</v>
      </c>
      <c r="AY215" s="15" t="s">
        <v>217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220">
        <f>ROUND(I215*H215,3)</f>
        <v>0</v>
      </c>
      <c r="BL215" s="15" t="s">
        <v>893</v>
      </c>
      <c r="BM215" s="219" t="s">
        <v>1632</v>
      </c>
    </row>
    <row r="216" s="2" customFormat="1" ht="16.5" customHeight="1">
      <c r="A216" s="36"/>
      <c r="B216" s="176"/>
      <c r="C216" s="221" t="s">
        <v>419</v>
      </c>
      <c r="D216" s="221" t="s">
        <v>357</v>
      </c>
      <c r="E216" s="222" t="s">
        <v>1633</v>
      </c>
      <c r="F216" s="223" t="s">
        <v>1634</v>
      </c>
      <c r="G216" s="224" t="s">
        <v>303</v>
      </c>
      <c r="H216" s="225">
        <v>4</v>
      </c>
      <c r="I216" s="226"/>
      <c r="J216" s="225">
        <f>ROUND(I216*H216,3)</f>
        <v>0</v>
      </c>
      <c r="K216" s="227"/>
      <c r="L216" s="228"/>
      <c r="M216" s="229" t="s">
        <v>1</v>
      </c>
      <c r="N216" s="230" t="s">
        <v>44</v>
      </c>
      <c r="O216" s="80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9" t="s">
        <v>1517</v>
      </c>
      <c r="AT216" s="219" t="s">
        <v>357</v>
      </c>
      <c r="AU216" s="219" t="s">
        <v>88</v>
      </c>
      <c r="AY216" s="15" t="s">
        <v>217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220">
        <f>ROUND(I216*H216,3)</f>
        <v>0</v>
      </c>
      <c r="BL216" s="15" t="s">
        <v>893</v>
      </c>
      <c r="BM216" s="219" t="s">
        <v>1635</v>
      </c>
    </row>
    <row r="217" s="2" customFormat="1" ht="24.15" customHeight="1">
      <c r="A217" s="36"/>
      <c r="B217" s="176"/>
      <c r="C217" s="208" t="s">
        <v>905</v>
      </c>
      <c r="D217" s="208" t="s">
        <v>220</v>
      </c>
      <c r="E217" s="209" t="s">
        <v>1636</v>
      </c>
      <c r="F217" s="210" t="s">
        <v>1637</v>
      </c>
      <c r="G217" s="211" t="s">
        <v>468</v>
      </c>
      <c r="H217" s="212">
        <v>297</v>
      </c>
      <c r="I217" s="213"/>
      <c r="J217" s="212">
        <f>ROUND(I217*H217,3)</f>
        <v>0</v>
      </c>
      <c r="K217" s="214"/>
      <c r="L217" s="37"/>
      <c r="M217" s="215" t="s">
        <v>1</v>
      </c>
      <c r="N217" s="216" t="s">
        <v>44</v>
      </c>
      <c r="O217" s="80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9" t="s">
        <v>893</v>
      </c>
      <c r="AT217" s="219" t="s">
        <v>220</v>
      </c>
      <c r="AU217" s="219" t="s">
        <v>88</v>
      </c>
      <c r="AY217" s="15" t="s">
        <v>217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220">
        <f>ROUND(I217*H217,3)</f>
        <v>0</v>
      </c>
      <c r="BL217" s="15" t="s">
        <v>893</v>
      </c>
      <c r="BM217" s="219" t="s">
        <v>1638</v>
      </c>
    </row>
    <row r="218" s="2" customFormat="1" ht="16.5" customHeight="1">
      <c r="A218" s="36"/>
      <c r="B218" s="176"/>
      <c r="C218" s="221" t="s">
        <v>909</v>
      </c>
      <c r="D218" s="221" t="s">
        <v>357</v>
      </c>
      <c r="E218" s="222" t="s">
        <v>1639</v>
      </c>
      <c r="F218" s="223" t="s">
        <v>1640</v>
      </c>
      <c r="G218" s="224" t="s">
        <v>825</v>
      </c>
      <c r="H218" s="225">
        <v>282.14999999999998</v>
      </c>
      <c r="I218" s="226"/>
      <c r="J218" s="225">
        <f>ROUND(I218*H218,3)</f>
        <v>0</v>
      </c>
      <c r="K218" s="227"/>
      <c r="L218" s="228"/>
      <c r="M218" s="229" t="s">
        <v>1</v>
      </c>
      <c r="N218" s="230" t="s">
        <v>44</v>
      </c>
      <c r="O218" s="80"/>
      <c r="P218" s="217">
        <f>O218*H218</f>
        <v>0</v>
      </c>
      <c r="Q218" s="217">
        <v>0.001</v>
      </c>
      <c r="R218" s="217">
        <f>Q218*H218</f>
        <v>0.28214999999999996</v>
      </c>
      <c r="S218" s="217">
        <v>0</v>
      </c>
      <c r="T218" s="218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9" t="s">
        <v>716</v>
      </c>
      <c r="AT218" s="219" t="s">
        <v>357</v>
      </c>
      <c r="AU218" s="219" t="s">
        <v>88</v>
      </c>
      <c r="AY218" s="15" t="s">
        <v>217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220">
        <f>ROUND(I218*H218,3)</f>
        <v>0</v>
      </c>
      <c r="BL218" s="15" t="s">
        <v>716</v>
      </c>
      <c r="BM218" s="219" t="s">
        <v>1641</v>
      </c>
    </row>
    <row r="219" s="2" customFormat="1" ht="16.5" customHeight="1">
      <c r="A219" s="36"/>
      <c r="B219" s="176"/>
      <c r="C219" s="208" t="s">
        <v>913</v>
      </c>
      <c r="D219" s="208" t="s">
        <v>220</v>
      </c>
      <c r="E219" s="209" t="s">
        <v>1642</v>
      </c>
      <c r="F219" s="210" t="s">
        <v>1643</v>
      </c>
      <c r="G219" s="211" t="s">
        <v>303</v>
      </c>
      <c r="H219" s="212">
        <v>6</v>
      </c>
      <c r="I219" s="213"/>
      <c r="J219" s="212">
        <f>ROUND(I219*H219,3)</f>
        <v>0</v>
      </c>
      <c r="K219" s="214"/>
      <c r="L219" s="37"/>
      <c r="M219" s="215" t="s">
        <v>1</v>
      </c>
      <c r="N219" s="216" t="s">
        <v>44</v>
      </c>
      <c r="O219" s="80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9" t="s">
        <v>893</v>
      </c>
      <c r="AT219" s="219" t="s">
        <v>220</v>
      </c>
      <c r="AU219" s="219" t="s">
        <v>88</v>
      </c>
      <c r="AY219" s="15" t="s">
        <v>217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220">
        <f>ROUND(I219*H219,3)</f>
        <v>0</v>
      </c>
      <c r="BL219" s="15" t="s">
        <v>893</v>
      </c>
      <c r="BM219" s="219" t="s">
        <v>1644</v>
      </c>
    </row>
    <row r="220" s="2" customFormat="1" ht="24.15" customHeight="1">
      <c r="A220" s="36"/>
      <c r="B220" s="176"/>
      <c r="C220" s="221" t="s">
        <v>917</v>
      </c>
      <c r="D220" s="221" t="s">
        <v>357</v>
      </c>
      <c r="E220" s="222" t="s">
        <v>1645</v>
      </c>
      <c r="F220" s="223" t="s">
        <v>1646</v>
      </c>
      <c r="G220" s="224" t="s">
        <v>303</v>
      </c>
      <c r="H220" s="225">
        <v>6</v>
      </c>
      <c r="I220" s="226"/>
      <c r="J220" s="225">
        <f>ROUND(I220*H220,3)</f>
        <v>0</v>
      </c>
      <c r="K220" s="227"/>
      <c r="L220" s="228"/>
      <c r="M220" s="229" t="s">
        <v>1</v>
      </c>
      <c r="N220" s="230" t="s">
        <v>44</v>
      </c>
      <c r="O220" s="80"/>
      <c r="P220" s="217">
        <f>O220*H220</f>
        <v>0</v>
      </c>
      <c r="Q220" s="217">
        <v>0.00027999999999999998</v>
      </c>
      <c r="R220" s="217">
        <f>Q220*H220</f>
        <v>0.0016799999999999999</v>
      </c>
      <c r="S220" s="217">
        <v>0</v>
      </c>
      <c r="T220" s="218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9" t="s">
        <v>716</v>
      </c>
      <c r="AT220" s="219" t="s">
        <v>357</v>
      </c>
      <c r="AU220" s="219" t="s">
        <v>88</v>
      </c>
      <c r="AY220" s="15" t="s">
        <v>217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220">
        <f>ROUND(I220*H220,3)</f>
        <v>0</v>
      </c>
      <c r="BL220" s="15" t="s">
        <v>716</v>
      </c>
      <c r="BM220" s="219" t="s">
        <v>1647</v>
      </c>
    </row>
    <row r="221" s="2" customFormat="1" ht="16.5" customHeight="1">
      <c r="A221" s="36"/>
      <c r="B221" s="176"/>
      <c r="C221" s="221" t="s">
        <v>779</v>
      </c>
      <c r="D221" s="221" t="s">
        <v>357</v>
      </c>
      <c r="E221" s="222" t="s">
        <v>1648</v>
      </c>
      <c r="F221" s="223" t="s">
        <v>1649</v>
      </c>
      <c r="G221" s="224" t="s">
        <v>303</v>
      </c>
      <c r="H221" s="225">
        <v>6</v>
      </c>
      <c r="I221" s="226"/>
      <c r="J221" s="225">
        <f>ROUND(I221*H221,3)</f>
        <v>0</v>
      </c>
      <c r="K221" s="227"/>
      <c r="L221" s="228"/>
      <c r="M221" s="229" t="s">
        <v>1</v>
      </c>
      <c r="N221" s="230" t="s">
        <v>44</v>
      </c>
      <c r="O221" s="80"/>
      <c r="P221" s="217">
        <f>O221*H221</f>
        <v>0</v>
      </c>
      <c r="Q221" s="217">
        <v>0.00024000000000000001</v>
      </c>
      <c r="R221" s="217">
        <f>Q221*H221</f>
        <v>0.0014400000000000001</v>
      </c>
      <c r="S221" s="217">
        <v>0</v>
      </c>
      <c r="T221" s="218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9" t="s">
        <v>716</v>
      </c>
      <c r="AT221" s="219" t="s">
        <v>357</v>
      </c>
      <c r="AU221" s="219" t="s">
        <v>88</v>
      </c>
      <c r="AY221" s="15" t="s">
        <v>217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220">
        <f>ROUND(I221*H221,3)</f>
        <v>0</v>
      </c>
      <c r="BL221" s="15" t="s">
        <v>716</v>
      </c>
      <c r="BM221" s="219" t="s">
        <v>1650</v>
      </c>
    </row>
    <row r="222" s="2" customFormat="1" ht="16.5" customHeight="1">
      <c r="A222" s="36"/>
      <c r="B222" s="176"/>
      <c r="C222" s="208" t="s">
        <v>783</v>
      </c>
      <c r="D222" s="208" t="s">
        <v>220</v>
      </c>
      <c r="E222" s="209" t="s">
        <v>1651</v>
      </c>
      <c r="F222" s="210" t="s">
        <v>1652</v>
      </c>
      <c r="G222" s="211" t="s">
        <v>303</v>
      </c>
      <c r="H222" s="212">
        <v>6</v>
      </c>
      <c r="I222" s="213"/>
      <c r="J222" s="212">
        <f>ROUND(I222*H222,3)</f>
        <v>0</v>
      </c>
      <c r="K222" s="214"/>
      <c r="L222" s="37"/>
      <c r="M222" s="215" t="s">
        <v>1</v>
      </c>
      <c r="N222" s="216" t="s">
        <v>44</v>
      </c>
      <c r="O222" s="80"/>
      <c r="P222" s="217">
        <f>O222*H222</f>
        <v>0</v>
      </c>
      <c r="Q222" s="217">
        <v>0</v>
      </c>
      <c r="R222" s="217">
        <f>Q222*H222</f>
        <v>0</v>
      </c>
      <c r="S222" s="217">
        <v>0</v>
      </c>
      <c r="T222" s="218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9" t="s">
        <v>893</v>
      </c>
      <c r="AT222" s="219" t="s">
        <v>220</v>
      </c>
      <c r="AU222" s="219" t="s">
        <v>88</v>
      </c>
      <c r="AY222" s="15" t="s">
        <v>217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220">
        <f>ROUND(I222*H222,3)</f>
        <v>0</v>
      </c>
      <c r="BL222" s="15" t="s">
        <v>893</v>
      </c>
      <c r="BM222" s="219" t="s">
        <v>1653</v>
      </c>
    </row>
    <row r="223" s="2" customFormat="1" ht="16.5" customHeight="1">
      <c r="A223" s="36"/>
      <c r="B223" s="176"/>
      <c r="C223" s="221" t="s">
        <v>787</v>
      </c>
      <c r="D223" s="221" t="s">
        <v>357</v>
      </c>
      <c r="E223" s="222" t="s">
        <v>1654</v>
      </c>
      <c r="F223" s="223" t="s">
        <v>1655</v>
      </c>
      <c r="G223" s="224" t="s">
        <v>303</v>
      </c>
      <c r="H223" s="225">
        <v>6</v>
      </c>
      <c r="I223" s="226"/>
      <c r="J223" s="225">
        <f>ROUND(I223*H223,3)</f>
        <v>0</v>
      </c>
      <c r="K223" s="227"/>
      <c r="L223" s="228"/>
      <c r="M223" s="229" t="s">
        <v>1</v>
      </c>
      <c r="N223" s="230" t="s">
        <v>44</v>
      </c>
      <c r="O223" s="80"/>
      <c r="P223" s="217">
        <f>O223*H223</f>
        <v>0</v>
      </c>
      <c r="Q223" s="217">
        <v>3.0000000000000001E-05</v>
      </c>
      <c r="R223" s="217">
        <f>Q223*H223</f>
        <v>0.00018000000000000001</v>
      </c>
      <c r="S223" s="217">
        <v>0</v>
      </c>
      <c r="T223" s="218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9" t="s">
        <v>716</v>
      </c>
      <c r="AT223" s="219" t="s">
        <v>357</v>
      </c>
      <c r="AU223" s="219" t="s">
        <v>88</v>
      </c>
      <c r="AY223" s="15" t="s">
        <v>217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220">
        <f>ROUND(I223*H223,3)</f>
        <v>0</v>
      </c>
      <c r="BL223" s="15" t="s">
        <v>716</v>
      </c>
      <c r="BM223" s="219" t="s">
        <v>1656</v>
      </c>
    </row>
    <row r="224" s="2" customFormat="1" ht="16.5" customHeight="1">
      <c r="A224" s="36"/>
      <c r="B224" s="176"/>
      <c r="C224" s="208" t="s">
        <v>791</v>
      </c>
      <c r="D224" s="208" t="s">
        <v>220</v>
      </c>
      <c r="E224" s="209" t="s">
        <v>1657</v>
      </c>
      <c r="F224" s="210" t="s">
        <v>1658</v>
      </c>
      <c r="G224" s="211" t="s">
        <v>303</v>
      </c>
      <c r="H224" s="212">
        <v>230</v>
      </c>
      <c r="I224" s="213"/>
      <c r="J224" s="212">
        <f>ROUND(I224*H224,3)</f>
        <v>0</v>
      </c>
      <c r="K224" s="214"/>
      <c r="L224" s="37"/>
      <c r="M224" s="215" t="s">
        <v>1</v>
      </c>
      <c r="N224" s="216" t="s">
        <v>44</v>
      </c>
      <c r="O224" s="80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9" t="s">
        <v>893</v>
      </c>
      <c r="AT224" s="219" t="s">
        <v>220</v>
      </c>
      <c r="AU224" s="219" t="s">
        <v>88</v>
      </c>
      <c r="AY224" s="15" t="s">
        <v>217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220">
        <f>ROUND(I224*H224,3)</f>
        <v>0</v>
      </c>
      <c r="BL224" s="15" t="s">
        <v>893</v>
      </c>
      <c r="BM224" s="219" t="s">
        <v>1659</v>
      </c>
    </row>
    <row r="225" s="2" customFormat="1" ht="24.15" customHeight="1">
      <c r="A225" s="36"/>
      <c r="B225" s="176"/>
      <c r="C225" s="221" t="s">
        <v>795</v>
      </c>
      <c r="D225" s="221" t="s">
        <v>357</v>
      </c>
      <c r="E225" s="222" t="s">
        <v>1660</v>
      </c>
      <c r="F225" s="223" t="s">
        <v>1661</v>
      </c>
      <c r="G225" s="224" t="s">
        <v>303</v>
      </c>
      <c r="H225" s="225">
        <v>230</v>
      </c>
      <c r="I225" s="226"/>
      <c r="J225" s="225">
        <f>ROUND(I225*H225,3)</f>
        <v>0</v>
      </c>
      <c r="K225" s="227"/>
      <c r="L225" s="228"/>
      <c r="M225" s="229" t="s">
        <v>1</v>
      </c>
      <c r="N225" s="230" t="s">
        <v>44</v>
      </c>
      <c r="O225" s="80"/>
      <c r="P225" s="217">
        <f>O225*H225</f>
        <v>0</v>
      </c>
      <c r="Q225" s="217">
        <v>0.00106</v>
      </c>
      <c r="R225" s="217">
        <f>Q225*H225</f>
        <v>0.24379999999999999</v>
      </c>
      <c r="S225" s="217">
        <v>0</v>
      </c>
      <c r="T225" s="218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9" t="s">
        <v>716</v>
      </c>
      <c r="AT225" s="219" t="s">
        <v>357</v>
      </c>
      <c r="AU225" s="219" t="s">
        <v>88</v>
      </c>
      <c r="AY225" s="15" t="s">
        <v>217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220">
        <f>ROUND(I225*H225,3)</f>
        <v>0</v>
      </c>
      <c r="BL225" s="15" t="s">
        <v>716</v>
      </c>
      <c r="BM225" s="219" t="s">
        <v>1662</v>
      </c>
    </row>
    <row r="226" s="2" customFormat="1" ht="24.15" customHeight="1">
      <c r="A226" s="36"/>
      <c r="B226" s="176"/>
      <c r="C226" s="221" t="s">
        <v>799</v>
      </c>
      <c r="D226" s="221" t="s">
        <v>357</v>
      </c>
      <c r="E226" s="222" t="s">
        <v>1663</v>
      </c>
      <c r="F226" s="223" t="s">
        <v>1664</v>
      </c>
      <c r="G226" s="224" t="s">
        <v>303</v>
      </c>
      <c r="H226" s="225">
        <v>230</v>
      </c>
      <c r="I226" s="226"/>
      <c r="J226" s="225">
        <f>ROUND(I226*H226,3)</f>
        <v>0</v>
      </c>
      <c r="K226" s="227"/>
      <c r="L226" s="228"/>
      <c r="M226" s="229" t="s">
        <v>1</v>
      </c>
      <c r="N226" s="230" t="s">
        <v>44</v>
      </c>
      <c r="O226" s="80"/>
      <c r="P226" s="217">
        <f>O226*H226</f>
        <v>0</v>
      </c>
      <c r="Q226" s="217">
        <v>0.00010000000000000001</v>
      </c>
      <c r="R226" s="217">
        <f>Q226*H226</f>
        <v>0.023</v>
      </c>
      <c r="S226" s="217">
        <v>0</v>
      </c>
      <c r="T226" s="21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9" t="s">
        <v>716</v>
      </c>
      <c r="AT226" s="219" t="s">
        <v>357</v>
      </c>
      <c r="AU226" s="219" t="s">
        <v>88</v>
      </c>
      <c r="AY226" s="15" t="s">
        <v>217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220">
        <f>ROUND(I226*H226,3)</f>
        <v>0</v>
      </c>
      <c r="BL226" s="15" t="s">
        <v>716</v>
      </c>
      <c r="BM226" s="219" t="s">
        <v>1665</v>
      </c>
    </row>
    <row r="227" s="2" customFormat="1" ht="16.5" customHeight="1">
      <c r="A227" s="36"/>
      <c r="B227" s="176"/>
      <c r="C227" s="208" t="s">
        <v>851</v>
      </c>
      <c r="D227" s="208" t="s">
        <v>220</v>
      </c>
      <c r="E227" s="209" t="s">
        <v>1666</v>
      </c>
      <c r="F227" s="210" t="s">
        <v>1667</v>
      </c>
      <c r="G227" s="211" t="s">
        <v>303</v>
      </c>
      <c r="H227" s="212">
        <v>3</v>
      </c>
      <c r="I227" s="213"/>
      <c r="J227" s="212">
        <f>ROUND(I227*H227,3)</f>
        <v>0</v>
      </c>
      <c r="K227" s="214"/>
      <c r="L227" s="37"/>
      <c r="M227" s="215" t="s">
        <v>1</v>
      </c>
      <c r="N227" s="216" t="s">
        <v>44</v>
      </c>
      <c r="O227" s="80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9" t="s">
        <v>893</v>
      </c>
      <c r="AT227" s="219" t="s">
        <v>220</v>
      </c>
      <c r="AU227" s="219" t="s">
        <v>88</v>
      </c>
      <c r="AY227" s="15" t="s">
        <v>217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220">
        <f>ROUND(I227*H227,3)</f>
        <v>0</v>
      </c>
      <c r="BL227" s="15" t="s">
        <v>893</v>
      </c>
      <c r="BM227" s="219" t="s">
        <v>1668</v>
      </c>
    </row>
    <row r="228" s="2" customFormat="1" ht="24.15" customHeight="1">
      <c r="A228" s="36"/>
      <c r="B228" s="176"/>
      <c r="C228" s="221" t="s">
        <v>855</v>
      </c>
      <c r="D228" s="221" t="s">
        <v>357</v>
      </c>
      <c r="E228" s="222" t="s">
        <v>1669</v>
      </c>
      <c r="F228" s="223" t="s">
        <v>1670</v>
      </c>
      <c r="G228" s="224" t="s">
        <v>303</v>
      </c>
      <c r="H228" s="225">
        <v>3</v>
      </c>
      <c r="I228" s="226"/>
      <c r="J228" s="225">
        <f>ROUND(I228*H228,3)</f>
        <v>0</v>
      </c>
      <c r="K228" s="227"/>
      <c r="L228" s="228"/>
      <c r="M228" s="229" t="s">
        <v>1</v>
      </c>
      <c r="N228" s="230" t="s">
        <v>44</v>
      </c>
      <c r="O228" s="80"/>
      <c r="P228" s="217">
        <f>O228*H228</f>
        <v>0</v>
      </c>
      <c r="Q228" s="217">
        <v>0.011350000000000001</v>
      </c>
      <c r="R228" s="217">
        <f>Q228*H228</f>
        <v>0.034050000000000004</v>
      </c>
      <c r="S228" s="217">
        <v>0</v>
      </c>
      <c r="T228" s="218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9" t="s">
        <v>716</v>
      </c>
      <c r="AT228" s="219" t="s">
        <v>357</v>
      </c>
      <c r="AU228" s="219" t="s">
        <v>88</v>
      </c>
      <c r="AY228" s="15" t="s">
        <v>217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220">
        <f>ROUND(I228*H228,3)</f>
        <v>0</v>
      </c>
      <c r="BL228" s="15" t="s">
        <v>716</v>
      </c>
      <c r="BM228" s="219" t="s">
        <v>1671</v>
      </c>
    </row>
    <row r="229" s="2" customFormat="1" ht="21.75" customHeight="1">
      <c r="A229" s="36"/>
      <c r="B229" s="176"/>
      <c r="C229" s="208" t="s">
        <v>859</v>
      </c>
      <c r="D229" s="208" t="s">
        <v>220</v>
      </c>
      <c r="E229" s="209" t="s">
        <v>1672</v>
      </c>
      <c r="F229" s="210" t="s">
        <v>1673</v>
      </c>
      <c r="G229" s="211" t="s">
        <v>303</v>
      </c>
      <c r="H229" s="212">
        <v>14</v>
      </c>
      <c r="I229" s="213"/>
      <c r="J229" s="212">
        <f>ROUND(I229*H229,3)</f>
        <v>0</v>
      </c>
      <c r="K229" s="214"/>
      <c r="L229" s="37"/>
      <c r="M229" s="215" t="s">
        <v>1</v>
      </c>
      <c r="N229" s="216" t="s">
        <v>44</v>
      </c>
      <c r="O229" s="80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9" t="s">
        <v>893</v>
      </c>
      <c r="AT229" s="219" t="s">
        <v>220</v>
      </c>
      <c r="AU229" s="219" t="s">
        <v>88</v>
      </c>
      <c r="AY229" s="15" t="s">
        <v>217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220">
        <f>ROUND(I229*H229,3)</f>
        <v>0</v>
      </c>
      <c r="BL229" s="15" t="s">
        <v>893</v>
      </c>
      <c r="BM229" s="219" t="s">
        <v>1674</v>
      </c>
    </row>
    <row r="230" s="2" customFormat="1" ht="21.75" customHeight="1">
      <c r="A230" s="36"/>
      <c r="B230" s="176"/>
      <c r="C230" s="221" t="s">
        <v>863</v>
      </c>
      <c r="D230" s="221" t="s">
        <v>357</v>
      </c>
      <c r="E230" s="222" t="s">
        <v>1675</v>
      </c>
      <c r="F230" s="223" t="s">
        <v>1676</v>
      </c>
      <c r="G230" s="224" t="s">
        <v>303</v>
      </c>
      <c r="H230" s="225">
        <v>14</v>
      </c>
      <c r="I230" s="226"/>
      <c r="J230" s="225">
        <f>ROUND(I230*H230,3)</f>
        <v>0</v>
      </c>
      <c r="K230" s="227"/>
      <c r="L230" s="228"/>
      <c r="M230" s="229" t="s">
        <v>1</v>
      </c>
      <c r="N230" s="230" t="s">
        <v>44</v>
      </c>
      <c r="O230" s="80"/>
      <c r="P230" s="217">
        <f>O230*H230</f>
        <v>0</v>
      </c>
      <c r="Q230" s="217">
        <v>0.00040000000000000002</v>
      </c>
      <c r="R230" s="217">
        <f>Q230*H230</f>
        <v>0.0055999999999999999</v>
      </c>
      <c r="S230" s="217">
        <v>0</v>
      </c>
      <c r="T230" s="218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9" t="s">
        <v>716</v>
      </c>
      <c r="AT230" s="219" t="s">
        <v>357</v>
      </c>
      <c r="AU230" s="219" t="s">
        <v>88</v>
      </c>
      <c r="AY230" s="15" t="s">
        <v>217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220">
        <f>ROUND(I230*H230,3)</f>
        <v>0</v>
      </c>
      <c r="BL230" s="15" t="s">
        <v>716</v>
      </c>
      <c r="BM230" s="219" t="s">
        <v>1677</v>
      </c>
    </row>
    <row r="231" s="2" customFormat="1" ht="21.75" customHeight="1">
      <c r="A231" s="36"/>
      <c r="B231" s="176"/>
      <c r="C231" s="208" t="s">
        <v>867</v>
      </c>
      <c r="D231" s="208" t="s">
        <v>220</v>
      </c>
      <c r="E231" s="209" t="s">
        <v>1678</v>
      </c>
      <c r="F231" s="210" t="s">
        <v>1679</v>
      </c>
      <c r="G231" s="211" t="s">
        <v>303</v>
      </c>
      <c r="H231" s="212">
        <v>15</v>
      </c>
      <c r="I231" s="213"/>
      <c r="J231" s="212">
        <f>ROUND(I231*H231,3)</f>
        <v>0</v>
      </c>
      <c r="K231" s="214"/>
      <c r="L231" s="37"/>
      <c r="M231" s="215" t="s">
        <v>1</v>
      </c>
      <c r="N231" s="216" t="s">
        <v>44</v>
      </c>
      <c r="O231" s="80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9" t="s">
        <v>893</v>
      </c>
      <c r="AT231" s="219" t="s">
        <v>220</v>
      </c>
      <c r="AU231" s="219" t="s">
        <v>88</v>
      </c>
      <c r="AY231" s="15" t="s">
        <v>217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220">
        <f>ROUND(I231*H231,3)</f>
        <v>0</v>
      </c>
      <c r="BL231" s="15" t="s">
        <v>893</v>
      </c>
      <c r="BM231" s="219" t="s">
        <v>1680</v>
      </c>
    </row>
    <row r="232" s="2" customFormat="1" ht="16.5" customHeight="1">
      <c r="A232" s="36"/>
      <c r="B232" s="176"/>
      <c r="C232" s="221" t="s">
        <v>871</v>
      </c>
      <c r="D232" s="221" t="s">
        <v>357</v>
      </c>
      <c r="E232" s="222" t="s">
        <v>1681</v>
      </c>
      <c r="F232" s="223" t="s">
        <v>1682</v>
      </c>
      <c r="G232" s="224" t="s">
        <v>303</v>
      </c>
      <c r="H232" s="225">
        <v>15</v>
      </c>
      <c r="I232" s="226"/>
      <c r="J232" s="225">
        <f>ROUND(I232*H232,3)</f>
        <v>0</v>
      </c>
      <c r="K232" s="227"/>
      <c r="L232" s="228"/>
      <c r="M232" s="229" t="s">
        <v>1</v>
      </c>
      <c r="N232" s="230" t="s">
        <v>44</v>
      </c>
      <c r="O232" s="80"/>
      <c r="P232" s="217">
        <f>O232*H232</f>
        <v>0</v>
      </c>
      <c r="Q232" s="217">
        <v>0.00022000000000000001</v>
      </c>
      <c r="R232" s="217">
        <f>Q232*H232</f>
        <v>0.0033</v>
      </c>
      <c r="S232" s="217">
        <v>0</v>
      </c>
      <c r="T232" s="218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9" t="s">
        <v>716</v>
      </c>
      <c r="AT232" s="219" t="s">
        <v>357</v>
      </c>
      <c r="AU232" s="219" t="s">
        <v>88</v>
      </c>
      <c r="AY232" s="15" t="s">
        <v>217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220">
        <f>ROUND(I232*H232,3)</f>
        <v>0</v>
      </c>
      <c r="BL232" s="15" t="s">
        <v>716</v>
      </c>
      <c r="BM232" s="219" t="s">
        <v>1683</v>
      </c>
    </row>
    <row r="233" s="2" customFormat="1" ht="16.5" customHeight="1">
      <c r="A233" s="36"/>
      <c r="B233" s="176"/>
      <c r="C233" s="208" t="s">
        <v>706</v>
      </c>
      <c r="D233" s="208" t="s">
        <v>220</v>
      </c>
      <c r="E233" s="209" t="s">
        <v>1684</v>
      </c>
      <c r="F233" s="210" t="s">
        <v>1685</v>
      </c>
      <c r="G233" s="211" t="s">
        <v>303</v>
      </c>
      <c r="H233" s="212">
        <v>230</v>
      </c>
      <c r="I233" s="213"/>
      <c r="J233" s="212">
        <f>ROUND(I233*H233,3)</f>
        <v>0</v>
      </c>
      <c r="K233" s="214"/>
      <c r="L233" s="37"/>
      <c r="M233" s="215" t="s">
        <v>1</v>
      </c>
      <c r="N233" s="216" t="s">
        <v>44</v>
      </c>
      <c r="O233" s="80"/>
      <c r="P233" s="217">
        <f>O233*H233</f>
        <v>0</v>
      </c>
      <c r="Q233" s="217">
        <v>0</v>
      </c>
      <c r="R233" s="217">
        <f>Q233*H233</f>
        <v>0</v>
      </c>
      <c r="S233" s="217">
        <v>0</v>
      </c>
      <c r="T233" s="218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9" t="s">
        <v>893</v>
      </c>
      <c r="AT233" s="219" t="s">
        <v>220</v>
      </c>
      <c r="AU233" s="219" t="s">
        <v>88</v>
      </c>
      <c r="AY233" s="15" t="s">
        <v>217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220">
        <f>ROUND(I233*H233,3)</f>
        <v>0</v>
      </c>
      <c r="BL233" s="15" t="s">
        <v>893</v>
      </c>
      <c r="BM233" s="219" t="s">
        <v>1686</v>
      </c>
    </row>
    <row r="234" s="2" customFormat="1" ht="24.15" customHeight="1">
      <c r="A234" s="36"/>
      <c r="B234" s="176"/>
      <c r="C234" s="221" t="s">
        <v>744</v>
      </c>
      <c r="D234" s="221" t="s">
        <v>357</v>
      </c>
      <c r="E234" s="222" t="s">
        <v>1687</v>
      </c>
      <c r="F234" s="223" t="s">
        <v>1688</v>
      </c>
      <c r="G234" s="224" t="s">
        <v>303</v>
      </c>
      <c r="H234" s="225">
        <v>230</v>
      </c>
      <c r="I234" s="226"/>
      <c r="J234" s="225">
        <f>ROUND(I234*H234,3)</f>
        <v>0</v>
      </c>
      <c r="K234" s="227"/>
      <c r="L234" s="228"/>
      <c r="M234" s="229" t="s">
        <v>1</v>
      </c>
      <c r="N234" s="230" t="s">
        <v>44</v>
      </c>
      <c r="O234" s="80"/>
      <c r="P234" s="217">
        <f>O234*H234</f>
        <v>0</v>
      </c>
      <c r="Q234" s="217">
        <v>0.00016000000000000001</v>
      </c>
      <c r="R234" s="217">
        <f>Q234*H234</f>
        <v>0.036800000000000006</v>
      </c>
      <c r="S234" s="217">
        <v>0</v>
      </c>
      <c r="T234" s="218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9" t="s">
        <v>716</v>
      </c>
      <c r="AT234" s="219" t="s">
        <v>357</v>
      </c>
      <c r="AU234" s="219" t="s">
        <v>88</v>
      </c>
      <c r="AY234" s="15" t="s">
        <v>217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220">
        <f>ROUND(I234*H234,3)</f>
        <v>0</v>
      </c>
      <c r="BL234" s="15" t="s">
        <v>716</v>
      </c>
      <c r="BM234" s="219" t="s">
        <v>1689</v>
      </c>
    </row>
    <row r="235" s="2" customFormat="1" ht="16.5" customHeight="1">
      <c r="A235" s="36"/>
      <c r="B235" s="176"/>
      <c r="C235" s="208" t="s">
        <v>748</v>
      </c>
      <c r="D235" s="208" t="s">
        <v>220</v>
      </c>
      <c r="E235" s="209" t="s">
        <v>1690</v>
      </c>
      <c r="F235" s="210" t="s">
        <v>1691</v>
      </c>
      <c r="G235" s="211" t="s">
        <v>303</v>
      </c>
      <c r="H235" s="212">
        <v>4</v>
      </c>
      <c r="I235" s="213"/>
      <c r="J235" s="212">
        <f>ROUND(I235*H235,3)</f>
        <v>0</v>
      </c>
      <c r="K235" s="214"/>
      <c r="L235" s="37"/>
      <c r="M235" s="215" t="s">
        <v>1</v>
      </c>
      <c r="N235" s="216" t="s">
        <v>44</v>
      </c>
      <c r="O235" s="80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9" t="s">
        <v>893</v>
      </c>
      <c r="AT235" s="219" t="s">
        <v>220</v>
      </c>
      <c r="AU235" s="219" t="s">
        <v>88</v>
      </c>
      <c r="AY235" s="15" t="s">
        <v>217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220">
        <f>ROUND(I235*H235,3)</f>
        <v>0</v>
      </c>
      <c r="BL235" s="15" t="s">
        <v>893</v>
      </c>
      <c r="BM235" s="219" t="s">
        <v>1692</v>
      </c>
    </row>
    <row r="236" s="2" customFormat="1" ht="16.5" customHeight="1">
      <c r="A236" s="36"/>
      <c r="B236" s="176"/>
      <c r="C236" s="221" t="s">
        <v>752</v>
      </c>
      <c r="D236" s="221" t="s">
        <v>357</v>
      </c>
      <c r="E236" s="222" t="s">
        <v>1693</v>
      </c>
      <c r="F236" s="223" t="s">
        <v>1694</v>
      </c>
      <c r="G236" s="224" t="s">
        <v>303</v>
      </c>
      <c r="H236" s="225">
        <v>4</v>
      </c>
      <c r="I236" s="226"/>
      <c r="J236" s="225">
        <f>ROUND(I236*H236,3)</f>
        <v>0</v>
      </c>
      <c r="K236" s="227"/>
      <c r="L236" s="228"/>
      <c r="M236" s="229" t="s">
        <v>1</v>
      </c>
      <c r="N236" s="230" t="s">
        <v>44</v>
      </c>
      <c r="O236" s="80"/>
      <c r="P236" s="217">
        <f>O236*H236</f>
        <v>0</v>
      </c>
      <c r="Q236" s="217">
        <v>0.00014999999999999999</v>
      </c>
      <c r="R236" s="217">
        <f>Q236*H236</f>
        <v>0.00059999999999999995</v>
      </c>
      <c r="S236" s="217">
        <v>0</v>
      </c>
      <c r="T236" s="218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9" t="s">
        <v>716</v>
      </c>
      <c r="AT236" s="219" t="s">
        <v>357</v>
      </c>
      <c r="AU236" s="219" t="s">
        <v>88</v>
      </c>
      <c r="AY236" s="15" t="s">
        <v>217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220">
        <f>ROUND(I236*H236,3)</f>
        <v>0</v>
      </c>
      <c r="BL236" s="15" t="s">
        <v>716</v>
      </c>
      <c r="BM236" s="219" t="s">
        <v>1695</v>
      </c>
    </row>
    <row r="237" s="2" customFormat="1" ht="16.5" customHeight="1">
      <c r="A237" s="36"/>
      <c r="B237" s="176"/>
      <c r="C237" s="208" t="s">
        <v>803</v>
      </c>
      <c r="D237" s="208" t="s">
        <v>220</v>
      </c>
      <c r="E237" s="209" t="s">
        <v>1696</v>
      </c>
      <c r="F237" s="210" t="s">
        <v>1697</v>
      </c>
      <c r="G237" s="211" t="s">
        <v>303</v>
      </c>
      <c r="H237" s="212">
        <v>6</v>
      </c>
      <c r="I237" s="213"/>
      <c r="J237" s="212">
        <f>ROUND(I237*H237,3)</f>
        <v>0</v>
      </c>
      <c r="K237" s="214"/>
      <c r="L237" s="37"/>
      <c r="M237" s="215" t="s">
        <v>1</v>
      </c>
      <c r="N237" s="216" t="s">
        <v>44</v>
      </c>
      <c r="O237" s="80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9" t="s">
        <v>893</v>
      </c>
      <c r="AT237" s="219" t="s">
        <v>220</v>
      </c>
      <c r="AU237" s="219" t="s">
        <v>88</v>
      </c>
      <c r="AY237" s="15" t="s">
        <v>217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220">
        <f>ROUND(I237*H237,3)</f>
        <v>0</v>
      </c>
      <c r="BL237" s="15" t="s">
        <v>893</v>
      </c>
      <c r="BM237" s="219" t="s">
        <v>1698</v>
      </c>
    </row>
    <row r="238" s="2" customFormat="1" ht="16.5" customHeight="1">
      <c r="A238" s="36"/>
      <c r="B238" s="176"/>
      <c r="C238" s="221" t="s">
        <v>807</v>
      </c>
      <c r="D238" s="221" t="s">
        <v>357</v>
      </c>
      <c r="E238" s="222" t="s">
        <v>1699</v>
      </c>
      <c r="F238" s="223" t="s">
        <v>1700</v>
      </c>
      <c r="G238" s="224" t="s">
        <v>303</v>
      </c>
      <c r="H238" s="225">
        <v>6</v>
      </c>
      <c r="I238" s="226"/>
      <c r="J238" s="225">
        <f>ROUND(I238*H238,3)</f>
        <v>0</v>
      </c>
      <c r="K238" s="227"/>
      <c r="L238" s="228"/>
      <c r="M238" s="229" t="s">
        <v>1</v>
      </c>
      <c r="N238" s="230" t="s">
        <v>44</v>
      </c>
      <c r="O238" s="80"/>
      <c r="P238" s="217">
        <f>O238*H238</f>
        <v>0</v>
      </c>
      <c r="Q238" s="217">
        <v>0.00017000000000000001</v>
      </c>
      <c r="R238" s="217">
        <f>Q238*H238</f>
        <v>0.0010200000000000001</v>
      </c>
      <c r="S238" s="217">
        <v>0</v>
      </c>
      <c r="T238" s="218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9" t="s">
        <v>716</v>
      </c>
      <c r="AT238" s="219" t="s">
        <v>357</v>
      </c>
      <c r="AU238" s="219" t="s">
        <v>88</v>
      </c>
      <c r="AY238" s="15" t="s">
        <v>217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220">
        <f>ROUND(I238*H238,3)</f>
        <v>0</v>
      </c>
      <c r="BL238" s="15" t="s">
        <v>716</v>
      </c>
      <c r="BM238" s="219" t="s">
        <v>1701</v>
      </c>
    </row>
    <row r="239" s="2" customFormat="1" ht="24.15" customHeight="1">
      <c r="A239" s="36"/>
      <c r="B239" s="176"/>
      <c r="C239" s="208" t="s">
        <v>465</v>
      </c>
      <c r="D239" s="208" t="s">
        <v>220</v>
      </c>
      <c r="E239" s="209" t="s">
        <v>1702</v>
      </c>
      <c r="F239" s="210" t="s">
        <v>1703</v>
      </c>
      <c r="G239" s="211" t="s">
        <v>468</v>
      </c>
      <c r="H239" s="212">
        <v>150</v>
      </c>
      <c r="I239" s="213"/>
      <c r="J239" s="212">
        <f>ROUND(I239*H239,3)</f>
        <v>0</v>
      </c>
      <c r="K239" s="214"/>
      <c r="L239" s="37"/>
      <c r="M239" s="215" t="s">
        <v>1</v>
      </c>
      <c r="N239" s="216" t="s">
        <v>44</v>
      </c>
      <c r="O239" s="80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9" t="s">
        <v>893</v>
      </c>
      <c r="AT239" s="219" t="s">
        <v>220</v>
      </c>
      <c r="AU239" s="219" t="s">
        <v>88</v>
      </c>
      <c r="AY239" s="15" t="s">
        <v>217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220">
        <f>ROUND(I239*H239,3)</f>
        <v>0</v>
      </c>
      <c r="BL239" s="15" t="s">
        <v>893</v>
      </c>
      <c r="BM239" s="219" t="s">
        <v>1704</v>
      </c>
    </row>
    <row r="240" s="2" customFormat="1" ht="16.5" customHeight="1">
      <c r="A240" s="36"/>
      <c r="B240" s="176"/>
      <c r="C240" s="221" t="s">
        <v>470</v>
      </c>
      <c r="D240" s="221" t="s">
        <v>357</v>
      </c>
      <c r="E240" s="222" t="s">
        <v>1705</v>
      </c>
      <c r="F240" s="223" t="s">
        <v>1706</v>
      </c>
      <c r="G240" s="224" t="s">
        <v>468</v>
      </c>
      <c r="H240" s="225">
        <v>150</v>
      </c>
      <c r="I240" s="226"/>
      <c r="J240" s="225">
        <f>ROUND(I240*H240,3)</f>
        <v>0</v>
      </c>
      <c r="K240" s="227"/>
      <c r="L240" s="228"/>
      <c r="M240" s="229" t="s">
        <v>1</v>
      </c>
      <c r="N240" s="230" t="s">
        <v>44</v>
      </c>
      <c r="O240" s="80"/>
      <c r="P240" s="217">
        <f>O240*H240</f>
        <v>0</v>
      </c>
      <c r="Q240" s="217">
        <v>8.0000000000000007E-05</v>
      </c>
      <c r="R240" s="217">
        <f>Q240*H240</f>
        <v>0.012</v>
      </c>
      <c r="S240" s="217">
        <v>0</v>
      </c>
      <c r="T240" s="218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9" t="s">
        <v>716</v>
      </c>
      <c r="AT240" s="219" t="s">
        <v>357</v>
      </c>
      <c r="AU240" s="219" t="s">
        <v>88</v>
      </c>
      <c r="AY240" s="15" t="s">
        <v>217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220">
        <f>ROUND(I240*H240,3)</f>
        <v>0</v>
      </c>
      <c r="BL240" s="15" t="s">
        <v>716</v>
      </c>
      <c r="BM240" s="219" t="s">
        <v>1707</v>
      </c>
    </row>
    <row r="241" s="2" customFormat="1" ht="24.15" customHeight="1">
      <c r="A241" s="36"/>
      <c r="B241" s="176"/>
      <c r="C241" s="208" t="s">
        <v>767</v>
      </c>
      <c r="D241" s="208" t="s">
        <v>220</v>
      </c>
      <c r="E241" s="209" t="s">
        <v>1708</v>
      </c>
      <c r="F241" s="210" t="s">
        <v>1709</v>
      </c>
      <c r="G241" s="211" t="s">
        <v>468</v>
      </c>
      <c r="H241" s="212">
        <v>166</v>
      </c>
      <c r="I241" s="213"/>
      <c r="J241" s="212">
        <f>ROUND(I241*H241,3)</f>
        <v>0</v>
      </c>
      <c r="K241" s="214"/>
      <c r="L241" s="37"/>
      <c r="M241" s="215" t="s">
        <v>1</v>
      </c>
      <c r="N241" s="216" t="s">
        <v>44</v>
      </c>
      <c r="O241" s="80"/>
      <c r="P241" s="217">
        <f>O241*H241</f>
        <v>0</v>
      </c>
      <c r="Q241" s="217">
        <v>0</v>
      </c>
      <c r="R241" s="217">
        <f>Q241*H241</f>
        <v>0</v>
      </c>
      <c r="S241" s="217">
        <v>0</v>
      </c>
      <c r="T241" s="218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9" t="s">
        <v>893</v>
      </c>
      <c r="AT241" s="219" t="s">
        <v>220</v>
      </c>
      <c r="AU241" s="219" t="s">
        <v>88</v>
      </c>
      <c r="AY241" s="15" t="s">
        <v>217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220">
        <f>ROUND(I241*H241,3)</f>
        <v>0</v>
      </c>
      <c r="BL241" s="15" t="s">
        <v>893</v>
      </c>
      <c r="BM241" s="219" t="s">
        <v>1710</v>
      </c>
    </row>
    <row r="242" s="2" customFormat="1" ht="16.5" customHeight="1">
      <c r="A242" s="36"/>
      <c r="B242" s="176"/>
      <c r="C242" s="221" t="s">
        <v>847</v>
      </c>
      <c r="D242" s="221" t="s">
        <v>357</v>
      </c>
      <c r="E242" s="222" t="s">
        <v>1711</v>
      </c>
      <c r="F242" s="223" t="s">
        <v>1712</v>
      </c>
      <c r="G242" s="224" t="s">
        <v>468</v>
      </c>
      <c r="H242" s="225">
        <v>166</v>
      </c>
      <c r="I242" s="226"/>
      <c r="J242" s="225">
        <f>ROUND(I242*H242,3)</f>
        <v>0</v>
      </c>
      <c r="K242" s="227"/>
      <c r="L242" s="228"/>
      <c r="M242" s="229" t="s">
        <v>1</v>
      </c>
      <c r="N242" s="230" t="s">
        <v>44</v>
      </c>
      <c r="O242" s="80"/>
      <c r="P242" s="217">
        <f>O242*H242</f>
        <v>0</v>
      </c>
      <c r="Q242" s="217">
        <v>0.00012</v>
      </c>
      <c r="R242" s="217">
        <f>Q242*H242</f>
        <v>0.01992</v>
      </c>
      <c r="S242" s="217">
        <v>0</v>
      </c>
      <c r="T242" s="218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9" t="s">
        <v>716</v>
      </c>
      <c r="AT242" s="219" t="s">
        <v>357</v>
      </c>
      <c r="AU242" s="219" t="s">
        <v>88</v>
      </c>
      <c r="AY242" s="15" t="s">
        <v>217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220">
        <f>ROUND(I242*H242,3)</f>
        <v>0</v>
      </c>
      <c r="BL242" s="15" t="s">
        <v>716</v>
      </c>
      <c r="BM242" s="219" t="s">
        <v>1713</v>
      </c>
    </row>
    <row r="243" s="2" customFormat="1" ht="24.15" customHeight="1">
      <c r="A243" s="36"/>
      <c r="B243" s="176"/>
      <c r="C243" s="208" t="s">
        <v>710</v>
      </c>
      <c r="D243" s="208" t="s">
        <v>220</v>
      </c>
      <c r="E243" s="209" t="s">
        <v>1708</v>
      </c>
      <c r="F243" s="210" t="s">
        <v>1709</v>
      </c>
      <c r="G243" s="211" t="s">
        <v>468</v>
      </c>
      <c r="H243" s="212">
        <v>158</v>
      </c>
      <c r="I243" s="213"/>
      <c r="J243" s="212">
        <f>ROUND(I243*H243,3)</f>
        <v>0</v>
      </c>
      <c r="K243" s="214"/>
      <c r="L243" s="37"/>
      <c r="M243" s="215" t="s">
        <v>1</v>
      </c>
      <c r="N243" s="216" t="s">
        <v>44</v>
      </c>
      <c r="O243" s="80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9" t="s">
        <v>893</v>
      </c>
      <c r="AT243" s="219" t="s">
        <v>220</v>
      </c>
      <c r="AU243" s="219" t="s">
        <v>88</v>
      </c>
      <c r="AY243" s="15" t="s">
        <v>217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220">
        <f>ROUND(I243*H243,3)</f>
        <v>0</v>
      </c>
      <c r="BL243" s="15" t="s">
        <v>893</v>
      </c>
      <c r="BM243" s="219" t="s">
        <v>1714</v>
      </c>
    </row>
    <row r="244" s="2" customFormat="1" ht="16.5" customHeight="1">
      <c r="A244" s="36"/>
      <c r="B244" s="176"/>
      <c r="C244" s="221" t="s">
        <v>542</v>
      </c>
      <c r="D244" s="221" t="s">
        <v>357</v>
      </c>
      <c r="E244" s="222" t="s">
        <v>1715</v>
      </c>
      <c r="F244" s="223" t="s">
        <v>1716</v>
      </c>
      <c r="G244" s="224" t="s">
        <v>468</v>
      </c>
      <c r="H244" s="225">
        <v>158</v>
      </c>
      <c r="I244" s="226"/>
      <c r="J244" s="225">
        <f>ROUND(I244*H244,3)</f>
        <v>0</v>
      </c>
      <c r="K244" s="227"/>
      <c r="L244" s="228"/>
      <c r="M244" s="229" t="s">
        <v>1</v>
      </c>
      <c r="N244" s="230" t="s">
        <v>44</v>
      </c>
      <c r="O244" s="80"/>
      <c r="P244" s="217">
        <f>O244*H244</f>
        <v>0</v>
      </c>
      <c r="Q244" s="217">
        <v>0.00020000000000000001</v>
      </c>
      <c r="R244" s="217">
        <f>Q244*H244</f>
        <v>0.031600000000000003</v>
      </c>
      <c r="S244" s="217">
        <v>0</v>
      </c>
      <c r="T244" s="218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9" t="s">
        <v>716</v>
      </c>
      <c r="AT244" s="219" t="s">
        <v>357</v>
      </c>
      <c r="AU244" s="219" t="s">
        <v>88</v>
      </c>
      <c r="AY244" s="15" t="s">
        <v>217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220">
        <f>ROUND(I244*H244,3)</f>
        <v>0</v>
      </c>
      <c r="BL244" s="15" t="s">
        <v>716</v>
      </c>
      <c r="BM244" s="219" t="s">
        <v>1717</v>
      </c>
    </row>
    <row r="245" s="2" customFormat="1" ht="16.5" customHeight="1">
      <c r="A245" s="36"/>
      <c r="B245" s="176"/>
      <c r="C245" s="208" t="s">
        <v>313</v>
      </c>
      <c r="D245" s="208" t="s">
        <v>220</v>
      </c>
      <c r="E245" s="209" t="s">
        <v>1718</v>
      </c>
      <c r="F245" s="210" t="s">
        <v>1719</v>
      </c>
      <c r="G245" s="211" t="s">
        <v>303</v>
      </c>
      <c r="H245" s="212">
        <v>16</v>
      </c>
      <c r="I245" s="213"/>
      <c r="J245" s="212">
        <f>ROUND(I245*H245,3)</f>
        <v>0</v>
      </c>
      <c r="K245" s="214"/>
      <c r="L245" s="37"/>
      <c r="M245" s="215" t="s">
        <v>1</v>
      </c>
      <c r="N245" s="216" t="s">
        <v>44</v>
      </c>
      <c r="O245" s="80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9" t="s">
        <v>893</v>
      </c>
      <c r="AT245" s="219" t="s">
        <v>220</v>
      </c>
      <c r="AU245" s="219" t="s">
        <v>88</v>
      </c>
      <c r="AY245" s="15" t="s">
        <v>217</v>
      </c>
      <c r="BE245" s="136">
        <f>IF(N245="základná",J245,0)</f>
        <v>0</v>
      </c>
      <c r="BF245" s="136">
        <f>IF(N245="znížená",J245,0)</f>
        <v>0</v>
      </c>
      <c r="BG245" s="136">
        <f>IF(N245="zákl. prenesená",J245,0)</f>
        <v>0</v>
      </c>
      <c r="BH245" s="136">
        <f>IF(N245="zníž. prenesená",J245,0)</f>
        <v>0</v>
      </c>
      <c r="BI245" s="136">
        <f>IF(N245="nulová",J245,0)</f>
        <v>0</v>
      </c>
      <c r="BJ245" s="15" t="s">
        <v>88</v>
      </c>
      <c r="BK245" s="220">
        <f>ROUND(I245*H245,3)</f>
        <v>0</v>
      </c>
      <c r="BL245" s="15" t="s">
        <v>893</v>
      </c>
      <c r="BM245" s="219" t="s">
        <v>1720</v>
      </c>
    </row>
    <row r="246" s="2" customFormat="1" ht="16.5" customHeight="1">
      <c r="A246" s="36"/>
      <c r="B246" s="176"/>
      <c r="C246" s="221" t="s">
        <v>390</v>
      </c>
      <c r="D246" s="221" t="s">
        <v>357</v>
      </c>
      <c r="E246" s="222" t="s">
        <v>1721</v>
      </c>
      <c r="F246" s="223" t="s">
        <v>1722</v>
      </c>
      <c r="G246" s="224" t="s">
        <v>303</v>
      </c>
      <c r="H246" s="225">
        <v>16</v>
      </c>
      <c r="I246" s="226"/>
      <c r="J246" s="225">
        <f>ROUND(I246*H246,3)</f>
        <v>0</v>
      </c>
      <c r="K246" s="227"/>
      <c r="L246" s="228"/>
      <c r="M246" s="229" t="s">
        <v>1</v>
      </c>
      <c r="N246" s="230" t="s">
        <v>44</v>
      </c>
      <c r="O246" s="80"/>
      <c r="P246" s="217">
        <f>O246*H246</f>
        <v>0</v>
      </c>
      <c r="Q246" s="217">
        <v>0.00033</v>
      </c>
      <c r="R246" s="217">
        <f>Q246*H246</f>
        <v>0.00528</v>
      </c>
      <c r="S246" s="217">
        <v>0</v>
      </c>
      <c r="T246" s="218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9" t="s">
        <v>716</v>
      </c>
      <c r="AT246" s="219" t="s">
        <v>357</v>
      </c>
      <c r="AU246" s="219" t="s">
        <v>88</v>
      </c>
      <c r="AY246" s="15" t="s">
        <v>217</v>
      </c>
      <c r="BE246" s="136">
        <f>IF(N246="základná",J246,0)</f>
        <v>0</v>
      </c>
      <c r="BF246" s="136">
        <f>IF(N246="znížená",J246,0)</f>
        <v>0</v>
      </c>
      <c r="BG246" s="136">
        <f>IF(N246="zákl. prenesená",J246,0)</f>
        <v>0</v>
      </c>
      <c r="BH246" s="136">
        <f>IF(N246="zníž. prenesená",J246,0)</f>
        <v>0</v>
      </c>
      <c r="BI246" s="136">
        <f>IF(N246="nulová",J246,0)</f>
        <v>0</v>
      </c>
      <c r="BJ246" s="15" t="s">
        <v>88</v>
      </c>
      <c r="BK246" s="220">
        <f>ROUND(I246*H246,3)</f>
        <v>0</v>
      </c>
      <c r="BL246" s="15" t="s">
        <v>716</v>
      </c>
      <c r="BM246" s="219" t="s">
        <v>1723</v>
      </c>
    </row>
    <row r="247" s="2" customFormat="1" ht="16.5" customHeight="1">
      <c r="A247" s="36"/>
      <c r="B247" s="176"/>
      <c r="C247" s="208" t="s">
        <v>478</v>
      </c>
      <c r="D247" s="208" t="s">
        <v>220</v>
      </c>
      <c r="E247" s="209" t="s">
        <v>1724</v>
      </c>
      <c r="F247" s="210" t="s">
        <v>1725</v>
      </c>
      <c r="G247" s="211" t="s">
        <v>468</v>
      </c>
      <c r="H247" s="212">
        <v>456</v>
      </c>
      <c r="I247" s="213"/>
      <c r="J247" s="212">
        <f>ROUND(I247*H247,3)</f>
        <v>0</v>
      </c>
      <c r="K247" s="214"/>
      <c r="L247" s="37"/>
      <c r="M247" s="215" t="s">
        <v>1</v>
      </c>
      <c r="N247" s="216" t="s">
        <v>44</v>
      </c>
      <c r="O247" s="80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9" t="s">
        <v>893</v>
      </c>
      <c r="AT247" s="219" t="s">
        <v>220</v>
      </c>
      <c r="AU247" s="219" t="s">
        <v>88</v>
      </c>
      <c r="AY247" s="15" t="s">
        <v>217</v>
      </c>
      <c r="BE247" s="136">
        <f>IF(N247="základná",J247,0)</f>
        <v>0</v>
      </c>
      <c r="BF247" s="136">
        <f>IF(N247="znížená",J247,0)</f>
        <v>0</v>
      </c>
      <c r="BG247" s="136">
        <f>IF(N247="zákl. prenesená",J247,0)</f>
        <v>0</v>
      </c>
      <c r="BH247" s="136">
        <f>IF(N247="zníž. prenesená",J247,0)</f>
        <v>0</v>
      </c>
      <c r="BI247" s="136">
        <f>IF(N247="nulová",J247,0)</f>
        <v>0</v>
      </c>
      <c r="BJ247" s="15" t="s">
        <v>88</v>
      </c>
      <c r="BK247" s="220">
        <f>ROUND(I247*H247,3)</f>
        <v>0</v>
      </c>
      <c r="BL247" s="15" t="s">
        <v>893</v>
      </c>
      <c r="BM247" s="219" t="s">
        <v>1726</v>
      </c>
    </row>
    <row r="248" s="2" customFormat="1" ht="21.75" customHeight="1">
      <c r="A248" s="36"/>
      <c r="B248" s="176"/>
      <c r="C248" s="221" t="s">
        <v>474</v>
      </c>
      <c r="D248" s="221" t="s">
        <v>357</v>
      </c>
      <c r="E248" s="222" t="s">
        <v>1727</v>
      </c>
      <c r="F248" s="223" t="s">
        <v>1728</v>
      </c>
      <c r="G248" s="224" t="s">
        <v>303</v>
      </c>
      <c r="H248" s="225">
        <v>3</v>
      </c>
      <c r="I248" s="226"/>
      <c r="J248" s="225">
        <f>ROUND(I248*H248,3)</f>
        <v>0</v>
      </c>
      <c r="K248" s="227"/>
      <c r="L248" s="228"/>
      <c r="M248" s="229" t="s">
        <v>1</v>
      </c>
      <c r="N248" s="230" t="s">
        <v>44</v>
      </c>
      <c r="O248" s="80"/>
      <c r="P248" s="217">
        <f>O248*H248</f>
        <v>0</v>
      </c>
      <c r="Q248" s="217">
        <v>0.0011000000000000001</v>
      </c>
      <c r="R248" s="217">
        <f>Q248*H248</f>
        <v>0.0033</v>
      </c>
      <c r="S248" s="217">
        <v>0</v>
      </c>
      <c r="T248" s="218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9" t="s">
        <v>716</v>
      </c>
      <c r="AT248" s="219" t="s">
        <v>357</v>
      </c>
      <c r="AU248" s="219" t="s">
        <v>88</v>
      </c>
      <c r="AY248" s="15" t="s">
        <v>217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220">
        <f>ROUND(I248*H248,3)</f>
        <v>0</v>
      </c>
      <c r="BL248" s="15" t="s">
        <v>716</v>
      </c>
      <c r="BM248" s="219" t="s">
        <v>1729</v>
      </c>
    </row>
    <row r="249" s="2" customFormat="1" ht="16.5" customHeight="1">
      <c r="A249" s="36"/>
      <c r="B249" s="176"/>
      <c r="C249" s="208" t="s">
        <v>831</v>
      </c>
      <c r="D249" s="208" t="s">
        <v>220</v>
      </c>
      <c r="E249" s="209" t="s">
        <v>1730</v>
      </c>
      <c r="F249" s="210" t="s">
        <v>1731</v>
      </c>
      <c r="G249" s="211" t="s">
        <v>303</v>
      </c>
      <c r="H249" s="212">
        <v>1</v>
      </c>
      <c r="I249" s="213"/>
      <c r="J249" s="212">
        <f>ROUND(I249*H249,3)</f>
        <v>0</v>
      </c>
      <c r="K249" s="214"/>
      <c r="L249" s="37"/>
      <c r="M249" s="215" t="s">
        <v>1</v>
      </c>
      <c r="N249" s="216" t="s">
        <v>44</v>
      </c>
      <c r="O249" s="80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9" t="s">
        <v>893</v>
      </c>
      <c r="AT249" s="219" t="s">
        <v>220</v>
      </c>
      <c r="AU249" s="219" t="s">
        <v>88</v>
      </c>
      <c r="AY249" s="15" t="s">
        <v>217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220">
        <f>ROUND(I249*H249,3)</f>
        <v>0</v>
      </c>
      <c r="BL249" s="15" t="s">
        <v>893</v>
      </c>
      <c r="BM249" s="219" t="s">
        <v>1732</v>
      </c>
    </row>
    <row r="250" s="2" customFormat="1" ht="24.15" customHeight="1">
      <c r="A250" s="36"/>
      <c r="B250" s="176"/>
      <c r="C250" s="221" t="s">
        <v>835</v>
      </c>
      <c r="D250" s="221" t="s">
        <v>357</v>
      </c>
      <c r="E250" s="222" t="s">
        <v>1733</v>
      </c>
      <c r="F250" s="223" t="s">
        <v>1734</v>
      </c>
      <c r="G250" s="224" t="s">
        <v>303</v>
      </c>
      <c r="H250" s="225">
        <v>1</v>
      </c>
      <c r="I250" s="226"/>
      <c r="J250" s="225">
        <f>ROUND(I250*H250,3)</f>
        <v>0</v>
      </c>
      <c r="K250" s="227"/>
      <c r="L250" s="228"/>
      <c r="M250" s="229" t="s">
        <v>1</v>
      </c>
      <c r="N250" s="230" t="s">
        <v>44</v>
      </c>
      <c r="O250" s="80"/>
      <c r="P250" s="217">
        <f>O250*H250</f>
        <v>0</v>
      </c>
      <c r="Q250" s="217">
        <v>0.00010000000000000001</v>
      </c>
      <c r="R250" s="217">
        <f>Q250*H250</f>
        <v>0.00010000000000000001</v>
      </c>
      <c r="S250" s="217">
        <v>0</v>
      </c>
      <c r="T250" s="218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9" t="s">
        <v>716</v>
      </c>
      <c r="AT250" s="219" t="s">
        <v>357</v>
      </c>
      <c r="AU250" s="219" t="s">
        <v>88</v>
      </c>
      <c r="AY250" s="15" t="s">
        <v>217</v>
      </c>
      <c r="BE250" s="136">
        <f>IF(N250="základná",J250,0)</f>
        <v>0</v>
      </c>
      <c r="BF250" s="136">
        <f>IF(N250="znížená",J250,0)</f>
        <v>0</v>
      </c>
      <c r="BG250" s="136">
        <f>IF(N250="zákl. prenesená",J250,0)</f>
        <v>0</v>
      </c>
      <c r="BH250" s="136">
        <f>IF(N250="zníž. prenesená",J250,0)</f>
        <v>0</v>
      </c>
      <c r="BI250" s="136">
        <f>IF(N250="nulová",J250,0)</f>
        <v>0</v>
      </c>
      <c r="BJ250" s="15" t="s">
        <v>88</v>
      </c>
      <c r="BK250" s="220">
        <f>ROUND(I250*H250,3)</f>
        <v>0</v>
      </c>
      <c r="BL250" s="15" t="s">
        <v>716</v>
      </c>
      <c r="BM250" s="219" t="s">
        <v>1735</v>
      </c>
    </row>
    <row r="251" s="2" customFormat="1" ht="16.5" customHeight="1">
      <c r="A251" s="36"/>
      <c r="B251" s="176"/>
      <c r="C251" s="221" t="s">
        <v>732</v>
      </c>
      <c r="D251" s="221" t="s">
        <v>357</v>
      </c>
      <c r="E251" s="222" t="s">
        <v>1736</v>
      </c>
      <c r="F251" s="223" t="s">
        <v>1737</v>
      </c>
      <c r="G251" s="224" t="s">
        <v>303</v>
      </c>
      <c r="H251" s="225">
        <v>1</v>
      </c>
      <c r="I251" s="226"/>
      <c r="J251" s="225">
        <f>ROUND(I251*H251,3)</f>
        <v>0</v>
      </c>
      <c r="K251" s="227"/>
      <c r="L251" s="228"/>
      <c r="M251" s="229" t="s">
        <v>1</v>
      </c>
      <c r="N251" s="230" t="s">
        <v>44</v>
      </c>
      <c r="O251" s="80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9" t="s">
        <v>716</v>
      </c>
      <c r="AT251" s="219" t="s">
        <v>357</v>
      </c>
      <c r="AU251" s="219" t="s">
        <v>88</v>
      </c>
      <c r="AY251" s="15" t="s">
        <v>217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5" t="s">
        <v>88</v>
      </c>
      <c r="BK251" s="220">
        <f>ROUND(I251*H251,3)</f>
        <v>0</v>
      </c>
      <c r="BL251" s="15" t="s">
        <v>716</v>
      </c>
      <c r="BM251" s="219" t="s">
        <v>1738</v>
      </c>
    </row>
    <row r="252" s="2" customFormat="1" ht="16.5" customHeight="1">
      <c r="A252" s="36"/>
      <c r="B252" s="176"/>
      <c r="C252" s="208" t="s">
        <v>736</v>
      </c>
      <c r="D252" s="208" t="s">
        <v>220</v>
      </c>
      <c r="E252" s="209" t="s">
        <v>1739</v>
      </c>
      <c r="F252" s="210" t="s">
        <v>1740</v>
      </c>
      <c r="G252" s="211" t="s">
        <v>393</v>
      </c>
      <c r="H252" s="212">
        <v>1</v>
      </c>
      <c r="I252" s="213"/>
      <c r="J252" s="212">
        <f>ROUND(I252*H252,3)</f>
        <v>0</v>
      </c>
      <c r="K252" s="214"/>
      <c r="L252" s="37"/>
      <c r="M252" s="215" t="s">
        <v>1</v>
      </c>
      <c r="N252" s="216" t="s">
        <v>44</v>
      </c>
      <c r="O252" s="80"/>
      <c r="P252" s="217">
        <f>O252*H252</f>
        <v>0</v>
      </c>
      <c r="Q252" s="217">
        <v>0</v>
      </c>
      <c r="R252" s="217">
        <f>Q252*H252</f>
        <v>0</v>
      </c>
      <c r="S252" s="217">
        <v>0</v>
      </c>
      <c r="T252" s="218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9" t="s">
        <v>893</v>
      </c>
      <c r="AT252" s="219" t="s">
        <v>220</v>
      </c>
      <c r="AU252" s="219" t="s">
        <v>88</v>
      </c>
      <c r="AY252" s="15" t="s">
        <v>217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220">
        <f>ROUND(I252*H252,3)</f>
        <v>0</v>
      </c>
      <c r="BL252" s="15" t="s">
        <v>893</v>
      </c>
      <c r="BM252" s="219" t="s">
        <v>1741</v>
      </c>
    </row>
    <row r="253" s="2" customFormat="1" ht="16.5" customHeight="1">
      <c r="A253" s="36"/>
      <c r="B253" s="176"/>
      <c r="C253" s="208" t="s">
        <v>740</v>
      </c>
      <c r="D253" s="208" t="s">
        <v>220</v>
      </c>
      <c r="E253" s="209" t="s">
        <v>1742</v>
      </c>
      <c r="F253" s="210" t="s">
        <v>1743</v>
      </c>
      <c r="G253" s="211" t="s">
        <v>303</v>
      </c>
      <c r="H253" s="212">
        <v>1</v>
      </c>
      <c r="I253" s="213"/>
      <c r="J253" s="212">
        <f>ROUND(I253*H253,3)</f>
        <v>0</v>
      </c>
      <c r="K253" s="214"/>
      <c r="L253" s="37"/>
      <c r="M253" s="215" t="s">
        <v>1</v>
      </c>
      <c r="N253" s="216" t="s">
        <v>44</v>
      </c>
      <c r="O253" s="80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9" t="s">
        <v>893</v>
      </c>
      <c r="AT253" s="219" t="s">
        <v>220</v>
      </c>
      <c r="AU253" s="219" t="s">
        <v>88</v>
      </c>
      <c r="AY253" s="15" t="s">
        <v>217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220">
        <f>ROUND(I253*H253,3)</f>
        <v>0</v>
      </c>
      <c r="BL253" s="15" t="s">
        <v>893</v>
      </c>
      <c r="BM253" s="219" t="s">
        <v>1744</v>
      </c>
    </row>
    <row r="254" s="2" customFormat="1" ht="21.75" customHeight="1">
      <c r="A254" s="36"/>
      <c r="B254" s="176"/>
      <c r="C254" s="208" t="s">
        <v>520</v>
      </c>
      <c r="D254" s="208" t="s">
        <v>220</v>
      </c>
      <c r="E254" s="209" t="s">
        <v>1745</v>
      </c>
      <c r="F254" s="210" t="s">
        <v>1746</v>
      </c>
      <c r="G254" s="211" t="s">
        <v>468</v>
      </c>
      <c r="H254" s="212">
        <v>350</v>
      </c>
      <c r="I254" s="213"/>
      <c r="J254" s="212">
        <f>ROUND(I254*H254,3)</f>
        <v>0</v>
      </c>
      <c r="K254" s="214"/>
      <c r="L254" s="37"/>
      <c r="M254" s="215" t="s">
        <v>1</v>
      </c>
      <c r="N254" s="216" t="s">
        <v>44</v>
      </c>
      <c r="O254" s="80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9" t="s">
        <v>893</v>
      </c>
      <c r="AT254" s="219" t="s">
        <v>220</v>
      </c>
      <c r="AU254" s="219" t="s">
        <v>88</v>
      </c>
      <c r="AY254" s="15" t="s">
        <v>217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220">
        <f>ROUND(I254*H254,3)</f>
        <v>0</v>
      </c>
      <c r="BL254" s="15" t="s">
        <v>893</v>
      </c>
      <c r="BM254" s="219" t="s">
        <v>1747</v>
      </c>
    </row>
    <row r="255" s="2" customFormat="1" ht="16.5" customHeight="1">
      <c r="A255" s="36"/>
      <c r="B255" s="176"/>
      <c r="C255" s="221" t="s">
        <v>763</v>
      </c>
      <c r="D255" s="221" t="s">
        <v>357</v>
      </c>
      <c r="E255" s="222" t="s">
        <v>1748</v>
      </c>
      <c r="F255" s="223" t="s">
        <v>1749</v>
      </c>
      <c r="G255" s="224" t="s">
        <v>468</v>
      </c>
      <c r="H255" s="225">
        <v>350</v>
      </c>
      <c r="I255" s="226"/>
      <c r="J255" s="225">
        <f>ROUND(I255*H255,3)</f>
        <v>0</v>
      </c>
      <c r="K255" s="227"/>
      <c r="L255" s="228"/>
      <c r="M255" s="229" t="s">
        <v>1</v>
      </c>
      <c r="N255" s="230" t="s">
        <v>44</v>
      </c>
      <c r="O255" s="80"/>
      <c r="P255" s="217">
        <f>O255*H255</f>
        <v>0</v>
      </c>
      <c r="Q255" s="217">
        <v>0.00040000000000000002</v>
      </c>
      <c r="R255" s="217">
        <f>Q255*H255</f>
        <v>0.14000000000000001</v>
      </c>
      <c r="S255" s="217">
        <v>0</v>
      </c>
      <c r="T255" s="218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9" t="s">
        <v>716</v>
      </c>
      <c r="AT255" s="219" t="s">
        <v>357</v>
      </c>
      <c r="AU255" s="219" t="s">
        <v>88</v>
      </c>
      <c r="AY255" s="15" t="s">
        <v>217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220">
        <f>ROUND(I255*H255,3)</f>
        <v>0</v>
      </c>
      <c r="BL255" s="15" t="s">
        <v>716</v>
      </c>
      <c r="BM255" s="219" t="s">
        <v>1750</v>
      </c>
    </row>
    <row r="256" s="2" customFormat="1" ht="21.75" customHeight="1">
      <c r="A256" s="36"/>
      <c r="B256" s="176"/>
      <c r="C256" s="208" t="s">
        <v>724</v>
      </c>
      <c r="D256" s="208" t="s">
        <v>220</v>
      </c>
      <c r="E256" s="209" t="s">
        <v>1751</v>
      </c>
      <c r="F256" s="210" t="s">
        <v>1752</v>
      </c>
      <c r="G256" s="211" t="s">
        <v>468</v>
      </c>
      <c r="H256" s="212">
        <v>185</v>
      </c>
      <c r="I256" s="213"/>
      <c r="J256" s="212">
        <f>ROUND(I256*H256,3)</f>
        <v>0</v>
      </c>
      <c r="K256" s="214"/>
      <c r="L256" s="37"/>
      <c r="M256" s="215" t="s">
        <v>1</v>
      </c>
      <c r="N256" s="216" t="s">
        <v>44</v>
      </c>
      <c r="O256" s="80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9" t="s">
        <v>893</v>
      </c>
      <c r="AT256" s="219" t="s">
        <v>220</v>
      </c>
      <c r="AU256" s="219" t="s">
        <v>88</v>
      </c>
      <c r="AY256" s="15" t="s">
        <v>217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220">
        <f>ROUND(I256*H256,3)</f>
        <v>0</v>
      </c>
      <c r="BL256" s="15" t="s">
        <v>893</v>
      </c>
      <c r="BM256" s="219" t="s">
        <v>1753</v>
      </c>
    </row>
    <row r="257" s="2" customFormat="1" ht="16.5" customHeight="1">
      <c r="A257" s="36"/>
      <c r="B257" s="176"/>
      <c r="C257" s="221" t="s">
        <v>728</v>
      </c>
      <c r="D257" s="221" t="s">
        <v>357</v>
      </c>
      <c r="E257" s="222" t="s">
        <v>1754</v>
      </c>
      <c r="F257" s="223" t="s">
        <v>1755</v>
      </c>
      <c r="G257" s="224" t="s">
        <v>468</v>
      </c>
      <c r="H257" s="225">
        <v>185</v>
      </c>
      <c r="I257" s="226"/>
      <c r="J257" s="225">
        <f>ROUND(I257*H257,3)</f>
        <v>0</v>
      </c>
      <c r="K257" s="227"/>
      <c r="L257" s="228"/>
      <c r="M257" s="229" t="s">
        <v>1</v>
      </c>
      <c r="N257" s="230" t="s">
        <v>44</v>
      </c>
      <c r="O257" s="80"/>
      <c r="P257" s="217">
        <f>O257*H257</f>
        <v>0</v>
      </c>
      <c r="Q257" s="217">
        <v>0.00048000000000000001</v>
      </c>
      <c r="R257" s="217">
        <f>Q257*H257</f>
        <v>0.088800000000000004</v>
      </c>
      <c r="S257" s="217">
        <v>0</v>
      </c>
      <c r="T257" s="218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9" t="s">
        <v>716</v>
      </c>
      <c r="AT257" s="219" t="s">
        <v>357</v>
      </c>
      <c r="AU257" s="219" t="s">
        <v>88</v>
      </c>
      <c r="AY257" s="15" t="s">
        <v>217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220">
        <f>ROUND(I257*H257,3)</f>
        <v>0</v>
      </c>
      <c r="BL257" s="15" t="s">
        <v>716</v>
      </c>
      <c r="BM257" s="219" t="s">
        <v>1756</v>
      </c>
    </row>
    <row r="258" s="2" customFormat="1" ht="21.75" customHeight="1">
      <c r="A258" s="36"/>
      <c r="B258" s="176"/>
      <c r="C258" s="208" t="s">
        <v>386</v>
      </c>
      <c r="D258" s="208" t="s">
        <v>220</v>
      </c>
      <c r="E258" s="209" t="s">
        <v>1757</v>
      </c>
      <c r="F258" s="210" t="s">
        <v>1758</v>
      </c>
      <c r="G258" s="211" t="s">
        <v>468</v>
      </c>
      <c r="H258" s="212">
        <v>288</v>
      </c>
      <c r="I258" s="213"/>
      <c r="J258" s="212">
        <f>ROUND(I258*H258,3)</f>
        <v>0</v>
      </c>
      <c r="K258" s="214"/>
      <c r="L258" s="37"/>
      <c r="M258" s="215" t="s">
        <v>1</v>
      </c>
      <c r="N258" s="216" t="s">
        <v>44</v>
      </c>
      <c r="O258" s="80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9" t="s">
        <v>893</v>
      </c>
      <c r="AT258" s="219" t="s">
        <v>220</v>
      </c>
      <c r="AU258" s="219" t="s">
        <v>88</v>
      </c>
      <c r="AY258" s="15" t="s">
        <v>217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220">
        <f>ROUND(I258*H258,3)</f>
        <v>0</v>
      </c>
      <c r="BL258" s="15" t="s">
        <v>893</v>
      </c>
      <c r="BM258" s="219" t="s">
        <v>1759</v>
      </c>
    </row>
    <row r="259" s="2" customFormat="1" ht="16.5" customHeight="1">
      <c r="A259" s="36"/>
      <c r="B259" s="176"/>
      <c r="C259" s="221" t="s">
        <v>382</v>
      </c>
      <c r="D259" s="221" t="s">
        <v>357</v>
      </c>
      <c r="E259" s="222" t="s">
        <v>1760</v>
      </c>
      <c r="F259" s="223" t="s">
        <v>1761</v>
      </c>
      <c r="G259" s="224" t="s">
        <v>468</v>
      </c>
      <c r="H259" s="225">
        <v>288</v>
      </c>
      <c r="I259" s="226"/>
      <c r="J259" s="225">
        <f>ROUND(I259*H259,3)</f>
        <v>0</v>
      </c>
      <c r="K259" s="227"/>
      <c r="L259" s="228"/>
      <c r="M259" s="229" t="s">
        <v>1</v>
      </c>
      <c r="N259" s="230" t="s">
        <v>44</v>
      </c>
      <c r="O259" s="80"/>
      <c r="P259" s="217">
        <f>O259*H259</f>
        <v>0</v>
      </c>
      <c r="Q259" s="217">
        <v>0.00012</v>
      </c>
      <c r="R259" s="217">
        <f>Q259*H259</f>
        <v>0.03456</v>
      </c>
      <c r="S259" s="217">
        <v>0</v>
      </c>
      <c r="T259" s="218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9" t="s">
        <v>716</v>
      </c>
      <c r="AT259" s="219" t="s">
        <v>357</v>
      </c>
      <c r="AU259" s="219" t="s">
        <v>88</v>
      </c>
      <c r="AY259" s="15" t="s">
        <v>217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220">
        <f>ROUND(I259*H259,3)</f>
        <v>0</v>
      </c>
      <c r="BL259" s="15" t="s">
        <v>716</v>
      </c>
      <c r="BM259" s="219" t="s">
        <v>1762</v>
      </c>
    </row>
    <row r="260" s="2" customFormat="1" ht="21.75" customHeight="1">
      <c r="A260" s="36"/>
      <c r="B260" s="176"/>
      <c r="C260" s="208" t="s">
        <v>423</v>
      </c>
      <c r="D260" s="208" t="s">
        <v>220</v>
      </c>
      <c r="E260" s="209" t="s">
        <v>1763</v>
      </c>
      <c r="F260" s="210" t="s">
        <v>1764</v>
      </c>
      <c r="G260" s="211" t="s">
        <v>468</v>
      </c>
      <c r="H260" s="212">
        <v>558.64999999999998</v>
      </c>
      <c r="I260" s="213"/>
      <c r="J260" s="212">
        <f>ROUND(I260*H260,3)</f>
        <v>0</v>
      </c>
      <c r="K260" s="214"/>
      <c r="L260" s="37"/>
      <c r="M260" s="215" t="s">
        <v>1</v>
      </c>
      <c r="N260" s="216" t="s">
        <v>44</v>
      </c>
      <c r="O260" s="80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9" t="s">
        <v>893</v>
      </c>
      <c r="AT260" s="219" t="s">
        <v>220</v>
      </c>
      <c r="AU260" s="219" t="s">
        <v>88</v>
      </c>
      <c r="AY260" s="15" t="s">
        <v>217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220">
        <f>ROUND(I260*H260,3)</f>
        <v>0</v>
      </c>
      <c r="BL260" s="15" t="s">
        <v>893</v>
      </c>
      <c r="BM260" s="219" t="s">
        <v>1765</v>
      </c>
    </row>
    <row r="261" s="2" customFormat="1" ht="16.5" customHeight="1">
      <c r="A261" s="36"/>
      <c r="B261" s="176"/>
      <c r="C261" s="221" t="s">
        <v>427</v>
      </c>
      <c r="D261" s="221" t="s">
        <v>357</v>
      </c>
      <c r="E261" s="222" t="s">
        <v>1766</v>
      </c>
      <c r="F261" s="223" t="s">
        <v>1767</v>
      </c>
      <c r="G261" s="224" t="s">
        <v>468</v>
      </c>
      <c r="H261" s="225">
        <v>558.64999999999998</v>
      </c>
      <c r="I261" s="226"/>
      <c r="J261" s="225">
        <f>ROUND(I261*H261,3)</f>
        <v>0</v>
      </c>
      <c r="K261" s="227"/>
      <c r="L261" s="228"/>
      <c r="M261" s="229" t="s">
        <v>1</v>
      </c>
      <c r="N261" s="230" t="s">
        <v>44</v>
      </c>
      <c r="O261" s="80"/>
      <c r="P261" s="217">
        <f>O261*H261</f>
        <v>0</v>
      </c>
      <c r="Q261" s="217">
        <v>0.00013999999999999999</v>
      </c>
      <c r="R261" s="217">
        <f>Q261*H261</f>
        <v>0.078210999999999989</v>
      </c>
      <c r="S261" s="217">
        <v>0</v>
      </c>
      <c r="T261" s="218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9" t="s">
        <v>716</v>
      </c>
      <c r="AT261" s="219" t="s">
        <v>357</v>
      </c>
      <c r="AU261" s="219" t="s">
        <v>88</v>
      </c>
      <c r="AY261" s="15" t="s">
        <v>217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220">
        <f>ROUND(I261*H261,3)</f>
        <v>0</v>
      </c>
      <c r="BL261" s="15" t="s">
        <v>716</v>
      </c>
      <c r="BM261" s="219" t="s">
        <v>1768</v>
      </c>
    </row>
    <row r="262" s="2" customFormat="1" ht="21.75" customHeight="1">
      <c r="A262" s="36"/>
      <c r="B262" s="176"/>
      <c r="C262" s="208" t="s">
        <v>439</v>
      </c>
      <c r="D262" s="208" t="s">
        <v>220</v>
      </c>
      <c r="E262" s="209" t="s">
        <v>1769</v>
      </c>
      <c r="F262" s="210" t="s">
        <v>1770</v>
      </c>
      <c r="G262" s="211" t="s">
        <v>468</v>
      </c>
      <c r="H262" s="212">
        <v>652.25</v>
      </c>
      <c r="I262" s="213"/>
      <c r="J262" s="212">
        <f>ROUND(I262*H262,3)</f>
        <v>0</v>
      </c>
      <c r="K262" s="214"/>
      <c r="L262" s="37"/>
      <c r="M262" s="215" t="s">
        <v>1</v>
      </c>
      <c r="N262" s="216" t="s">
        <v>44</v>
      </c>
      <c r="O262" s="80"/>
      <c r="P262" s="217">
        <f>O262*H262</f>
        <v>0</v>
      </c>
      <c r="Q262" s="217">
        <v>0</v>
      </c>
      <c r="R262" s="217">
        <f>Q262*H262</f>
        <v>0</v>
      </c>
      <c r="S262" s="217">
        <v>0</v>
      </c>
      <c r="T262" s="218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9" t="s">
        <v>893</v>
      </c>
      <c r="AT262" s="219" t="s">
        <v>220</v>
      </c>
      <c r="AU262" s="219" t="s">
        <v>88</v>
      </c>
      <c r="AY262" s="15" t="s">
        <v>217</v>
      </c>
      <c r="BE262" s="136">
        <f>IF(N262="základná",J262,0)</f>
        <v>0</v>
      </c>
      <c r="BF262" s="136">
        <f>IF(N262="znížená",J262,0)</f>
        <v>0</v>
      </c>
      <c r="BG262" s="136">
        <f>IF(N262="zákl. prenesená",J262,0)</f>
        <v>0</v>
      </c>
      <c r="BH262" s="136">
        <f>IF(N262="zníž. prenesená",J262,0)</f>
        <v>0</v>
      </c>
      <c r="BI262" s="136">
        <f>IF(N262="nulová",J262,0)</f>
        <v>0</v>
      </c>
      <c r="BJ262" s="15" t="s">
        <v>88</v>
      </c>
      <c r="BK262" s="220">
        <f>ROUND(I262*H262,3)</f>
        <v>0</v>
      </c>
      <c r="BL262" s="15" t="s">
        <v>893</v>
      </c>
      <c r="BM262" s="219" t="s">
        <v>1771</v>
      </c>
    </row>
    <row r="263" s="2" customFormat="1" ht="16.5" customHeight="1">
      <c r="A263" s="36"/>
      <c r="B263" s="176"/>
      <c r="C263" s="221" t="s">
        <v>431</v>
      </c>
      <c r="D263" s="221" t="s">
        <v>357</v>
      </c>
      <c r="E263" s="222" t="s">
        <v>1772</v>
      </c>
      <c r="F263" s="223" t="s">
        <v>1773</v>
      </c>
      <c r="G263" s="224" t="s">
        <v>468</v>
      </c>
      <c r="H263" s="225">
        <v>652.25</v>
      </c>
      <c r="I263" s="226"/>
      <c r="J263" s="225">
        <f>ROUND(I263*H263,3)</f>
        <v>0</v>
      </c>
      <c r="K263" s="227"/>
      <c r="L263" s="228"/>
      <c r="M263" s="229" t="s">
        <v>1</v>
      </c>
      <c r="N263" s="230" t="s">
        <v>44</v>
      </c>
      <c r="O263" s="80"/>
      <c r="P263" s="217">
        <f>O263*H263</f>
        <v>0</v>
      </c>
      <c r="Q263" s="217">
        <v>0.00019000000000000001</v>
      </c>
      <c r="R263" s="217">
        <f>Q263*H263</f>
        <v>0.12392750000000001</v>
      </c>
      <c r="S263" s="217">
        <v>0</v>
      </c>
      <c r="T263" s="218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9" t="s">
        <v>716</v>
      </c>
      <c r="AT263" s="219" t="s">
        <v>357</v>
      </c>
      <c r="AU263" s="219" t="s">
        <v>88</v>
      </c>
      <c r="AY263" s="15" t="s">
        <v>217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220">
        <f>ROUND(I263*H263,3)</f>
        <v>0</v>
      </c>
      <c r="BL263" s="15" t="s">
        <v>716</v>
      </c>
      <c r="BM263" s="219" t="s">
        <v>1774</v>
      </c>
    </row>
    <row r="264" s="2" customFormat="1" ht="21.75" customHeight="1">
      <c r="A264" s="36"/>
      <c r="B264" s="176"/>
      <c r="C264" s="208" t="s">
        <v>435</v>
      </c>
      <c r="D264" s="208" t="s">
        <v>220</v>
      </c>
      <c r="E264" s="209" t="s">
        <v>1775</v>
      </c>
      <c r="F264" s="210" t="s">
        <v>1776</v>
      </c>
      <c r="G264" s="211" t="s">
        <v>468</v>
      </c>
      <c r="H264" s="212">
        <v>215</v>
      </c>
      <c r="I264" s="213"/>
      <c r="J264" s="212">
        <f>ROUND(I264*H264,3)</f>
        <v>0</v>
      </c>
      <c r="K264" s="214"/>
      <c r="L264" s="37"/>
      <c r="M264" s="215" t="s">
        <v>1</v>
      </c>
      <c r="N264" s="216" t="s">
        <v>44</v>
      </c>
      <c r="O264" s="80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9" t="s">
        <v>893</v>
      </c>
      <c r="AT264" s="219" t="s">
        <v>220</v>
      </c>
      <c r="AU264" s="219" t="s">
        <v>88</v>
      </c>
      <c r="AY264" s="15" t="s">
        <v>217</v>
      </c>
      <c r="BE264" s="136">
        <f>IF(N264="základná",J264,0)</f>
        <v>0</v>
      </c>
      <c r="BF264" s="136">
        <f>IF(N264="znížená",J264,0)</f>
        <v>0</v>
      </c>
      <c r="BG264" s="136">
        <f>IF(N264="zákl. prenesená",J264,0)</f>
        <v>0</v>
      </c>
      <c r="BH264" s="136">
        <f>IF(N264="zníž. prenesená",J264,0)</f>
        <v>0</v>
      </c>
      <c r="BI264" s="136">
        <f>IF(N264="nulová",J264,0)</f>
        <v>0</v>
      </c>
      <c r="BJ264" s="15" t="s">
        <v>88</v>
      </c>
      <c r="BK264" s="220">
        <f>ROUND(I264*H264,3)</f>
        <v>0</v>
      </c>
      <c r="BL264" s="15" t="s">
        <v>893</v>
      </c>
      <c r="BM264" s="219" t="s">
        <v>1777</v>
      </c>
    </row>
    <row r="265" s="2" customFormat="1" ht="16.5" customHeight="1">
      <c r="A265" s="36"/>
      <c r="B265" s="176"/>
      <c r="C265" s="221" t="s">
        <v>690</v>
      </c>
      <c r="D265" s="221" t="s">
        <v>357</v>
      </c>
      <c r="E265" s="222" t="s">
        <v>1778</v>
      </c>
      <c r="F265" s="223" t="s">
        <v>1779</v>
      </c>
      <c r="G265" s="224" t="s">
        <v>468</v>
      </c>
      <c r="H265" s="225">
        <v>215</v>
      </c>
      <c r="I265" s="226"/>
      <c r="J265" s="225">
        <f>ROUND(I265*H265,3)</f>
        <v>0</v>
      </c>
      <c r="K265" s="227"/>
      <c r="L265" s="228"/>
      <c r="M265" s="229" t="s">
        <v>1</v>
      </c>
      <c r="N265" s="230" t="s">
        <v>44</v>
      </c>
      <c r="O265" s="80"/>
      <c r="P265" s="217">
        <f>O265*H265</f>
        <v>0</v>
      </c>
      <c r="Q265" s="217">
        <v>0.00019000000000000001</v>
      </c>
      <c r="R265" s="217">
        <f>Q265*H265</f>
        <v>0.040850000000000004</v>
      </c>
      <c r="S265" s="217">
        <v>0</v>
      </c>
      <c r="T265" s="218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9" t="s">
        <v>716</v>
      </c>
      <c r="AT265" s="219" t="s">
        <v>357</v>
      </c>
      <c r="AU265" s="219" t="s">
        <v>88</v>
      </c>
      <c r="AY265" s="15" t="s">
        <v>217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220">
        <f>ROUND(I265*H265,3)</f>
        <v>0</v>
      </c>
      <c r="BL265" s="15" t="s">
        <v>716</v>
      </c>
      <c r="BM265" s="219" t="s">
        <v>1780</v>
      </c>
    </row>
    <row r="266" s="2" customFormat="1" ht="21.75" customHeight="1">
      <c r="A266" s="36"/>
      <c r="B266" s="176"/>
      <c r="C266" s="208" t="s">
        <v>952</v>
      </c>
      <c r="D266" s="208" t="s">
        <v>220</v>
      </c>
      <c r="E266" s="209" t="s">
        <v>1781</v>
      </c>
      <c r="F266" s="210" t="s">
        <v>1782</v>
      </c>
      <c r="G266" s="211" t="s">
        <v>468</v>
      </c>
      <c r="H266" s="212">
        <v>315</v>
      </c>
      <c r="I266" s="213"/>
      <c r="J266" s="212">
        <f>ROUND(I266*H266,3)</f>
        <v>0</v>
      </c>
      <c r="K266" s="214"/>
      <c r="L266" s="37"/>
      <c r="M266" s="215" t="s">
        <v>1</v>
      </c>
      <c r="N266" s="216" t="s">
        <v>44</v>
      </c>
      <c r="O266" s="80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9" t="s">
        <v>893</v>
      </c>
      <c r="AT266" s="219" t="s">
        <v>220</v>
      </c>
      <c r="AU266" s="219" t="s">
        <v>88</v>
      </c>
      <c r="AY266" s="15" t="s">
        <v>217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220">
        <f>ROUND(I266*H266,3)</f>
        <v>0</v>
      </c>
      <c r="BL266" s="15" t="s">
        <v>893</v>
      </c>
      <c r="BM266" s="219" t="s">
        <v>1783</v>
      </c>
    </row>
    <row r="267" s="2" customFormat="1" ht="16.5" customHeight="1">
      <c r="A267" s="36"/>
      <c r="B267" s="176"/>
      <c r="C267" s="221" t="s">
        <v>956</v>
      </c>
      <c r="D267" s="221" t="s">
        <v>357</v>
      </c>
      <c r="E267" s="222" t="s">
        <v>1784</v>
      </c>
      <c r="F267" s="223" t="s">
        <v>1785</v>
      </c>
      <c r="G267" s="224" t="s">
        <v>468</v>
      </c>
      <c r="H267" s="225">
        <v>315</v>
      </c>
      <c r="I267" s="226"/>
      <c r="J267" s="225">
        <f>ROUND(I267*H267,3)</f>
        <v>0</v>
      </c>
      <c r="K267" s="227"/>
      <c r="L267" s="228"/>
      <c r="M267" s="229" t="s">
        <v>1</v>
      </c>
      <c r="N267" s="230" t="s">
        <v>44</v>
      </c>
      <c r="O267" s="80"/>
      <c r="P267" s="217">
        <f>O267*H267</f>
        <v>0</v>
      </c>
      <c r="Q267" s="217">
        <v>0.00027999999999999998</v>
      </c>
      <c r="R267" s="217">
        <f>Q267*H267</f>
        <v>0.088199999999999987</v>
      </c>
      <c r="S267" s="217">
        <v>0</v>
      </c>
      <c r="T267" s="218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9" t="s">
        <v>716</v>
      </c>
      <c r="AT267" s="219" t="s">
        <v>357</v>
      </c>
      <c r="AU267" s="219" t="s">
        <v>88</v>
      </c>
      <c r="AY267" s="15" t="s">
        <v>217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5" t="s">
        <v>88</v>
      </c>
      <c r="BK267" s="220">
        <f>ROUND(I267*H267,3)</f>
        <v>0</v>
      </c>
      <c r="BL267" s="15" t="s">
        <v>716</v>
      </c>
      <c r="BM267" s="219" t="s">
        <v>1786</v>
      </c>
    </row>
    <row r="268" s="2" customFormat="1" ht="21.75" customHeight="1">
      <c r="A268" s="36"/>
      <c r="B268" s="176"/>
      <c r="C268" s="208" t="s">
        <v>554</v>
      </c>
      <c r="D268" s="208" t="s">
        <v>220</v>
      </c>
      <c r="E268" s="209" t="s">
        <v>1787</v>
      </c>
      <c r="F268" s="210" t="s">
        <v>1788</v>
      </c>
      <c r="G268" s="211" t="s">
        <v>468</v>
      </c>
      <c r="H268" s="212">
        <v>305</v>
      </c>
      <c r="I268" s="213"/>
      <c r="J268" s="212">
        <f>ROUND(I268*H268,3)</f>
        <v>0</v>
      </c>
      <c r="K268" s="214"/>
      <c r="L268" s="37"/>
      <c r="M268" s="215" t="s">
        <v>1</v>
      </c>
      <c r="N268" s="216" t="s">
        <v>44</v>
      </c>
      <c r="O268" s="80"/>
      <c r="P268" s="217">
        <f>O268*H268</f>
        <v>0</v>
      </c>
      <c r="Q268" s="217">
        <v>0</v>
      </c>
      <c r="R268" s="217">
        <f>Q268*H268</f>
        <v>0</v>
      </c>
      <c r="S268" s="217">
        <v>0</v>
      </c>
      <c r="T268" s="218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9" t="s">
        <v>893</v>
      </c>
      <c r="AT268" s="219" t="s">
        <v>220</v>
      </c>
      <c r="AU268" s="219" t="s">
        <v>88</v>
      </c>
      <c r="AY268" s="15" t="s">
        <v>217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220">
        <f>ROUND(I268*H268,3)</f>
        <v>0</v>
      </c>
      <c r="BL268" s="15" t="s">
        <v>893</v>
      </c>
      <c r="BM268" s="219" t="s">
        <v>1789</v>
      </c>
    </row>
    <row r="269" s="2" customFormat="1" ht="16.5" customHeight="1">
      <c r="A269" s="36"/>
      <c r="B269" s="176"/>
      <c r="C269" s="221" t="s">
        <v>556</v>
      </c>
      <c r="D269" s="221" t="s">
        <v>357</v>
      </c>
      <c r="E269" s="222" t="s">
        <v>1754</v>
      </c>
      <c r="F269" s="223" t="s">
        <v>1755</v>
      </c>
      <c r="G269" s="224" t="s">
        <v>468</v>
      </c>
      <c r="H269" s="225">
        <v>305</v>
      </c>
      <c r="I269" s="226"/>
      <c r="J269" s="225">
        <f>ROUND(I269*H269,3)</f>
        <v>0</v>
      </c>
      <c r="K269" s="227"/>
      <c r="L269" s="228"/>
      <c r="M269" s="229" t="s">
        <v>1</v>
      </c>
      <c r="N269" s="230" t="s">
        <v>44</v>
      </c>
      <c r="O269" s="80"/>
      <c r="P269" s="217">
        <f>O269*H269</f>
        <v>0</v>
      </c>
      <c r="Q269" s="217">
        <v>0.00048000000000000001</v>
      </c>
      <c r="R269" s="217">
        <f>Q269*H269</f>
        <v>0.1464</v>
      </c>
      <c r="S269" s="217">
        <v>0</v>
      </c>
      <c r="T269" s="218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19" t="s">
        <v>716</v>
      </c>
      <c r="AT269" s="219" t="s">
        <v>357</v>
      </c>
      <c r="AU269" s="219" t="s">
        <v>88</v>
      </c>
      <c r="AY269" s="15" t="s">
        <v>217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5" t="s">
        <v>88</v>
      </c>
      <c r="BK269" s="220">
        <f>ROUND(I269*H269,3)</f>
        <v>0</v>
      </c>
      <c r="BL269" s="15" t="s">
        <v>716</v>
      </c>
      <c r="BM269" s="219" t="s">
        <v>1790</v>
      </c>
    </row>
    <row r="270" s="2" customFormat="1" ht="21.75" customHeight="1">
      <c r="A270" s="36"/>
      <c r="B270" s="176"/>
      <c r="C270" s="208" t="s">
        <v>546</v>
      </c>
      <c r="D270" s="208" t="s">
        <v>220</v>
      </c>
      <c r="E270" s="209" t="s">
        <v>1791</v>
      </c>
      <c r="F270" s="210" t="s">
        <v>1792</v>
      </c>
      <c r="G270" s="211" t="s">
        <v>468</v>
      </c>
      <c r="H270" s="212">
        <v>245</v>
      </c>
      <c r="I270" s="213"/>
      <c r="J270" s="212">
        <f>ROUND(I270*H270,3)</f>
        <v>0</v>
      </c>
      <c r="K270" s="214"/>
      <c r="L270" s="37"/>
      <c r="M270" s="215" t="s">
        <v>1</v>
      </c>
      <c r="N270" s="216" t="s">
        <v>44</v>
      </c>
      <c r="O270" s="80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9" t="s">
        <v>893</v>
      </c>
      <c r="AT270" s="219" t="s">
        <v>220</v>
      </c>
      <c r="AU270" s="219" t="s">
        <v>88</v>
      </c>
      <c r="AY270" s="15" t="s">
        <v>217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220">
        <f>ROUND(I270*H270,3)</f>
        <v>0</v>
      </c>
      <c r="BL270" s="15" t="s">
        <v>893</v>
      </c>
      <c r="BM270" s="219" t="s">
        <v>1793</v>
      </c>
    </row>
    <row r="271" s="2" customFormat="1" ht="16.5" customHeight="1">
      <c r="A271" s="36"/>
      <c r="B271" s="176"/>
      <c r="C271" s="221" t="s">
        <v>550</v>
      </c>
      <c r="D271" s="221" t="s">
        <v>357</v>
      </c>
      <c r="E271" s="222" t="s">
        <v>1794</v>
      </c>
      <c r="F271" s="223" t="s">
        <v>1795</v>
      </c>
      <c r="G271" s="224" t="s">
        <v>468</v>
      </c>
      <c r="H271" s="225">
        <v>245</v>
      </c>
      <c r="I271" s="226"/>
      <c r="J271" s="225">
        <f>ROUND(I271*H271,3)</f>
        <v>0</v>
      </c>
      <c r="K271" s="227"/>
      <c r="L271" s="228"/>
      <c r="M271" s="229" t="s">
        <v>1</v>
      </c>
      <c r="N271" s="230" t="s">
        <v>44</v>
      </c>
      <c r="O271" s="80"/>
      <c r="P271" s="217">
        <f>O271*H271</f>
        <v>0</v>
      </c>
      <c r="Q271" s="217">
        <v>0.00073999999999999999</v>
      </c>
      <c r="R271" s="217">
        <f>Q271*H271</f>
        <v>0.18129999999999999</v>
      </c>
      <c r="S271" s="217">
        <v>0</v>
      </c>
      <c r="T271" s="218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9" t="s">
        <v>716</v>
      </c>
      <c r="AT271" s="219" t="s">
        <v>357</v>
      </c>
      <c r="AU271" s="219" t="s">
        <v>88</v>
      </c>
      <c r="AY271" s="15" t="s">
        <v>217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220">
        <f>ROUND(I271*H271,3)</f>
        <v>0</v>
      </c>
      <c r="BL271" s="15" t="s">
        <v>716</v>
      </c>
      <c r="BM271" s="219" t="s">
        <v>1796</v>
      </c>
    </row>
    <row r="272" s="2" customFormat="1" ht="24.15" customHeight="1">
      <c r="A272" s="36"/>
      <c r="B272" s="176"/>
      <c r="C272" s="208" t="s">
        <v>875</v>
      </c>
      <c r="D272" s="208" t="s">
        <v>220</v>
      </c>
      <c r="E272" s="209" t="s">
        <v>1797</v>
      </c>
      <c r="F272" s="210" t="s">
        <v>1798</v>
      </c>
      <c r="G272" s="211" t="s">
        <v>468</v>
      </c>
      <c r="H272" s="212">
        <v>125</v>
      </c>
      <c r="I272" s="213"/>
      <c r="J272" s="212">
        <f>ROUND(I272*H272,3)</f>
        <v>0</v>
      </c>
      <c r="K272" s="214"/>
      <c r="L272" s="37"/>
      <c r="M272" s="215" t="s">
        <v>1</v>
      </c>
      <c r="N272" s="216" t="s">
        <v>44</v>
      </c>
      <c r="O272" s="80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9" t="s">
        <v>893</v>
      </c>
      <c r="AT272" s="219" t="s">
        <v>220</v>
      </c>
      <c r="AU272" s="219" t="s">
        <v>88</v>
      </c>
      <c r="AY272" s="15" t="s">
        <v>217</v>
      </c>
      <c r="BE272" s="136">
        <f>IF(N272="základná",J272,0)</f>
        <v>0</v>
      </c>
      <c r="BF272" s="136">
        <f>IF(N272="znížená",J272,0)</f>
        <v>0</v>
      </c>
      <c r="BG272" s="136">
        <f>IF(N272="zákl. prenesená",J272,0)</f>
        <v>0</v>
      </c>
      <c r="BH272" s="136">
        <f>IF(N272="zníž. prenesená",J272,0)</f>
        <v>0</v>
      </c>
      <c r="BI272" s="136">
        <f>IF(N272="nulová",J272,0)</f>
        <v>0</v>
      </c>
      <c r="BJ272" s="15" t="s">
        <v>88</v>
      </c>
      <c r="BK272" s="220">
        <f>ROUND(I272*H272,3)</f>
        <v>0</v>
      </c>
      <c r="BL272" s="15" t="s">
        <v>893</v>
      </c>
      <c r="BM272" s="219" t="s">
        <v>1799</v>
      </c>
    </row>
    <row r="273" s="2" customFormat="1" ht="16.5" customHeight="1">
      <c r="A273" s="36"/>
      <c r="B273" s="176"/>
      <c r="C273" s="221" t="s">
        <v>702</v>
      </c>
      <c r="D273" s="221" t="s">
        <v>357</v>
      </c>
      <c r="E273" s="222" t="s">
        <v>1800</v>
      </c>
      <c r="F273" s="223" t="s">
        <v>1801</v>
      </c>
      <c r="G273" s="224" t="s">
        <v>468</v>
      </c>
      <c r="H273" s="225">
        <v>125</v>
      </c>
      <c r="I273" s="226"/>
      <c r="J273" s="225">
        <f>ROUND(I273*H273,3)</f>
        <v>0</v>
      </c>
      <c r="K273" s="227"/>
      <c r="L273" s="228"/>
      <c r="M273" s="229" t="s">
        <v>1</v>
      </c>
      <c r="N273" s="230" t="s">
        <v>44</v>
      </c>
      <c r="O273" s="80"/>
      <c r="P273" s="217">
        <f>O273*H273</f>
        <v>0</v>
      </c>
      <c r="Q273" s="217">
        <v>0.0030000000000000001</v>
      </c>
      <c r="R273" s="217">
        <f>Q273*H273</f>
        <v>0.375</v>
      </c>
      <c r="S273" s="217">
        <v>0</v>
      </c>
      <c r="T273" s="218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19" t="s">
        <v>716</v>
      </c>
      <c r="AT273" s="219" t="s">
        <v>357</v>
      </c>
      <c r="AU273" s="219" t="s">
        <v>88</v>
      </c>
      <c r="AY273" s="15" t="s">
        <v>217</v>
      </c>
      <c r="BE273" s="136">
        <f>IF(N273="základná",J273,0)</f>
        <v>0</v>
      </c>
      <c r="BF273" s="136">
        <f>IF(N273="znížená",J273,0)</f>
        <v>0</v>
      </c>
      <c r="BG273" s="136">
        <f>IF(N273="zákl. prenesená",J273,0)</f>
        <v>0</v>
      </c>
      <c r="BH273" s="136">
        <f>IF(N273="zníž. prenesená",J273,0)</f>
        <v>0</v>
      </c>
      <c r="BI273" s="136">
        <f>IF(N273="nulová",J273,0)</f>
        <v>0</v>
      </c>
      <c r="BJ273" s="15" t="s">
        <v>88</v>
      </c>
      <c r="BK273" s="220">
        <f>ROUND(I273*H273,3)</f>
        <v>0</v>
      </c>
      <c r="BL273" s="15" t="s">
        <v>716</v>
      </c>
      <c r="BM273" s="219" t="s">
        <v>1802</v>
      </c>
    </row>
    <row r="274" s="2" customFormat="1" ht="16.5" customHeight="1">
      <c r="A274" s="36"/>
      <c r="B274" s="176"/>
      <c r="C274" s="208" t="s">
        <v>558</v>
      </c>
      <c r="D274" s="208" t="s">
        <v>220</v>
      </c>
      <c r="E274" s="209" t="s">
        <v>1803</v>
      </c>
      <c r="F274" s="210" t="s">
        <v>1804</v>
      </c>
      <c r="G274" s="211" t="s">
        <v>468</v>
      </c>
      <c r="H274" s="212">
        <v>355</v>
      </c>
      <c r="I274" s="213"/>
      <c r="J274" s="212">
        <f>ROUND(I274*H274,3)</f>
        <v>0</v>
      </c>
      <c r="K274" s="214"/>
      <c r="L274" s="37"/>
      <c r="M274" s="215" t="s">
        <v>1</v>
      </c>
      <c r="N274" s="216" t="s">
        <v>44</v>
      </c>
      <c r="O274" s="80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9" t="s">
        <v>893</v>
      </c>
      <c r="AT274" s="219" t="s">
        <v>220</v>
      </c>
      <c r="AU274" s="219" t="s">
        <v>88</v>
      </c>
      <c r="AY274" s="15" t="s">
        <v>217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220">
        <f>ROUND(I274*H274,3)</f>
        <v>0</v>
      </c>
      <c r="BL274" s="15" t="s">
        <v>893</v>
      </c>
      <c r="BM274" s="219" t="s">
        <v>1805</v>
      </c>
    </row>
    <row r="275" s="2" customFormat="1" ht="16.5" customHeight="1">
      <c r="A275" s="36"/>
      <c r="B275" s="176"/>
      <c r="C275" s="221" t="s">
        <v>758</v>
      </c>
      <c r="D275" s="221" t="s">
        <v>357</v>
      </c>
      <c r="E275" s="222" t="s">
        <v>1806</v>
      </c>
      <c r="F275" s="223" t="s">
        <v>1807</v>
      </c>
      <c r="G275" s="224" t="s">
        <v>468</v>
      </c>
      <c r="H275" s="225">
        <v>355</v>
      </c>
      <c r="I275" s="226"/>
      <c r="J275" s="225">
        <f>ROUND(I275*H275,3)</f>
        <v>0</v>
      </c>
      <c r="K275" s="227"/>
      <c r="L275" s="228"/>
      <c r="M275" s="229" t="s">
        <v>1</v>
      </c>
      <c r="N275" s="230" t="s">
        <v>44</v>
      </c>
      <c r="O275" s="80"/>
      <c r="P275" s="217">
        <f>O275*H275</f>
        <v>0</v>
      </c>
      <c r="Q275" s="217">
        <v>8.0000000000000007E-05</v>
      </c>
      <c r="R275" s="217">
        <f>Q275*H275</f>
        <v>0.028400000000000002</v>
      </c>
      <c r="S275" s="217">
        <v>0</v>
      </c>
      <c r="T275" s="218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9" t="s">
        <v>716</v>
      </c>
      <c r="AT275" s="219" t="s">
        <v>357</v>
      </c>
      <c r="AU275" s="219" t="s">
        <v>88</v>
      </c>
      <c r="AY275" s="15" t="s">
        <v>217</v>
      </c>
      <c r="BE275" s="136">
        <f>IF(N275="základná",J275,0)</f>
        <v>0</v>
      </c>
      <c r="BF275" s="136">
        <f>IF(N275="znížená",J275,0)</f>
        <v>0</v>
      </c>
      <c r="BG275" s="136">
        <f>IF(N275="zákl. prenesená",J275,0)</f>
        <v>0</v>
      </c>
      <c r="BH275" s="136">
        <f>IF(N275="zníž. prenesená",J275,0)</f>
        <v>0</v>
      </c>
      <c r="BI275" s="136">
        <f>IF(N275="nulová",J275,0)</f>
        <v>0</v>
      </c>
      <c r="BJ275" s="15" t="s">
        <v>88</v>
      </c>
      <c r="BK275" s="220">
        <f>ROUND(I275*H275,3)</f>
        <v>0</v>
      </c>
      <c r="BL275" s="15" t="s">
        <v>716</v>
      </c>
      <c r="BM275" s="219" t="s">
        <v>1808</v>
      </c>
    </row>
    <row r="276" s="2" customFormat="1" ht="24.15" customHeight="1">
      <c r="A276" s="36"/>
      <c r="B276" s="176"/>
      <c r="C276" s="208" t="s">
        <v>927</v>
      </c>
      <c r="D276" s="208" t="s">
        <v>220</v>
      </c>
      <c r="E276" s="209" t="s">
        <v>1809</v>
      </c>
      <c r="F276" s="210" t="s">
        <v>1810</v>
      </c>
      <c r="G276" s="211" t="s">
        <v>468</v>
      </c>
      <c r="H276" s="212">
        <v>205</v>
      </c>
      <c r="I276" s="213"/>
      <c r="J276" s="212">
        <f>ROUND(I276*H276,3)</f>
        <v>0</v>
      </c>
      <c r="K276" s="214"/>
      <c r="L276" s="37"/>
      <c r="M276" s="215" t="s">
        <v>1</v>
      </c>
      <c r="N276" s="216" t="s">
        <v>44</v>
      </c>
      <c r="O276" s="80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19" t="s">
        <v>893</v>
      </c>
      <c r="AT276" s="219" t="s">
        <v>220</v>
      </c>
      <c r="AU276" s="219" t="s">
        <v>88</v>
      </c>
      <c r="AY276" s="15" t="s">
        <v>217</v>
      </c>
      <c r="BE276" s="136">
        <f>IF(N276="základná",J276,0)</f>
        <v>0</v>
      </c>
      <c r="BF276" s="136">
        <f>IF(N276="znížená",J276,0)</f>
        <v>0</v>
      </c>
      <c r="BG276" s="136">
        <f>IF(N276="zákl. prenesená",J276,0)</f>
        <v>0</v>
      </c>
      <c r="BH276" s="136">
        <f>IF(N276="zníž. prenesená",J276,0)</f>
        <v>0</v>
      </c>
      <c r="BI276" s="136">
        <f>IF(N276="nulová",J276,0)</f>
        <v>0</v>
      </c>
      <c r="BJ276" s="15" t="s">
        <v>88</v>
      </c>
      <c r="BK276" s="220">
        <f>ROUND(I276*H276,3)</f>
        <v>0</v>
      </c>
      <c r="BL276" s="15" t="s">
        <v>893</v>
      </c>
      <c r="BM276" s="219" t="s">
        <v>1811</v>
      </c>
    </row>
    <row r="277" s="2" customFormat="1" ht="21.75" customHeight="1">
      <c r="A277" s="36"/>
      <c r="B277" s="176"/>
      <c r="C277" s="221" t="s">
        <v>923</v>
      </c>
      <c r="D277" s="221" t="s">
        <v>357</v>
      </c>
      <c r="E277" s="222" t="s">
        <v>1812</v>
      </c>
      <c r="F277" s="223" t="s">
        <v>1813</v>
      </c>
      <c r="G277" s="224" t="s">
        <v>468</v>
      </c>
      <c r="H277" s="225">
        <v>205</v>
      </c>
      <c r="I277" s="226"/>
      <c r="J277" s="225">
        <f>ROUND(I277*H277,3)</f>
        <v>0</v>
      </c>
      <c r="K277" s="227"/>
      <c r="L277" s="228"/>
      <c r="M277" s="229" t="s">
        <v>1</v>
      </c>
      <c r="N277" s="230" t="s">
        <v>44</v>
      </c>
      <c r="O277" s="80"/>
      <c r="P277" s="217">
        <f>O277*H277</f>
        <v>0</v>
      </c>
      <c r="Q277" s="217">
        <v>0.00027</v>
      </c>
      <c r="R277" s="217">
        <f>Q277*H277</f>
        <v>0.055350000000000003</v>
      </c>
      <c r="S277" s="217">
        <v>0</v>
      </c>
      <c r="T277" s="218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9" t="s">
        <v>716</v>
      </c>
      <c r="AT277" s="219" t="s">
        <v>357</v>
      </c>
      <c r="AU277" s="219" t="s">
        <v>88</v>
      </c>
      <c r="AY277" s="15" t="s">
        <v>217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220">
        <f>ROUND(I277*H277,3)</f>
        <v>0</v>
      </c>
      <c r="BL277" s="15" t="s">
        <v>716</v>
      </c>
      <c r="BM277" s="219" t="s">
        <v>1814</v>
      </c>
    </row>
    <row r="278" s="2" customFormat="1" ht="21.75" customHeight="1">
      <c r="A278" s="36"/>
      <c r="B278" s="176"/>
      <c r="C278" s="208" t="s">
        <v>626</v>
      </c>
      <c r="D278" s="208" t="s">
        <v>220</v>
      </c>
      <c r="E278" s="209" t="s">
        <v>1815</v>
      </c>
      <c r="F278" s="210" t="s">
        <v>1816</v>
      </c>
      <c r="G278" s="211" t="s">
        <v>761</v>
      </c>
      <c r="H278" s="212">
        <v>1</v>
      </c>
      <c r="I278" s="213"/>
      <c r="J278" s="212">
        <f>ROUND(I278*H278,3)</f>
        <v>0</v>
      </c>
      <c r="K278" s="214"/>
      <c r="L278" s="37"/>
      <c r="M278" s="215" t="s">
        <v>1</v>
      </c>
      <c r="N278" s="216" t="s">
        <v>44</v>
      </c>
      <c r="O278" s="80"/>
      <c r="P278" s="217">
        <f>O278*H278</f>
        <v>0</v>
      </c>
      <c r="Q278" s="217">
        <v>0</v>
      </c>
      <c r="R278" s="217">
        <f>Q278*H278</f>
        <v>0</v>
      </c>
      <c r="S278" s="217">
        <v>0</v>
      </c>
      <c r="T278" s="218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9" t="s">
        <v>893</v>
      </c>
      <c r="AT278" s="219" t="s">
        <v>220</v>
      </c>
      <c r="AU278" s="219" t="s">
        <v>88</v>
      </c>
      <c r="AY278" s="15" t="s">
        <v>217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220">
        <f>ROUND(I278*H278,3)</f>
        <v>0</v>
      </c>
      <c r="BL278" s="15" t="s">
        <v>893</v>
      </c>
      <c r="BM278" s="219" t="s">
        <v>1817</v>
      </c>
    </row>
    <row r="279" s="2" customFormat="1" ht="16.5" customHeight="1">
      <c r="A279" s="36"/>
      <c r="B279" s="176"/>
      <c r="C279" s="208" t="s">
        <v>630</v>
      </c>
      <c r="D279" s="208" t="s">
        <v>220</v>
      </c>
      <c r="E279" s="209" t="s">
        <v>1818</v>
      </c>
      <c r="F279" s="210" t="s">
        <v>1819</v>
      </c>
      <c r="G279" s="211" t="s">
        <v>303</v>
      </c>
      <c r="H279" s="212">
        <v>1</v>
      </c>
      <c r="I279" s="213"/>
      <c r="J279" s="212">
        <f>ROUND(I279*H279,3)</f>
        <v>0</v>
      </c>
      <c r="K279" s="214"/>
      <c r="L279" s="37"/>
      <c r="M279" s="215" t="s">
        <v>1</v>
      </c>
      <c r="N279" s="216" t="s">
        <v>44</v>
      </c>
      <c r="O279" s="80"/>
      <c r="P279" s="217">
        <f>O279*H279</f>
        <v>0</v>
      </c>
      <c r="Q279" s="217">
        <v>0</v>
      </c>
      <c r="R279" s="217">
        <f>Q279*H279</f>
        <v>0</v>
      </c>
      <c r="S279" s="217">
        <v>0</v>
      </c>
      <c r="T279" s="218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9" t="s">
        <v>893</v>
      </c>
      <c r="AT279" s="219" t="s">
        <v>220</v>
      </c>
      <c r="AU279" s="219" t="s">
        <v>88</v>
      </c>
      <c r="AY279" s="15" t="s">
        <v>217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220">
        <f>ROUND(I279*H279,3)</f>
        <v>0</v>
      </c>
      <c r="BL279" s="15" t="s">
        <v>893</v>
      </c>
      <c r="BM279" s="219" t="s">
        <v>1820</v>
      </c>
    </row>
    <row r="280" s="2" customFormat="1" ht="16.5" customHeight="1">
      <c r="A280" s="36"/>
      <c r="B280" s="176"/>
      <c r="C280" s="208" t="s">
        <v>508</v>
      </c>
      <c r="D280" s="208" t="s">
        <v>220</v>
      </c>
      <c r="E280" s="209" t="s">
        <v>1821</v>
      </c>
      <c r="F280" s="210" t="s">
        <v>1822</v>
      </c>
      <c r="G280" s="211" t="s">
        <v>303</v>
      </c>
      <c r="H280" s="212">
        <v>1</v>
      </c>
      <c r="I280" s="213"/>
      <c r="J280" s="212">
        <f>ROUND(I280*H280,3)</f>
        <v>0</v>
      </c>
      <c r="K280" s="214"/>
      <c r="L280" s="37"/>
      <c r="M280" s="215" t="s">
        <v>1</v>
      </c>
      <c r="N280" s="216" t="s">
        <v>44</v>
      </c>
      <c r="O280" s="80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9" t="s">
        <v>893</v>
      </c>
      <c r="AT280" s="219" t="s">
        <v>220</v>
      </c>
      <c r="AU280" s="219" t="s">
        <v>88</v>
      </c>
      <c r="AY280" s="15" t="s">
        <v>217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220">
        <f>ROUND(I280*H280,3)</f>
        <v>0</v>
      </c>
      <c r="BL280" s="15" t="s">
        <v>893</v>
      </c>
      <c r="BM280" s="219" t="s">
        <v>1823</v>
      </c>
    </row>
    <row r="281" s="2" customFormat="1" ht="21.75" customHeight="1">
      <c r="A281" s="36"/>
      <c r="B281" s="176"/>
      <c r="C281" s="208" t="s">
        <v>524</v>
      </c>
      <c r="D281" s="208" t="s">
        <v>220</v>
      </c>
      <c r="E281" s="209" t="s">
        <v>1824</v>
      </c>
      <c r="F281" s="210" t="s">
        <v>1825</v>
      </c>
      <c r="G281" s="211" t="s">
        <v>761</v>
      </c>
      <c r="H281" s="212">
        <v>4</v>
      </c>
      <c r="I281" s="213"/>
      <c r="J281" s="212">
        <f>ROUND(I281*H281,3)</f>
        <v>0</v>
      </c>
      <c r="K281" s="214"/>
      <c r="L281" s="37"/>
      <c r="M281" s="215" t="s">
        <v>1</v>
      </c>
      <c r="N281" s="216" t="s">
        <v>44</v>
      </c>
      <c r="O281" s="80"/>
      <c r="P281" s="217">
        <f>O281*H281</f>
        <v>0</v>
      </c>
      <c r="Q281" s="217">
        <v>0</v>
      </c>
      <c r="R281" s="217">
        <f>Q281*H281</f>
        <v>0</v>
      </c>
      <c r="S281" s="217">
        <v>0</v>
      </c>
      <c r="T281" s="218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9" t="s">
        <v>893</v>
      </c>
      <c r="AT281" s="219" t="s">
        <v>220</v>
      </c>
      <c r="AU281" s="219" t="s">
        <v>88</v>
      </c>
      <c r="AY281" s="15" t="s">
        <v>217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220">
        <f>ROUND(I281*H281,3)</f>
        <v>0</v>
      </c>
      <c r="BL281" s="15" t="s">
        <v>893</v>
      </c>
      <c r="BM281" s="219" t="s">
        <v>1826</v>
      </c>
    </row>
    <row r="282" s="2" customFormat="1" ht="21.75" customHeight="1">
      <c r="A282" s="36"/>
      <c r="B282" s="176"/>
      <c r="C282" s="208" t="s">
        <v>528</v>
      </c>
      <c r="D282" s="208" t="s">
        <v>220</v>
      </c>
      <c r="E282" s="209" t="s">
        <v>1827</v>
      </c>
      <c r="F282" s="210" t="s">
        <v>1828</v>
      </c>
      <c r="G282" s="211" t="s">
        <v>761</v>
      </c>
      <c r="H282" s="212">
        <v>1</v>
      </c>
      <c r="I282" s="213"/>
      <c r="J282" s="212">
        <f>ROUND(I282*H282,3)</f>
        <v>0</v>
      </c>
      <c r="K282" s="214"/>
      <c r="L282" s="37"/>
      <c r="M282" s="215" t="s">
        <v>1</v>
      </c>
      <c r="N282" s="216" t="s">
        <v>44</v>
      </c>
      <c r="O282" s="80"/>
      <c r="P282" s="217">
        <f>O282*H282</f>
        <v>0</v>
      </c>
      <c r="Q282" s="217">
        <v>0</v>
      </c>
      <c r="R282" s="217">
        <f>Q282*H282</f>
        <v>0</v>
      </c>
      <c r="S282" s="217">
        <v>0</v>
      </c>
      <c r="T282" s="218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9" t="s">
        <v>893</v>
      </c>
      <c r="AT282" s="219" t="s">
        <v>220</v>
      </c>
      <c r="AU282" s="219" t="s">
        <v>88</v>
      </c>
      <c r="AY282" s="15" t="s">
        <v>217</v>
      </c>
      <c r="BE282" s="136">
        <f>IF(N282="základná",J282,0)</f>
        <v>0</v>
      </c>
      <c r="BF282" s="136">
        <f>IF(N282="znížená",J282,0)</f>
        <v>0</v>
      </c>
      <c r="BG282" s="136">
        <f>IF(N282="zákl. prenesená",J282,0)</f>
        <v>0</v>
      </c>
      <c r="BH282" s="136">
        <f>IF(N282="zníž. prenesená",J282,0)</f>
        <v>0</v>
      </c>
      <c r="BI282" s="136">
        <f>IF(N282="nulová",J282,0)</f>
        <v>0</v>
      </c>
      <c r="BJ282" s="15" t="s">
        <v>88</v>
      </c>
      <c r="BK282" s="220">
        <f>ROUND(I282*H282,3)</f>
        <v>0</v>
      </c>
      <c r="BL282" s="15" t="s">
        <v>893</v>
      </c>
      <c r="BM282" s="219" t="s">
        <v>1829</v>
      </c>
    </row>
    <row r="283" s="2" customFormat="1" ht="21.75" customHeight="1">
      <c r="A283" s="36"/>
      <c r="B283" s="176"/>
      <c r="C283" s="208" t="s">
        <v>532</v>
      </c>
      <c r="D283" s="208" t="s">
        <v>220</v>
      </c>
      <c r="E283" s="209" t="s">
        <v>1830</v>
      </c>
      <c r="F283" s="210" t="s">
        <v>1831</v>
      </c>
      <c r="G283" s="211" t="s">
        <v>303</v>
      </c>
      <c r="H283" s="212">
        <v>2</v>
      </c>
      <c r="I283" s="213"/>
      <c r="J283" s="212">
        <f>ROUND(I283*H283,3)</f>
        <v>0</v>
      </c>
      <c r="K283" s="214"/>
      <c r="L283" s="37"/>
      <c r="M283" s="215" t="s">
        <v>1</v>
      </c>
      <c r="N283" s="216" t="s">
        <v>44</v>
      </c>
      <c r="O283" s="80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9" t="s">
        <v>893</v>
      </c>
      <c r="AT283" s="219" t="s">
        <v>220</v>
      </c>
      <c r="AU283" s="219" t="s">
        <v>88</v>
      </c>
      <c r="AY283" s="15" t="s">
        <v>217</v>
      </c>
      <c r="BE283" s="136">
        <f>IF(N283="základná",J283,0)</f>
        <v>0</v>
      </c>
      <c r="BF283" s="136">
        <f>IF(N283="znížená",J283,0)</f>
        <v>0</v>
      </c>
      <c r="BG283" s="136">
        <f>IF(N283="zákl. prenesená",J283,0)</f>
        <v>0</v>
      </c>
      <c r="BH283" s="136">
        <f>IF(N283="zníž. prenesená",J283,0)</f>
        <v>0</v>
      </c>
      <c r="BI283" s="136">
        <f>IF(N283="nulová",J283,0)</f>
        <v>0</v>
      </c>
      <c r="BJ283" s="15" t="s">
        <v>88</v>
      </c>
      <c r="BK283" s="220">
        <f>ROUND(I283*H283,3)</f>
        <v>0</v>
      </c>
      <c r="BL283" s="15" t="s">
        <v>893</v>
      </c>
      <c r="BM283" s="219" t="s">
        <v>1832</v>
      </c>
    </row>
    <row r="284" s="2" customFormat="1" ht="16.5" customHeight="1">
      <c r="A284" s="36"/>
      <c r="B284" s="176"/>
      <c r="C284" s="208" t="s">
        <v>682</v>
      </c>
      <c r="D284" s="208" t="s">
        <v>220</v>
      </c>
      <c r="E284" s="209" t="s">
        <v>1833</v>
      </c>
      <c r="F284" s="210" t="s">
        <v>1834</v>
      </c>
      <c r="G284" s="211" t="s">
        <v>303</v>
      </c>
      <c r="H284" s="212">
        <v>1</v>
      </c>
      <c r="I284" s="213"/>
      <c r="J284" s="212">
        <f>ROUND(I284*H284,3)</f>
        <v>0</v>
      </c>
      <c r="K284" s="214"/>
      <c r="L284" s="37"/>
      <c r="M284" s="215" t="s">
        <v>1</v>
      </c>
      <c r="N284" s="216" t="s">
        <v>44</v>
      </c>
      <c r="O284" s="80"/>
      <c r="P284" s="217">
        <f>O284*H284</f>
        <v>0</v>
      </c>
      <c r="Q284" s="217">
        <v>0</v>
      </c>
      <c r="R284" s="217">
        <f>Q284*H284</f>
        <v>0</v>
      </c>
      <c r="S284" s="217">
        <v>0</v>
      </c>
      <c r="T284" s="218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9" t="s">
        <v>893</v>
      </c>
      <c r="AT284" s="219" t="s">
        <v>220</v>
      </c>
      <c r="AU284" s="219" t="s">
        <v>88</v>
      </c>
      <c r="AY284" s="15" t="s">
        <v>217</v>
      </c>
      <c r="BE284" s="136">
        <f>IF(N284="základná",J284,0)</f>
        <v>0</v>
      </c>
      <c r="BF284" s="136">
        <f>IF(N284="znížená",J284,0)</f>
        <v>0</v>
      </c>
      <c r="BG284" s="136">
        <f>IF(N284="zákl. prenesená",J284,0)</f>
        <v>0</v>
      </c>
      <c r="BH284" s="136">
        <f>IF(N284="zníž. prenesená",J284,0)</f>
        <v>0</v>
      </c>
      <c r="BI284" s="136">
        <f>IF(N284="nulová",J284,0)</f>
        <v>0</v>
      </c>
      <c r="BJ284" s="15" t="s">
        <v>88</v>
      </c>
      <c r="BK284" s="220">
        <f>ROUND(I284*H284,3)</f>
        <v>0</v>
      </c>
      <c r="BL284" s="15" t="s">
        <v>893</v>
      </c>
      <c r="BM284" s="219" t="s">
        <v>1835</v>
      </c>
    </row>
    <row r="285" s="2" customFormat="1" ht="21.75" customHeight="1">
      <c r="A285" s="36"/>
      <c r="B285" s="176"/>
      <c r="C285" s="208" t="s">
        <v>839</v>
      </c>
      <c r="D285" s="208" t="s">
        <v>220</v>
      </c>
      <c r="E285" s="209" t="s">
        <v>1836</v>
      </c>
      <c r="F285" s="210" t="s">
        <v>1837</v>
      </c>
      <c r="G285" s="211" t="s">
        <v>303</v>
      </c>
      <c r="H285" s="212">
        <v>13</v>
      </c>
      <c r="I285" s="213"/>
      <c r="J285" s="212">
        <f>ROUND(I285*H285,3)</f>
        <v>0</v>
      </c>
      <c r="K285" s="214"/>
      <c r="L285" s="37"/>
      <c r="M285" s="215" t="s">
        <v>1</v>
      </c>
      <c r="N285" s="216" t="s">
        <v>44</v>
      </c>
      <c r="O285" s="80"/>
      <c r="P285" s="217">
        <f>O285*H285</f>
        <v>0</v>
      </c>
      <c r="Q285" s="217">
        <v>0</v>
      </c>
      <c r="R285" s="217">
        <f>Q285*H285</f>
        <v>0</v>
      </c>
      <c r="S285" s="217">
        <v>0</v>
      </c>
      <c r="T285" s="218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9" t="s">
        <v>893</v>
      </c>
      <c r="AT285" s="219" t="s">
        <v>220</v>
      </c>
      <c r="AU285" s="219" t="s">
        <v>88</v>
      </c>
      <c r="AY285" s="15" t="s">
        <v>217</v>
      </c>
      <c r="BE285" s="136">
        <f>IF(N285="základná",J285,0)</f>
        <v>0</v>
      </c>
      <c r="BF285" s="136">
        <f>IF(N285="znížená",J285,0)</f>
        <v>0</v>
      </c>
      <c r="BG285" s="136">
        <f>IF(N285="zákl. prenesená",J285,0)</f>
        <v>0</v>
      </c>
      <c r="BH285" s="136">
        <f>IF(N285="zníž. prenesená",J285,0)</f>
        <v>0</v>
      </c>
      <c r="BI285" s="136">
        <f>IF(N285="nulová",J285,0)</f>
        <v>0</v>
      </c>
      <c r="BJ285" s="15" t="s">
        <v>88</v>
      </c>
      <c r="BK285" s="220">
        <f>ROUND(I285*H285,3)</f>
        <v>0</v>
      </c>
      <c r="BL285" s="15" t="s">
        <v>893</v>
      </c>
      <c r="BM285" s="219" t="s">
        <v>1838</v>
      </c>
    </row>
    <row r="286" s="2" customFormat="1" ht="16.5" customHeight="1">
      <c r="A286" s="36"/>
      <c r="B286" s="176"/>
      <c r="C286" s="208" t="s">
        <v>498</v>
      </c>
      <c r="D286" s="208" t="s">
        <v>220</v>
      </c>
      <c r="E286" s="209" t="s">
        <v>1839</v>
      </c>
      <c r="F286" s="210" t="s">
        <v>1840</v>
      </c>
      <c r="G286" s="211" t="s">
        <v>303</v>
      </c>
      <c r="H286" s="212">
        <v>2</v>
      </c>
      <c r="I286" s="213"/>
      <c r="J286" s="212">
        <f>ROUND(I286*H286,3)</f>
        <v>0</v>
      </c>
      <c r="K286" s="214"/>
      <c r="L286" s="37"/>
      <c r="M286" s="215" t="s">
        <v>1</v>
      </c>
      <c r="N286" s="216" t="s">
        <v>44</v>
      </c>
      <c r="O286" s="80"/>
      <c r="P286" s="217">
        <f>O286*H286</f>
        <v>0</v>
      </c>
      <c r="Q286" s="217">
        <v>0</v>
      </c>
      <c r="R286" s="217">
        <f>Q286*H286</f>
        <v>0</v>
      </c>
      <c r="S286" s="217">
        <v>0</v>
      </c>
      <c r="T286" s="218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19" t="s">
        <v>893</v>
      </c>
      <c r="AT286" s="219" t="s">
        <v>220</v>
      </c>
      <c r="AU286" s="219" t="s">
        <v>88</v>
      </c>
      <c r="AY286" s="15" t="s">
        <v>217</v>
      </c>
      <c r="BE286" s="136">
        <f>IF(N286="základná",J286,0)</f>
        <v>0</v>
      </c>
      <c r="BF286" s="136">
        <f>IF(N286="znížená",J286,0)</f>
        <v>0</v>
      </c>
      <c r="BG286" s="136">
        <f>IF(N286="zákl. prenesená",J286,0)</f>
        <v>0</v>
      </c>
      <c r="BH286" s="136">
        <f>IF(N286="zníž. prenesená",J286,0)</f>
        <v>0</v>
      </c>
      <c r="BI286" s="136">
        <f>IF(N286="nulová",J286,0)</f>
        <v>0</v>
      </c>
      <c r="BJ286" s="15" t="s">
        <v>88</v>
      </c>
      <c r="BK286" s="220">
        <f>ROUND(I286*H286,3)</f>
        <v>0</v>
      </c>
      <c r="BL286" s="15" t="s">
        <v>893</v>
      </c>
      <c r="BM286" s="219" t="s">
        <v>1841</v>
      </c>
    </row>
    <row r="287" s="2" customFormat="1" ht="24.15" customHeight="1">
      <c r="A287" s="36"/>
      <c r="B287" s="176"/>
      <c r="C287" s="208" t="s">
        <v>716</v>
      </c>
      <c r="D287" s="208" t="s">
        <v>220</v>
      </c>
      <c r="E287" s="209" t="s">
        <v>1842</v>
      </c>
      <c r="F287" s="210" t="s">
        <v>1843</v>
      </c>
      <c r="G287" s="211" t="s">
        <v>1844</v>
      </c>
      <c r="H287" s="213"/>
      <c r="I287" s="213"/>
      <c r="J287" s="212">
        <f>ROUND(I287*H287,3)</f>
        <v>0</v>
      </c>
      <c r="K287" s="214"/>
      <c r="L287" s="37"/>
      <c r="M287" s="215" t="s">
        <v>1</v>
      </c>
      <c r="N287" s="216" t="s">
        <v>44</v>
      </c>
      <c r="O287" s="80"/>
      <c r="P287" s="217">
        <f>O287*H287</f>
        <v>0</v>
      </c>
      <c r="Q287" s="217">
        <v>0</v>
      </c>
      <c r="R287" s="217">
        <f>Q287*H287</f>
        <v>0</v>
      </c>
      <c r="S287" s="217">
        <v>0</v>
      </c>
      <c r="T287" s="218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9" t="s">
        <v>893</v>
      </c>
      <c r="AT287" s="219" t="s">
        <v>220</v>
      </c>
      <c r="AU287" s="219" t="s">
        <v>88</v>
      </c>
      <c r="AY287" s="15" t="s">
        <v>217</v>
      </c>
      <c r="BE287" s="136">
        <f>IF(N287="základná",J287,0)</f>
        <v>0</v>
      </c>
      <c r="BF287" s="136">
        <f>IF(N287="znížená",J287,0)</f>
        <v>0</v>
      </c>
      <c r="BG287" s="136">
        <f>IF(N287="zákl. prenesená",J287,0)</f>
        <v>0</v>
      </c>
      <c r="BH287" s="136">
        <f>IF(N287="zníž. prenesená",J287,0)</f>
        <v>0</v>
      </c>
      <c r="BI287" s="136">
        <f>IF(N287="nulová",J287,0)</f>
        <v>0</v>
      </c>
      <c r="BJ287" s="15" t="s">
        <v>88</v>
      </c>
      <c r="BK287" s="220">
        <f>ROUND(I287*H287,3)</f>
        <v>0</v>
      </c>
      <c r="BL287" s="15" t="s">
        <v>893</v>
      </c>
      <c r="BM287" s="219" t="s">
        <v>1845</v>
      </c>
    </row>
    <row r="288" s="2" customFormat="1" ht="16.5" customHeight="1">
      <c r="A288" s="36"/>
      <c r="B288" s="176"/>
      <c r="C288" s="208" t="s">
        <v>219</v>
      </c>
      <c r="D288" s="208" t="s">
        <v>220</v>
      </c>
      <c r="E288" s="209" t="s">
        <v>1846</v>
      </c>
      <c r="F288" s="210" t="s">
        <v>1847</v>
      </c>
      <c r="G288" s="211" t="s">
        <v>303</v>
      </c>
      <c r="H288" s="212">
        <v>1</v>
      </c>
      <c r="I288" s="213"/>
      <c r="J288" s="212">
        <f>ROUND(I288*H288,3)</f>
        <v>0</v>
      </c>
      <c r="K288" s="214"/>
      <c r="L288" s="37"/>
      <c r="M288" s="215" t="s">
        <v>1</v>
      </c>
      <c r="N288" s="216" t="s">
        <v>44</v>
      </c>
      <c r="O288" s="80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19" t="s">
        <v>119</v>
      </c>
      <c r="AT288" s="219" t="s">
        <v>220</v>
      </c>
      <c r="AU288" s="219" t="s">
        <v>88</v>
      </c>
      <c r="AY288" s="15" t="s">
        <v>217</v>
      </c>
      <c r="BE288" s="136">
        <f>IF(N288="základná",J288,0)</f>
        <v>0</v>
      </c>
      <c r="BF288" s="136">
        <f>IF(N288="znížená",J288,0)</f>
        <v>0</v>
      </c>
      <c r="BG288" s="136">
        <f>IF(N288="zákl. prenesená",J288,0)</f>
        <v>0</v>
      </c>
      <c r="BH288" s="136">
        <f>IF(N288="zníž. prenesená",J288,0)</f>
        <v>0</v>
      </c>
      <c r="BI288" s="136">
        <f>IF(N288="nulová",J288,0)</f>
        <v>0</v>
      </c>
      <c r="BJ288" s="15" t="s">
        <v>88</v>
      </c>
      <c r="BK288" s="220">
        <f>ROUND(I288*H288,3)</f>
        <v>0</v>
      </c>
      <c r="BL288" s="15" t="s">
        <v>119</v>
      </c>
      <c r="BM288" s="219" t="s">
        <v>1848</v>
      </c>
    </row>
    <row r="289" s="2" customFormat="1" ht="16.5" customHeight="1">
      <c r="A289" s="36"/>
      <c r="B289" s="176"/>
      <c r="C289" s="208" t="s">
        <v>229</v>
      </c>
      <c r="D289" s="208" t="s">
        <v>220</v>
      </c>
      <c r="E289" s="209" t="s">
        <v>1849</v>
      </c>
      <c r="F289" s="210" t="s">
        <v>1850</v>
      </c>
      <c r="G289" s="211" t="s">
        <v>303</v>
      </c>
      <c r="H289" s="212">
        <v>2</v>
      </c>
      <c r="I289" s="213"/>
      <c r="J289" s="212">
        <f>ROUND(I289*H289,3)</f>
        <v>0</v>
      </c>
      <c r="K289" s="214"/>
      <c r="L289" s="37"/>
      <c r="M289" s="215" t="s">
        <v>1</v>
      </c>
      <c r="N289" s="216" t="s">
        <v>44</v>
      </c>
      <c r="O289" s="80"/>
      <c r="P289" s="217">
        <f>O289*H289</f>
        <v>0</v>
      </c>
      <c r="Q289" s="217">
        <v>0</v>
      </c>
      <c r="R289" s="217">
        <f>Q289*H289</f>
        <v>0</v>
      </c>
      <c r="S289" s="217">
        <v>0</v>
      </c>
      <c r="T289" s="218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19" t="s">
        <v>119</v>
      </c>
      <c r="AT289" s="219" t="s">
        <v>220</v>
      </c>
      <c r="AU289" s="219" t="s">
        <v>88</v>
      </c>
      <c r="AY289" s="15" t="s">
        <v>217</v>
      </c>
      <c r="BE289" s="136">
        <f>IF(N289="základná",J289,0)</f>
        <v>0</v>
      </c>
      <c r="BF289" s="136">
        <f>IF(N289="znížená",J289,0)</f>
        <v>0</v>
      </c>
      <c r="BG289" s="136">
        <f>IF(N289="zákl. prenesená",J289,0)</f>
        <v>0</v>
      </c>
      <c r="BH289" s="136">
        <f>IF(N289="zníž. prenesená",J289,0)</f>
        <v>0</v>
      </c>
      <c r="BI289" s="136">
        <f>IF(N289="nulová",J289,0)</f>
        <v>0</v>
      </c>
      <c r="BJ289" s="15" t="s">
        <v>88</v>
      </c>
      <c r="BK289" s="220">
        <f>ROUND(I289*H289,3)</f>
        <v>0</v>
      </c>
      <c r="BL289" s="15" t="s">
        <v>119</v>
      </c>
      <c r="BM289" s="219" t="s">
        <v>1851</v>
      </c>
    </row>
    <row r="290" s="12" customFormat="1" ht="22.8" customHeight="1">
      <c r="A290" s="12"/>
      <c r="B290" s="195"/>
      <c r="C290" s="12"/>
      <c r="D290" s="196" t="s">
        <v>77</v>
      </c>
      <c r="E290" s="206" t="s">
        <v>1852</v>
      </c>
      <c r="F290" s="206" t="s">
        <v>1853</v>
      </c>
      <c r="G290" s="12"/>
      <c r="H290" s="12"/>
      <c r="I290" s="198"/>
      <c r="J290" s="207">
        <f>BK290</f>
        <v>0</v>
      </c>
      <c r="K290" s="12"/>
      <c r="L290" s="195"/>
      <c r="M290" s="200"/>
      <c r="N290" s="201"/>
      <c r="O290" s="201"/>
      <c r="P290" s="202">
        <f>SUM(P291:P301)</f>
        <v>0</v>
      </c>
      <c r="Q290" s="201"/>
      <c r="R290" s="202">
        <f>SUM(R291:R301)</f>
        <v>0.023170000000000003</v>
      </c>
      <c r="S290" s="201"/>
      <c r="T290" s="203">
        <f>SUM(T291:T301)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96" t="s">
        <v>110</v>
      </c>
      <c r="AT290" s="204" t="s">
        <v>77</v>
      </c>
      <c r="AU290" s="204" t="s">
        <v>82</v>
      </c>
      <c r="AY290" s="196" t="s">
        <v>217</v>
      </c>
      <c r="BK290" s="205">
        <f>SUM(BK291:BK301)</f>
        <v>0</v>
      </c>
    </row>
    <row r="291" s="2" customFormat="1" ht="16.5" customHeight="1">
      <c r="A291" s="36"/>
      <c r="B291" s="176"/>
      <c r="C291" s="208" t="s">
        <v>720</v>
      </c>
      <c r="D291" s="208" t="s">
        <v>220</v>
      </c>
      <c r="E291" s="209" t="s">
        <v>1854</v>
      </c>
      <c r="F291" s="210" t="s">
        <v>1855</v>
      </c>
      <c r="G291" s="211" t="s">
        <v>468</v>
      </c>
      <c r="H291" s="212">
        <v>350</v>
      </c>
      <c r="I291" s="213"/>
      <c r="J291" s="212">
        <f>ROUND(I291*H291,3)</f>
        <v>0</v>
      </c>
      <c r="K291" s="214"/>
      <c r="L291" s="37"/>
      <c r="M291" s="215" t="s">
        <v>1</v>
      </c>
      <c r="N291" s="216" t="s">
        <v>44</v>
      </c>
      <c r="O291" s="80"/>
      <c r="P291" s="217">
        <f>O291*H291</f>
        <v>0</v>
      </c>
      <c r="Q291" s="217">
        <v>0</v>
      </c>
      <c r="R291" s="217">
        <f>Q291*H291</f>
        <v>0</v>
      </c>
      <c r="S291" s="217">
        <v>0</v>
      </c>
      <c r="T291" s="218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19" t="s">
        <v>893</v>
      </c>
      <c r="AT291" s="219" t="s">
        <v>220</v>
      </c>
      <c r="AU291" s="219" t="s">
        <v>88</v>
      </c>
      <c r="AY291" s="15" t="s">
        <v>217</v>
      </c>
      <c r="BE291" s="136">
        <f>IF(N291="základná",J291,0)</f>
        <v>0</v>
      </c>
      <c r="BF291" s="136">
        <f>IF(N291="znížená",J291,0)</f>
        <v>0</v>
      </c>
      <c r="BG291" s="136">
        <f>IF(N291="zákl. prenesená",J291,0)</f>
        <v>0</v>
      </c>
      <c r="BH291" s="136">
        <f>IF(N291="zníž. prenesená",J291,0)</f>
        <v>0</v>
      </c>
      <c r="BI291" s="136">
        <f>IF(N291="nulová",J291,0)</f>
        <v>0</v>
      </c>
      <c r="BJ291" s="15" t="s">
        <v>88</v>
      </c>
      <c r="BK291" s="220">
        <f>ROUND(I291*H291,3)</f>
        <v>0</v>
      </c>
      <c r="BL291" s="15" t="s">
        <v>893</v>
      </c>
      <c r="BM291" s="219" t="s">
        <v>1856</v>
      </c>
    </row>
    <row r="292" s="2" customFormat="1" ht="16.5" customHeight="1">
      <c r="A292" s="36"/>
      <c r="B292" s="176"/>
      <c r="C292" s="208" t="s">
        <v>636</v>
      </c>
      <c r="D292" s="208" t="s">
        <v>220</v>
      </c>
      <c r="E292" s="209" t="s">
        <v>1857</v>
      </c>
      <c r="F292" s="210" t="s">
        <v>1858</v>
      </c>
      <c r="G292" s="211" t="s">
        <v>303</v>
      </c>
      <c r="H292" s="212">
        <v>2</v>
      </c>
      <c r="I292" s="213"/>
      <c r="J292" s="212">
        <f>ROUND(I292*H292,3)</f>
        <v>0</v>
      </c>
      <c r="K292" s="214"/>
      <c r="L292" s="37"/>
      <c r="M292" s="215" t="s">
        <v>1</v>
      </c>
      <c r="N292" s="216" t="s">
        <v>44</v>
      </c>
      <c r="O292" s="80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19" t="s">
        <v>893</v>
      </c>
      <c r="AT292" s="219" t="s">
        <v>220</v>
      </c>
      <c r="AU292" s="219" t="s">
        <v>88</v>
      </c>
      <c r="AY292" s="15" t="s">
        <v>217</v>
      </c>
      <c r="BE292" s="136">
        <f>IF(N292="základná",J292,0)</f>
        <v>0</v>
      </c>
      <c r="BF292" s="136">
        <f>IF(N292="znížená",J292,0)</f>
        <v>0</v>
      </c>
      <c r="BG292" s="136">
        <f>IF(N292="zákl. prenesená",J292,0)</f>
        <v>0</v>
      </c>
      <c r="BH292" s="136">
        <f>IF(N292="zníž. prenesená",J292,0)</f>
        <v>0</v>
      </c>
      <c r="BI292" s="136">
        <f>IF(N292="nulová",J292,0)</f>
        <v>0</v>
      </c>
      <c r="BJ292" s="15" t="s">
        <v>88</v>
      </c>
      <c r="BK292" s="220">
        <f>ROUND(I292*H292,3)</f>
        <v>0</v>
      </c>
      <c r="BL292" s="15" t="s">
        <v>893</v>
      </c>
      <c r="BM292" s="219" t="s">
        <v>1859</v>
      </c>
    </row>
    <row r="293" s="2" customFormat="1" ht="16.5" customHeight="1">
      <c r="A293" s="36"/>
      <c r="B293" s="176"/>
      <c r="C293" s="221" t="s">
        <v>570</v>
      </c>
      <c r="D293" s="221" t="s">
        <v>357</v>
      </c>
      <c r="E293" s="222" t="s">
        <v>1860</v>
      </c>
      <c r="F293" s="223" t="s">
        <v>1861</v>
      </c>
      <c r="G293" s="224" t="s">
        <v>303</v>
      </c>
      <c r="H293" s="225">
        <v>2</v>
      </c>
      <c r="I293" s="226"/>
      <c r="J293" s="225">
        <f>ROUND(I293*H293,3)</f>
        <v>0</v>
      </c>
      <c r="K293" s="227"/>
      <c r="L293" s="228"/>
      <c r="M293" s="229" t="s">
        <v>1</v>
      </c>
      <c r="N293" s="230" t="s">
        <v>44</v>
      </c>
      <c r="O293" s="80"/>
      <c r="P293" s="217">
        <f>O293*H293</f>
        <v>0</v>
      </c>
      <c r="Q293" s="217">
        <v>0.00050000000000000001</v>
      </c>
      <c r="R293" s="217">
        <f>Q293*H293</f>
        <v>0.001</v>
      </c>
      <c r="S293" s="217">
        <v>0</v>
      </c>
      <c r="T293" s="218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19" t="s">
        <v>716</v>
      </c>
      <c r="AT293" s="219" t="s">
        <v>357</v>
      </c>
      <c r="AU293" s="219" t="s">
        <v>88</v>
      </c>
      <c r="AY293" s="15" t="s">
        <v>217</v>
      </c>
      <c r="BE293" s="136">
        <f>IF(N293="základná",J293,0)</f>
        <v>0</v>
      </c>
      <c r="BF293" s="136">
        <f>IF(N293="znížená",J293,0)</f>
        <v>0</v>
      </c>
      <c r="BG293" s="136">
        <f>IF(N293="zákl. prenesená",J293,0)</f>
        <v>0</v>
      </c>
      <c r="BH293" s="136">
        <f>IF(N293="zníž. prenesená",J293,0)</f>
        <v>0</v>
      </c>
      <c r="BI293" s="136">
        <f>IF(N293="nulová",J293,0)</f>
        <v>0</v>
      </c>
      <c r="BJ293" s="15" t="s">
        <v>88</v>
      </c>
      <c r="BK293" s="220">
        <f>ROUND(I293*H293,3)</f>
        <v>0</v>
      </c>
      <c r="BL293" s="15" t="s">
        <v>716</v>
      </c>
      <c r="BM293" s="219" t="s">
        <v>1862</v>
      </c>
    </row>
    <row r="294" s="2" customFormat="1" ht="16.5" customHeight="1">
      <c r="A294" s="36"/>
      <c r="B294" s="176"/>
      <c r="C294" s="221" t="s">
        <v>572</v>
      </c>
      <c r="D294" s="221" t="s">
        <v>357</v>
      </c>
      <c r="E294" s="222" t="s">
        <v>1519</v>
      </c>
      <c r="F294" s="223" t="s">
        <v>1520</v>
      </c>
      <c r="G294" s="224" t="s">
        <v>303</v>
      </c>
      <c r="H294" s="225">
        <v>2</v>
      </c>
      <c r="I294" s="226"/>
      <c r="J294" s="225">
        <f>ROUND(I294*H294,3)</f>
        <v>0</v>
      </c>
      <c r="K294" s="227"/>
      <c r="L294" s="228"/>
      <c r="M294" s="229" t="s">
        <v>1</v>
      </c>
      <c r="N294" s="230" t="s">
        <v>44</v>
      </c>
      <c r="O294" s="80"/>
      <c r="P294" s="217">
        <f>O294*H294</f>
        <v>0</v>
      </c>
      <c r="Q294" s="217">
        <v>2.0000000000000002E-05</v>
      </c>
      <c r="R294" s="217">
        <f>Q294*H294</f>
        <v>4.0000000000000003E-05</v>
      </c>
      <c r="S294" s="217">
        <v>0</v>
      </c>
      <c r="T294" s="218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19" t="s">
        <v>716</v>
      </c>
      <c r="AT294" s="219" t="s">
        <v>357</v>
      </c>
      <c r="AU294" s="219" t="s">
        <v>88</v>
      </c>
      <c r="AY294" s="15" t="s">
        <v>217</v>
      </c>
      <c r="BE294" s="136">
        <f>IF(N294="základná",J294,0)</f>
        <v>0</v>
      </c>
      <c r="BF294" s="136">
        <f>IF(N294="znížená",J294,0)</f>
        <v>0</v>
      </c>
      <c r="BG294" s="136">
        <f>IF(N294="zákl. prenesená",J294,0)</f>
        <v>0</v>
      </c>
      <c r="BH294" s="136">
        <f>IF(N294="zníž. prenesená",J294,0)</f>
        <v>0</v>
      </c>
      <c r="BI294" s="136">
        <f>IF(N294="nulová",J294,0)</f>
        <v>0</v>
      </c>
      <c r="BJ294" s="15" t="s">
        <v>88</v>
      </c>
      <c r="BK294" s="220">
        <f>ROUND(I294*H294,3)</f>
        <v>0</v>
      </c>
      <c r="BL294" s="15" t="s">
        <v>716</v>
      </c>
      <c r="BM294" s="219" t="s">
        <v>1863</v>
      </c>
    </row>
    <row r="295" s="2" customFormat="1" ht="16.5" customHeight="1">
      <c r="A295" s="36"/>
      <c r="B295" s="176"/>
      <c r="C295" s="208" t="s">
        <v>1864</v>
      </c>
      <c r="D295" s="208" t="s">
        <v>220</v>
      </c>
      <c r="E295" s="209" t="s">
        <v>1857</v>
      </c>
      <c r="F295" s="210" t="s">
        <v>1858</v>
      </c>
      <c r="G295" s="211" t="s">
        <v>303</v>
      </c>
      <c r="H295" s="212">
        <v>1</v>
      </c>
      <c r="I295" s="213"/>
      <c r="J295" s="212">
        <f>ROUND(I295*H295,3)</f>
        <v>0</v>
      </c>
      <c r="K295" s="214"/>
      <c r="L295" s="37"/>
      <c r="M295" s="215" t="s">
        <v>1</v>
      </c>
      <c r="N295" s="216" t="s">
        <v>44</v>
      </c>
      <c r="O295" s="80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19" t="s">
        <v>893</v>
      </c>
      <c r="AT295" s="219" t="s">
        <v>220</v>
      </c>
      <c r="AU295" s="219" t="s">
        <v>88</v>
      </c>
      <c r="AY295" s="15" t="s">
        <v>217</v>
      </c>
      <c r="BE295" s="136">
        <f>IF(N295="základná",J295,0)</f>
        <v>0</v>
      </c>
      <c r="BF295" s="136">
        <f>IF(N295="znížená",J295,0)</f>
        <v>0</v>
      </c>
      <c r="BG295" s="136">
        <f>IF(N295="zákl. prenesená",J295,0)</f>
        <v>0</v>
      </c>
      <c r="BH295" s="136">
        <f>IF(N295="zníž. prenesená",J295,0)</f>
        <v>0</v>
      </c>
      <c r="BI295" s="136">
        <f>IF(N295="nulová",J295,0)</f>
        <v>0</v>
      </c>
      <c r="BJ295" s="15" t="s">
        <v>88</v>
      </c>
      <c r="BK295" s="220">
        <f>ROUND(I295*H295,3)</f>
        <v>0</v>
      </c>
      <c r="BL295" s="15" t="s">
        <v>893</v>
      </c>
      <c r="BM295" s="219" t="s">
        <v>1865</v>
      </c>
    </row>
    <row r="296" s="2" customFormat="1" ht="16.5" customHeight="1">
      <c r="A296" s="36"/>
      <c r="B296" s="176"/>
      <c r="C296" s="221" t="s">
        <v>512</v>
      </c>
      <c r="D296" s="221" t="s">
        <v>357</v>
      </c>
      <c r="E296" s="222" t="s">
        <v>1866</v>
      </c>
      <c r="F296" s="223" t="s">
        <v>1867</v>
      </c>
      <c r="G296" s="224" t="s">
        <v>303</v>
      </c>
      <c r="H296" s="225">
        <v>1</v>
      </c>
      <c r="I296" s="226"/>
      <c r="J296" s="225">
        <f>ROUND(I296*H296,3)</f>
        <v>0</v>
      </c>
      <c r="K296" s="227"/>
      <c r="L296" s="228"/>
      <c r="M296" s="229" t="s">
        <v>1</v>
      </c>
      <c r="N296" s="230" t="s">
        <v>44</v>
      </c>
      <c r="O296" s="80"/>
      <c r="P296" s="217">
        <f>O296*H296</f>
        <v>0</v>
      </c>
      <c r="Q296" s="217">
        <v>4.0000000000000003E-05</v>
      </c>
      <c r="R296" s="217">
        <f>Q296*H296</f>
        <v>4.0000000000000003E-05</v>
      </c>
      <c r="S296" s="217">
        <v>0</v>
      </c>
      <c r="T296" s="218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19" t="s">
        <v>1517</v>
      </c>
      <c r="AT296" s="219" t="s">
        <v>357</v>
      </c>
      <c r="AU296" s="219" t="s">
        <v>88</v>
      </c>
      <c r="AY296" s="15" t="s">
        <v>217</v>
      </c>
      <c r="BE296" s="136">
        <f>IF(N296="základná",J296,0)</f>
        <v>0</v>
      </c>
      <c r="BF296" s="136">
        <f>IF(N296="znížená",J296,0)</f>
        <v>0</v>
      </c>
      <c r="BG296" s="136">
        <f>IF(N296="zákl. prenesená",J296,0)</f>
        <v>0</v>
      </c>
      <c r="BH296" s="136">
        <f>IF(N296="zníž. prenesená",J296,0)</f>
        <v>0</v>
      </c>
      <c r="BI296" s="136">
        <f>IF(N296="nulová",J296,0)</f>
        <v>0</v>
      </c>
      <c r="BJ296" s="15" t="s">
        <v>88</v>
      </c>
      <c r="BK296" s="220">
        <f>ROUND(I296*H296,3)</f>
        <v>0</v>
      </c>
      <c r="BL296" s="15" t="s">
        <v>893</v>
      </c>
      <c r="BM296" s="219" t="s">
        <v>1868</v>
      </c>
    </row>
    <row r="297" s="2" customFormat="1" ht="16.5" customHeight="1">
      <c r="A297" s="36"/>
      <c r="B297" s="176"/>
      <c r="C297" s="221" t="s">
        <v>610</v>
      </c>
      <c r="D297" s="221" t="s">
        <v>357</v>
      </c>
      <c r="E297" s="222" t="s">
        <v>1866</v>
      </c>
      <c r="F297" s="223" t="s">
        <v>1867</v>
      </c>
      <c r="G297" s="224" t="s">
        <v>303</v>
      </c>
      <c r="H297" s="225">
        <v>1</v>
      </c>
      <c r="I297" s="226"/>
      <c r="J297" s="225">
        <f>ROUND(I297*H297,3)</f>
        <v>0</v>
      </c>
      <c r="K297" s="227"/>
      <c r="L297" s="228"/>
      <c r="M297" s="229" t="s">
        <v>1</v>
      </c>
      <c r="N297" s="230" t="s">
        <v>44</v>
      </c>
      <c r="O297" s="80"/>
      <c r="P297" s="217">
        <f>O297*H297</f>
        <v>0</v>
      </c>
      <c r="Q297" s="217">
        <v>4.0000000000000003E-05</v>
      </c>
      <c r="R297" s="217">
        <f>Q297*H297</f>
        <v>4.0000000000000003E-05</v>
      </c>
      <c r="S297" s="217">
        <v>0</v>
      </c>
      <c r="T297" s="218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9" t="s">
        <v>1517</v>
      </c>
      <c r="AT297" s="219" t="s">
        <v>357</v>
      </c>
      <c r="AU297" s="219" t="s">
        <v>88</v>
      </c>
      <c r="AY297" s="15" t="s">
        <v>217</v>
      </c>
      <c r="BE297" s="136">
        <f>IF(N297="základná",J297,0)</f>
        <v>0</v>
      </c>
      <c r="BF297" s="136">
        <f>IF(N297="znížená",J297,0)</f>
        <v>0</v>
      </c>
      <c r="BG297" s="136">
        <f>IF(N297="zákl. prenesená",J297,0)</f>
        <v>0</v>
      </c>
      <c r="BH297" s="136">
        <f>IF(N297="zníž. prenesená",J297,0)</f>
        <v>0</v>
      </c>
      <c r="BI297" s="136">
        <f>IF(N297="nulová",J297,0)</f>
        <v>0</v>
      </c>
      <c r="BJ297" s="15" t="s">
        <v>88</v>
      </c>
      <c r="BK297" s="220">
        <f>ROUND(I297*H297,3)</f>
        <v>0</v>
      </c>
      <c r="BL297" s="15" t="s">
        <v>893</v>
      </c>
      <c r="BM297" s="219" t="s">
        <v>1869</v>
      </c>
    </row>
    <row r="298" s="2" customFormat="1" ht="24.15" customHeight="1">
      <c r="A298" s="36"/>
      <c r="B298" s="176"/>
      <c r="C298" s="221" t="s">
        <v>614</v>
      </c>
      <c r="D298" s="221" t="s">
        <v>357</v>
      </c>
      <c r="E298" s="222" t="s">
        <v>1870</v>
      </c>
      <c r="F298" s="223" t="s">
        <v>1871</v>
      </c>
      <c r="G298" s="224" t="s">
        <v>303</v>
      </c>
      <c r="H298" s="225">
        <v>1</v>
      </c>
      <c r="I298" s="226"/>
      <c r="J298" s="225">
        <f>ROUND(I298*H298,3)</f>
        <v>0</v>
      </c>
      <c r="K298" s="227"/>
      <c r="L298" s="228"/>
      <c r="M298" s="229" t="s">
        <v>1</v>
      </c>
      <c r="N298" s="230" t="s">
        <v>44</v>
      </c>
      <c r="O298" s="80"/>
      <c r="P298" s="217">
        <f>O298*H298</f>
        <v>0</v>
      </c>
      <c r="Q298" s="217">
        <v>5.0000000000000002E-05</v>
      </c>
      <c r="R298" s="217">
        <f>Q298*H298</f>
        <v>5.0000000000000002E-05</v>
      </c>
      <c r="S298" s="217">
        <v>0</v>
      </c>
      <c r="T298" s="218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19" t="s">
        <v>1517</v>
      </c>
      <c r="AT298" s="219" t="s">
        <v>357</v>
      </c>
      <c r="AU298" s="219" t="s">
        <v>88</v>
      </c>
      <c r="AY298" s="15" t="s">
        <v>217</v>
      </c>
      <c r="BE298" s="136">
        <f>IF(N298="základná",J298,0)</f>
        <v>0</v>
      </c>
      <c r="BF298" s="136">
        <f>IF(N298="znížená",J298,0)</f>
        <v>0</v>
      </c>
      <c r="BG298" s="136">
        <f>IF(N298="zákl. prenesená",J298,0)</f>
        <v>0</v>
      </c>
      <c r="BH298" s="136">
        <f>IF(N298="zníž. prenesená",J298,0)</f>
        <v>0</v>
      </c>
      <c r="BI298" s="136">
        <f>IF(N298="nulová",J298,0)</f>
        <v>0</v>
      </c>
      <c r="BJ298" s="15" t="s">
        <v>88</v>
      </c>
      <c r="BK298" s="220">
        <f>ROUND(I298*H298,3)</f>
        <v>0</v>
      </c>
      <c r="BL298" s="15" t="s">
        <v>893</v>
      </c>
      <c r="BM298" s="219" t="s">
        <v>1872</v>
      </c>
    </row>
    <row r="299" s="2" customFormat="1" ht="16.5" customHeight="1">
      <c r="A299" s="36"/>
      <c r="B299" s="176"/>
      <c r="C299" s="208" t="s">
        <v>538</v>
      </c>
      <c r="D299" s="208" t="s">
        <v>220</v>
      </c>
      <c r="E299" s="209" t="s">
        <v>1873</v>
      </c>
      <c r="F299" s="210" t="s">
        <v>1874</v>
      </c>
      <c r="G299" s="211" t="s">
        <v>303</v>
      </c>
      <c r="H299" s="212">
        <v>3</v>
      </c>
      <c r="I299" s="213"/>
      <c r="J299" s="212">
        <f>ROUND(I299*H299,3)</f>
        <v>0</v>
      </c>
      <c r="K299" s="214"/>
      <c r="L299" s="37"/>
      <c r="M299" s="215" t="s">
        <v>1</v>
      </c>
      <c r="N299" s="216" t="s">
        <v>44</v>
      </c>
      <c r="O299" s="80"/>
      <c r="P299" s="217">
        <f>O299*H299</f>
        <v>0</v>
      </c>
      <c r="Q299" s="217">
        <v>0</v>
      </c>
      <c r="R299" s="217">
        <f>Q299*H299</f>
        <v>0</v>
      </c>
      <c r="S299" s="217">
        <v>0</v>
      </c>
      <c r="T299" s="218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19" t="s">
        <v>893</v>
      </c>
      <c r="AT299" s="219" t="s">
        <v>220</v>
      </c>
      <c r="AU299" s="219" t="s">
        <v>88</v>
      </c>
      <c r="AY299" s="15" t="s">
        <v>217</v>
      </c>
      <c r="BE299" s="136">
        <f>IF(N299="základná",J299,0)</f>
        <v>0</v>
      </c>
      <c r="BF299" s="136">
        <f>IF(N299="znížená",J299,0)</f>
        <v>0</v>
      </c>
      <c r="BG299" s="136">
        <f>IF(N299="zákl. prenesená",J299,0)</f>
        <v>0</v>
      </c>
      <c r="BH299" s="136">
        <f>IF(N299="zníž. prenesená",J299,0)</f>
        <v>0</v>
      </c>
      <c r="BI299" s="136">
        <f>IF(N299="nulová",J299,0)</f>
        <v>0</v>
      </c>
      <c r="BJ299" s="15" t="s">
        <v>88</v>
      </c>
      <c r="BK299" s="220">
        <f>ROUND(I299*H299,3)</f>
        <v>0</v>
      </c>
      <c r="BL299" s="15" t="s">
        <v>893</v>
      </c>
      <c r="BM299" s="219" t="s">
        <v>1875</v>
      </c>
    </row>
    <row r="300" s="2" customFormat="1" ht="16.5" customHeight="1">
      <c r="A300" s="36"/>
      <c r="B300" s="176"/>
      <c r="C300" s="208" t="s">
        <v>540</v>
      </c>
      <c r="D300" s="208" t="s">
        <v>220</v>
      </c>
      <c r="E300" s="209" t="s">
        <v>1876</v>
      </c>
      <c r="F300" s="210" t="s">
        <v>1877</v>
      </c>
      <c r="G300" s="211" t="s">
        <v>468</v>
      </c>
      <c r="H300" s="212">
        <v>550</v>
      </c>
      <c r="I300" s="213"/>
      <c r="J300" s="212">
        <f>ROUND(I300*H300,3)</f>
        <v>0</v>
      </c>
      <c r="K300" s="214"/>
      <c r="L300" s="37"/>
      <c r="M300" s="215" t="s">
        <v>1</v>
      </c>
      <c r="N300" s="216" t="s">
        <v>44</v>
      </c>
      <c r="O300" s="80"/>
      <c r="P300" s="217">
        <f>O300*H300</f>
        <v>0</v>
      </c>
      <c r="Q300" s="217">
        <v>0</v>
      </c>
      <c r="R300" s="217">
        <f>Q300*H300</f>
        <v>0</v>
      </c>
      <c r="S300" s="217">
        <v>0</v>
      </c>
      <c r="T300" s="218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19" t="s">
        <v>893</v>
      </c>
      <c r="AT300" s="219" t="s">
        <v>220</v>
      </c>
      <c r="AU300" s="219" t="s">
        <v>88</v>
      </c>
      <c r="AY300" s="15" t="s">
        <v>217</v>
      </c>
      <c r="BE300" s="136">
        <f>IF(N300="základná",J300,0)</f>
        <v>0</v>
      </c>
      <c r="BF300" s="136">
        <f>IF(N300="znížená",J300,0)</f>
        <v>0</v>
      </c>
      <c r="BG300" s="136">
        <f>IF(N300="zákl. prenesená",J300,0)</f>
        <v>0</v>
      </c>
      <c r="BH300" s="136">
        <f>IF(N300="zníž. prenesená",J300,0)</f>
        <v>0</v>
      </c>
      <c r="BI300" s="136">
        <f>IF(N300="nulová",J300,0)</f>
        <v>0</v>
      </c>
      <c r="BJ300" s="15" t="s">
        <v>88</v>
      </c>
      <c r="BK300" s="220">
        <f>ROUND(I300*H300,3)</f>
        <v>0</v>
      </c>
      <c r="BL300" s="15" t="s">
        <v>893</v>
      </c>
      <c r="BM300" s="219" t="s">
        <v>1878</v>
      </c>
    </row>
    <row r="301" s="2" customFormat="1" ht="21.75" customHeight="1">
      <c r="A301" s="36"/>
      <c r="B301" s="176"/>
      <c r="C301" s="221" t="s">
        <v>374</v>
      </c>
      <c r="D301" s="221" t="s">
        <v>357</v>
      </c>
      <c r="E301" s="222" t="s">
        <v>1879</v>
      </c>
      <c r="F301" s="223" t="s">
        <v>1880</v>
      </c>
      <c r="G301" s="224" t="s">
        <v>468</v>
      </c>
      <c r="H301" s="225">
        <v>550</v>
      </c>
      <c r="I301" s="226"/>
      <c r="J301" s="225">
        <f>ROUND(I301*H301,3)</f>
        <v>0</v>
      </c>
      <c r="K301" s="227"/>
      <c r="L301" s="228"/>
      <c r="M301" s="229" t="s">
        <v>1</v>
      </c>
      <c r="N301" s="230" t="s">
        <v>44</v>
      </c>
      <c r="O301" s="80"/>
      <c r="P301" s="217">
        <f>O301*H301</f>
        <v>0</v>
      </c>
      <c r="Q301" s="217">
        <v>4.0000000000000003E-05</v>
      </c>
      <c r="R301" s="217">
        <f>Q301*H301</f>
        <v>0.022000000000000002</v>
      </c>
      <c r="S301" s="217">
        <v>0</v>
      </c>
      <c r="T301" s="218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19" t="s">
        <v>716</v>
      </c>
      <c r="AT301" s="219" t="s">
        <v>357</v>
      </c>
      <c r="AU301" s="219" t="s">
        <v>88</v>
      </c>
      <c r="AY301" s="15" t="s">
        <v>217</v>
      </c>
      <c r="BE301" s="136">
        <f>IF(N301="základná",J301,0)</f>
        <v>0</v>
      </c>
      <c r="BF301" s="136">
        <f>IF(N301="znížená",J301,0)</f>
        <v>0</v>
      </c>
      <c r="BG301" s="136">
        <f>IF(N301="zákl. prenesená",J301,0)</f>
        <v>0</v>
      </c>
      <c r="BH301" s="136">
        <f>IF(N301="zníž. prenesená",J301,0)</f>
        <v>0</v>
      </c>
      <c r="BI301" s="136">
        <f>IF(N301="nulová",J301,0)</f>
        <v>0</v>
      </c>
      <c r="BJ301" s="15" t="s">
        <v>88</v>
      </c>
      <c r="BK301" s="220">
        <f>ROUND(I301*H301,3)</f>
        <v>0</v>
      </c>
      <c r="BL301" s="15" t="s">
        <v>716</v>
      </c>
      <c r="BM301" s="219" t="s">
        <v>1881</v>
      </c>
    </row>
    <row r="302" s="12" customFormat="1" ht="25.92" customHeight="1">
      <c r="A302" s="12"/>
      <c r="B302" s="195"/>
      <c r="C302" s="12"/>
      <c r="D302" s="196" t="s">
        <v>77</v>
      </c>
      <c r="E302" s="197" t="s">
        <v>1882</v>
      </c>
      <c r="F302" s="197" t="s">
        <v>1883</v>
      </c>
      <c r="G302" s="12"/>
      <c r="H302" s="12"/>
      <c r="I302" s="198"/>
      <c r="J302" s="199">
        <f>BK302</f>
        <v>0</v>
      </c>
      <c r="K302" s="12"/>
      <c r="L302" s="195"/>
      <c r="M302" s="200"/>
      <c r="N302" s="201"/>
      <c r="O302" s="201"/>
      <c r="P302" s="202">
        <f>P303</f>
        <v>0</v>
      </c>
      <c r="Q302" s="201"/>
      <c r="R302" s="202">
        <f>R303</f>
        <v>0</v>
      </c>
      <c r="S302" s="201"/>
      <c r="T302" s="203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6" t="s">
        <v>119</v>
      </c>
      <c r="AT302" s="204" t="s">
        <v>77</v>
      </c>
      <c r="AU302" s="204" t="s">
        <v>78</v>
      </c>
      <c r="AY302" s="196" t="s">
        <v>217</v>
      </c>
      <c r="BK302" s="205">
        <f>BK303</f>
        <v>0</v>
      </c>
    </row>
    <row r="303" s="2" customFormat="1" ht="24.15" customHeight="1">
      <c r="A303" s="36"/>
      <c r="B303" s="176"/>
      <c r="C303" s="208" t="s">
        <v>516</v>
      </c>
      <c r="D303" s="208" t="s">
        <v>220</v>
      </c>
      <c r="E303" s="209" t="s">
        <v>1884</v>
      </c>
      <c r="F303" s="210" t="s">
        <v>1885</v>
      </c>
      <c r="G303" s="211" t="s">
        <v>761</v>
      </c>
      <c r="H303" s="212">
        <v>1</v>
      </c>
      <c r="I303" s="213"/>
      <c r="J303" s="212">
        <f>ROUND(I303*H303,3)</f>
        <v>0</v>
      </c>
      <c r="K303" s="214"/>
      <c r="L303" s="37"/>
      <c r="M303" s="236" t="s">
        <v>1</v>
      </c>
      <c r="N303" s="237" t="s">
        <v>44</v>
      </c>
      <c r="O303" s="233"/>
      <c r="P303" s="234">
        <f>O303*H303</f>
        <v>0</v>
      </c>
      <c r="Q303" s="234">
        <v>0</v>
      </c>
      <c r="R303" s="234">
        <f>Q303*H303</f>
        <v>0</v>
      </c>
      <c r="S303" s="234">
        <v>0</v>
      </c>
      <c r="T303" s="235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19" t="s">
        <v>1886</v>
      </c>
      <c r="AT303" s="219" t="s">
        <v>220</v>
      </c>
      <c r="AU303" s="219" t="s">
        <v>82</v>
      </c>
      <c r="AY303" s="15" t="s">
        <v>217</v>
      </c>
      <c r="BE303" s="136">
        <f>IF(N303="základná",J303,0)</f>
        <v>0</v>
      </c>
      <c r="BF303" s="136">
        <f>IF(N303="znížená",J303,0)</f>
        <v>0</v>
      </c>
      <c r="BG303" s="136">
        <f>IF(N303="zákl. prenesená",J303,0)</f>
        <v>0</v>
      </c>
      <c r="BH303" s="136">
        <f>IF(N303="zníž. prenesená",J303,0)</f>
        <v>0</v>
      </c>
      <c r="BI303" s="136">
        <f>IF(N303="nulová",J303,0)</f>
        <v>0</v>
      </c>
      <c r="BJ303" s="15" t="s">
        <v>88</v>
      </c>
      <c r="BK303" s="220">
        <f>ROUND(I303*H303,3)</f>
        <v>0</v>
      </c>
      <c r="BL303" s="15" t="s">
        <v>1886</v>
      </c>
      <c r="BM303" s="219" t="s">
        <v>1887</v>
      </c>
    </row>
    <row r="304" s="2" customFormat="1" ht="6.96" customHeight="1">
      <c r="A304" s="36"/>
      <c r="B304" s="63"/>
      <c r="C304" s="64"/>
      <c r="D304" s="64"/>
      <c r="E304" s="64"/>
      <c r="F304" s="64"/>
      <c r="G304" s="64"/>
      <c r="H304" s="64"/>
      <c r="I304" s="64"/>
      <c r="J304" s="64"/>
      <c r="K304" s="64"/>
      <c r="L304" s="37"/>
      <c r="M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</row>
  </sheetData>
  <autoFilter ref="C136:K303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9:F109"/>
    <mergeCell ref="D110:F110"/>
    <mergeCell ref="D111:F111"/>
    <mergeCell ref="D112:F112"/>
    <mergeCell ref="D113:F113"/>
    <mergeCell ref="E125:H12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1888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70" t="s">
        <v>1889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J107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ROUND((SUM(BE107:BE114) + SUM(BE136:BE191)),  2)</f>
        <v>0</v>
      </c>
      <c r="G37" s="152"/>
      <c r="H37" s="152"/>
      <c r="I37" s="153">
        <v>0.20000000000000001</v>
      </c>
      <c r="J37" s="151">
        <f>ROUND(((SUM(BE107:BE114) + SUM(BE136:BE191))*I37),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ROUND((SUM(BF107:BF114) + SUM(BF136:BF191)),  2)</f>
        <v>0</v>
      </c>
      <c r="G38" s="152"/>
      <c r="H38" s="152"/>
      <c r="I38" s="153">
        <v>0.20000000000000001</v>
      </c>
      <c r="J38" s="151">
        <f>ROUND(((SUM(BF107:BF114) + SUM(BF136:BF191))*I38),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ROUND((SUM(BG107:BG114) + SUM(BG136:BG191)),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ROUND((SUM(BH107:BH114) + SUM(BH136:BH191)),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ROUND((SUM(BI107:BI114) + SUM(BI136:BI191)),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1888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2_1 - Úprava cesty III/1464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J136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J137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J138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173</v>
      </c>
      <c r="E101" s="172"/>
      <c r="F101" s="172"/>
      <c r="G101" s="172"/>
      <c r="H101" s="172"/>
      <c r="I101" s="172"/>
      <c r="J101" s="173">
        <f>J147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1890</v>
      </c>
      <c r="E102" s="172"/>
      <c r="F102" s="172"/>
      <c r="G102" s="172"/>
      <c r="H102" s="172"/>
      <c r="I102" s="172"/>
      <c r="J102" s="173">
        <f>J155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1891</v>
      </c>
      <c r="E103" s="172"/>
      <c r="F103" s="172"/>
      <c r="G103" s="172"/>
      <c r="H103" s="172"/>
      <c r="I103" s="172"/>
      <c r="J103" s="173">
        <f>J174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177</v>
      </c>
      <c r="E104" s="172"/>
      <c r="F104" s="172"/>
      <c r="G104" s="172"/>
      <c r="H104" s="172"/>
      <c r="I104" s="172"/>
      <c r="J104" s="173">
        <f>J178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5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9.28" customHeight="1">
      <c r="A107" s="36"/>
      <c r="B107" s="37"/>
      <c r="C107" s="165" t="s">
        <v>194</v>
      </c>
      <c r="D107" s="36"/>
      <c r="E107" s="36"/>
      <c r="F107" s="36"/>
      <c r="G107" s="36"/>
      <c r="H107" s="36"/>
      <c r="I107" s="36"/>
      <c r="J107" s="174">
        <f>ROUND(J108 + J109 + J110 + J111 + J112 + J113,2)</f>
        <v>0</v>
      </c>
      <c r="K107" s="36"/>
      <c r="L107" s="58"/>
      <c r="N107" s="175" t="s">
        <v>42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8" customHeight="1">
      <c r="A108" s="36"/>
      <c r="B108" s="176"/>
      <c r="C108" s="177"/>
      <c r="D108" s="137" t="s">
        <v>195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197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37" t="s">
        <v>198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37" t="s">
        <v>199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200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78" t="s">
        <v>201</v>
      </c>
      <c r="E113" s="177"/>
      <c r="F113" s="177"/>
      <c r="G113" s="177"/>
      <c r="H113" s="177"/>
      <c r="I113" s="177"/>
      <c r="J113" s="133">
        <f>ROUND(J32*T113,2)</f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202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9.28" customHeight="1">
      <c r="A115" s="36"/>
      <c r="B115" s="37"/>
      <c r="C115" s="141" t="s">
        <v>160</v>
      </c>
      <c r="D115" s="142"/>
      <c r="E115" s="142"/>
      <c r="F115" s="142"/>
      <c r="G115" s="142"/>
      <c r="H115" s="142"/>
      <c r="I115" s="142"/>
      <c r="J115" s="143">
        <f>ROUND(J98+J107,2)</f>
        <v>0</v>
      </c>
      <c r="K115" s="142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20" s="2" customFormat="1" ht="6.96" customHeight="1">
      <c r="A120" s="36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24.96" customHeight="1">
      <c r="A121" s="36"/>
      <c r="B121" s="37"/>
      <c r="C121" s="19" t="s">
        <v>203</v>
      </c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14</v>
      </c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145" t="str">
        <f>E7</f>
        <v>ČSPHM F. Petrol Marcelová</v>
      </c>
      <c r="F124" s="28"/>
      <c r="G124" s="28"/>
      <c r="H124" s="28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" customFormat="1" ht="12" customHeight="1">
      <c r="B125" s="18"/>
      <c r="C125" s="28" t="s">
        <v>162</v>
      </c>
      <c r="L125" s="18"/>
    </row>
    <row r="126" s="2" customFormat="1" ht="16.5" customHeight="1">
      <c r="A126" s="36"/>
      <c r="B126" s="37"/>
      <c r="C126" s="36"/>
      <c r="D126" s="36"/>
      <c r="E126" s="145" t="s">
        <v>1888</v>
      </c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960</v>
      </c>
      <c r="D127" s="36"/>
      <c r="E127" s="36"/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6.5" customHeight="1">
      <c r="A128" s="36"/>
      <c r="B128" s="37"/>
      <c r="C128" s="36"/>
      <c r="D128" s="36"/>
      <c r="E128" s="70" t="str">
        <f>E11</f>
        <v>2_1 - Úprava cesty III/1464</v>
      </c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6.96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18</v>
      </c>
      <c r="D130" s="36"/>
      <c r="E130" s="36"/>
      <c r="F130" s="23" t="str">
        <f>F14</f>
        <v>k.ú. Marcelová</v>
      </c>
      <c r="G130" s="36"/>
      <c r="H130" s="36"/>
      <c r="I130" s="28" t="s">
        <v>20</v>
      </c>
      <c r="J130" s="72" t="str">
        <f>IF(J14="","",J14)</f>
        <v>24. 1. 2022</v>
      </c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25.65" customHeight="1">
      <c r="A132" s="36"/>
      <c r="B132" s="37"/>
      <c r="C132" s="28" t="s">
        <v>22</v>
      </c>
      <c r="D132" s="36"/>
      <c r="E132" s="36"/>
      <c r="F132" s="23" t="str">
        <f>E17</f>
        <v>F.PROPERTY s.r.o., K. Nagya 12/2, Komárno</v>
      </c>
      <c r="G132" s="36"/>
      <c r="H132" s="36"/>
      <c r="I132" s="28" t="s">
        <v>28</v>
      </c>
      <c r="J132" s="32" t="str">
        <f>E23</f>
        <v>FKF design spol. s r.o.</v>
      </c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5.15" customHeight="1">
      <c r="A133" s="36"/>
      <c r="B133" s="37"/>
      <c r="C133" s="28" t="s">
        <v>26</v>
      </c>
      <c r="D133" s="36"/>
      <c r="E133" s="36"/>
      <c r="F133" s="23" t="str">
        <f>IF(E20="","",E20)</f>
        <v>Vyplň údaj</v>
      </c>
      <c r="G133" s="36"/>
      <c r="H133" s="36"/>
      <c r="I133" s="28" t="s">
        <v>32</v>
      </c>
      <c r="J133" s="32" t="str">
        <f>E26</f>
        <v xml:space="preserve"> </v>
      </c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0.32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11" customFormat="1" ht="29.28" customHeight="1">
      <c r="A135" s="184"/>
      <c r="B135" s="185"/>
      <c r="C135" s="186" t="s">
        <v>204</v>
      </c>
      <c r="D135" s="187" t="s">
        <v>63</v>
      </c>
      <c r="E135" s="187" t="s">
        <v>59</v>
      </c>
      <c r="F135" s="187" t="s">
        <v>60</v>
      </c>
      <c r="G135" s="187" t="s">
        <v>205</v>
      </c>
      <c r="H135" s="187" t="s">
        <v>206</v>
      </c>
      <c r="I135" s="187" t="s">
        <v>207</v>
      </c>
      <c r="J135" s="188" t="s">
        <v>168</v>
      </c>
      <c r="K135" s="189" t="s">
        <v>208</v>
      </c>
      <c r="L135" s="190"/>
      <c r="M135" s="89" t="s">
        <v>1</v>
      </c>
      <c r="N135" s="90" t="s">
        <v>42</v>
      </c>
      <c r="O135" s="90" t="s">
        <v>209</v>
      </c>
      <c r="P135" s="90" t="s">
        <v>210</v>
      </c>
      <c r="Q135" s="90" t="s">
        <v>211</v>
      </c>
      <c r="R135" s="90" t="s">
        <v>212</v>
      </c>
      <c r="S135" s="90" t="s">
        <v>213</v>
      </c>
      <c r="T135" s="91" t="s">
        <v>214</v>
      </c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</row>
    <row r="136" s="2" customFormat="1" ht="22.8" customHeight="1">
      <c r="A136" s="36"/>
      <c r="B136" s="37"/>
      <c r="C136" s="96" t="s">
        <v>165</v>
      </c>
      <c r="D136" s="36"/>
      <c r="E136" s="36"/>
      <c r="F136" s="36"/>
      <c r="G136" s="36"/>
      <c r="H136" s="36"/>
      <c r="I136" s="36"/>
      <c r="J136" s="191">
        <f>BK136</f>
        <v>0</v>
      </c>
      <c r="K136" s="36"/>
      <c r="L136" s="37"/>
      <c r="M136" s="92"/>
      <c r="N136" s="76"/>
      <c r="O136" s="93"/>
      <c r="P136" s="192">
        <f>P137</f>
        <v>0</v>
      </c>
      <c r="Q136" s="93"/>
      <c r="R136" s="192">
        <f>R137</f>
        <v>729.19572858000004</v>
      </c>
      <c r="S136" s="93"/>
      <c r="T136" s="193">
        <f>T137</f>
        <v>31.977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77</v>
      </c>
      <c r="AU136" s="15" t="s">
        <v>170</v>
      </c>
      <c r="BK136" s="194">
        <f>BK137</f>
        <v>0</v>
      </c>
    </row>
    <row r="137" s="12" customFormat="1" ht="25.92" customHeight="1">
      <c r="A137" s="12"/>
      <c r="B137" s="195"/>
      <c r="C137" s="12"/>
      <c r="D137" s="196" t="s">
        <v>77</v>
      </c>
      <c r="E137" s="197" t="s">
        <v>215</v>
      </c>
      <c r="F137" s="197" t="s">
        <v>216</v>
      </c>
      <c r="G137" s="12"/>
      <c r="H137" s="12"/>
      <c r="I137" s="198"/>
      <c r="J137" s="199">
        <f>BK137</f>
        <v>0</v>
      </c>
      <c r="K137" s="12"/>
      <c r="L137" s="195"/>
      <c r="M137" s="200"/>
      <c r="N137" s="201"/>
      <c r="O137" s="201"/>
      <c r="P137" s="202">
        <f>P138+P147+P155+P174+P178</f>
        <v>0</v>
      </c>
      <c r="Q137" s="201"/>
      <c r="R137" s="202">
        <f>R138+R147+R155+R174+R178</f>
        <v>729.19572858000004</v>
      </c>
      <c r="S137" s="201"/>
      <c r="T137" s="203">
        <f>T138+T147+T155+T174+T178</f>
        <v>31.977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6" t="s">
        <v>82</v>
      </c>
      <c r="AT137" s="204" t="s">
        <v>77</v>
      </c>
      <c r="AU137" s="204" t="s">
        <v>78</v>
      </c>
      <c r="AY137" s="196" t="s">
        <v>217</v>
      </c>
      <c r="BK137" s="205">
        <f>BK138+BK147+BK155+BK174+BK178</f>
        <v>0</v>
      </c>
    </row>
    <row r="138" s="12" customFormat="1" ht="22.8" customHeight="1">
      <c r="A138" s="12"/>
      <c r="B138" s="195"/>
      <c r="C138" s="12"/>
      <c r="D138" s="196" t="s">
        <v>77</v>
      </c>
      <c r="E138" s="206" t="s">
        <v>82</v>
      </c>
      <c r="F138" s="206" t="s">
        <v>218</v>
      </c>
      <c r="G138" s="12"/>
      <c r="H138" s="12"/>
      <c r="I138" s="198"/>
      <c r="J138" s="207">
        <f>BK138</f>
        <v>0</v>
      </c>
      <c r="K138" s="12"/>
      <c r="L138" s="195"/>
      <c r="M138" s="200"/>
      <c r="N138" s="201"/>
      <c r="O138" s="201"/>
      <c r="P138" s="202">
        <f>SUM(P139:P146)</f>
        <v>0</v>
      </c>
      <c r="Q138" s="201"/>
      <c r="R138" s="202">
        <f>SUM(R139:R146)</f>
        <v>0.020250000000000001</v>
      </c>
      <c r="S138" s="201"/>
      <c r="T138" s="203">
        <f>SUM(T139:T146)</f>
        <v>28.574999999999999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6" t="s">
        <v>82</v>
      </c>
      <c r="AT138" s="204" t="s">
        <v>77</v>
      </c>
      <c r="AU138" s="204" t="s">
        <v>82</v>
      </c>
      <c r="AY138" s="196" t="s">
        <v>217</v>
      </c>
      <c r="BK138" s="205">
        <f>SUM(BK139:BK146)</f>
        <v>0</v>
      </c>
    </row>
    <row r="139" s="2" customFormat="1" ht="33" customHeight="1">
      <c r="A139" s="36"/>
      <c r="B139" s="176"/>
      <c r="C139" s="208" t="s">
        <v>88</v>
      </c>
      <c r="D139" s="208" t="s">
        <v>220</v>
      </c>
      <c r="E139" s="209" t="s">
        <v>1892</v>
      </c>
      <c r="F139" s="210" t="s">
        <v>1893</v>
      </c>
      <c r="G139" s="211" t="s">
        <v>254</v>
      </c>
      <c r="H139" s="212">
        <v>225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9.0000000000000006E-05</v>
      </c>
      <c r="R139" s="217">
        <f>Q139*H139</f>
        <v>0.020250000000000001</v>
      </c>
      <c r="S139" s="217">
        <v>0.127</v>
      </c>
      <c r="T139" s="218">
        <f>S139*H139</f>
        <v>28.574999999999999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1894</v>
      </c>
    </row>
    <row r="140" s="2" customFormat="1" ht="21.75" customHeight="1">
      <c r="A140" s="36"/>
      <c r="B140" s="176"/>
      <c r="C140" s="208" t="s">
        <v>344</v>
      </c>
      <c r="D140" s="208" t="s">
        <v>220</v>
      </c>
      <c r="E140" s="209" t="s">
        <v>221</v>
      </c>
      <c r="F140" s="210" t="s">
        <v>222</v>
      </c>
      <c r="G140" s="211" t="s">
        <v>223</v>
      </c>
      <c r="H140" s="212">
        <v>282.63999999999999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1895</v>
      </c>
    </row>
    <row r="141" s="2" customFormat="1" ht="24.15" customHeight="1">
      <c r="A141" s="36"/>
      <c r="B141" s="176"/>
      <c r="C141" s="208" t="s">
        <v>348</v>
      </c>
      <c r="D141" s="208" t="s">
        <v>220</v>
      </c>
      <c r="E141" s="209" t="s">
        <v>1896</v>
      </c>
      <c r="F141" s="210" t="s">
        <v>1897</v>
      </c>
      <c r="G141" s="211" t="s">
        <v>223</v>
      </c>
      <c r="H141" s="212">
        <v>282.63999999999999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1898</v>
      </c>
    </row>
    <row r="142" s="2" customFormat="1" ht="24.15" customHeight="1">
      <c r="A142" s="36"/>
      <c r="B142" s="176"/>
      <c r="C142" s="208" t="s">
        <v>1291</v>
      </c>
      <c r="D142" s="208" t="s">
        <v>220</v>
      </c>
      <c r="E142" s="209" t="s">
        <v>230</v>
      </c>
      <c r="F142" s="210" t="s">
        <v>231</v>
      </c>
      <c r="G142" s="211" t="s">
        <v>223</v>
      </c>
      <c r="H142" s="212">
        <v>282.63999999999999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1899</v>
      </c>
    </row>
    <row r="143" s="2" customFormat="1" ht="37.8" customHeight="1">
      <c r="A143" s="36"/>
      <c r="B143" s="176"/>
      <c r="C143" s="208" t="s">
        <v>598</v>
      </c>
      <c r="D143" s="208" t="s">
        <v>220</v>
      </c>
      <c r="E143" s="209" t="s">
        <v>234</v>
      </c>
      <c r="F143" s="210" t="s">
        <v>235</v>
      </c>
      <c r="G143" s="211" t="s">
        <v>223</v>
      </c>
      <c r="H143" s="212">
        <v>282.63999999999999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1900</v>
      </c>
    </row>
    <row r="144" s="2" customFormat="1" ht="24.15" customHeight="1">
      <c r="A144" s="36"/>
      <c r="B144" s="176"/>
      <c r="C144" s="208" t="s">
        <v>600</v>
      </c>
      <c r="D144" s="208" t="s">
        <v>220</v>
      </c>
      <c r="E144" s="209" t="s">
        <v>238</v>
      </c>
      <c r="F144" s="210" t="s">
        <v>239</v>
      </c>
      <c r="G144" s="211" t="s">
        <v>223</v>
      </c>
      <c r="H144" s="212">
        <v>282.63999999999999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1901</v>
      </c>
    </row>
    <row r="145" s="2" customFormat="1" ht="21.75" customHeight="1">
      <c r="A145" s="36"/>
      <c r="B145" s="176"/>
      <c r="C145" s="208" t="s">
        <v>584</v>
      </c>
      <c r="D145" s="208" t="s">
        <v>220</v>
      </c>
      <c r="E145" s="209" t="s">
        <v>242</v>
      </c>
      <c r="F145" s="210" t="s">
        <v>243</v>
      </c>
      <c r="G145" s="211" t="s">
        <v>223</v>
      </c>
      <c r="H145" s="212">
        <v>282.63999999999999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1902</v>
      </c>
    </row>
    <row r="146" s="2" customFormat="1" ht="24.15" customHeight="1">
      <c r="A146" s="36"/>
      <c r="B146" s="176"/>
      <c r="C146" s="208" t="s">
        <v>586</v>
      </c>
      <c r="D146" s="208" t="s">
        <v>220</v>
      </c>
      <c r="E146" s="209" t="s">
        <v>246</v>
      </c>
      <c r="F146" s="210" t="s">
        <v>247</v>
      </c>
      <c r="G146" s="211" t="s">
        <v>248</v>
      </c>
      <c r="H146" s="212">
        <v>452.22399999999999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1903</v>
      </c>
    </row>
    <row r="147" s="12" customFormat="1" ht="22.8" customHeight="1">
      <c r="A147" s="12"/>
      <c r="B147" s="195"/>
      <c r="C147" s="12"/>
      <c r="D147" s="196" t="s">
        <v>77</v>
      </c>
      <c r="E147" s="206" t="s">
        <v>88</v>
      </c>
      <c r="F147" s="206" t="s">
        <v>250</v>
      </c>
      <c r="G147" s="12"/>
      <c r="H147" s="12"/>
      <c r="I147" s="198"/>
      <c r="J147" s="207">
        <f>BK147</f>
        <v>0</v>
      </c>
      <c r="K147" s="12"/>
      <c r="L147" s="195"/>
      <c r="M147" s="200"/>
      <c r="N147" s="201"/>
      <c r="O147" s="201"/>
      <c r="P147" s="202">
        <f>SUM(P148:P154)</f>
        <v>0</v>
      </c>
      <c r="Q147" s="201"/>
      <c r="R147" s="202">
        <f>SUM(R148:R154)</f>
        <v>18.170442000000001</v>
      </c>
      <c r="S147" s="201"/>
      <c r="T147" s="203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6" t="s">
        <v>82</v>
      </c>
      <c r="AT147" s="204" t="s">
        <v>77</v>
      </c>
      <c r="AU147" s="204" t="s">
        <v>82</v>
      </c>
      <c r="AY147" s="196" t="s">
        <v>217</v>
      </c>
      <c r="BK147" s="205">
        <f>SUM(BK148:BK154)</f>
        <v>0</v>
      </c>
    </row>
    <row r="148" s="2" customFormat="1" ht="24.15" customHeight="1">
      <c r="A148" s="36"/>
      <c r="B148" s="176"/>
      <c r="C148" s="208" t="s">
        <v>500</v>
      </c>
      <c r="D148" s="208" t="s">
        <v>220</v>
      </c>
      <c r="E148" s="209" t="s">
        <v>1904</v>
      </c>
      <c r="F148" s="210" t="s">
        <v>1905</v>
      </c>
      <c r="G148" s="211" t="s">
        <v>254</v>
      </c>
      <c r="H148" s="212">
        <v>94.5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0.00018000000000000001</v>
      </c>
      <c r="R148" s="217">
        <f>Q148*H148</f>
        <v>0.017010000000000001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1906</v>
      </c>
    </row>
    <row r="149" s="2" customFormat="1" ht="16.5" customHeight="1">
      <c r="A149" s="36"/>
      <c r="B149" s="176"/>
      <c r="C149" s="221" t="s">
        <v>504</v>
      </c>
      <c r="D149" s="221" t="s">
        <v>357</v>
      </c>
      <c r="E149" s="222" t="s">
        <v>567</v>
      </c>
      <c r="F149" s="223" t="s">
        <v>568</v>
      </c>
      <c r="G149" s="224" t="s">
        <v>254</v>
      </c>
      <c r="H149" s="225">
        <v>96.390000000000001</v>
      </c>
      <c r="I149" s="226"/>
      <c r="J149" s="225">
        <f>ROUND(I149*H149,3)</f>
        <v>0</v>
      </c>
      <c r="K149" s="227"/>
      <c r="L149" s="228"/>
      <c r="M149" s="229" t="s">
        <v>1</v>
      </c>
      <c r="N149" s="230" t="s">
        <v>44</v>
      </c>
      <c r="O149" s="80"/>
      <c r="P149" s="217">
        <f>O149*H149</f>
        <v>0</v>
      </c>
      <c r="Q149" s="217">
        <v>0.00029999999999999997</v>
      </c>
      <c r="R149" s="217">
        <f>Q149*H149</f>
        <v>0.028916999999999998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131</v>
      </c>
      <c r="AT149" s="219" t="s">
        <v>357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1907</v>
      </c>
    </row>
    <row r="150" s="2" customFormat="1" ht="16.5" customHeight="1">
      <c r="A150" s="36"/>
      <c r="B150" s="176"/>
      <c r="C150" s="208" t="s">
        <v>119</v>
      </c>
      <c r="D150" s="208" t="s">
        <v>220</v>
      </c>
      <c r="E150" s="209" t="s">
        <v>1908</v>
      </c>
      <c r="F150" s="210" t="s">
        <v>1909</v>
      </c>
      <c r="G150" s="211" t="s">
        <v>254</v>
      </c>
      <c r="H150" s="212">
        <v>332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1910</v>
      </c>
    </row>
    <row r="151" s="2" customFormat="1" ht="44.25" customHeight="1">
      <c r="A151" s="36"/>
      <c r="B151" s="176"/>
      <c r="C151" s="208" t="s">
        <v>486</v>
      </c>
      <c r="D151" s="208" t="s">
        <v>220</v>
      </c>
      <c r="E151" s="209" t="s">
        <v>1911</v>
      </c>
      <c r="F151" s="210" t="s">
        <v>1912</v>
      </c>
      <c r="G151" s="211" t="s">
        <v>223</v>
      </c>
      <c r="H151" s="212">
        <v>8.0999999999999996</v>
      </c>
      <c r="I151" s="213"/>
      <c r="J151" s="212">
        <f>ROUND(I151*H151,3)</f>
        <v>0</v>
      </c>
      <c r="K151" s="214"/>
      <c r="L151" s="37"/>
      <c r="M151" s="215" t="s">
        <v>1</v>
      </c>
      <c r="N151" s="216" t="s">
        <v>44</v>
      </c>
      <c r="O151" s="80"/>
      <c r="P151" s="217">
        <f>O151*H151</f>
        <v>0</v>
      </c>
      <c r="Q151" s="217">
        <v>2.1544500000000002</v>
      </c>
      <c r="R151" s="217">
        <f>Q151*H151</f>
        <v>17.451045000000001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119</v>
      </c>
      <c r="AT151" s="219" t="s">
        <v>220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1913</v>
      </c>
    </row>
    <row r="152" s="2" customFormat="1" ht="24.15" customHeight="1">
      <c r="A152" s="36"/>
      <c r="B152" s="176"/>
      <c r="C152" s="208" t="s">
        <v>490</v>
      </c>
      <c r="D152" s="208" t="s">
        <v>220</v>
      </c>
      <c r="E152" s="209" t="s">
        <v>1914</v>
      </c>
      <c r="F152" s="210" t="s">
        <v>1915</v>
      </c>
      <c r="G152" s="211" t="s">
        <v>248</v>
      </c>
      <c r="H152" s="212">
        <v>0.52700000000000002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1.002</v>
      </c>
      <c r="R152" s="217">
        <f>Q152*H152</f>
        <v>0.52805400000000002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1916</v>
      </c>
    </row>
    <row r="153" s="2" customFormat="1" ht="24.15" customHeight="1">
      <c r="A153" s="36"/>
      <c r="B153" s="176"/>
      <c r="C153" s="208" t="s">
        <v>131</v>
      </c>
      <c r="D153" s="208" t="s">
        <v>220</v>
      </c>
      <c r="E153" s="209" t="s">
        <v>1917</v>
      </c>
      <c r="F153" s="210" t="s">
        <v>1918</v>
      </c>
      <c r="G153" s="211" t="s">
        <v>254</v>
      </c>
      <c r="H153" s="212">
        <v>332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3.0000000000000001E-05</v>
      </c>
      <c r="R153" s="217">
        <f>Q153*H153</f>
        <v>0.0099600000000000001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1919</v>
      </c>
    </row>
    <row r="154" s="2" customFormat="1" ht="37.8" customHeight="1">
      <c r="A154" s="36"/>
      <c r="B154" s="176"/>
      <c r="C154" s="221" t="s">
        <v>137</v>
      </c>
      <c r="D154" s="221" t="s">
        <v>357</v>
      </c>
      <c r="E154" s="222" t="s">
        <v>1920</v>
      </c>
      <c r="F154" s="223" t="s">
        <v>1921</v>
      </c>
      <c r="G154" s="224" t="s">
        <v>254</v>
      </c>
      <c r="H154" s="225">
        <v>338.63999999999999</v>
      </c>
      <c r="I154" s="226"/>
      <c r="J154" s="225">
        <f>ROUND(I154*H154,3)</f>
        <v>0</v>
      </c>
      <c r="K154" s="227"/>
      <c r="L154" s="228"/>
      <c r="M154" s="229" t="s">
        <v>1</v>
      </c>
      <c r="N154" s="230" t="s">
        <v>44</v>
      </c>
      <c r="O154" s="80"/>
      <c r="P154" s="217">
        <f>O154*H154</f>
        <v>0</v>
      </c>
      <c r="Q154" s="217">
        <v>0.00040000000000000002</v>
      </c>
      <c r="R154" s="217">
        <f>Q154*H154</f>
        <v>0.13545599999999999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131</v>
      </c>
      <c r="AT154" s="219" t="s">
        <v>357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1922</v>
      </c>
    </row>
    <row r="155" s="12" customFormat="1" ht="22.8" customHeight="1">
      <c r="A155" s="12"/>
      <c r="B155" s="195"/>
      <c r="C155" s="12"/>
      <c r="D155" s="196" t="s">
        <v>77</v>
      </c>
      <c r="E155" s="206" t="s">
        <v>122</v>
      </c>
      <c r="F155" s="206" t="s">
        <v>1923</v>
      </c>
      <c r="G155" s="12"/>
      <c r="H155" s="12"/>
      <c r="I155" s="198"/>
      <c r="J155" s="207">
        <f>BK155</f>
        <v>0</v>
      </c>
      <c r="K155" s="12"/>
      <c r="L155" s="195"/>
      <c r="M155" s="200"/>
      <c r="N155" s="201"/>
      <c r="O155" s="201"/>
      <c r="P155" s="202">
        <f>SUM(P156:P173)</f>
        <v>0</v>
      </c>
      <c r="Q155" s="201"/>
      <c r="R155" s="202">
        <f>SUM(R156:R173)</f>
        <v>666.21630849999997</v>
      </c>
      <c r="S155" s="201"/>
      <c r="T155" s="203">
        <f>SUM(T156:T173)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6" t="s">
        <v>82</v>
      </c>
      <c r="AT155" s="204" t="s">
        <v>77</v>
      </c>
      <c r="AU155" s="204" t="s">
        <v>82</v>
      </c>
      <c r="AY155" s="196" t="s">
        <v>217</v>
      </c>
      <c r="BK155" s="205">
        <f>SUM(BK156:BK173)</f>
        <v>0</v>
      </c>
    </row>
    <row r="156" s="2" customFormat="1" ht="33" customHeight="1">
      <c r="A156" s="36"/>
      <c r="B156" s="176"/>
      <c r="C156" s="208" t="s">
        <v>576</v>
      </c>
      <c r="D156" s="208" t="s">
        <v>220</v>
      </c>
      <c r="E156" s="209" t="s">
        <v>1924</v>
      </c>
      <c r="F156" s="210" t="s">
        <v>1925</v>
      </c>
      <c r="G156" s="211" t="s">
        <v>254</v>
      </c>
      <c r="H156" s="212">
        <v>21.600000000000001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0.30359999999999998</v>
      </c>
      <c r="R156" s="217">
        <f>Q156*H156</f>
        <v>6.55776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1926</v>
      </c>
    </row>
    <row r="157" s="2" customFormat="1" ht="33" customHeight="1">
      <c r="A157" s="36"/>
      <c r="B157" s="176"/>
      <c r="C157" s="208" t="s">
        <v>407</v>
      </c>
      <c r="D157" s="208" t="s">
        <v>220</v>
      </c>
      <c r="E157" s="209" t="s">
        <v>1924</v>
      </c>
      <c r="F157" s="210" t="s">
        <v>1925</v>
      </c>
      <c r="G157" s="211" t="s">
        <v>254</v>
      </c>
      <c r="H157" s="212">
        <v>21.25</v>
      </c>
      <c r="I157" s="213"/>
      <c r="J157" s="212">
        <f>ROUND(I157*H157,3)</f>
        <v>0</v>
      </c>
      <c r="K157" s="214"/>
      <c r="L157" s="37"/>
      <c r="M157" s="215" t="s">
        <v>1</v>
      </c>
      <c r="N157" s="216" t="s">
        <v>44</v>
      </c>
      <c r="O157" s="80"/>
      <c r="P157" s="217">
        <f>O157*H157</f>
        <v>0</v>
      </c>
      <c r="Q157" s="217">
        <v>0.30359999999999998</v>
      </c>
      <c r="R157" s="217">
        <f>Q157*H157</f>
        <v>6.4514999999999993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119</v>
      </c>
      <c r="AT157" s="219" t="s">
        <v>220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1927</v>
      </c>
    </row>
    <row r="158" s="2" customFormat="1" ht="33" customHeight="1">
      <c r="A158" s="36"/>
      <c r="B158" s="176"/>
      <c r="C158" s="208" t="s">
        <v>594</v>
      </c>
      <c r="D158" s="208" t="s">
        <v>220</v>
      </c>
      <c r="E158" s="209" t="s">
        <v>1928</v>
      </c>
      <c r="F158" s="210" t="s">
        <v>1929</v>
      </c>
      <c r="G158" s="211" t="s">
        <v>254</v>
      </c>
      <c r="H158" s="212">
        <v>40.5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0.4975</v>
      </c>
      <c r="R158" s="217">
        <f>Q158*H158</f>
        <v>20.14875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1930</v>
      </c>
    </row>
    <row r="159" s="2" customFormat="1" ht="24.15" customHeight="1">
      <c r="A159" s="36"/>
      <c r="B159" s="176"/>
      <c r="C159" s="208" t="s">
        <v>122</v>
      </c>
      <c r="D159" s="208" t="s">
        <v>220</v>
      </c>
      <c r="E159" s="209" t="s">
        <v>1931</v>
      </c>
      <c r="F159" s="210" t="s">
        <v>1932</v>
      </c>
      <c r="G159" s="211" t="s">
        <v>254</v>
      </c>
      <c r="H159" s="212">
        <v>664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0.37080000000000002</v>
      </c>
      <c r="R159" s="217">
        <f>Q159*H159</f>
        <v>246.21120000000002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1933</v>
      </c>
    </row>
    <row r="160" s="2" customFormat="1" ht="33" customHeight="1">
      <c r="A160" s="36"/>
      <c r="B160" s="176"/>
      <c r="C160" s="208" t="s">
        <v>324</v>
      </c>
      <c r="D160" s="208" t="s">
        <v>220</v>
      </c>
      <c r="E160" s="209" t="s">
        <v>1934</v>
      </c>
      <c r="F160" s="210" t="s">
        <v>1935</v>
      </c>
      <c r="G160" s="211" t="s">
        <v>254</v>
      </c>
      <c r="H160" s="212">
        <v>557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0.18462999999999999</v>
      </c>
      <c r="R160" s="217">
        <f>Q160*H160</f>
        <v>102.83891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1936</v>
      </c>
    </row>
    <row r="161" s="2" customFormat="1" ht="24.15" customHeight="1">
      <c r="A161" s="36"/>
      <c r="B161" s="176"/>
      <c r="C161" s="208" t="s">
        <v>292</v>
      </c>
      <c r="D161" s="208" t="s">
        <v>220</v>
      </c>
      <c r="E161" s="209" t="s">
        <v>1937</v>
      </c>
      <c r="F161" s="210" t="s">
        <v>1938</v>
      </c>
      <c r="G161" s="211" t="s">
        <v>254</v>
      </c>
      <c r="H161" s="212">
        <v>48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0.34297</v>
      </c>
      <c r="R161" s="217">
        <f>Q161*H161</f>
        <v>16.46256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1939</v>
      </c>
    </row>
    <row r="162" s="2" customFormat="1" ht="37.8" customHeight="1">
      <c r="A162" s="36"/>
      <c r="B162" s="176"/>
      <c r="C162" s="208" t="s">
        <v>7</v>
      </c>
      <c r="D162" s="208" t="s">
        <v>220</v>
      </c>
      <c r="E162" s="209" t="s">
        <v>1940</v>
      </c>
      <c r="F162" s="210" t="s">
        <v>1941</v>
      </c>
      <c r="G162" s="211" t="s">
        <v>254</v>
      </c>
      <c r="H162" s="212">
        <v>332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0.49473</v>
      </c>
      <c r="R162" s="217">
        <f>Q162*H162</f>
        <v>164.25036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1942</v>
      </c>
    </row>
    <row r="163" s="2" customFormat="1" ht="33" customHeight="1">
      <c r="A163" s="36"/>
      <c r="B163" s="176"/>
      <c r="C163" s="208" t="s">
        <v>328</v>
      </c>
      <c r="D163" s="208" t="s">
        <v>220</v>
      </c>
      <c r="E163" s="209" t="s">
        <v>1943</v>
      </c>
      <c r="F163" s="210" t="s">
        <v>1944</v>
      </c>
      <c r="G163" s="211" t="s">
        <v>254</v>
      </c>
      <c r="H163" s="212">
        <v>562.5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0.0056100000000000004</v>
      </c>
      <c r="R163" s="217">
        <f>Q163*H163</f>
        <v>3.1556250000000001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1945</v>
      </c>
    </row>
    <row r="164" s="2" customFormat="1" ht="33" customHeight="1">
      <c r="A164" s="36"/>
      <c r="B164" s="176"/>
      <c r="C164" s="208" t="s">
        <v>320</v>
      </c>
      <c r="D164" s="208" t="s">
        <v>220</v>
      </c>
      <c r="E164" s="209" t="s">
        <v>1946</v>
      </c>
      <c r="F164" s="210" t="s">
        <v>1947</v>
      </c>
      <c r="G164" s="211" t="s">
        <v>254</v>
      </c>
      <c r="H164" s="212">
        <v>557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0.00051000000000000004</v>
      </c>
      <c r="R164" s="217">
        <f>Q164*H164</f>
        <v>0.28407000000000004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1948</v>
      </c>
    </row>
    <row r="165" s="2" customFormat="1" ht="33" customHeight="1">
      <c r="A165" s="36"/>
      <c r="B165" s="176"/>
      <c r="C165" s="208" t="s">
        <v>336</v>
      </c>
      <c r="D165" s="208" t="s">
        <v>220</v>
      </c>
      <c r="E165" s="209" t="s">
        <v>1949</v>
      </c>
      <c r="F165" s="210" t="s">
        <v>1950</v>
      </c>
      <c r="G165" s="211" t="s">
        <v>254</v>
      </c>
      <c r="H165" s="212">
        <v>5.5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0.00080999999999999996</v>
      </c>
      <c r="R165" s="217">
        <f>Q165*H165</f>
        <v>0.0044549999999999998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1951</v>
      </c>
    </row>
    <row r="166" s="2" customFormat="1" ht="33" customHeight="1">
      <c r="A166" s="36"/>
      <c r="B166" s="176"/>
      <c r="C166" s="208" t="s">
        <v>332</v>
      </c>
      <c r="D166" s="208" t="s">
        <v>220</v>
      </c>
      <c r="E166" s="209" t="s">
        <v>1952</v>
      </c>
      <c r="F166" s="210" t="s">
        <v>1953</v>
      </c>
      <c r="G166" s="211" t="s">
        <v>254</v>
      </c>
      <c r="H166" s="212">
        <v>5.5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0.12966</v>
      </c>
      <c r="R166" s="217">
        <f>Q166*H166</f>
        <v>0.71313000000000004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1954</v>
      </c>
    </row>
    <row r="167" s="2" customFormat="1" ht="33" customHeight="1">
      <c r="A167" s="36"/>
      <c r="B167" s="176"/>
      <c r="C167" s="208" t="s">
        <v>309</v>
      </c>
      <c r="D167" s="208" t="s">
        <v>220</v>
      </c>
      <c r="E167" s="209" t="s">
        <v>1955</v>
      </c>
      <c r="F167" s="210" t="s">
        <v>1956</v>
      </c>
      <c r="G167" s="211" t="s">
        <v>254</v>
      </c>
      <c r="H167" s="212">
        <v>557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0.12966</v>
      </c>
      <c r="R167" s="217">
        <f>Q167*H167</f>
        <v>72.220619999999997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1957</v>
      </c>
    </row>
    <row r="168" s="2" customFormat="1" ht="37.8" customHeight="1">
      <c r="A168" s="36"/>
      <c r="B168" s="176"/>
      <c r="C168" s="208" t="s">
        <v>580</v>
      </c>
      <c r="D168" s="208" t="s">
        <v>220</v>
      </c>
      <c r="E168" s="209" t="s">
        <v>1958</v>
      </c>
      <c r="F168" s="210" t="s">
        <v>1959</v>
      </c>
      <c r="G168" s="211" t="s">
        <v>254</v>
      </c>
      <c r="H168" s="212">
        <v>21.600000000000001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0.092499999999999999</v>
      </c>
      <c r="R168" s="217">
        <f>Q168*H168</f>
        <v>1.998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1960</v>
      </c>
    </row>
    <row r="169" s="2" customFormat="1" ht="16.5" customHeight="1">
      <c r="A169" s="36"/>
      <c r="B169" s="176"/>
      <c r="C169" s="221" t="s">
        <v>415</v>
      </c>
      <c r="D169" s="221" t="s">
        <v>357</v>
      </c>
      <c r="E169" s="222" t="s">
        <v>1961</v>
      </c>
      <c r="F169" s="223" t="s">
        <v>1962</v>
      </c>
      <c r="G169" s="224" t="s">
        <v>254</v>
      </c>
      <c r="H169" s="225">
        <v>22.032</v>
      </c>
      <c r="I169" s="226"/>
      <c r="J169" s="225">
        <f>ROUND(I169*H169,3)</f>
        <v>0</v>
      </c>
      <c r="K169" s="227"/>
      <c r="L169" s="228"/>
      <c r="M169" s="229" t="s">
        <v>1</v>
      </c>
      <c r="N169" s="230" t="s">
        <v>44</v>
      </c>
      <c r="O169" s="80"/>
      <c r="P169" s="217">
        <f>O169*H169</f>
        <v>0</v>
      </c>
      <c r="Q169" s="217">
        <v>0.184</v>
      </c>
      <c r="R169" s="217">
        <f>Q169*H169</f>
        <v>4.0538879999999997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131</v>
      </c>
      <c r="AT169" s="219" t="s">
        <v>357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1963</v>
      </c>
    </row>
    <row r="170" s="2" customFormat="1" ht="37.8" customHeight="1">
      <c r="A170" s="36"/>
      <c r="B170" s="176"/>
      <c r="C170" s="208" t="s">
        <v>1119</v>
      </c>
      <c r="D170" s="208" t="s">
        <v>220</v>
      </c>
      <c r="E170" s="209" t="s">
        <v>1958</v>
      </c>
      <c r="F170" s="210" t="s">
        <v>1959</v>
      </c>
      <c r="G170" s="211" t="s">
        <v>254</v>
      </c>
      <c r="H170" s="212">
        <v>42.5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0.092499999999999999</v>
      </c>
      <c r="R170" s="217">
        <f>Q170*H170</f>
        <v>3.9312499999999999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119</v>
      </c>
      <c r="AT170" s="219" t="s">
        <v>220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1964</v>
      </c>
    </row>
    <row r="171" s="2" customFormat="1" ht="24.15" customHeight="1">
      <c r="A171" s="36"/>
      <c r="B171" s="176"/>
      <c r="C171" s="221" t="s">
        <v>1123</v>
      </c>
      <c r="D171" s="221" t="s">
        <v>357</v>
      </c>
      <c r="E171" s="222" t="s">
        <v>1965</v>
      </c>
      <c r="F171" s="223" t="s">
        <v>1966</v>
      </c>
      <c r="G171" s="224" t="s">
        <v>254</v>
      </c>
      <c r="H171" s="225">
        <v>43.350000000000001</v>
      </c>
      <c r="I171" s="226"/>
      <c r="J171" s="225">
        <f>ROUND(I171*H171,3)</f>
        <v>0</v>
      </c>
      <c r="K171" s="227"/>
      <c r="L171" s="228"/>
      <c r="M171" s="229" t="s">
        <v>1</v>
      </c>
      <c r="N171" s="230" t="s">
        <v>44</v>
      </c>
      <c r="O171" s="80"/>
      <c r="P171" s="217">
        <f>O171*H171</f>
        <v>0</v>
      </c>
      <c r="Q171" s="217">
        <v>0.184</v>
      </c>
      <c r="R171" s="217">
        <f>Q171*H171</f>
        <v>7.9763999999999999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131</v>
      </c>
      <c r="AT171" s="219" t="s">
        <v>357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1967</v>
      </c>
    </row>
    <row r="172" s="2" customFormat="1" ht="37.8" customHeight="1">
      <c r="A172" s="36"/>
      <c r="B172" s="176"/>
      <c r="C172" s="208" t="s">
        <v>1095</v>
      </c>
      <c r="D172" s="208" t="s">
        <v>220</v>
      </c>
      <c r="E172" s="209" t="s">
        <v>1968</v>
      </c>
      <c r="F172" s="210" t="s">
        <v>1969</v>
      </c>
      <c r="G172" s="211" t="s">
        <v>254</v>
      </c>
      <c r="H172" s="212">
        <v>40.5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0.112</v>
      </c>
      <c r="R172" s="217">
        <f>Q172*H172</f>
        <v>4.5360000000000005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119</v>
      </c>
      <c r="AT172" s="219" t="s">
        <v>220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119</v>
      </c>
      <c r="BM172" s="219" t="s">
        <v>1970</v>
      </c>
    </row>
    <row r="173" s="2" customFormat="1" ht="24.15" customHeight="1">
      <c r="A173" s="36"/>
      <c r="B173" s="176"/>
      <c r="C173" s="221" t="s">
        <v>590</v>
      </c>
      <c r="D173" s="221" t="s">
        <v>357</v>
      </c>
      <c r="E173" s="222" t="s">
        <v>1971</v>
      </c>
      <c r="F173" s="223" t="s">
        <v>1972</v>
      </c>
      <c r="G173" s="224" t="s">
        <v>254</v>
      </c>
      <c r="H173" s="225">
        <v>40.905000000000001</v>
      </c>
      <c r="I173" s="226"/>
      <c r="J173" s="225">
        <f>ROUND(I173*H173,3)</f>
        <v>0</v>
      </c>
      <c r="K173" s="227"/>
      <c r="L173" s="228"/>
      <c r="M173" s="229" t="s">
        <v>1</v>
      </c>
      <c r="N173" s="230" t="s">
        <v>44</v>
      </c>
      <c r="O173" s="80"/>
      <c r="P173" s="217">
        <f>O173*H173</f>
        <v>0</v>
      </c>
      <c r="Q173" s="217">
        <v>0.1081</v>
      </c>
      <c r="R173" s="217">
        <f>Q173*H173</f>
        <v>4.4218305000000004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131</v>
      </c>
      <c r="AT173" s="219" t="s">
        <v>357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1973</v>
      </c>
    </row>
    <row r="174" s="12" customFormat="1" ht="22.8" customHeight="1">
      <c r="A174" s="12"/>
      <c r="B174" s="195"/>
      <c r="C174" s="12"/>
      <c r="D174" s="196" t="s">
        <v>77</v>
      </c>
      <c r="E174" s="206" t="s">
        <v>131</v>
      </c>
      <c r="F174" s="206" t="s">
        <v>1974</v>
      </c>
      <c r="G174" s="12"/>
      <c r="H174" s="12"/>
      <c r="I174" s="198"/>
      <c r="J174" s="207">
        <f>BK174</f>
        <v>0</v>
      </c>
      <c r="K174" s="12"/>
      <c r="L174" s="195"/>
      <c r="M174" s="200"/>
      <c r="N174" s="201"/>
      <c r="O174" s="201"/>
      <c r="P174" s="202">
        <f>SUM(P175:P177)</f>
        <v>0</v>
      </c>
      <c r="Q174" s="201"/>
      <c r="R174" s="202">
        <f>SUM(R175:R177)</f>
        <v>0.96367479999999994</v>
      </c>
      <c r="S174" s="201"/>
      <c r="T174" s="203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96" t="s">
        <v>82</v>
      </c>
      <c r="AT174" s="204" t="s">
        <v>77</v>
      </c>
      <c r="AU174" s="204" t="s">
        <v>82</v>
      </c>
      <c r="AY174" s="196" t="s">
        <v>217</v>
      </c>
      <c r="BK174" s="205">
        <f>SUM(BK175:BK177)</f>
        <v>0</v>
      </c>
    </row>
    <row r="175" s="2" customFormat="1" ht="16.5" customHeight="1">
      <c r="A175" s="36"/>
      <c r="B175" s="176"/>
      <c r="C175" s="208" t="s">
        <v>1127</v>
      </c>
      <c r="D175" s="208" t="s">
        <v>220</v>
      </c>
      <c r="E175" s="209" t="s">
        <v>1975</v>
      </c>
      <c r="F175" s="210" t="s">
        <v>1976</v>
      </c>
      <c r="G175" s="211" t="s">
        <v>303</v>
      </c>
      <c r="H175" s="212">
        <v>1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0.34099000000000002</v>
      </c>
      <c r="R175" s="217">
        <f>Q175*H175</f>
        <v>0.34099000000000002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119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119</v>
      </c>
      <c r="BM175" s="219" t="s">
        <v>1977</v>
      </c>
    </row>
    <row r="176" s="2" customFormat="1" ht="24.15" customHeight="1">
      <c r="A176" s="36"/>
      <c r="B176" s="176"/>
      <c r="C176" s="208" t="s">
        <v>881</v>
      </c>
      <c r="D176" s="208" t="s">
        <v>220</v>
      </c>
      <c r="E176" s="209" t="s">
        <v>1978</v>
      </c>
      <c r="F176" s="210" t="s">
        <v>1979</v>
      </c>
      <c r="G176" s="211" t="s">
        <v>223</v>
      </c>
      <c r="H176" s="212">
        <v>19.440000000000001</v>
      </c>
      <c r="I176" s="213"/>
      <c r="J176" s="212">
        <f>ROUND(I176*H176,3)</f>
        <v>0</v>
      </c>
      <c r="K176" s="214"/>
      <c r="L176" s="37"/>
      <c r="M176" s="215" t="s">
        <v>1</v>
      </c>
      <c r="N176" s="216" t="s">
        <v>44</v>
      </c>
      <c r="O176" s="80"/>
      <c r="P176" s="217">
        <f>O176*H176</f>
        <v>0</v>
      </c>
      <c r="Q176" s="217">
        <v>0.00092000000000000003</v>
      </c>
      <c r="R176" s="217">
        <f>Q176*H176</f>
        <v>0.017884800000000003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119</v>
      </c>
      <c r="AT176" s="219" t="s">
        <v>220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119</v>
      </c>
      <c r="BM176" s="219" t="s">
        <v>1980</v>
      </c>
    </row>
    <row r="177" s="2" customFormat="1" ht="33" customHeight="1">
      <c r="A177" s="36"/>
      <c r="B177" s="176"/>
      <c r="C177" s="221" t="s">
        <v>885</v>
      </c>
      <c r="D177" s="221" t="s">
        <v>357</v>
      </c>
      <c r="E177" s="222" t="s">
        <v>1981</v>
      </c>
      <c r="F177" s="223" t="s">
        <v>1982</v>
      </c>
      <c r="G177" s="224" t="s">
        <v>303</v>
      </c>
      <c r="H177" s="225">
        <v>54</v>
      </c>
      <c r="I177" s="226"/>
      <c r="J177" s="225">
        <f>ROUND(I177*H177,3)</f>
        <v>0</v>
      </c>
      <c r="K177" s="227"/>
      <c r="L177" s="228"/>
      <c r="M177" s="229" t="s">
        <v>1</v>
      </c>
      <c r="N177" s="230" t="s">
        <v>44</v>
      </c>
      <c r="O177" s="80"/>
      <c r="P177" s="217">
        <f>O177*H177</f>
        <v>0</v>
      </c>
      <c r="Q177" s="217">
        <v>0.0112</v>
      </c>
      <c r="R177" s="217">
        <f>Q177*H177</f>
        <v>0.6048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131</v>
      </c>
      <c r="AT177" s="219" t="s">
        <v>357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119</v>
      </c>
      <c r="BM177" s="219" t="s">
        <v>1983</v>
      </c>
    </row>
    <row r="178" s="12" customFormat="1" ht="22.8" customHeight="1">
      <c r="A178" s="12"/>
      <c r="B178" s="195"/>
      <c r="C178" s="12"/>
      <c r="D178" s="196" t="s">
        <v>77</v>
      </c>
      <c r="E178" s="206" t="s">
        <v>134</v>
      </c>
      <c r="F178" s="206" t="s">
        <v>443</v>
      </c>
      <c r="G178" s="12"/>
      <c r="H178" s="12"/>
      <c r="I178" s="198"/>
      <c r="J178" s="207">
        <f>BK178</f>
        <v>0</v>
      </c>
      <c r="K178" s="12"/>
      <c r="L178" s="195"/>
      <c r="M178" s="200"/>
      <c r="N178" s="201"/>
      <c r="O178" s="201"/>
      <c r="P178" s="202">
        <f>SUM(P179:P191)</f>
        <v>0</v>
      </c>
      <c r="Q178" s="201"/>
      <c r="R178" s="202">
        <f>SUM(R179:R191)</f>
        <v>43.825053279999999</v>
      </c>
      <c r="S178" s="201"/>
      <c r="T178" s="203">
        <f>SUM(T179:T191)</f>
        <v>3.4020000000000001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96" t="s">
        <v>82</v>
      </c>
      <c r="AT178" s="204" t="s">
        <v>77</v>
      </c>
      <c r="AU178" s="204" t="s">
        <v>82</v>
      </c>
      <c r="AY178" s="196" t="s">
        <v>217</v>
      </c>
      <c r="BK178" s="205">
        <f>SUM(BK179:BK191)</f>
        <v>0</v>
      </c>
    </row>
    <row r="179" s="2" customFormat="1" ht="37.8" customHeight="1">
      <c r="A179" s="36"/>
      <c r="B179" s="176"/>
      <c r="C179" s="208" t="s">
        <v>1062</v>
      </c>
      <c r="D179" s="208" t="s">
        <v>220</v>
      </c>
      <c r="E179" s="209" t="s">
        <v>1984</v>
      </c>
      <c r="F179" s="210" t="s">
        <v>1985</v>
      </c>
      <c r="G179" s="211" t="s">
        <v>468</v>
      </c>
      <c r="H179" s="212">
        <v>106.5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0.1459</v>
      </c>
      <c r="R179" s="217">
        <f>Q179*H179</f>
        <v>15.538349999999999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119</v>
      </c>
      <c r="AT179" s="219" t="s">
        <v>220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119</v>
      </c>
      <c r="BM179" s="219" t="s">
        <v>1986</v>
      </c>
    </row>
    <row r="180" s="2" customFormat="1" ht="16.5" customHeight="1">
      <c r="A180" s="36"/>
      <c r="B180" s="176"/>
      <c r="C180" s="221" t="s">
        <v>296</v>
      </c>
      <c r="D180" s="221" t="s">
        <v>357</v>
      </c>
      <c r="E180" s="222" t="s">
        <v>1987</v>
      </c>
      <c r="F180" s="223" t="s">
        <v>1988</v>
      </c>
      <c r="G180" s="224" t="s">
        <v>303</v>
      </c>
      <c r="H180" s="225">
        <v>107.565</v>
      </c>
      <c r="I180" s="226"/>
      <c r="J180" s="225">
        <f>ROUND(I180*H180,3)</f>
        <v>0</v>
      </c>
      <c r="K180" s="227"/>
      <c r="L180" s="228"/>
      <c r="M180" s="229" t="s">
        <v>1</v>
      </c>
      <c r="N180" s="230" t="s">
        <v>44</v>
      </c>
      <c r="O180" s="80"/>
      <c r="P180" s="217">
        <f>O180*H180</f>
        <v>0</v>
      </c>
      <c r="Q180" s="217">
        <v>0.085000000000000006</v>
      </c>
      <c r="R180" s="217">
        <f>Q180*H180</f>
        <v>9.1430249999999997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131</v>
      </c>
      <c r="AT180" s="219" t="s">
        <v>357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119</v>
      </c>
      <c r="BM180" s="219" t="s">
        <v>1989</v>
      </c>
    </row>
    <row r="181" s="2" customFormat="1" ht="24.15" customHeight="1">
      <c r="A181" s="36"/>
      <c r="B181" s="176"/>
      <c r="C181" s="208" t="s">
        <v>256</v>
      </c>
      <c r="D181" s="208" t="s">
        <v>220</v>
      </c>
      <c r="E181" s="209" t="s">
        <v>1990</v>
      </c>
      <c r="F181" s="210" t="s">
        <v>1991</v>
      </c>
      <c r="G181" s="211" t="s">
        <v>223</v>
      </c>
      <c r="H181" s="212">
        <v>7.9880000000000004</v>
      </c>
      <c r="I181" s="213"/>
      <c r="J181" s="212">
        <f>ROUND(I181*H181,3)</f>
        <v>0</v>
      </c>
      <c r="K181" s="214"/>
      <c r="L181" s="37"/>
      <c r="M181" s="215" t="s">
        <v>1</v>
      </c>
      <c r="N181" s="216" t="s">
        <v>44</v>
      </c>
      <c r="O181" s="80"/>
      <c r="P181" s="217">
        <f>O181*H181</f>
        <v>0</v>
      </c>
      <c r="Q181" s="217">
        <v>2.3083100000000001</v>
      </c>
      <c r="R181" s="217">
        <f>Q181*H181</f>
        <v>18.438780280000003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119</v>
      </c>
      <c r="AT181" s="219" t="s">
        <v>220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119</v>
      </c>
      <c r="BM181" s="219" t="s">
        <v>1992</v>
      </c>
    </row>
    <row r="182" s="2" customFormat="1" ht="24.15" customHeight="1">
      <c r="A182" s="36"/>
      <c r="B182" s="176"/>
      <c r="C182" s="208" t="s">
        <v>125</v>
      </c>
      <c r="D182" s="208" t="s">
        <v>220</v>
      </c>
      <c r="E182" s="209" t="s">
        <v>1993</v>
      </c>
      <c r="F182" s="210" t="s">
        <v>1994</v>
      </c>
      <c r="G182" s="211" t="s">
        <v>254</v>
      </c>
      <c r="H182" s="212">
        <v>332</v>
      </c>
      <c r="I182" s="213"/>
      <c r="J182" s="212">
        <f>ROUND(I182*H182,3)</f>
        <v>0</v>
      </c>
      <c r="K182" s="214"/>
      <c r="L182" s="37"/>
      <c r="M182" s="215" t="s">
        <v>1</v>
      </c>
      <c r="N182" s="216" t="s">
        <v>44</v>
      </c>
      <c r="O182" s="80"/>
      <c r="P182" s="217">
        <f>O182*H182</f>
        <v>0</v>
      </c>
      <c r="Q182" s="217">
        <v>0.0015</v>
      </c>
      <c r="R182" s="217">
        <f>Q182*H182</f>
        <v>0.498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119</v>
      </c>
      <c r="AT182" s="219" t="s">
        <v>220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119</v>
      </c>
      <c r="BM182" s="219" t="s">
        <v>1995</v>
      </c>
    </row>
    <row r="183" s="2" customFormat="1" ht="33" customHeight="1">
      <c r="A183" s="36"/>
      <c r="B183" s="176"/>
      <c r="C183" s="221" t="s">
        <v>128</v>
      </c>
      <c r="D183" s="221" t="s">
        <v>357</v>
      </c>
      <c r="E183" s="222" t="s">
        <v>1996</v>
      </c>
      <c r="F183" s="223" t="s">
        <v>1997</v>
      </c>
      <c r="G183" s="224" t="s">
        <v>254</v>
      </c>
      <c r="H183" s="225">
        <v>381.80000000000001</v>
      </c>
      <c r="I183" s="226"/>
      <c r="J183" s="225">
        <f>ROUND(I183*H183,3)</f>
        <v>0</v>
      </c>
      <c r="K183" s="227"/>
      <c r="L183" s="228"/>
      <c r="M183" s="229" t="s">
        <v>1</v>
      </c>
      <c r="N183" s="230" t="s">
        <v>44</v>
      </c>
      <c r="O183" s="80"/>
      <c r="P183" s="217">
        <f>O183*H183</f>
        <v>0</v>
      </c>
      <c r="Q183" s="217">
        <v>0.00036000000000000002</v>
      </c>
      <c r="R183" s="217">
        <f>Q183*H183</f>
        <v>0.13744800000000002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131</v>
      </c>
      <c r="AT183" s="219" t="s">
        <v>357</v>
      </c>
      <c r="AU183" s="219" t="s">
        <v>88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119</v>
      </c>
      <c r="BM183" s="219" t="s">
        <v>1998</v>
      </c>
    </row>
    <row r="184" s="2" customFormat="1" ht="37.8" customHeight="1">
      <c r="A184" s="36"/>
      <c r="B184" s="176"/>
      <c r="C184" s="208" t="s">
        <v>300</v>
      </c>
      <c r="D184" s="208" t="s">
        <v>220</v>
      </c>
      <c r="E184" s="209" t="s">
        <v>1999</v>
      </c>
      <c r="F184" s="210" t="s">
        <v>2000</v>
      </c>
      <c r="G184" s="211" t="s">
        <v>468</v>
      </c>
      <c r="H184" s="212">
        <v>148</v>
      </c>
      <c r="I184" s="213"/>
      <c r="J184" s="212">
        <f>ROUND(I184*H184,3)</f>
        <v>0</v>
      </c>
      <c r="K184" s="214"/>
      <c r="L184" s="37"/>
      <c r="M184" s="215" t="s">
        <v>1</v>
      </c>
      <c r="N184" s="216" t="s">
        <v>44</v>
      </c>
      <c r="O184" s="80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119</v>
      </c>
      <c r="AT184" s="219" t="s">
        <v>220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119</v>
      </c>
      <c r="BM184" s="219" t="s">
        <v>2001</v>
      </c>
    </row>
    <row r="185" s="2" customFormat="1" ht="33" customHeight="1">
      <c r="A185" s="36"/>
      <c r="B185" s="176"/>
      <c r="C185" s="208" t="s">
        <v>305</v>
      </c>
      <c r="D185" s="208" t="s">
        <v>220</v>
      </c>
      <c r="E185" s="209" t="s">
        <v>2002</v>
      </c>
      <c r="F185" s="210" t="s">
        <v>2003</v>
      </c>
      <c r="G185" s="211" t="s">
        <v>468</v>
      </c>
      <c r="H185" s="212">
        <v>148</v>
      </c>
      <c r="I185" s="213"/>
      <c r="J185" s="212">
        <f>ROUND(I185*H185,3)</f>
        <v>0</v>
      </c>
      <c r="K185" s="214"/>
      <c r="L185" s="37"/>
      <c r="M185" s="215" t="s">
        <v>1</v>
      </c>
      <c r="N185" s="216" t="s">
        <v>44</v>
      </c>
      <c r="O185" s="80"/>
      <c r="P185" s="217">
        <f>O185*H185</f>
        <v>0</v>
      </c>
      <c r="Q185" s="217">
        <v>0.00042000000000000002</v>
      </c>
      <c r="R185" s="217">
        <f>Q185*H185</f>
        <v>0.06216</v>
      </c>
      <c r="S185" s="217">
        <v>0</v>
      </c>
      <c r="T185" s="21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9" t="s">
        <v>119</v>
      </c>
      <c r="AT185" s="219" t="s">
        <v>220</v>
      </c>
      <c r="AU185" s="219" t="s">
        <v>88</v>
      </c>
      <c r="AY185" s="15" t="s">
        <v>217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220">
        <f>ROUND(I185*H185,3)</f>
        <v>0</v>
      </c>
      <c r="BL185" s="15" t="s">
        <v>119</v>
      </c>
      <c r="BM185" s="219" t="s">
        <v>2004</v>
      </c>
    </row>
    <row r="186" s="2" customFormat="1" ht="24.15" customHeight="1">
      <c r="A186" s="36"/>
      <c r="B186" s="176"/>
      <c r="C186" s="208" t="s">
        <v>251</v>
      </c>
      <c r="D186" s="208" t="s">
        <v>220</v>
      </c>
      <c r="E186" s="209" t="s">
        <v>2005</v>
      </c>
      <c r="F186" s="210" t="s">
        <v>2006</v>
      </c>
      <c r="G186" s="211" t="s">
        <v>468</v>
      </c>
      <c r="H186" s="212">
        <v>81</v>
      </c>
      <c r="I186" s="213"/>
      <c r="J186" s="212">
        <f>ROUND(I186*H186,3)</f>
        <v>0</v>
      </c>
      <c r="K186" s="214"/>
      <c r="L186" s="37"/>
      <c r="M186" s="215" t="s">
        <v>1</v>
      </c>
      <c r="N186" s="216" t="s">
        <v>44</v>
      </c>
      <c r="O186" s="80"/>
      <c r="P186" s="217">
        <f>O186*H186</f>
        <v>0</v>
      </c>
      <c r="Q186" s="217">
        <v>9.0000000000000006E-05</v>
      </c>
      <c r="R186" s="217">
        <f>Q186*H186</f>
        <v>0.0072900000000000005</v>
      </c>
      <c r="S186" s="217">
        <v>0.042000000000000003</v>
      </c>
      <c r="T186" s="218">
        <f>S186*H186</f>
        <v>3.4020000000000001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119</v>
      </c>
      <c r="AT186" s="219" t="s">
        <v>220</v>
      </c>
      <c r="AU186" s="219" t="s">
        <v>88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119</v>
      </c>
      <c r="BM186" s="219" t="s">
        <v>2007</v>
      </c>
    </row>
    <row r="187" s="2" customFormat="1" ht="21.75" customHeight="1">
      <c r="A187" s="36"/>
      <c r="B187" s="176"/>
      <c r="C187" s="208" t="s">
        <v>269</v>
      </c>
      <c r="D187" s="208" t="s">
        <v>220</v>
      </c>
      <c r="E187" s="209" t="s">
        <v>1420</v>
      </c>
      <c r="F187" s="210" t="s">
        <v>1421</v>
      </c>
      <c r="G187" s="211" t="s">
        <v>248</v>
      </c>
      <c r="H187" s="212">
        <v>31.977</v>
      </c>
      <c r="I187" s="213"/>
      <c r="J187" s="212">
        <f>ROUND(I187*H187,3)</f>
        <v>0</v>
      </c>
      <c r="K187" s="214"/>
      <c r="L187" s="37"/>
      <c r="M187" s="215" t="s">
        <v>1</v>
      </c>
      <c r="N187" s="216" t="s">
        <v>44</v>
      </c>
      <c r="O187" s="80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119</v>
      </c>
      <c r="AT187" s="219" t="s">
        <v>220</v>
      </c>
      <c r="AU187" s="219" t="s">
        <v>88</v>
      </c>
      <c r="AY187" s="15" t="s">
        <v>217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220">
        <f>ROUND(I187*H187,3)</f>
        <v>0</v>
      </c>
      <c r="BL187" s="15" t="s">
        <v>119</v>
      </c>
      <c r="BM187" s="219" t="s">
        <v>2008</v>
      </c>
    </row>
    <row r="188" s="2" customFormat="1" ht="24.15" customHeight="1">
      <c r="A188" s="36"/>
      <c r="B188" s="176"/>
      <c r="C188" s="208" t="s">
        <v>140</v>
      </c>
      <c r="D188" s="208" t="s">
        <v>220</v>
      </c>
      <c r="E188" s="209" t="s">
        <v>2009</v>
      </c>
      <c r="F188" s="210" t="s">
        <v>2010</v>
      </c>
      <c r="G188" s="211" t="s">
        <v>248</v>
      </c>
      <c r="H188" s="212">
        <v>607.56299999999999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119</v>
      </c>
      <c r="AT188" s="219" t="s">
        <v>220</v>
      </c>
      <c r="AU188" s="219" t="s">
        <v>88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119</v>
      </c>
      <c r="BM188" s="219" t="s">
        <v>2011</v>
      </c>
    </row>
    <row r="189" s="2" customFormat="1" ht="24.15" customHeight="1">
      <c r="A189" s="36"/>
      <c r="B189" s="176"/>
      <c r="C189" s="208" t="s">
        <v>143</v>
      </c>
      <c r="D189" s="208" t="s">
        <v>220</v>
      </c>
      <c r="E189" s="209" t="s">
        <v>1423</v>
      </c>
      <c r="F189" s="210" t="s">
        <v>1424</v>
      </c>
      <c r="G189" s="211" t="s">
        <v>248</v>
      </c>
      <c r="H189" s="212">
        <v>31.977</v>
      </c>
      <c r="I189" s="213"/>
      <c r="J189" s="212">
        <f>ROUND(I189*H189,3)</f>
        <v>0</v>
      </c>
      <c r="K189" s="214"/>
      <c r="L189" s="37"/>
      <c r="M189" s="215" t="s">
        <v>1</v>
      </c>
      <c r="N189" s="216" t="s">
        <v>44</v>
      </c>
      <c r="O189" s="80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119</v>
      </c>
      <c r="AT189" s="219" t="s">
        <v>220</v>
      </c>
      <c r="AU189" s="219" t="s">
        <v>88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119</v>
      </c>
      <c r="BM189" s="219" t="s">
        <v>2012</v>
      </c>
    </row>
    <row r="190" s="2" customFormat="1" ht="24.15" customHeight="1">
      <c r="A190" s="36"/>
      <c r="B190" s="176"/>
      <c r="C190" s="208" t="s">
        <v>146</v>
      </c>
      <c r="D190" s="208" t="s">
        <v>220</v>
      </c>
      <c r="E190" s="209" t="s">
        <v>2013</v>
      </c>
      <c r="F190" s="210" t="s">
        <v>2014</v>
      </c>
      <c r="G190" s="211" t="s">
        <v>248</v>
      </c>
      <c r="H190" s="212">
        <v>31.977</v>
      </c>
      <c r="I190" s="213"/>
      <c r="J190" s="212">
        <f>ROUND(I190*H190,3)</f>
        <v>0</v>
      </c>
      <c r="K190" s="214"/>
      <c r="L190" s="37"/>
      <c r="M190" s="215" t="s">
        <v>1</v>
      </c>
      <c r="N190" s="216" t="s">
        <v>44</v>
      </c>
      <c r="O190" s="80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119</v>
      </c>
      <c r="AT190" s="219" t="s">
        <v>220</v>
      </c>
      <c r="AU190" s="219" t="s">
        <v>88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119</v>
      </c>
      <c r="BM190" s="219" t="s">
        <v>2015</v>
      </c>
    </row>
    <row r="191" s="2" customFormat="1" ht="24.15" customHeight="1">
      <c r="A191" s="36"/>
      <c r="B191" s="176"/>
      <c r="C191" s="208" t="s">
        <v>827</v>
      </c>
      <c r="D191" s="208" t="s">
        <v>220</v>
      </c>
      <c r="E191" s="209" t="s">
        <v>1426</v>
      </c>
      <c r="F191" s="210" t="s">
        <v>1427</v>
      </c>
      <c r="G191" s="211" t="s">
        <v>248</v>
      </c>
      <c r="H191" s="212">
        <v>31.977</v>
      </c>
      <c r="I191" s="213"/>
      <c r="J191" s="212">
        <f>ROUND(I191*H191,3)</f>
        <v>0</v>
      </c>
      <c r="K191" s="214"/>
      <c r="L191" s="37"/>
      <c r="M191" s="236" t="s">
        <v>1</v>
      </c>
      <c r="N191" s="237" t="s">
        <v>44</v>
      </c>
      <c r="O191" s="233"/>
      <c r="P191" s="234">
        <f>O191*H191</f>
        <v>0</v>
      </c>
      <c r="Q191" s="234">
        <v>0</v>
      </c>
      <c r="R191" s="234">
        <f>Q191*H191</f>
        <v>0</v>
      </c>
      <c r="S191" s="234">
        <v>0</v>
      </c>
      <c r="T191" s="23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9" t="s">
        <v>119</v>
      </c>
      <c r="AT191" s="219" t="s">
        <v>220</v>
      </c>
      <c r="AU191" s="219" t="s">
        <v>88</v>
      </c>
      <c r="AY191" s="15" t="s">
        <v>217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220">
        <f>ROUND(I191*H191,3)</f>
        <v>0</v>
      </c>
      <c r="BL191" s="15" t="s">
        <v>119</v>
      </c>
      <c r="BM191" s="219" t="s">
        <v>2016</v>
      </c>
    </row>
    <row r="192" s="2" customFormat="1" ht="6.96" customHeight="1">
      <c r="A192" s="36"/>
      <c r="B192" s="63"/>
      <c r="C192" s="64"/>
      <c r="D192" s="64"/>
      <c r="E192" s="64"/>
      <c r="F192" s="64"/>
      <c r="G192" s="64"/>
      <c r="H192" s="64"/>
      <c r="I192" s="64"/>
      <c r="J192" s="64"/>
      <c r="K192" s="64"/>
      <c r="L192" s="37"/>
      <c r="M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</row>
  </sheetData>
  <autoFilter ref="C135:K191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8:F108"/>
    <mergeCell ref="D109:F109"/>
    <mergeCell ref="D110:F110"/>
    <mergeCell ref="D111:F111"/>
    <mergeCell ref="D112:F112"/>
    <mergeCell ref="E124:H12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1888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70" t="s">
        <v>2017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J109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ROUND((SUM(BE109:BE116) + SUM(BE138:BE175)),  2)</f>
        <v>0</v>
      </c>
      <c r="G37" s="152"/>
      <c r="H37" s="152"/>
      <c r="I37" s="153">
        <v>0.20000000000000001</v>
      </c>
      <c r="J37" s="151">
        <f>ROUND(((SUM(BE109:BE116) + SUM(BE138:BE175))*I37),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ROUND((SUM(BF109:BF116) + SUM(BF138:BF175)),  2)</f>
        <v>0</v>
      </c>
      <c r="G38" s="152"/>
      <c r="H38" s="152"/>
      <c r="I38" s="153">
        <v>0.20000000000000001</v>
      </c>
      <c r="J38" s="151">
        <f>ROUND(((SUM(BF109:BF116) + SUM(BF138:BF175))*I38),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ROUND((SUM(BG109:BG116) + SUM(BG138:BG175)),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ROUND((SUM(BH109:BH116) + SUM(BH138:BH175)),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ROUND((SUM(BI109:BI116) + SUM(BI138:BI175)),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1888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2_2 - Úprava chodníkov pri ceste III/1464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J138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J139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J140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173</v>
      </c>
      <c r="E101" s="172"/>
      <c r="F101" s="172"/>
      <c r="G101" s="172"/>
      <c r="H101" s="172"/>
      <c r="I101" s="172"/>
      <c r="J101" s="173">
        <f>J149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1890</v>
      </c>
      <c r="E102" s="172"/>
      <c r="F102" s="172"/>
      <c r="G102" s="172"/>
      <c r="H102" s="172"/>
      <c r="I102" s="172"/>
      <c r="J102" s="173">
        <f>J151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177</v>
      </c>
      <c r="E103" s="172"/>
      <c r="F103" s="172"/>
      <c r="G103" s="172"/>
      <c r="H103" s="172"/>
      <c r="I103" s="172"/>
      <c r="J103" s="173">
        <f>J160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178</v>
      </c>
      <c r="E104" s="168"/>
      <c r="F104" s="168"/>
      <c r="G104" s="168"/>
      <c r="H104" s="168"/>
      <c r="I104" s="168"/>
      <c r="J104" s="169">
        <f>J171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0"/>
      <c r="C105" s="10"/>
      <c r="D105" s="171" t="s">
        <v>962</v>
      </c>
      <c r="E105" s="172"/>
      <c r="F105" s="172"/>
      <c r="G105" s="172"/>
      <c r="H105" s="172"/>
      <c r="I105" s="172"/>
      <c r="J105" s="173">
        <f>J172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0"/>
      <c r="C106" s="10"/>
      <c r="D106" s="171" t="s">
        <v>186</v>
      </c>
      <c r="E106" s="172"/>
      <c r="F106" s="172"/>
      <c r="G106" s="172"/>
      <c r="H106" s="172"/>
      <c r="I106" s="172"/>
      <c r="J106" s="173">
        <f>J174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9.28" customHeight="1">
      <c r="A109" s="36"/>
      <c r="B109" s="37"/>
      <c r="C109" s="165" t="s">
        <v>194</v>
      </c>
      <c r="D109" s="36"/>
      <c r="E109" s="36"/>
      <c r="F109" s="36"/>
      <c r="G109" s="36"/>
      <c r="H109" s="36"/>
      <c r="I109" s="36"/>
      <c r="J109" s="174">
        <f>ROUND(J110 + J111 + J112 + J113 + J114 + J115,2)</f>
        <v>0</v>
      </c>
      <c r="K109" s="36"/>
      <c r="L109" s="58"/>
      <c r="N109" s="175" t="s">
        <v>42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8" customHeight="1">
      <c r="A110" s="36"/>
      <c r="B110" s="176"/>
      <c r="C110" s="177"/>
      <c r="D110" s="137" t="s">
        <v>195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37" t="s">
        <v>197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198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199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37" t="s">
        <v>200</v>
      </c>
      <c r="E114" s="178"/>
      <c r="F114" s="178"/>
      <c r="G114" s="177"/>
      <c r="H114" s="177"/>
      <c r="I114" s="177"/>
      <c r="J114" s="133"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196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 ht="18" customHeight="1">
      <c r="A115" s="36"/>
      <c r="B115" s="176"/>
      <c r="C115" s="177"/>
      <c r="D115" s="178" t="s">
        <v>201</v>
      </c>
      <c r="E115" s="177"/>
      <c r="F115" s="177"/>
      <c r="G115" s="177"/>
      <c r="H115" s="177"/>
      <c r="I115" s="177"/>
      <c r="J115" s="133">
        <f>ROUND(J32*T115,2)</f>
        <v>0</v>
      </c>
      <c r="K115" s="177"/>
      <c r="L115" s="179"/>
      <c r="M115" s="180"/>
      <c r="N115" s="181" t="s">
        <v>44</v>
      </c>
      <c r="O115" s="180"/>
      <c r="P115" s="180"/>
      <c r="Q115" s="180"/>
      <c r="R115" s="180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2" t="s">
        <v>202</v>
      </c>
      <c r="AZ115" s="180"/>
      <c r="BA115" s="180"/>
      <c r="BB115" s="180"/>
      <c r="BC115" s="180"/>
      <c r="BD115" s="180"/>
      <c r="BE115" s="183">
        <f>IF(N115="základná",J115,0)</f>
        <v>0</v>
      </c>
      <c r="BF115" s="183">
        <f>IF(N115="znížená",J115,0)</f>
        <v>0</v>
      </c>
      <c r="BG115" s="183">
        <f>IF(N115="zákl. prenesená",J115,0)</f>
        <v>0</v>
      </c>
      <c r="BH115" s="183">
        <f>IF(N115="zníž. prenesená",J115,0)</f>
        <v>0</v>
      </c>
      <c r="BI115" s="183">
        <f>IF(N115="nulová",J115,0)</f>
        <v>0</v>
      </c>
      <c r="BJ115" s="182" t="s">
        <v>88</v>
      </c>
      <c r="BK115" s="180"/>
      <c r="BL115" s="180"/>
      <c r="BM115" s="180"/>
    </row>
    <row r="116" s="2" customForma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41" t="s">
        <v>160</v>
      </c>
      <c r="D117" s="142"/>
      <c r="E117" s="142"/>
      <c r="F117" s="142"/>
      <c r="G117" s="142"/>
      <c r="H117" s="142"/>
      <c r="I117" s="142"/>
      <c r="J117" s="143">
        <f>ROUND(J98+J109,2)</f>
        <v>0</v>
      </c>
      <c r="K117" s="142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="2" customFormat="1" ht="6.96" customHeight="1">
      <c r="A122" s="36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4.96" customHeight="1">
      <c r="A123" s="36"/>
      <c r="B123" s="37"/>
      <c r="C123" s="19" t="s">
        <v>203</v>
      </c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14</v>
      </c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6.5" customHeight="1">
      <c r="A126" s="36"/>
      <c r="B126" s="37"/>
      <c r="C126" s="36"/>
      <c r="D126" s="36"/>
      <c r="E126" s="145" t="str">
        <f>E7</f>
        <v>ČSPHM F. Petrol Marcelová</v>
      </c>
      <c r="F126" s="28"/>
      <c r="G126" s="28"/>
      <c r="H126" s="28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" customFormat="1" ht="12" customHeight="1">
      <c r="B127" s="18"/>
      <c r="C127" s="28" t="s">
        <v>162</v>
      </c>
      <c r="L127" s="18"/>
    </row>
    <row r="128" s="2" customFormat="1" ht="16.5" customHeight="1">
      <c r="A128" s="36"/>
      <c r="B128" s="37"/>
      <c r="C128" s="36"/>
      <c r="D128" s="36"/>
      <c r="E128" s="145" t="s">
        <v>1888</v>
      </c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960</v>
      </c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6.5" customHeight="1">
      <c r="A130" s="36"/>
      <c r="B130" s="37"/>
      <c r="C130" s="36"/>
      <c r="D130" s="36"/>
      <c r="E130" s="70" t="str">
        <f>E11</f>
        <v>2_2 - Úprava chodníkov pri ceste III/1464</v>
      </c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2" customHeight="1">
      <c r="A132" s="36"/>
      <c r="B132" s="37"/>
      <c r="C132" s="28" t="s">
        <v>18</v>
      </c>
      <c r="D132" s="36"/>
      <c r="E132" s="36"/>
      <c r="F132" s="23" t="str">
        <f>F14</f>
        <v>k.ú. Marcelová</v>
      </c>
      <c r="G132" s="36"/>
      <c r="H132" s="36"/>
      <c r="I132" s="28" t="s">
        <v>20</v>
      </c>
      <c r="J132" s="72" t="str">
        <f>IF(J14="","",J14)</f>
        <v>24. 1. 2022</v>
      </c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6.96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25.65" customHeight="1">
      <c r="A134" s="36"/>
      <c r="B134" s="37"/>
      <c r="C134" s="28" t="s">
        <v>22</v>
      </c>
      <c r="D134" s="36"/>
      <c r="E134" s="36"/>
      <c r="F134" s="23" t="str">
        <f>E17</f>
        <v>F.PROPERTY s.r.o., K. Nagya 12/2, Komárno</v>
      </c>
      <c r="G134" s="36"/>
      <c r="H134" s="36"/>
      <c r="I134" s="28" t="s">
        <v>28</v>
      </c>
      <c r="J134" s="32" t="str">
        <f>E23</f>
        <v>FKF design spol. s r.o.</v>
      </c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5.15" customHeight="1">
      <c r="A135" s="36"/>
      <c r="B135" s="37"/>
      <c r="C135" s="28" t="s">
        <v>26</v>
      </c>
      <c r="D135" s="36"/>
      <c r="E135" s="36"/>
      <c r="F135" s="23" t="str">
        <f>IF(E20="","",E20)</f>
        <v>Vyplň údaj</v>
      </c>
      <c r="G135" s="36"/>
      <c r="H135" s="36"/>
      <c r="I135" s="28" t="s">
        <v>32</v>
      </c>
      <c r="J135" s="32" t="str">
        <f>E26</f>
        <v xml:space="preserve"> </v>
      </c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0.32" customHeight="1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5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11" customFormat="1" ht="29.28" customHeight="1">
      <c r="A137" s="184"/>
      <c r="B137" s="185"/>
      <c r="C137" s="186" t="s">
        <v>204</v>
      </c>
      <c r="D137" s="187" t="s">
        <v>63</v>
      </c>
      <c r="E137" s="187" t="s">
        <v>59</v>
      </c>
      <c r="F137" s="187" t="s">
        <v>60</v>
      </c>
      <c r="G137" s="187" t="s">
        <v>205</v>
      </c>
      <c r="H137" s="187" t="s">
        <v>206</v>
      </c>
      <c r="I137" s="187" t="s">
        <v>207</v>
      </c>
      <c r="J137" s="188" t="s">
        <v>168</v>
      </c>
      <c r="K137" s="189" t="s">
        <v>208</v>
      </c>
      <c r="L137" s="190"/>
      <c r="M137" s="89" t="s">
        <v>1</v>
      </c>
      <c r="N137" s="90" t="s">
        <v>42</v>
      </c>
      <c r="O137" s="90" t="s">
        <v>209</v>
      </c>
      <c r="P137" s="90" t="s">
        <v>210</v>
      </c>
      <c r="Q137" s="90" t="s">
        <v>211</v>
      </c>
      <c r="R137" s="90" t="s">
        <v>212</v>
      </c>
      <c r="S137" s="90" t="s">
        <v>213</v>
      </c>
      <c r="T137" s="91" t="s">
        <v>214</v>
      </c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</row>
    <row r="138" s="2" customFormat="1" ht="22.8" customHeight="1">
      <c r="A138" s="36"/>
      <c r="B138" s="37"/>
      <c r="C138" s="96" t="s">
        <v>165</v>
      </c>
      <c r="D138" s="36"/>
      <c r="E138" s="36"/>
      <c r="F138" s="36"/>
      <c r="G138" s="36"/>
      <c r="H138" s="36"/>
      <c r="I138" s="36"/>
      <c r="J138" s="191">
        <f>BK138</f>
        <v>0</v>
      </c>
      <c r="K138" s="36"/>
      <c r="L138" s="37"/>
      <c r="M138" s="92"/>
      <c r="N138" s="76"/>
      <c r="O138" s="93"/>
      <c r="P138" s="192">
        <f>P139+P171</f>
        <v>0</v>
      </c>
      <c r="Q138" s="93"/>
      <c r="R138" s="192">
        <f>R139+R171</f>
        <v>351.52277315000003</v>
      </c>
      <c r="S138" s="93"/>
      <c r="T138" s="193">
        <f>T139+T171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77</v>
      </c>
      <c r="AU138" s="15" t="s">
        <v>170</v>
      </c>
      <c r="BK138" s="194">
        <f>BK139+BK171</f>
        <v>0</v>
      </c>
    </row>
    <row r="139" s="12" customFormat="1" ht="25.92" customHeight="1">
      <c r="A139" s="12"/>
      <c r="B139" s="195"/>
      <c r="C139" s="12"/>
      <c r="D139" s="196" t="s">
        <v>77</v>
      </c>
      <c r="E139" s="197" t="s">
        <v>215</v>
      </c>
      <c r="F139" s="197" t="s">
        <v>216</v>
      </c>
      <c r="G139" s="12"/>
      <c r="H139" s="12"/>
      <c r="I139" s="198"/>
      <c r="J139" s="199">
        <f>BK139</f>
        <v>0</v>
      </c>
      <c r="K139" s="12"/>
      <c r="L139" s="195"/>
      <c r="M139" s="200"/>
      <c r="N139" s="201"/>
      <c r="O139" s="201"/>
      <c r="P139" s="202">
        <f>P140+P149+P151+P160</f>
        <v>0</v>
      </c>
      <c r="Q139" s="201"/>
      <c r="R139" s="202">
        <f>R140+R149+R151+R160</f>
        <v>351.50357315000002</v>
      </c>
      <c r="S139" s="201"/>
      <c r="T139" s="203">
        <f>T140+T149+T151+T160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82</v>
      </c>
      <c r="AT139" s="204" t="s">
        <v>77</v>
      </c>
      <c r="AU139" s="204" t="s">
        <v>78</v>
      </c>
      <c r="AY139" s="196" t="s">
        <v>217</v>
      </c>
      <c r="BK139" s="205">
        <f>BK140+BK149+BK151+BK160</f>
        <v>0</v>
      </c>
    </row>
    <row r="140" s="12" customFormat="1" ht="22.8" customHeight="1">
      <c r="A140" s="12"/>
      <c r="B140" s="195"/>
      <c r="C140" s="12"/>
      <c r="D140" s="196" t="s">
        <v>77</v>
      </c>
      <c r="E140" s="206" t="s">
        <v>82</v>
      </c>
      <c r="F140" s="206" t="s">
        <v>218</v>
      </c>
      <c r="G140" s="12"/>
      <c r="H140" s="12"/>
      <c r="I140" s="198"/>
      <c r="J140" s="207">
        <f>BK140</f>
        <v>0</v>
      </c>
      <c r="K140" s="12"/>
      <c r="L140" s="195"/>
      <c r="M140" s="200"/>
      <c r="N140" s="201"/>
      <c r="O140" s="201"/>
      <c r="P140" s="202">
        <f>SUM(P141:P148)</f>
        <v>0</v>
      </c>
      <c r="Q140" s="201"/>
      <c r="R140" s="202">
        <f>SUM(R141:R148)</f>
        <v>0</v>
      </c>
      <c r="S140" s="201"/>
      <c r="T140" s="203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6" t="s">
        <v>82</v>
      </c>
      <c r="AT140" s="204" t="s">
        <v>77</v>
      </c>
      <c r="AU140" s="204" t="s">
        <v>82</v>
      </c>
      <c r="AY140" s="196" t="s">
        <v>217</v>
      </c>
      <c r="BK140" s="205">
        <f>SUM(BK141:BK148)</f>
        <v>0</v>
      </c>
    </row>
    <row r="141" s="2" customFormat="1" ht="21.75" customHeight="1">
      <c r="A141" s="36"/>
      <c r="B141" s="176"/>
      <c r="C141" s="208" t="s">
        <v>344</v>
      </c>
      <c r="D141" s="208" t="s">
        <v>220</v>
      </c>
      <c r="E141" s="209" t="s">
        <v>221</v>
      </c>
      <c r="F141" s="210" t="s">
        <v>222</v>
      </c>
      <c r="G141" s="211" t="s">
        <v>223</v>
      </c>
      <c r="H141" s="212">
        <v>93.869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1895</v>
      </c>
    </row>
    <row r="142" s="2" customFormat="1" ht="16.5" customHeight="1">
      <c r="A142" s="36"/>
      <c r="B142" s="176"/>
      <c r="C142" s="208" t="s">
        <v>411</v>
      </c>
      <c r="D142" s="208" t="s">
        <v>220</v>
      </c>
      <c r="E142" s="209" t="s">
        <v>2018</v>
      </c>
      <c r="F142" s="210" t="s">
        <v>2019</v>
      </c>
      <c r="G142" s="211" t="s">
        <v>223</v>
      </c>
      <c r="H142" s="212">
        <v>0.62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2020</v>
      </c>
    </row>
    <row r="143" s="2" customFormat="1" ht="24.15" customHeight="1">
      <c r="A143" s="36"/>
      <c r="B143" s="176"/>
      <c r="C143" s="208" t="s">
        <v>604</v>
      </c>
      <c r="D143" s="208" t="s">
        <v>220</v>
      </c>
      <c r="E143" s="209" t="s">
        <v>2021</v>
      </c>
      <c r="F143" s="210" t="s">
        <v>2022</v>
      </c>
      <c r="G143" s="211" t="s">
        <v>223</v>
      </c>
      <c r="H143" s="212">
        <v>0.62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2023</v>
      </c>
    </row>
    <row r="144" s="2" customFormat="1" ht="24.15" customHeight="1">
      <c r="A144" s="36"/>
      <c r="B144" s="176"/>
      <c r="C144" s="208" t="s">
        <v>1291</v>
      </c>
      <c r="D144" s="208" t="s">
        <v>220</v>
      </c>
      <c r="E144" s="209" t="s">
        <v>230</v>
      </c>
      <c r="F144" s="210" t="s">
        <v>231</v>
      </c>
      <c r="G144" s="211" t="s">
        <v>223</v>
      </c>
      <c r="H144" s="212">
        <v>94.489000000000004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1899</v>
      </c>
    </row>
    <row r="145" s="2" customFormat="1" ht="33" customHeight="1">
      <c r="A145" s="36"/>
      <c r="B145" s="176"/>
      <c r="C145" s="208" t="s">
        <v>362</v>
      </c>
      <c r="D145" s="208" t="s">
        <v>220</v>
      </c>
      <c r="E145" s="209" t="s">
        <v>2024</v>
      </c>
      <c r="F145" s="210" t="s">
        <v>2025</v>
      </c>
      <c r="G145" s="211" t="s">
        <v>223</v>
      </c>
      <c r="H145" s="212">
        <v>94.489000000000004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2026</v>
      </c>
    </row>
    <row r="146" s="2" customFormat="1" ht="24.15" customHeight="1">
      <c r="A146" s="36"/>
      <c r="B146" s="176"/>
      <c r="C146" s="208" t="s">
        <v>366</v>
      </c>
      <c r="D146" s="208" t="s">
        <v>220</v>
      </c>
      <c r="E146" s="209" t="s">
        <v>969</v>
      </c>
      <c r="F146" s="210" t="s">
        <v>970</v>
      </c>
      <c r="G146" s="211" t="s">
        <v>223</v>
      </c>
      <c r="H146" s="212">
        <v>94.489000000000004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2027</v>
      </c>
    </row>
    <row r="147" s="2" customFormat="1" ht="16.5" customHeight="1">
      <c r="A147" s="36"/>
      <c r="B147" s="176"/>
      <c r="C147" s="208" t="s">
        <v>370</v>
      </c>
      <c r="D147" s="208" t="s">
        <v>220</v>
      </c>
      <c r="E147" s="209" t="s">
        <v>972</v>
      </c>
      <c r="F147" s="210" t="s">
        <v>973</v>
      </c>
      <c r="G147" s="211" t="s">
        <v>223</v>
      </c>
      <c r="H147" s="212">
        <v>94.489000000000004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2028</v>
      </c>
    </row>
    <row r="148" s="2" customFormat="1" ht="24.15" customHeight="1">
      <c r="A148" s="36"/>
      <c r="B148" s="176"/>
      <c r="C148" s="208" t="s">
        <v>905</v>
      </c>
      <c r="D148" s="208" t="s">
        <v>220</v>
      </c>
      <c r="E148" s="209" t="s">
        <v>246</v>
      </c>
      <c r="F148" s="210" t="s">
        <v>247</v>
      </c>
      <c r="G148" s="211" t="s">
        <v>248</v>
      </c>
      <c r="H148" s="212">
        <v>151.18199999999999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2029</v>
      </c>
    </row>
    <row r="149" s="12" customFormat="1" ht="22.8" customHeight="1">
      <c r="A149" s="12"/>
      <c r="B149" s="195"/>
      <c r="C149" s="12"/>
      <c r="D149" s="196" t="s">
        <v>77</v>
      </c>
      <c r="E149" s="206" t="s">
        <v>88</v>
      </c>
      <c r="F149" s="206" t="s">
        <v>250</v>
      </c>
      <c r="G149" s="12"/>
      <c r="H149" s="12"/>
      <c r="I149" s="198"/>
      <c r="J149" s="207">
        <f>BK149</f>
        <v>0</v>
      </c>
      <c r="K149" s="12"/>
      <c r="L149" s="195"/>
      <c r="M149" s="200"/>
      <c r="N149" s="201"/>
      <c r="O149" s="201"/>
      <c r="P149" s="202">
        <f>P150</f>
        <v>0</v>
      </c>
      <c r="Q149" s="201"/>
      <c r="R149" s="202">
        <f>R150</f>
        <v>1.3603234</v>
      </c>
      <c r="S149" s="201"/>
      <c r="T149" s="203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6" t="s">
        <v>82</v>
      </c>
      <c r="AT149" s="204" t="s">
        <v>77</v>
      </c>
      <c r="AU149" s="204" t="s">
        <v>82</v>
      </c>
      <c r="AY149" s="196" t="s">
        <v>217</v>
      </c>
      <c r="BK149" s="205">
        <f>BK150</f>
        <v>0</v>
      </c>
    </row>
    <row r="150" s="2" customFormat="1" ht="16.5" customHeight="1">
      <c r="A150" s="36"/>
      <c r="B150" s="176"/>
      <c r="C150" s="208" t="s">
        <v>606</v>
      </c>
      <c r="D150" s="208" t="s">
        <v>220</v>
      </c>
      <c r="E150" s="209" t="s">
        <v>2030</v>
      </c>
      <c r="F150" s="210" t="s">
        <v>2031</v>
      </c>
      <c r="G150" s="211" t="s">
        <v>223</v>
      </c>
      <c r="H150" s="212">
        <v>0.62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2.19407</v>
      </c>
      <c r="R150" s="217">
        <f>Q150*H150</f>
        <v>1.3603234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2032</v>
      </c>
    </row>
    <row r="151" s="12" customFormat="1" ht="22.8" customHeight="1">
      <c r="A151" s="12"/>
      <c r="B151" s="195"/>
      <c r="C151" s="12"/>
      <c r="D151" s="196" t="s">
        <v>77</v>
      </c>
      <c r="E151" s="206" t="s">
        <v>122</v>
      </c>
      <c r="F151" s="206" t="s">
        <v>1923</v>
      </c>
      <c r="G151" s="12"/>
      <c r="H151" s="12"/>
      <c r="I151" s="198"/>
      <c r="J151" s="207">
        <f>BK151</f>
        <v>0</v>
      </c>
      <c r="K151" s="12"/>
      <c r="L151" s="195"/>
      <c r="M151" s="200"/>
      <c r="N151" s="201"/>
      <c r="O151" s="201"/>
      <c r="P151" s="202">
        <f>SUM(P152:P159)</f>
        <v>0</v>
      </c>
      <c r="Q151" s="201"/>
      <c r="R151" s="202">
        <f>SUM(R152:R159)</f>
        <v>281.52771000000001</v>
      </c>
      <c r="S151" s="201"/>
      <c r="T151" s="203">
        <f>SUM(T152:T159)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6" t="s">
        <v>82</v>
      </c>
      <c r="AT151" s="204" t="s">
        <v>77</v>
      </c>
      <c r="AU151" s="204" t="s">
        <v>82</v>
      </c>
      <c r="AY151" s="196" t="s">
        <v>217</v>
      </c>
      <c r="BK151" s="205">
        <f>SUM(BK152:BK159)</f>
        <v>0</v>
      </c>
    </row>
    <row r="152" s="2" customFormat="1" ht="33" customHeight="1">
      <c r="A152" s="36"/>
      <c r="B152" s="176"/>
      <c r="C152" s="208" t="s">
        <v>586</v>
      </c>
      <c r="D152" s="208" t="s">
        <v>220</v>
      </c>
      <c r="E152" s="209" t="s">
        <v>2033</v>
      </c>
      <c r="F152" s="210" t="s">
        <v>2034</v>
      </c>
      <c r="G152" s="211" t="s">
        <v>254</v>
      </c>
      <c r="H152" s="212">
        <v>205.69999999999999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0.15920000000000001</v>
      </c>
      <c r="R152" s="217">
        <f>Q152*H152</f>
        <v>32.747439999999997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2035</v>
      </c>
    </row>
    <row r="153" s="2" customFormat="1" ht="24.15" customHeight="1">
      <c r="A153" s="36"/>
      <c r="B153" s="176"/>
      <c r="C153" s="208" t="s">
        <v>419</v>
      </c>
      <c r="D153" s="208" t="s">
        <v>220</v>
      </c>
      <c r="E153" s="209" t="s">
        <v>2036</v>
      </c>
      <c r="F153" s="210" t="s">
        <v>2037</v>
      </c>
      <c r="G153" s="211" t="s">
        <v>254</v>
      </c>
      <c r="H153" s="212">
        <v>24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0.27994000000000002</v>
      </c>
      <c r="R153" s="217">
        <f>Q153*H153</f>
        <v>6.7185600000000001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2038</v>
      </c>
    </row>
    <row r="154" s="2" customFormat="1" ht="24.15" customHeight="1">
      <c r="A154" s="36"/>
      <c r="B154" s="176"/>
      <c r="C154" s="208" t="s">
        <v>122</v>
      </c>
      <c r="D154" s="208" t="s">
        <v>220</v>
      </c>
      <c r="E154" s="209" t="s">
        <v>1931</v>
      </c>
      <c r="F154" s="210" t="s">
        <v>1932</v>
      </c>
      <c r="G154" s="211" t="s">
        <v>254</v>
      </c>
      <c r="H154" s="212">
        <v>459.39999999999998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0.37080000000000002</v>
      </c>
      <c r="R154" s="217">
        <f>Q154*H154</f>
        <v>170.34551999999999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1933</v>
      </c>
    </row>
    <row r="155" s="2" customFormat="1" ht="37.8" customHeight="1">
      <c r="A155" s="36"/>
      <c r="B155" s="176"/>
      <c r="C155" s="208" t="s">
        <v>889</v>
      </c>
      <c r="D155" s="208" t="s">
        <v>220</v>
      </c>
      <c r="E155" s="209" t="s">
        <v>2039</v>
      </c>
      <c r="F155" s="210" t="s">
        <v>2040</v>
      </c>
      <c r="G155" s="211" t="s">
        <v>254</v>
      </c>
      <c r="H155" s="212">
        <v>24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0.47117999999999999</v>
      </c>
      <c r="R155" s="217">
        <f>Q155*H155</f>
        <v>11.30832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2041</v>
      </c>
    </row>
    <row r="156" s="2" customFormat="1" ht="24.15" customHeight="1">
      <c r="A156" s="36"/>
      <c r="B156" s="176"/>
      <c r="C156" s="208" t="s">
        <v>893</v>
      </c>
      <c r="D156" s="208" t="s">
        <v>220</v>
      </c>
      <c r="E156" s="209" t="s">
        <v>2042</v>
      </c>
      <c r="F156" s="210" t="s">
        <v>2043</v>
      </c>
      <c r="G156" s="211" t="s">
        <v>254</v>
      </c>
      <c r="H156" s="212">
        <v>24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0.1837</v>
      </c>
      <c r="R156" s="217">
        <f>Q156*H156</f>
        <v>4.4088000000000003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2044</v>
      </c>
    </row>
    <row r="157" s="2" customFormat="1" ht="16.5" customHeight="1">
      <c r="A157" s="36"/>
      <c r="B157" s="176"/>
      <c r="C157" s="221" t="s">
        <v>648</v>
      </c>
      <c r="D157" s="221" t="s">
        <v>357</v>
      </c>
      <c r="E157" s="222" t="s">
        <v>2045</v>
      </c>
      <c r="F157" s="223" t="s">
        <v>2046</v>
      </c>
      <c r="G157" s="224" t="s">
        <v>254</v>
      </c>
      <c r="H157" s="225">
        <v>24.239999999999998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0.40000000000000002</v>
      </c>
      <c r="R157" s="217">
        <f>Q157*H157</f>
        <v>9.6959999999999997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131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2047</v>
      </c>
    </row>
    <row r="158" s="2" customFormat="1" ht="37.8" customHeight="1">
      <c r="A158" s="36"/>
      <c r="B158" s="176"/>
      <c r="C158" s="208" t="s">
        <v>600</v>
      </c>
      <c r="D158" s="208" t="s">
        <v>220</v>
      </c>
      <c r="E158" s="209" t="s">
        <v>2048</v>
      </c>
      <c r="F158" s="210" t="s">
        <v>2049</v>
      </c>
      <c r="G158" s="211" t="s">
        <v>254</v>
      </c>
      <c r="H158" s="212">
        <v>205.69999999999999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0.092499999999999999</v>
      </c>
      <c r="R158" s="217">
        <f>Q158*H158</f>
        <v>19.027249999999999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2050</v>
      </c>
    </row>
    <row r="159" s="2" customFormat="1" ht="16.5" customHeight="1">
      <c r="A159" s="36"/>
      <c r="B159" s="176"/>
      <c r="C159" s="221" t="s">
        <v>584</v>
      </c>
      <c r="D159" s="221" t="s">
        <v>357</v>
      </c>
      <c r="E159" s="222" t="s">
        <v>2051</v>
      </c>
      <c r="F159" s="223" t="s">
        <v>2052</v>
      </c>
      <c r="G159" s="224" t="s">
        <v>254</v>
      </c>
      <c r="H159" s="225">
        <v>209.81399999999999</v>
      </c>
      <c r="I159" s="226"/>
      <c r="J159" s="225">
        <f>ROUND(I159*H159,3)</f>
        <v>0</v>
      </c>
      <c r="K159" s="227"/>
      <c r="L159" s="228"/>
      <c r="M159" s="229" t="s">
        <v>1</v>
      </c>
      <c r="N159" s="230" t="s">
        <v>44</v>
      </c>
      <c r="O159" s="80"/>
      <c r="P159" s="217">
        <f>O159*H159</f>
        <v>0</v>
      </c>
      <c r="Q159" s="217">
        <v>0.13</v>
      </c>
      <c r="R159" s="217">
        <f>Q159*H159</f>
        <v>27.27582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131</v>
      </c>
      <c r="AT159" s="219" t="s">
        <v>357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2053</v>
      </c>
    </row>
    <row r="160" s="12" customFormat="1" ht="22.8" customHeight="1">
      <c r="A160" s="12"/>
      <c r="B160" s="195"/>
      <c r="C160" s="12"/>
      <c r="D160" s="196" t="s">
        <v>77</v>
      </c>
      <c r="E160" s="206" t="s">
        <v>134</v>
      </c>
      <c r="F160" s="206" t="s">
        <v>443</v>
      </c>
      <c r="G160" s="12"/>
      <c r="H160" s="12"/>
      <c r="I160" s="198"/>
      <c r="J160" s="207">
        <f>BK160</f>
        <v>0</v>
      </c>
      <c r="K160" s="12"/>
      <c r="L160" s="195"/>
      <c r="M160" s="200"/>
      <c r="N160" s="201"/>
      <c r="O160" s="201"/>
      <c r="P160" s="202">
        <f>SUM(P161:P170)</f>
        <v>0</v>
      </c>
      <c r="Q160" s="201"/>
      <c r="R160" s="202">
        <f>SUM(R161:R170)</f>
        <v>68.615539749999996</v>
      </c>
      <c r="S160" s="201"/>
      <c r="T160" s="203">
        <f>SUM(T161:T170)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6" t="s">
        <v>82</v>
      </c>
      <c r="AT160" s="204" t="s">
        <v>77</v>
      </c>
      <c r="AU160" s="204" t="s">
        <v>82</v>
      </c>
      <c r="AY160" s="196" t="s">
        <v>217</v>
      </c>
      <c r="BK160" s="205">
        <f>SUM(BK161:BK170)</f>
        <v>0</v>
      </c>
    </row>
    <row r="161" s="2" customFormat="1" ht="37.8" customHeight="1">
      <c r="A161" s="36"/>
      <c r="B161" s="176"/>
      <c r="C161" s="208" t="s">
        <v>1062</v>
      </c>
      <c r="D161" s="208" t="s">
        <v>220</v>
      </c>
      <c r="E161" s="209" t="s">
        <v>1984</v>
      </c>
      <c r="F161" s="210" t="s">
        <v>1985</v>
      </c>
      <c r="G161" s="211" t="s">
        <v>468</v>
      </c>
      <c r="H161" s="212">
        <v>89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0.1459</v>
      </c>
      <c r="R161" s="217">
        <f>Q161*H161</f>
        <v>12.985100000000001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1986</v>
      </c>
    </row>
    <row r="162" s="2" customFormat="1" ht="16.5" customHeight="1">
      <c r="A162" s="36"/>
      <c r="B162" s="176"/>
      <c r="C162" s="221" t="s">
        <v>296</v>
      </c>
      <c r="D162" s="221" t="s">
        <v>357</v>
      </c>
      <c r="E162" s="222" t="s">
        <v>1987</v>
      </c>
      <c r="F162" s="223" t="s">
        <v>1988</v>
      </c>
      <c r="G162" s="224" t="s">
        <v>303</v>
      </c>
      <c r="H162" s="225">
        <v>89</v>
      </c>
      <c r="I162" s="226"/>
      <c r="J162" s="225">
        <f>ROUND(I162*H162,3)</f>
        <v>0</v>
      </c>
      <c r="K162" s="227"/>
      <c r="L162" s="228"/>
      <c r="M162" s="229" t="s">
        <v>1</v>
      </c>
      <c r="N162" s="230" t="s">
        <v>44</v>
      </c>
      <c r="O162" s="80"/>
      <c r="P162" s="217">
        <f>O162*H162</f>
        <v>0</v>
      </c>
      <c r="Q162" s="217">
        <v>0.085000000000000006</v>
      </c>
      <c r="R162" s="217">
        <f>Q162*H162</f>
        <v>7.5650000000000004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131</v>
      </c>
      <c r="AT162" s="219" t="s">
        <v>357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1989</v>
      </c>
    </row>
    <row r="163" s="2" customFormat="1" ht="37.8" customHeight="1">
      <c r="A163" s="36"/>
      <c r="B163" s="176"/>
      <c r="C163" s="208" t="s">
        <v>395</v>
      </c>
      <c r="D163" s="208" t="s">
        <v>220</v>
      </c>
      <c r="E163" s="209" t="s">
        <v>2054</v>
      </c>
      <c r="F163" s="210" t="s">
        <v>2055</v>
      </c>
      <c r="G163" s="211" t="s">
        <v>468</v>
      </c>
      <c r="H163" s="212">
        <v>74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0.099250000000000005</v>
      </c>
      <c r="R163" s="217">
        <f>Q163*H163</f>
        <v>7.3445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2056</v>
      </c>
    </row>
    <row r="164" s="2" customFormat="1" ht="21.75" customHeight="1">
      <c r="A164" s="36"/>
      <c r="B164" s="176"/>
      <c r="C164" s="221" t="s">
        <v>399</v>
      </c>
      <c r="D164" s="221" t="s">
        <v>357</v>
      </c>
      <c r="E164" s="222" t="s">
        <v>2057</v>
      </c>
      <c r="F164" s="223" t="s">
        <v>2058</v>
      </c>
      <c r="G164" s="224" t="s">
        <v>303</v>
      </c>
      <c r="H164" s="225">
        <v>74.739999999999995</v>
      </c>
      <c r="I164" s="226"/>
      <c r="J164" s="225">
        <f>ROUND(I164*H164,3)</f>
        <v>0</v>
      </c>
      <c r="K164" s="227"/>
      <c r="L164" s="228"/>
      <c r="M164" s="229" t="s">
        <v>1</v>
      </c>
      <c r="N164" s="230" t="s">
        <v>44</v>
      </c>
      <c r="O164" s="80"/>
      <c r="P164" s="217">
        <f>O164*H164</f>
        <v>0</v>
      </c>
      <c r="Q164" s="217">
        <v>0.023</v>
      </c>
      <c r="R164" s="217">
        <f>Q164*H164</f>
        <v>1.7190199999999998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131</v>
      </c>
      <c r="AT164" s="219" t="s">
        <v>357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2059</v>
      </c>
    </row>
    <row r="165" s="2" customFormat="1" ht="24.15" customHeight="1">
      <c r="A165" s="36"/>
      <c r="B165" s="176"/>
      <c r="C165" s="208" t="s">
        <v>256</v>
      </c>
      <c r="D165" s="208" t="s">
        <v>220</v>
      </c>
      <c r="E165" s="209" t="s">
        <v>1990</v>
      </c>
      <c r="F165" s="210" t="s">
        <v>1991</v>
      </c>
      <c r="G165" s="211" t="s">
        <v>223</v>
      </c>
      <c r="H165" s="212">
        <v>12.225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2.3083100000000001</v>
      </c>
      <c r="R165" s="217">
        <f>Q165*H165</f>
        <v>28.219089750000002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1992</v>
      </c>
    </row>
    <row r="166" s="2" customFormat="1" ht="33" customHeight="1">
      <c r="A166" s="36"/>
      <c r="B166" s="176"/>
      <c r="C166" s="208" t="s">
        <v>305</v>
      </c>
      <c r="D166" s="208" t="s">
        <v>220</v>
      </c>
      <c r="E166" s="209" t="s">
        <v>2002</v>
      </c>
      <c r="F166" s="210" t="s">
        <v>2003</v>
      </c>
      <c r="G166" s="211" t="s">
        <v>468</v>
      </c>
      <c r="H166" s="212">
        <v>300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0.00042000000000000002</v>
      </c>
      <c r="R166" s="217">
        <f>Q166*H166</f>
        <v>0.126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2004</v>
      </c>
    </row>
    <row r="167" s="2" customFormat="1" ht="37.8" customHeight="1">
      <c r="A167" s="36"/>
      <c r="B167" s="176"/>
      <c r="C167" s="208" t="s">
        <v>652</v>
      </c>
      <c r="D167" s="208" t="s">
        <v>220</v>
      </c>
      <c r="E167" s="209" t="s">
        <v>2060</v>
      </c>
      <c r="F167" s="210" t="s">
        <v>2061</v>
      </c>
      <c r="G167" s="211" t="s">
        <v>468</v>
      </c>
      <c r="H167" s="212">
        <v>33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0.26990999999999998</v>
      </c>
      <c r="R167" s="217">
        <f>Q167*H167</f>
        <v>8.9070299999999989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2062</v>
      </c>
    </row>
    <row r="168" s="2" customFormat="1" ht="24.15" customHeight="1">
      <c r="A168" s="36"/>
      <c r="B168" s="176"/>
      <c r="C168" s="221" t="s">
        <v>819</v>
      </c>
      <c r="D168" s="221" t="s">
        <v>357</v>
      </c>
      <c r="E168" s="222" t="s">
        <v>2063</v>
      </c>
      <c r="F168" s="223" t="s">
        <v>2064</v>
      </c>
      <c r="G168" s="224" t="s">
        <v>303</v>
      </c>
      <c r="H168" s="225">
        <v>2</v>
      </c>
      <c r="I168" s="226"/>
      <c r="J168" s="225">
        <f>ROUND(I168*H168,3)</f>
        <v>0</v>
      </c>
      <c r="K168" s="227"/>
      <c r="L168" s="228"/>
      <c r="M168" s="229" t="s">
        <v>1</v>
      </c>
      <c r="N168" s="230" t="s">
        <v>44</v>
      </c>
      <c r="O168" s="80"/>
      <c r="P168" s="217">
        <f>O168*H168</f>
        <v>0</v>
      </c>
      <c r="Q168" s="217">
        <v>0.00040000000000000002</v>
      </c>
      <c r="R168" s="217">
        <f>Q168*H168</f>
        <v>0.00080000000000000004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131</v>
      </c>
      <c r="AT168" s="219" t="s">
        <v>357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2065</v>
      </c>
    </row>
    <row r="169" s="2" customFormat="1" ht="37.8" customHeight="1">
      <c r="A169" s="36"/>
      <c r="B169" s="176"/>
      <c r="C169" s="221" t="s">
        <v>670</v>
      </c>
      <c r="D169" s="221" t="s">
        <v>357</v>
      </c>
      <c r="E169" s="222" t="s">
        <v>2066</v>
      </c>
      <c r="F169" s="223" t="s">
        <v>2067</v>
      </c>
      <c r="G169" s="224" t="s">
        <v>303</v>
      </c>
      <c r="H169" s="225">
        <v>66</v>
      </c>
      <c r="I169" s="226"/>
      <c r="J169" s="225">
        <f>ROUND(I169*H169,3)</f>
        <v>0</v>
      </c>
      <c r="K169" s="227"/>
      <c r="L169" s="228"/>
      <c r="M169" s="229" t="s">
        <v>1</v>
      </c>
      <c r="N169" s="230" t="s">
        <v>44</v>
      </c>
      <c r="O169" s="80"/>
      <c r="P169" s="217">
        <f>O169*H169</f>
        <v>0</v>
      </c>
      <c r="Q169" s="217">
        <v>0.0040000000000000001</v>
      </c>
      <c r="R169" s="217">
        <f>Q169*H169</f>
        <v>0.26400000000000001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131</v>
      </c>
      <c r="AT169" s="219" t="s">
        <v>357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2068</v>
      </c>
    </row>
    <row r="170" s="2" customFormat="1" ht="33" customHeight="1">
      <c r="A170" s="36"/>
      <c r="B170" s="176"/>
      <c r="C170" s="221" t="s">
        <v>662</v>
      </c>
      <c r="D170" s="221" t="s">
        <v>357</v>
      </c>
      <c r="E170" s="222" t="s">
        <v>2069</v>
      </c>
      <c r="F170" s="223" t="s">
        <v>2070</v>
      </c>
      <c r="G170" s="224" t="s">
        <v>303</v>
      </c>
      <c r="H170" s="225">
        <v>33</v>
      </c>
      <c r="I170" s="226"/>
      <c r="J170" s="225">
        <f>ROUND(I170*H170,3)</f>
        <v>0</v>
      </c>
      <c r="K170" s="227"/>
      <c r="L170" s="228"/>
      <c r="M170" s="229" t="s">
        <v>1</v>
      </c>
      <c r="N170" s="230" t="s">
        <v>44</v>
      </c>
      <c r="O170" s="80"/>
      <c r="P170" s="217">
        <f>O170*H170</f>
        <v>0</v>
      </c>
      <c r="Q170" s="217">
        <v>0.044999999999999998</v>
      </c>
      <c r="R170" s="217">
        <f>Q170*H170</f>
        <v>1.4849999999999999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131</v>
      </c>
      <c r="AT170" s="219" t="s">
        <v>357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2071</v>
      </c>
    </row>
    <row r="171" s="12" customFormat="1" ht="25.92" customHeight="1">
      <c r="A171" s="12"/>
      <c r="B171" s="195"/>
      <c r="C171" s="12"/>
      <c r="D171" s="196" t="s">
        <v>77</v>
      </c>
      <c r="E171" s="197" t="s">
        <v>482</v>
      </c>
      <c r="F171" s="197" t="s">
        <v>483</v>
      </c>
      <c r="G171" s="12"/>
      <c r="H171" s="12"/>
      <c r="I171" s="198"/>
      <c r="J171" s="199">
        <f>BK171</f>
        <v>0</v>
      </c>
      <c r="K171" s="12"/>
      <c r="L171" s="195"/>
      <c r="M171" s="200"/>
      <c r="N171" s="201"/>
      <c r="O171" s="201"/>
      <c r="P171" s="202">
        <f>P172+P174</f>
        <v>0</v>
      </c>
      <c r="Q171" s="201"/>
      <c r="R171" s="202">
        <f>R172+R174</f>
        <v>0.019200000000000002</v>
      </c>
      <c r="S171" s="201"/>
      <c r="T171" s="203">
        <f>T172+T174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6" t="s">
        <v>88</v>
      </c>
      <c r="AT171" s="204" t="s">
        <v>77</v>
      </c>
      <c r="AU171" s="204" t="s">
        <v>78</v>
      </c>
      <c r="AY171" s="196" t="s">
        <v>217</v>
      </c>
      <c r="BK171" s="205">
        <f>BK172+BK174</f>
        <v>0</v>
      </c>
    </row>
    <row r="172" s="12" customFormat="1" ht="22.8" customHeight="1">
      <c r="A172" s="12"/>
      <c r="B172" s="195"/>
      <c r="C172" s="12"/>
      <c r="D172" s="196" t="s">
        <v>77</v>
      </c>
      <c r="E172" s="206" t="s">
        <v>1015</v>
      </c>
      <c r="F172" s="206" t="s">
        <v>1016</v>
      </c>
      <c r="G172" s="12"/>
      <c r="H172" s="12"/>
      <c r="I172" s="198"/>
      <c r="J172" s="207">
        <f>BK172</f>
        <v>0</v>
      </c>
      <c r="K172" s="12"/>
      <c r="L172" s="195"/>
      <c r="M172" s="200"/>
      <c r="N172" s="201"/>
      <c r="O172" s="201"/>
      <c r="P172" s="202">
        <f>P173</f>
        <v>0</v>
      </c>
      <c r="Q172" s="201"/>
      <c r="R172" s="202">
        <f>R173</f>
        <v>0.017600000000000001</v>
      </c>
      <c r="S172" s="201"/>
      <c r="T172" s="203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96" t="s">
        <v>88</v>
      </c>
      <c r="AT172" s="204" t="s">
        <v>77</v>
      </c>
      <c r="AU172" s="204" t="s">
        <v>82</v>
      </c>
      <c r="AY172" s="196" t="s">
        <v>217</v>
      </c>
      <c r="BK172" s="205">
        <f>BK173</f>
        <v>0</v>
      </c>
    </row>
    <row r="173" s="2" customFormat="1" ht="21.75" customHeight="1">
      <c r="A173" s="36"/>
      <c r="B173" s="176"/>
      <c r="C173" s="208" t="s">
        <v>666</v>
      </c>
      <c r="D173" s="208" t="s">
        <v>220</v>
      </c>
      <c r="E173" s="209" t="s">
        <v>1017</v>
      </c>
      <c r="F173" s="210" t="s">
        <v>1018</v>
      </c>
      <c r="G173" s="211" t="s">
        <v>468</v>
      </c>
      <c r="H173" s="212">
        <v>10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0.0017600000000000001</v>
      </c>
      <c r="R173" s="217">
        <f>Q173*H173</f>
        <v>0.017600000000000001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149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149</v>
      </c>
      <c r="BM173" s="219" t="s">
        <v>2072</v>
      </c>
    </row>
    <row r="174" s="12" customFormat="1" ht="22.8" customHeight="1">
      <c r="A174" s="12"/>
      <c r="B174" s="195"/>
      <c r="C174" s="12"/>
      <c r="D174" s="196" t="s">
        <v>77</v>
      </c>
      <c r="E174" s="206" t="s">
        <v>756</v>
      </c>
      <c r="F174" s="206" t="s">
        <v>757</v>
      </c>
      <c r="G174" s="12"/>
      <c r="H174" s="12"/>
      <c r="I174" s="198"/>
      <c r="J174" s="207">
        <f>BK174</f>
        <v>0</v>
      </c>
      <c r="K174" s="12"/>
      <c r="L174" s="195"/>
      <c r="M174" s="200"/>
      <c r="N174" s="201"/>
      <c r="O174" s="201"/>
      <c r="P174" s="202">
        <f>P175</f>
        <v>0</v>
      </c>
      <c r="Q174" s="201"/>
      <c r="R174" s="202">
        <f>R175</f>
        <v>0.0016000000000000001</v>
      </c>
      <c r="S174" s="201"/>
      <c r="T174" s="203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96" t="s">
        <v>88</v>
      </c>
      <c r="AT174" s="204" t="s">
        <v>77</v>
      </c>
      <c r="AU174" s="204" t="s">
        <v>82</v>
      </c>
      <c r="AY174" s="196" t="s">
        <v>217</v>
      </c>
      <c r="BK174" s="205">
        <f>BK175</f>
        <v>0</v>
      </c>
    </row>
    <row r="175" s="2" customFormat="1" ht="24.15" customHeight="1">
      <c r="A175" s="36"/>
      <c r="B175" s="176"/>
      <c r="C175" s="208" t="s">
        <v>403</v>
      </c>
      <c r="D175" s="208" t="s">
        <v>220</v>
      </c>
      <c r="E175" s="209" t="s">
        <v>2073</v>
      </c>
      <c r="F175" s="210" t="s">
        <v>2074</v>
      </c>
      <c r="G175" s="211" t="s">
        <v>468</v>
      </c>
      <c r="H175" s="212">
        <v>32</v>
      </c>
      <c r="I175" s="213"/>
      <c r="J175" s="212">
        <f>ROUND(I175*H175,3)</f>
        <v>0</v>
      </c>
      <c r="K175" s="214"/>
      <c r="L175" s="37"/>
      <c r="M175" s="236" t="s">
        <v>1</v>
      </c>
      <c r="N175" s="237" t="s">
        <v>44</v>
      </c>
      <c r="O175" s="233"/>
      <c r="P175" s="234">
        <f>O175*H175</f>
        <v>0</v>
      </c>
      <c r="Q175" s="234">
        <v>5.0000000000000002E-05</v>
      </c>
      <c r="R175" s="234">
        <f>Q175*H175</f>
        <v>0.0016000000000000001</v>
      </c>
      <c r="S175" s="234">
        <v>0</v>
      </c>
      <c r="T175" s="23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149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149</v>
      </c>
      <c r="BM175" s="219" t="s">
        <v>2075</v>
      </c>
    </row>
    <row r="176" s="2" customFormat="1" ht="6.96" customHeight="1">
      <c r="A176" s="36"/>
      <c r="B176" s="63"/>
      <c r="C176" s="64"/>
      <c r="D176" s="64"/>
      <c r="E176" s="64"/>
      <c r="F176" s="64"/>
      <c r="G176" s="64"/>
      <c r="H176" s="64"/>
      <c r="I176" s="64"/>
      <c r="J176" s="64"/>
      <c r="K176" s="64"/>
      <c r="L176" s="37"/>
      <c r="M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</sheetData>
  <autoFilter ref="C137:K175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0:F110"/>
    <mergeCell ref="D111:F111"/>
    <mergeCell ref="D112:F112"/>
    <mergeCell ref="D113:F113"/>
    <mergeCell ref="D114:F114"/>
    <mergeCell ref="E126:H12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1888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30" customHeight="1">
      <c r="A11" s="36"/>
      <c r="B11" s="37"/>
      <c r="C11" s="36"/>
      <c r="D11" s="36"/>
      <c r="E11" s="70" t="s">
        <v>2076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J104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ROUND((SUM(BE104:BE111) + SUM(BE133:BE180)),  2)</f>
        <v>0</v>
      </c>
      <c r="G37" s="152"/>
      <c r="H37" s="152"/>
      <c r="I37" s="153">
        <v>0.20000000000000001</v>
      </c>
      <c r="J37" s="151">
        <f>ROUND(((SUM(BE104:BE111) + SUM(BE133:BE180))*I37),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ROUND((SUM(BF104:BF111) + SUM(BF133:BF180)),  2)</f>
        <v>0</v>
      </c>
      <c r="G38" s="152"/>
      <c r="H38" s="152"/>
      <c r="I38" s="153">
        <v>0.20000000000000001</v>
      </c>
      <c r="J38" s="151">
        <f>ROUND(((SUM(BF104:BF111) + SUM(BF133:BF180))*I38),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ROUND((SUM(BG104:BG111) + SUM(BG133:BG180)),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ROUND((SUM(BH104:BH111) + SUM(BH133:BH180)),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ROUND((SUM(BI104:BI111) + SUM(BI133:BI180)),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1888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30" customHeight="1">
      <c r="A89" s="36"/>
      <c r="B89" s="37"/>
      <c r="C89" s="36"/>
      <c r="D89" s="36"/>
      <c r="E89" s="70" t="str">
        <f>E11</f>
        <v>2_3 - Úprava cesty III/1464, trvalé a dočasné dopravné značenie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J133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J134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J135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177</v>
      </c>
      <c r="E101" s="172"/>
      <c r="F101" s="172"/>
      <c r="G101" s="172"/>
      <c r="H101" s="172"/>
      <c r="I101" s="172"/>
      <c r="J101" s="173">
        <f>J142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29.28" customHeight="1">
      <c r="A104" s="36"/>
      <c r="B104" s="37"/>
      <c r="C104" s="165" t="s">
        <v>194</v>
      </c>
      <c r="D104" s="36"/>
      <c r="E104" s="36"/>
      <c r="F104" s="36"/>
      <c r="G104" s="36"/>
      <c r="H104" s="36"/>
      <c r="I104" s="36"/>
      <c r="J104" s="174">
        <f>ROUND(J105 + J106 + J107 + J108 + J109 + J110,2)</f>
        <v>0</v>
      </c>
      <c r="K104" s="36"/>
      <c r="L104" s="58"/>
      <c r="N104" s="175" t="s">
        <v>42</v>
      </c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18" customHeight="1">
      <c r="A105" s="36"/>
      <c r="B105" s="176"/>
      <c r="C105" s="177"/>
      <c r="D105" s="137" t="s">
        <v>195</v>
      </c>
      <c r="E105" s="178"/>
      <c r="F105" s="178"/>
      <c r="G105" s="177"/>
      <c r="H105" s="177"/>
      <c r="I105" s="177"/>
      <c r="J105" s="133">
        <v>0</v>
      </c>
      <c r="K105" s="177"/>
      <c r="L105" s="179"/>
      <c r="M105" s="180"/>
      <c r="N105" s="181" t="s">
        <v>44</v>
      </c>
      <c r="O105" s="180"/>
      <c r="P105" s="180"/>
      <c r="Q105" s="180"/>
      <c r="R105" s="180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2" t="s">
        <v>196</v>
      </c>
      <c r="AZ105" s="180"/>
      <c r="BA105" s="180"/>
      <c r="BB105" s="180"/>
      <c r="BC105" s="180"/>
      <c r="BD105" s="180"/>
      <c r="BE105" s="183">
        <f>IF(N105="základná",J105,0)</f>
        <v>0</v>
      </c>
      <c r="BF105" s="183">
        <f>IF(N105="znížená",J105,0)</f>
        <v>0</v>
      </c>
      <c r="BG105" s="183">
        <f>IF(N105="zákl. prenesená",J105,0)</f>
        <v>0</v>
      </c>
      <c r="BH105" s="183">
        <f>IF(N105="zníž. prenesená",J105,0)</f>
        <v>0</v>
      </c>
      <c r="BI105" s="183">
        <f>IF(N105="nulová",J105,0)</f>
        <v>0</v>
      </c>
      <c r="BJ105" s="182" t="s">
        <v>88</v>
      </c>
      <c r="BK105" s="180"/>
      <c r="BL105" s="180"/>
      <c r="BM105" s="180"/>
    </row>
    <row r="106" s="2" customFormat="1" ht="18" customHeight="1">
      <c r="A106" s="36"/>
      <c r="B106" s="176"/>
      <c r="C106" s="177"/>
      <c r="D106" s="137" t="s">
        <v>197</v>
      </c>
      <c r="E106" s="178"/>
      <c r="F106" s="178"/>
      <c r="G106" s="177"/>
      <c r="H106" s="177"/>
      <c r="I106" s="177"/>
      <c r="J106" s="133">
        <v>0</v>
      </c>
      <c r="K106" s="177"/>
      <c r="L106" s="179"/>
      <c r="M106" s="180"/>
      <c r="N106" s="181" t="s">
        <v>44</v>
      </c>
      <c r="O106" s="180"/>
      <c r="P106" s="180"/>
      <c r="Q106" s="180"/>
      <c r="R106" s="180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2" t="s">
        <v>196</v>
      </c>
      <c r="AZ106" s="180"/>
      <c r="BA106" s="180"/>
      <c r="BB106" s="180"/>
      <c r="BC106" s="180"/>
      <c r="BD106" s="180"/>
      <c r="BE106" s="183">
        <f>IF(N106="základná",J106,0)</f>
        <v>0</v>
      </c>
      <c r="BF106" s="183">
        <f>IF(N106="znížená",J106,0)</f>
        <v>0</v>
      </c>
      <c r="BG106" s="183">
        <f>IF(N106="zákl. prenesená",J106,0)</f>
        <v>0</v>
      </c>
      <c r="BH106" s="183">
        <f>IF(N106="zníž. prenesená",J106,0)</f>
        <v>0</v>
      </c>
      <c r="BI106" s="183">
        <f>IF(N106="nulová",J106,0)</f>
        <v>0</v>
      </c>
      <c r="BJ106" s="182" t="s">
        <v>88</v>
      </c>
      <c r="BK106" s="180"/>
      <c r="BL106" s="180"/>
      <c r="BM106" s="180"/>
    </row>
    <row r="107" s="2" customFormat="1" ht="18" customHeight="1">
      <c r="A107" s="36"/>
      <c r="B107" s="176"/>
      <c r="C107" s="177"/>
      <c r="D107" s="137" t="s">
        <v>198</v>
      </c>
      <c r="E107" s="178"/>
      <c r="F107" s="178"/>
      <c r="G107" s="177"/>
      <c r="H107" s="177"/>
      <c r="I107" s="177"/>
      <c r="J107" s="133">
        <v>0</v>
      </c>
      <c r="K107" s="177"/>
      <c r="L107" s="179"/>
      <c r="M107" s="180"/>
      <c r="N107" s="181" t="s">
        <v>44</v>
      </c>
      <c r="O107" s="180"/>
      <c r="P107" s="180"/>
      <c r="Q107" s="180"/>
      <c r="R107" s="180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2" t="s">
        <v>196</v>
      </c>
      <c r="AZ107" s="180"/>
      <c r="BA107" s="180"/>
      <c r="BB107" s="180"/>
      <c r="BC107" s="180"/>
      <c r="BD107" s="180"/>
      <c r="BE107" s="183">
        <f>IF(N107="základná",J107,0)</f>
        <v>0</v>
      </c>
      <c r="BF107" s="183">
        <f>IF(N107="znížená",J107,0)</f>
        <v>0</v>
      </c>
      <c r="BG107" s="183">
        <f>IF(N107="zákl. prenesená",J107,0)</f>
        <v>0</v>
      </c>
      <c r="BH107" s="183">
        <f>IF(N107="zníž. prenesená",J107,0)</f>
        <v>0</v>
      </c>
      <c r="BI107" s="183">
        <f>IF(N107="nulová",J107,0)</f>
        <v>0</v>
      </c>
      <c r="BJ107" s="182" t="s">
        <v>88</v>
      </c>
      <c r="BK107" s="180"/>
      <c r="BL107" s="180"/>
      <c r="BM107" s="180"/>
    </row>
    <row r="108" s="2" customFormat="1" ht="18" customHeight="1">
      <c r="A108" s="36"/>
      <c r="B108" s="176"/>
      <c r="C108" s="177"/>
      <c r="D108" s="137" t="s">
        <v>199</v>
      </c>
      <c r="E108" s="178"/>
      <c r="F108" s="178"/>
      <c r="G108" s="177"/>
      <c r="H108" s="177"/>
      <c r="I108" s="177"/>
      <c r="J108" s="133">
        <v>0</v>
      </c>
      <c r="K108" s="177"/>
      <c r="L108" s="179"/>
      <c r="M108" s="180"/>
      <c r="N108" s="181" t="s">
        <v>44</v>
      </c>
      <c r="O108" s="180"/>
      <c r="P108" s="180"/>
      <c r="Q108" s="180"/>
      <c r="R108" s="180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2" t="s">
        <v>196</v>
      </c>
      <c r="AZ108" s="180"/>
      <c r="BA108" s="180"/>
      <c r="BB108" s="180"/>
      <c r="BC108" s="180"/>
      <c r="BD108" s="180"/>
      <c r="BE108" s="183">
        <f>IF(N108="základná",J108,0)</f>
        <v>0</v>
      </c>
      <c r="BF108" s="183">
        <f>IF(N108="znížená",J108,0)</f>
        <v>0</v>
      </c>
      <c r="BG108" s="183">
        <f>IF(N108="zákl. prenesená",J108,0)</f>
        <v>0</v>
      </c>
      <c r="BH108" s="183">
        <f>IF(N108="zníž. prenesená",J108,0)</f>
        <v>0</v>
      </c>
      <c r="BI108" s="183">
        <f>IF(N108="nulová",J108,0)</f>
        <v>0</v>
      </c>
      <c r="BJ108" s="182" t="s">
        <v>88</v>
      </c>
      <c r="BK108" s="180"/>
      <c r="BL108" s="180"/>
      <c r="BM108" s="180"/>
    </row>
    <row r="109" s="2" customFormat="1" ht="18" customHeight="1">
      <c r="A109" s="36"/>
      <c r="B109" s="176"/>
      <c r="C109" s="177"/>
      <c r="D109" s="137" t="s">
        <v>200</v>
      </c>
      <c r="E109" s="178"/>
      <c r="F109" s="178"/>
      <c r="G109" s="177"/>
      <c r="H109" s="177"/>
      <c r="I109" s="177"/>
      <c r="J109" s="133">
        <v>0</v>
      </c>
      <c r="K109" s="177"/>
      <c r="L109" s="179"/>
      <c r="M109" s="180"/>
      <c r="N109" s="181" t="s">
        <v>44</v>
      </c>
      <c r="O109" s="180"/>
      <c r="P109" s="180"/>
      <c r="Q109" s="180"/>
      <c r="R109" s="180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2" t="s">
        <v>196</v>
      </c>
      <c r="AZ109" s="180"/>
      <c r="BA109" s="180"/>
      <c r="BB109" s="180"/>
      <c r="BC109" s="180"/>
      <c r="BD109" s="180"/>
      <c r="BE109" s="183">
        <f>IF(N109="základná",J109,0)</f>
        <v>0</v>
      </c>
      <c r="BF109" s="183">
        <f>IF(N109="znížená",J109,0)</f>
        <v>0</v>
      </c>
      <c r="BG109" s="183">
        <f>IF(N109="zákl. prenesená",J109,0)</f>
        <v>0</v>
      </c>
      <c r="BH109" s="183">
        <f>IF(N109="zníž. prenesená",J109,0)</f>
        <v>0</v>
      </c>
      <c r="BI109" s="183">
        <f>IF(N109="nulová",J109,0)</f>
        <v>0</v>
      </c>
      <c r="BJ109" s="182" t="s">
        <v>88</v>
      </c>
      <c r="BK109" s="180"/>
      <c r="BL109" s="180"/>
      <c r="BM109" s="180"/>
    </row>
    <row r="110" s="2" customFormat="1" ht="18" customHeight="1">
      <c r="A110" s="36"/>
      <c r="B110" s="176"/>
      <c r="C110" s="177"/>
      <c r="D110" s="178" t="s">
        <v>201</v>
      </c>
      <c r="E110" s="177"/>
      <c r="F110" s="177"/>
      <c r="G110" s="177"/>
      <c r="H110" s="177"/>
      <c r="I110" s="177"/>
      <c r="J110" s="133">
        <f>ROUND(J32*T110,2)</f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202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41" t="s">
        <v>160</v>
      </c>
      <c r="D112" s="142"/>
      <c r="E112" s="142"/>
      <c r="F112" s="142"/>
      <c r="G112" s="142"/>
      <c r="H112" s="142"/>
      <c r="I112" s="142"/>
      <c r="J112" s="143">
        <f>ROUND(J98+J104,2)</f>
        <v>0</v>
      </c>
      <c r="K112" s="142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7" s="2" customFormat="1" ht="6.96" customHeight="1">
      <c r="A117" s="36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4.96" customHeight="1">
      <c r="A118" s="36"/>
      <c r="B118" s="37"/>
      <c r="C118" s="19" t="s">
        <v>203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145" t="str">
        <f>E7</f>
        <v>ČSPHM F. Petrol Marcelová</v>
      </c>
      <c r="F121" s="28"/>
      <c r="G121" s="28"/>
      <c r="H121" s="28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" customFormat="1" ht="12" customHeight="1">
      <c r="B122" s="18"/>
      <c r="C122" s="28" t="s">
        <v>162</v>
      </c>
      <c r="L122" s="18"/>
    </row>
    <row r="123" s="2" customFormat="1" ht="16.5" customHeight="1">
      <c r="A123" s="36"/>
      <c r="B123" s="37"/>
      <c r="C123" s="36"/>
      <c r="D123" s="36"/>
      <c r="E123" s="145" t="s">
        <v>1888</v>
      </c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960</v>
      </c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30" customHeight="1">
      <c r="A125" s="36"/>
      <c r="B125" s="37"/>
      <c r="C125" s="36"/>
      <c r="D125" s="36"/>
      <c r="E125" s="70" t="str">
        <f>E11</f>
        <v>2_3 - Úprava cesty III/1464, trvalé a dočasné dopravné značenie</v>
      </c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18</v>
      </c>
      <c r="D127" s="36"/>
      <c r="E127" s="36"/>
      <c r="F127" s="23" t="str">
        <f>F14</f>
        <v>k.ú. Marcelová</v>
      </c>
      <c r="G127" s="36"/>
      <c r="H127" s="36"/>
      <c r="I127" s="28" t="s">
        <v>20</v>
      </c>
      <c r="J127" s="72" t="str">
        <f>IF(J14="","",J14)</f>
        <v>24. 1. 2022</v>
      </c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25.65" customHeight="1">
      <c r="A129" s="36"/>
      <c r="B129" s="37"/>
      <c r="C129" s="28" t="s">
        <v>22</v>
      </c>
      <c r="D129" s="36"/>
      <c r="E129" s="36"/>
      <c r="F129" s="23" t="str">
        <f>E17</f>
        <v>F.PROPERTY s.r.o., K. Nagya 12/2, Komárno</v>
      </c>
      <c r="G129" s="36"/>
      <c r="H129" s="36"/>
      <c r="I129" s="28" t="s">
        <v>28</v>
      </c>
      <c r="J129" s="32" t="str">
        <f>E23</f>
        <v>FKF design spol. s r.o.</v>
      </c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5.15" customHeight="1">
      <c r="A130" s="36"/>
      <c r="B130" s="37"/>
      <c r="C130" s="28" t="s">
        <v>26</v>
      </c>
      <c r="D130" s="36"/>
      <c r="E130" s="36"/>
      <c r="F130" s="23" t="str">
        <f>IF(E20="","",E20)</f>
        <v>Vyplň údaj</v>
      </c>
      <c r="G130" s="36"/>
      <c r="H130" s="36"/>
      <c r="I130" s="28" t="s">
        <v>32</v>
      </c>
      <c r="J130" s="32" t="str">
        <f>E26</f>
        <v xml:space="preserve"> </v>
      </c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0.32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11" customFormat="1" ht="29.28" customHeight="1">
      <c r="A132" s="184"/>
      <c r="B132" s="185"/>
      <c r="C132" s="186" t="s">
        <v>204</v>
      </c>
      <c r="D132" s="187" t="s">
        <v>63</v>
      </c>
      <c r="E132" s="187" t="s">
        <v>59</v>
      </c>
      <c r="F132" s="187" t="s">
        <v>60</v>
      </c>
      <c r="G132" s="187" t="s">
        <v>205</v>
      </c>
      <c r="H132" s="187" t="s">
        <v>206</v>
      </c>
      <c r="I132" s="187" t="s">
        <v>207</v>
      </c>
      <c r="J132" s="188" t="s">
        <v>168</v>
      </c>
      <c r="K132" s="189" t="s">
        <v>208</v>
      </c>
      <c r="L132" s="190"/>
      <c r="M132" s="89" t="s">
        <v>1</v>
      </c>
      <c r="N132" s="90" t="s">
        <v>42</v>
      </c>
      <c r="O132" s="90" t="s">
        <v>209</v>
      </c>
      <c r="P132" s="90" t="s">
        <v>210</v>
      </c>
      <c r="Q132" s="90" t="s">
        <v>211</v>
      </c>
      <c r="R132" s="90" t="s">
        <v>212</v>
      </c>
      <c r="S132" s="90" t="s">
        <v>213</v>
      </c>
      <c r="T132" s="91" t="s">
        <v>214</v>
      </c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6"/>
      <c r="B133" s="37"/>
      <c r="C133" s="96" t="s">
        <v>165</v>
      </c>
      <c r="D133" s="36"/>
      <c r="E133" s="36"/>
      <c r="F133" s="36"/>
      <c r="G133" s="36"/>
      <c r="H133" s="36"/>
      <c r="I133" s="36"/>
      <c r="J133" s="191">
        <f>BK133</f>
        <v>0</v>
      </c>
      <c r="K133" s="36"/>
      <c r="L133" s="37"/>
      <c r="M133" s="92"/>
      <c r="N133" s="76"/>
      <c r="O133" s="93"/>
      <c r="P133" s="192">
        <f>P134</f>
        <v>0</v>
      </c>
      <c r="Q133" s="93"/>
      <c r="R133" s="192">
        <f>R134</f>
        <v>6.18499</v>
      </c>
      <c r="S133" s="93"/>
      <c r="T133" s="193">
        <f>T134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77</v>
      </c>
      <c r="AU133" s="15" t="s">
        <v>170</v>
      </c>
      <c r="BK133" s="194">
        <f>BK134</f>
        <v>0</v>
      </c>
    </row>
    <row r="134" s="12" customFormat="1" ht="25.92" customHeight="1">
      <c r="A134" s="12"/>
      <c r="B134" s="195"/>
      <c r="C134" s="12"/>
      <c r="D134" s="196" t="s">
        <v>77</v>
      </c>
      <c r="E134" s="197" t="s">
        <v>215</v>
      </c>
      <c r="F134" s="197" t="s">
        <v>216</v>
      </c>
      <c r="G134" s="12"/>
      <c r="H134" s="12"/>
      <c r="I134" s="198"/>
      <c r="J134" s="199">
        <f>BK134</f>
        <v>0</v>
      </c>
      <c r="K134" s="12"/>
      <c r="L134" s="195"/>
      <c r="M134" s="200"/>
      <c r="N134" s="201"/>
      <c r="O134" s="201"/>
      <c r="P134" s="202">
        <f>P135+P142</f>
        <v>0</v>
      </c>
      <c r="Q134" s="201"/>
      <c r="R134" s="202">
        <f>R135+R142</f>
        <v>6.18499</v>
      </c>
      <c r="S134" s="201"/>
      <c r="T134" s="203">
        <f>T135+T142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6" t="s">
        <v>82</v>
      </c>
      <c r="AT134" s="204" t="s">
        <v>77</v>
      </c>
      <c r="AU134" s="204" t="s">
        <v>78</v>
      </c>
      <c r="AY134" s="196" t="s">
        <v>217</v>
      </c>
      <c r="BK134" s="205">
        <f>BK135+BK142</f>
        <v>0</v>
      </c>
    </row>
    <row r="135" s="12" customFormat="1" ht="22.8" customHeight="1">
      <c r="A135" s="12"/>
      <c r="B135" s="195"/>
      <c r="C135" s="12"/>
      <c r="D135" s="196" t="s">
        <v>77</v>
      </c>
      <c r="E135" s="206" t="s">
        <v>82</v>
      </c>
      <c r="F135" s="206" t="s">
        <v>218</v>
      </c>
      <c r="G135" s="12"/>
      <c r="H135" s="12"/>
      <c r="I135" s="198"/>
      <c r="J135" s="207">
        <f>BK135</f>
        <v>0</v>
      </c>
      <c r="K135" s="12"/>
      <c r="L135" s="195"/>
      <c r="M135" s="200"/>
      <c r="N135" s="201"/>
      <c r="O135" s="201"/>
      <c r="P135" s="202">
        <f>SUM(P136:P141)</f>
        <v>0</v>
      </c>
      <c r="Q135" s="201"/>
      <c r="R135" s="202">
        <f>SUM(R136:R141)</f>
        <v>0</v>
      </c>
      <c r="S135" s="201"/>
      <c r="T135" s="203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6" t="s">
        <v>82</v>
      </c>
      <c r="AT135" s="204" t="s">
        <v>77</v>
      </c>
      <c r="AU135" s="204" t="s">
        <v>82</v>
      </c>
      <c r="AY135" s="196" t="s">
        <v>217</v>
      </c>
      <c r="BK135" s="205">
        <f>SUM(BK136:BK141)</f>
        <v>0</v>
      </c>
    </row>
    <row r="136" s="2" customFormat="1" ht="21.75" customHeight="1">
      <c r="A136" s="36"/>
      <c r="B136" s="176"/>
      <c r="C136" s="208" t="s">
        <v>82</v>
      </c>
      <c r="D136" s="208" t="s">
        <v>220</v>
      </c>
      <c r="E136" s="209" t="s">
        <v>2077</v>
      </c>
      <c r="F136" s="210" t="s">
        <v>2078</v>
      </c>
      <c r="G136" s="211" t="s">
        <v>223</v>
      </c>
      <c r="H136" s="212">
        <v>3.7440000000000002</v>
      </c>
      <c r="I136" s="213"/>
      <c r="J136" s="212">
        <f>ROUND(I136*H136,3)</f>
        <v>0</v>
      </c>
      <c r="K136" s="214"/>
      <c r="L136" s="37"/>
      <c r="M136" s="215" t="s">
        <v>1</v>
      </c>
      <c r="N136" s="216" t="s">
        <v>44</v>
      </c>
      <c r="O136" s="80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119</v>
      </c>
      <c r="AT136" s="219" t="s">
        <v>220</v>
      </c>
      <c r="AU136" s="219" t="s">
        <v>88</v>
      </c>
      <c r="AY136" s="15" t="s">
        <v>217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220">
        <f>ROUND(I136*H136,3)</f>
        <v>0</v>
      </c>
      <c r="BL136" s="15" t="s">
        <v>119</v>
      </c>
      <c r="BM136" s="219" t="s">
        <v>2079</v>
      </c>
    </row>
    <row r="137" s="2" customFormat="1" ht="24.15" customHeight="1">
      <c r="A137" s="36"/>
      <c r="B137" s="176"/>
      <c r="C137" s="208" t="s">
        <v>110</v>
      </c>
      <c r="D137" s="208" t="s">
        <v>220</v>
      </c>
      <c r="E137" s="209" t="s">
        <v>230</v>
      </c>
      <c r="F137" s="210" t="s">
        <v>231</v>
      </c>
      <c r="G137" s="211" t="s">
        <v>223</v>
      </c>
      <c r="H137" s="212">
        <v>3.7440000000000002</v>
      </c>
      <c r="I137" s="213"/>
      <c r="J137" s="212">
        <f>ROUND(I137*H137,3)</f>
        <v>0</v>
      </c>
      <c r="K137" s="214"/>
      <c r="L137" s="37"/>
      <c r="M137" s="215" t="s">
        <v>1</v>
      </c>
      <c r="N137" s="216" t="s">
        <v>44</v>
      </c>
      <c r="O137" s="80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9" t="s">
        <v>119</v>
      </c>
      <c r="AT137" s="219" t="s">
        <v>220</v>
      </c>
      <c r="AU137" s="219" t="s">
        <v>88</v>
      </c>
      <c r="AY137" s="15" t="s">
        <v>217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220">
        <f>ROUND(I137*H137,3)</f>
        <v>0</v>
      </c>
      <c r="BL137" s="15" t="s">
        <v>119</v>
      </c>
      <c r="BM137" s="219" t="s">
        <v>2080</v>
      </c>
    </row>
    <row r="138" s="2" customFormat="1" ht="33" customHeight="1">
      <c r="A138" s="36"/>
      <c r="B138" s="176"/>
      <c r="C138" s="208" t="s">
        <v>119</v>
      </c>
      <c r="D138" s="208" t="s">
        <v>220</v>
      </c>
      <c r="E138" s="209" t="s">
        <v>2024</v>
      </c>
      <c r="F138" s="210" t="s">
        <v>2025</v>
      </c>
      <c r="G138" s="211" t="s">
        <v>223</v>
      </c>
      <c r="H138" s="212">
        <v>3.7440000000000002</v>
      </c>
      <c r="I138" s="213"/>
      <c r="J138" s="212">
        <f>ROUND(I138*H138,3)</f>
        <v>0</v>
      </c>
      <c r="K138" s="214"/>
      <c r="L138" s="37"/>
      <c r="M138" s="215" t="s">
        <v>1</v>
      </c>
      <c r="N138" s="216" t="s">
        <v>44</v>
      </c>
      <c r="O138" s="80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119</v>
      </c>
      <c r="AT138" s="219" t="s">
        <v>220</v>
      </c>
      <c r="AU138" s="219" t="s">
        <v>88</v>
      </c>
      <c r="AY138" s="15" t="s">
        <v>217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220">
        <f>ROUND(I138*H138,3)</f>
        <v>0</v>
      </c>
      <c r="BL138" s="15" t="s">
        <v>119</v>
      </c>
      <c r="BM138" s="219" t="s">
        <v>2081</v>
      </c>
    </row>
    <row r="139" s="2" customFormat="1" ht="24.15" customHeight="1">
      <c r="A139" s="36"/>
      <c r="B139" s="176"/>
      <c r="C139" s="208" t="s">
        <v>125</v>
      </c>
      <c r="D139" s="208" t="s">
        <v>220</v>
      </c>
      <c r="E139" s="209" t="s">
        <v>969</v>
      </c>
      <c r="F139" s="210" t="s">
        <v>970</v>
      </c>
      <c r="G139" s="211" t="s">
        <v>223</v>
      </c>
      <c r="H139" s="212">
        <v>3.7440000000000002</v>
      </c>
      <c r="I139" s="213"/>
      <c r="J139" s="212">
        <f>ROUND(I139*H139,3)</f>
        <v>0</v>
      </c>
      <c r="K139" s="214"/>
      <c r="L139" s="37"/>
      <c r="M139" s="215" t="s">
        <v>1</v>
      </c>
      <c r="N139" s="216" t="s">
        <v>44</v>
      </c>
      <c r="O139" s="80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119</v>
      </c>
      <c r="AT139" s="219" t="s">
        <v>220</v>
      </c>
      <c r="AU139" s="219" t="s">
        <v>88</v>
      </c>
      <c r="AY139" s="15" t="s">
        <v>217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220">
        <f>ROUND(I139*H139,3)</f>
        <v>0</v>
      </c>
      <c r="BL139" s="15" t="s">
        <v>119</v>
      </c>
      <c r="BM139" s="219" t="s">
        <v>2082</v>
      </c>
    </row>
    <row r="140" s="2" customFormat="1" ht="16.5" customHeight="1">
      <c r="A140" s="36"/>
      <c r="B140" s="176"/>
      <c r="C140" s="208" t="s">
        <v>128</v>
      </c>
      <c r="D140" s="208" t="s">
        <v>220</v>
      </c>
      <c r="E140" s="209" t="s">
        <v>972</v>
      </c>
      <c r="F140" s="210" t="s">
        <v>973</v>
      </c>
      <c r="G140" s="211" t="s">
        <v>223</v>
      </c>
      <c r="H140" s="212">
        <v>3.7440000000000002</v>
      </c>
      <c r="I140" s="213"/>
      <c r="J140" s="212">
        <f>ROUND(I140*H140,3)</f>
        <v>0</v>
      </c>
      <c r="K140" s="214"/>
      <c r="L140" s="37"/>
      <c r="M140" s="215" t="s">
        <v>1</v>
      </c>
      <c r="N140" s="216" t="s">
        <v>44</v>
      </c>
      <c r="O140" s="80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9" t="s">
        <v>119</v>
      </c>
      <c r="AT140" s="219" t="s">
        <v>220</v>
      </c>
      <c r="AU140" s="219" t="s">
        <v>88</v>
      </c>
      <c r="AY140" s="15" t="s">
        <v>217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220">
        <f>ROUND(I140*H140,3)</f>
        <v>0</v>
      </c>
      <c r="BL140" s="15" t="s">
        <v>119</v>
      </c>
      <c r="BM140" s="219" t="s">
        <v>2083</v>
      </c>
    </row>
    <row r="141" s="2" customFormat="1" ht="24.15" customHeight="1">
      <c r="A141" s="36"/>
      <c r="B141" s="176"/>
      <c r="C141" s="208" t="s">
        <v>131</v>
      </c>
      <c r="D141" s="208" t="s">
        <v>220</v>
      </c>
      <c r="E141" s="209" t="s">
        <v>246</v>
      </c>
      <c r="F141" s="210" t="s">
        <v>247</v>
      </c>
      <c r="G141" s="211" t="s">
        <v>248</v>
      </c>
      <c r="H141" s="212">
        <v>5.9900000000000002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2084</v>
      </c>
    </row>
    <row r="142" s="12" customFormat="1" ht="22.8" customHeight="1">
      <c r="A142" s="12"/>
      <c r="B142" s="195"/>
      <c r="C142" s="12"/>
      <c r="D142" s="196" t="s">
        <v>77</v>
      </c>
      <c r="E142" s="206" t="s">
        <v>134</v>
      </c>
      <c r="F142" s="206" t="s">
        <v>443</v>
      </c>
      <c r="G142" s="12"/>
      <c r="H142" s="12"/>
      <c r="I142" s="198"/>
      <c r="J142" s="207">
        <f>BK142</f>
        <v>0</v>
      </c>
      <c r="K142" s="12"/>
      <c r="L142" s="195"/>
      <c r="M142" s="200"/>
      <c r="N142" s="201"/>
      <c r="O142" s="201"/>
      <c r="P142" s="202">
        <f>SUM(P143:P180)</f>
        <v>0</v>
      </c>
      <c r="Q142" s="201"/>
      <c r="R142" s="202">
        <f>SUM(R143:R180)</f>
        <v>6.18499</v>
      </c>
      <c r="S142" s="201"/>
      <c r="T142" s="203">
        <f>SUM(T143:T180)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6" t="s">
        <v>82</v>
      </c>
      <c r="AT142" s="204" t="s">
        <v>77</v>
      </c>
      <c r="AU142" s="204" t="s">
        <v>82</v>
      </c>
      <c r="AY142" s="196" t="s">
        <v>217</v>
      </c>
      <c r="BK142" s="205">
        <f>SUM(BK143:BK180)</f>
        <v>0</v>
      </c>
    </row>
    <row r="143" s="2" customFormat="1" ht="24.15" customHeight="1">
      <c r="A143" s="36"/>
      <c r="B143" s="176"/>
      <c r="C143" s="208" t="s">
        <v>134</v>
      </c>
      <c r="D143" s="208" t="s">
        <v>220</v>
      </c>
      <c r="E143" s="209" t="s">
        <v>2085</v>
      </c>
      <c r="F143" s="210" t="s">
        <v>2086</v>
      </c>
      <c r="G143" s="211" t="s">
        <v>303</v>
      </c>
      <c r="H143" s="212">
        <v>18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0.22133</v>
      </c>
      <c r="R143" s="217">
        <f>Q143*H143</f>
        <v>3.98394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2087</v>
      </c>
    </row>
    <row r="144" s="2" customFormat="1" ht="37.8" customHeight="1">
      <c r="A144" s="36"/>
      <c r="B144" s="176"/>
      <c r="C144" s="221" t="s">
        <v>137</v>
      </c>
      <c r="D144" s="221" t="s">
        <v>357</v>
      </c>
      <c r="E144" s="222" t="s">
        <v>2088</v>
      </c>
      <c r="F144" s="223" t="s">
        <v>2089</v>
      </c>
      <c r="G144" s="224" t="s">
        <v>303</v>
      </c>
      <c r="H144" s="225">
        <v>2</v>
      </c>
      <c r="I144" s="226"/>
      <c r="J144" s="225">
        <f>ROUND(I144*H144,3)</f>
        <v>0</v>
      </c>
      <c r="K144" s="227"/>
      <c r="L144" s="228"/>
      <c r="M144" s="229" t="s">
        <v>1</v>
      </c>
      <c r="N144" s="230" t="s">
        <v>44</v>
      </c>
      <c r="O144" s="80"/>
      <c r="P144" s="217">
        <f>O144*H144</f>
        <v>0</v>
      </c>
      <c r="Q144" s="217">
        <v>0.0016999999999999999</v>
      </c>
      <c r="R144" s="217">
        <f>Q144*H144</f>
        <v>0.0033999999999999998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131</v>
      </c>
      <c r="AT144" s="219" t="s">
        <v>357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2090</v>
      </c>
    </row>
    <row r="145" s="2" customFormat="1" ht="37.8" customHeight="1">
      <c r="A145" s="36"/>
      <c r="B145" s="176"/>
      <c r="C145" s="221" t="s">
        <v>269</v>
      </c>
      <c r="D145" s="221" t="s">
        <v>357</v>
      </c>
      <c r="E145" s="222" t="s">
        <v>2091</v>
      </c>
      <c r="F145" s="223" t="s">
        <v>2092</v>
      </c>
      <c r="G145" s="224" t="s">
        <v>303</v>
      </c>
      <c r="H145" s="225">
        <v>1</v>
      </c>
      <c r="I145" s="226"/>
      <c r="J145" s="225">
        <f>ROUND(I145*H145,3)</f>
        <v>0</v>
      </c>
      <c r="K145" s="227"/>
      <c r="L145" s="228"/>
      <c r="M145" s="229" t="s">
        <v>1</v>
      </c>
      <c r="N145" s="230" t="s">
        <v>44</v>
      </c>
      <c r="O145" s="80"/>
      <c r="P145" s="217">
        <f>O145*H145</f>
        <v>0</v>
      </c>
      <c r="Q145" s="217">
        <v>0.0016999999999999999</v>
      </c>
      <c r="R145" s="217">
        <f>Q145*H145</f>
        <v>0.0016999999999999999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131</v>
      </c>
      <c r="AT145" s="219" t="s">
        <v>357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2093</v>
      </c>
    </row>
    <row r="146" s="2" customFormat="1" ht="37.8" customHeight="1">
      <c r="A146" s="36"/>
      <c r="B146" s="176"/>
      <c r="C146" s="221" t="s">
        <v>140</v>
      </c>
      <c r="D146" s="221" t="s">
        <v>357</v>
      </c>
      <c r="E146" s="222" t="s">
        <v>2094</v>
      </c>
      <c r="F146" s="223" t="s">
        <v>2095</v>
      </c>
      <c r="G146" s="224" t="s">
        <v>303</v>
      </c>
      <c r="H146" s="225">
        <v>1</v>
      </c>
      <c r="I146" s="226"/>
      <c r="J146" s="225">
        <f>ROUND(I146*H146,3)</f>
        <v>0</v>
      </c>
      <c r="K146" s="227"/>
      <c r="L146" s="228"/>
      <c r="M146" s="229" t="s">
        <v>1</v>
      </c>
      <c r="N146" s="230" t="s">
        <v>44</v>
      </c>
      <c r="O146" s="80"/>
      <c r="P146" s="217">
        <f>O146*H146</f>
        <v>0</v>
      </c>
      <c r="Q146" s="217">
        <v>0.0016999999999999999</v>
      </c>
      <c r="R146" s="217">
        <f>Q146*H146</f>
        <v>0.0016999999999999999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131</v>
      </c>
      <c r="AT146" s="219" t="s">
        <v>357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2096</v>
      </c>
    </row>
    <row r="147" s="2" customFormat="1" ht="33" customHeight="1">
      <c r="A147" s="36"/>
      <c r="B147" s="176"/>
      <c r="C147" s="221" t="s">
        <v>143</v>
      </c>
      <c r="D147" s="221" t="s">
        <v>357</v>
      </c>
      <c r="E147" s="222" t="s">
        <v>2097</v>
      </c>
      <c r="F147" s="223" t="s">
        <v>2098</v>
      </c>
      <c r="G147" s="224" t="s">
        <v>303</v>
      </c>
      <c r="H147" s="225">
        <v>2</v>
      </c>
      <c r="I147" s="226"/>
      <c r="J147" s="225">
        <f>ROUND(I147*H147,3)</f>
        <v>0</v>
      </c>
      <c r="K147" s="227"/>
      <c r="L147" s="228"/>
      <c r="M147" s="229" t="s">
        <v>1</v>
      </c>
      <c r="N147" s="230" t="s">
        <v>44</v>
      </c>
      <c r="O147" s="80"/>
      <c r="P147" s="217">
        <f>O147*H147</f>
        <v>0</v>
      </c>
      <c r="Q147" s="217">
        <v>0.0032000000000000002</v>
      </c>
      <c r="R147" s="217">
        <f>Q147*H147</f>
        <v>0.0064000000000000003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131</v>
      </c>
      <c r="AT147" s="219" t="s">
        <v>357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2099</v>
      </c>
    </row>
    <row r="148" s="2" customFormat="1" ht="37.8" customHeight="1">
      <c r="A148" s="36"/>
      <c r="B148" s="176"/>
      <c r="C148" s="221" t="s">
        <v>146</v>
      </c>
      <c r="D148" s="221" t="s">
        <v>357</v>
      </c>
      <c r="E148" s="222" t="s">
        <v>2100</v>
      </c>
      <c r="F148" s="223" t="s">
        <v>2101</v>
      </c>
      <c r="G148" s="224" t="s">
        <v>303</v>
      </c>
      <c r="H148" s="225">
        <v>1</v>
      </c>
      <c r="I148" s="226"/>
      <c r="J148" s="225">
        <f>ROUND(I148*H148,3)</f>
        <v>0</v>
      </c>
      <c r="K148" s="227"/>
      <c r="L148" s="228"/>
      <c r="M148" s="229" t="s">
        <v>1</v>
      </c>
      <c r="N148" s="230" t="s">
        <v>44</v>
      </c>
      <c r="O148" s="80"/>
      <c r="P148" s="217">
        <f>O148*H148</f>
        <v>0</v>
      </c>
      <c r="Q148" s="217">
        <v>0.0016999999999999999</v>
      </c>
      <c r="R148" s="217">
        <f>Q148*H148</f>
        <v>0.0016999999999999999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131</v>
      </c>
      <c r="AT148" s="219" t="s">
        <v>357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2102</v>
      </c>
    </row>
    <row r="149" s="2" customFormat="1" ht="37.8" customHeight="1">
      <c r="A149" s="36"/>
      <c r="B149" s="176"/>
      <c r="C149" s="221" t="s">
        <v>827</v>
      </c>
      <c r="D149" s="221" t="s">
        <v>357</v>
      </c>
      <c r="E149" s="222" t="s">
        <v>2103</v>
      </c>
      <c r="F149" s="223" t="s">
        <v>2104</v>
      </c>
      <c r="G149" s="224" t="s">
        <v>303</v>
      </c>
      <c r="H149" s="225">
        <v>2</v>
      </c>
      <c r="I149" s="226"/>
      <c r="J149" s="225">
        <f>ROUND(I149*H149,3)</f>
        <v>0</v>
      </c>
      <c r="K149" s="227"/>
      <c r="L149" s="228"/>
      <c r="M149" s="229" t="s">
        <v>1</v>
      </c>
      <c r="N149" s="230" t="s">
        <v>44</v>
      </c>
      <c r="O149" s="80"/>
      <c r="P149" s="217">
        <f>O149*H149</f>
        <v>0</v>
      </c>
      <c r="Q149" s="217">
        <v>0.0022000000000000001</v>
      </c>
      <c r="R149" s="217">
        <f>Q149*H149</f>
        <v>0.0044000000000000003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131</v>
      </c>
      <c r="AT149" s="219" t="s">
        <v>357</v>
      </c>
      <c r="AU149" s="219" t="s">
        <v>88</v>
      </c>
      <c r="AY149" s="15" t="s">
        <v>217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220">
        <f>ROUND(I149*H149,3)</f>
        <v>0</v>
      </c>
      <c r="BL149" s="15" t="s">
        <v>119</v>
      </c>
      <c r="BM149" s="219" t="s">
        <v>2105</v>
      </c>
    </row>
    <row r="150" s="2" customFormat="1" ht="37.8" customHeight="1">
      <c r="A150" s="36"/>
      <c r="B150" s="176"/>
      <c r="C150" s="221" t="s">
        <v>149</v>
      </c>
      <c r="D150" s="221" t="s">
        <v>357</v>
      </c>
      <c r="E150" s="222" t="s">
        <v>2106</v>
      </c>
      <c r="F150" s="223" t="s">
        <v>2107</v>
      </c>
      <c r="G150" s="224" t="s">
        <v>303</v>
      </c>
      <c r="H150" s="225">
        <v>2</v>
      </c>
      <c r="I150" s="226"/>
      <c r="J150" s="225">
        <f>ROUND(I150*H150,3)</f>
        <v>0</v>
      </c>
      <c r="K150" s="227"/>
      <c r="L150" s="228"/>
      <c r="M150" s="229" t="s">
        <v>1</v>
      </c>
      <c r="N150" s="230" t="s">
        <v>44</v>
      </c>
      <c r="O150" s="80"/>
      <c r="P150" s="217">
        <f>O150*H150</f>
        <v>0</v>
      </c>
      <c r="Q150" s="217">
        <v>0.0032000000000000002</v>
      </c>
      <c r="R150" s="217">
        <f>Q150*H150</f>
        <v>0.0064000000000000003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131</v>
      </c>
      <c r="AT150" s="219" t="s">
        <v>357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2108</v>
      </c>
    </row>
    <row r="151" s="2" customFormat="1" ht="37.8" customHeight="1">
      <c r="A151" s="36"/>
      <c r="B151" s="176"/>
      <c r="C151" s="221" t="s">
        <v>344</v>
      </c>
      <c r="D151" s="221" t="s">
        <v>357</v>
      </c>
      <c r="E151" s="222" t="s">
        <v>2109</v>
      </c>
      <c r="F151" s="223" t="s">
        <v>2110</v>
      </c>
      <c r="G151" s="224" t="s">
        <v>303</v>
      </c>
      <c r="H151" s="225">
        <v>1</v>
      </c>
      <c r="I151" s="226"/>
      <c r="J151" s="225">
        <f>ROUND(I151*H151,3)</f>
        <v>0</v>
      </c>
      <c r="K151" s="227"/>
      <c r="L151" s="228"/>
      <c r="M151" s="229" t="s">
        <v>1</v>
      </c>
      <c r="N151" s="230" t="s">
        <v>44</v>
      </c>
      <c r="O151" s="80"/>
      <c r="P151" s="217">
        <f>O151*H151</f>
        <v>0</v>
      </c>
      <c r="Q151" s="217">
        <v>0.0040000000000000001</v>
      </c>
      <c r="R151" s="217">
        <f>Q151*H151</f>
        <v>0.0040000000000000001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131</v>
      </c>
      <c r="AT151" s="219" t="s">
        <v>357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2111</v>
      </c>
    </row>
    <row r="152" s="2" customFormat="1" ht="33" customHeight="1">
      <c r="A152" s="36"/>
      <c r="B152" s="176"/>
      <c r="C152" s="221" t="s">
        <v>348</v>
      </c>
      <c r="D152" s="221" t="s">
        <v>357</v>
      </c>
      <c r="E152" s="222" t="s">
        <v>2112</v>
      </c>
      <c r="F152" s="223" t="s">
        <v>2113</v>
      </c>
      <c r="G152" s="224" t="s">
        <v>303</v>
      </c>
      <c r="H152" s="225">
        <v>2</v>
      </c>
      <c r="I152" s="226"/>
      <c r="J152" s="225">
        <f>ROUND(I152*H152,3)</f>
        <v>0</v>
      </c>
      <c r="K152" s="227"/>
      <c r="L152" s="228"/>
      <c r="M152" s="229" t="s">
        <v>1</v>
      </c>
      <c r="N152" s="230" t="s">
        <v>44</v>
      </c>
      <c r="O152" s="80"/>
      <c r="P152" s="217">
        <f>O152*H152</f>
        <v>0</v>
      </c>
      <c r="Q152" s="217">
        <v>0.00093000000000000005</v>
      </c>
      <c r="R152" s="217">
        <f>Q152*H152</f>
        <v>0.0018600000000000001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131</v>
      </c>
      <c r="AT152" s="219" t="s">
        <v>357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2114</v>
      </c>
    </row>
    <row r="153" s="2" customFormat="1" ht="37.8" customHeight="1">
      <c r="A153" s="36"/>
      <c r="B153" s="176"/>
      <c r="C153" s="221" t="s">
        <v>1291</v>
      </c>
      <c r="D153" s="221" t="s">
        <v>357</v>
      </c>
      <c r="E153" s="222" t="s">
        <v>2115</v>
      </c>
      <c r="F153" s="223" t="s">
        <v>2116</v>
      </c>
      <c r="G153" s="224" t="s">
        <v>303</v>
      </c>
      <c r="H153" s="225">
        <v>1</v>
      </c>
      <c r="I153" s="226"/>
      <c r="J153" s="225">
        <f>ROUND(I153*H153,3)</f>
        <v>0</v>
      </c>
      <c r="K153" s="227"/>
      <c r="L153" s="228"/>
      <c r="M153" s="229" t="s">
        <v>1</v>
      </c>
      <c r="N153" s="230" t="s">
        <v>44</v>
      </c>
      <c r="O153" s="80"/>
      <c r="P153" s="217">
        <f>O153*H153</f>
        <v>0</v>
      </c>
      <c r="Q153" s="217">
        <v>0.0022000000000000001</v>
      </c>
      <c r="R153" s="217">
        <f>Q153*H153</f>
        <v>0.0022000000000000001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131</v>
      </c>
      <c r="AT153" s="219" t="s">
        <v>357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2117</v>
      </c>
    </row>
    <row r="154" s="2" customFormat="1" ht="37.8" customHeight="1">
      <c r="A154" s="36"/>
      <c r="B154" s="176"/>
      <c r="C154" s="221" t="s">
        <v>7</v>
      </c>
      <c r="D154" s="221" t="s">
        <v>357</v>
      </c>
      <c r="E154" s="222" t="s">
        <v>2118</v>
      </c>
      <c r="F154" s="223" t="s">
        <v>2119</v>
      </c>
      <c r="G154" s="224" t="s">
        <v>303</v>
      </c>
      <c r="H154" s="225">
        <v>1</v>
      </c>
      <c r="I154" s="226"/>
      <c r="J154" s="225">
        <f>ROUND(I154*H154,3)</f>
        <v>0</v>
      </c>
      <c r="K154" s="227"/>
      <c r="L154" s="228"/>
      <c r="M154" s="229" t="s">
        <v>1</v>
      </c>
      <c r="N154" s="230" t="s">
        <v>44</v>
      </c>
      <c r="O154" s="80"/>
      <c r="P154" s="217">
        <f>O154*H154</f>
        <v>0</v>
      </c>
      <c r="Q154" s="217">
        <v>0.0022000000000000001</v>
      </c>
      <c r="R154" s="217">
        <f>Q154*H154</f>
        <v>0.0022000000000000001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131</v>
      </c>
      <c r="AT154" s="219" t="s">
        <v>357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2120</v>
      </c>
    </row>
    <row r="155" s="2" customFormat="1" ht="33" customHeight="1">
      <c r="A155" s="36"/>
      <c r="B155" s="176"/>
      <c r="C155" s="221" t="s">
        <v>320</v>
      </c>
      <c r="D155" s="221" t="s">
        <v>357</v>
      </c>
      <c r="E155" s="222" t="s">
        <v>2121</v>
      </c>
      <c r="F155" s="223" t="s">
        <v>2122</v>
      </c>
      <c r="G155" s="224" t="s">
        <v>303</v>
      </c>
      <c r="H155" s="225">
        <v>2</v>
      </c>
      <c r="I155" s="226"/>
      <c r="J155" s="225">
        <f>ROUND(I155*H155,3)</f>
        <v>0</v>
      </c>
      <c r="K155" s="227"/>
      <c r="L155" s="228"/>
      <c r="M155" s="229" t="s">
        <v>1</v>
      </c>
      <c r="N155" s="230" t="s">
        <v>44</v>
      </c>
      <c r="O155" s="80"/>
      <c r="P155" s="217">
        <f>O155*H155</f>
        <v>0</v>
      </c>
      <c r="Q155" s="217">
        <v>0.00029999999999999997</v>
      </c>
      <c r="R155" s="217">
        <f>Q155*H155</f>
        <v>0.00059999999999999995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131</v>
      </c>
      <c r="AT155" s="219" t="s">
        <v>357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2123</v>
      </c>
    </row>
    <row r="156" s="2" customFormat="1" ht="24.15" customHeight="1">
      <c r="A156" s="36"/>
      <c r="B156" s="176"/>
      <c r="C156" s="208" t="s">
        <v>324</v>
      </c>
      <c r="D156" s="208" t="s">
        <v>220</v>
      </c>
      <c r="E156" s="209" t="s">
        <v>2124</v>
      </c>
      <c r="F156" s="210" t="s">
        <v>2125</v>
      </c>
      <c r="G156" s="211" t="s">
        <v>303</v>
      </c>
      <c r="H156" s="212">
        <v>1</v>
      </c>
      <c r="I156" s="213"/>
      <c r="J156" s="212">
        <f>ROUND(I156*H156,3)</f>
        <v>0</v>
      </c>
      <c r="K156" s="214"/>
      <c r="L156" s="37"/>
      <c r="M156" s="215" t="s">
        <v>1</v>
      </c>
      <c r="N156" s="216" t="s">
        <v>44</v>
      </c>
      <c r="O156" s="80"/>
      <c r="P156" s="217">
        <f>O156*H156</f>
        <v>0</v>
      </c>
      <c r="Q156" s="217">
        <v>0.22033</v>
      </c>
      <c r="R156" s="217">
        <f>Q156*H156</f>
        <v>0.22033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119</v>
      </c>
      <c r="AT156" s="219" t="s">
        <v>220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2126</v>
      </c>
    </row>
    <row r="157" s="2" customFormat="1" ht="24.15" customHeight="1">
      <c r="A157" s="36"/>
      <c r="B157" s="176"/>
      <c r="C157" s="221" t="s">
        <v>328</v>
      </c>
      <c r="D157" s="221" t="s">
        <v>357</v>
      </c>
      <c r="E157" s="222" t="s">
        <v>2127</v>
      </c>
      <c r="F157" s="223" t="s">
        <v>2128</v>
      </c>
      <c r="G157" s="224" t="s">
        <v>303</v>
      </c>
      <c r="H157" s="225">
        <v>1</v>
      </c>
      <c r="I157" s="226"/>
      <c r="J157" s="225">
        <f>ROUND(I157*H157,3)</f>
        <v>0</v>
      </c>
      <c r="K157" s="227"/>
      <c r="L157" s="228"/>
      <c r="M157" s="229" t="s">
        <v>1</v>
      </c>
      <c r="N157" s="230" t="s">
        <v>44</v>
      </c>
      <c r="O157" s="80"/>
      <c r="P157" s="217">
        <f>O157*H157</f>
        <v>0</v>
      </c>
      <c r="Q157" s="217">
        <v>0.0089999999999999993</v>
      </c>
      <c r="R157" s="217">
        <f>Q157*H157</f>
        <v>0.0089999999999999993</v>
      </c>
      <c r="S157" s="217">
        <v>0</v>
      </c>
      <c r="T157" s="21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9" t="s">
        <v>131</v>
      </c>
      <c r="AT157" s="219" t="s">
        <v>357</v>
      </c>
      <c r="AU157" s="219" t="s">
        <v>88</v>
      </c>
      <c r="AY157" s="15" t="s">
        <v>217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220">
        <f>ROUND(I157*H157,3)</f>
        <v>0</v>
      </c>
      <c r="BL157" s="15" t="s">
        <v>119</v>
      </c>
      <c r="BM157" s="219" t="s">
        <v>2129</v>
      </c>
    </row>
    <row r="158" s="2" customFormat="1" ht="24.15" customHeight="1">
      <c r="A158" s="36"/>
      <c r="B158" s="176"/>
      <c r="C158" s="208" t="s">
        <v>309</v>
      </c>
      <c r="D158" s="208" t="s">
        <v>220</v>
      </c>
      <c r="E158" s="209" t="s">
        <v>2130</v>
      </c>
      <c r="F158" s="210" t="s">
        <v>2131</v>
      </c>
      <c r="G158" s="211" t="s">
        <v>303</v>
      </c>
      <c r="H158" s="212">
        <v>13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0.11958000000000001</v>
      </c>
      <c r="R158" s="217">
        <f>Q158*H158</f>
        <v>1.55454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2132</v>
      </c>
    </row>
    <row r="159" s="2" customFormat="1" ht="16.5" customHeight="1">
      <c r="A159" s="36"/>
      <c r="B159" s="176"/>
      <c r="C159" s="221" t="s">
        <v>300</v>
      </c>
      <c r="D159" s="221" t="s">
        <v>357</v>
      </c>
      <c r="E159" s="222" t="s">
        <v>2133</v>
      </c>
      <c r="F159" s="223" t="s">
        <v>2134</v>
      </c>
      <c r="G159" s="224" t="s">
        <v>303</v>
      </c>
      <c r="H159" s="225">
        <v>45.5</v>
      </c>
      <c r="I159" s="226"/>
      <c r="J159" s="225">
        <f>ROUND(I159*H159,3)</f>
        <v>0</v>
      </c>
      <c r="K159" s="227"/>
      <c r="L159" s="228"/>
      <c r="M159" s="229" t="s">
        <v>1</v>
      </c>
      <c r="N159" s="230" t="s">
        <v>44</v>
      </c>
      <c r="O159" s="80"/>
      <c r="P159" s="217">
        <f>O159*H159</f>
        <v>0</v>
      </c>
      <c r="Q159" s="217">
        <v>0.0014</v>
      </c>
      <c r="R159" s="217">
        <f>Q159*H159</f>
        <v>0.063699999999999993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131</v>
      </c>
      <c r="AT159" s="219" t="s">
        <v>357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2135</v>
      </c>
    </row>
    <row r="160" s="2" customFormat="1" ht="16.5" customHeight="1">
      <c r="A160" s="36"/>
      <c r="B160" s="176"/>
      <c r="C160" s="221" t="s">
        <v>305</v>
      </c>
      <c r="D160" s="221" t="s">
        <v>357</v>
      </c>
      <c r="E160" s="222" t="s">
        <v>2136</v>
      </c>
      <c r="F160" s="223" t="s">
        <v>2137</v>
      </c>
      <c r="G160" s="224" t="s">
        <v>303</v>
      </c>
      <c r="H160" s="225">
        <v>13</v>
      </c>
      <c r="I160" s="226"/>
      <c r="J160" s="225">
        <f>ROUND(I160*H160,3)</f>
        <v>0</v>
      </c>
      <c r="K160" s="227"/>
      <c r="L160" s="228"/>
      <c r="M160" s="229" t="s">
        <v>1</v>
      </c>
      <c r="N160" s="230" t="s">
        <v>44</v>
      </c>
      <c r="O160" s="80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131</v>
      </c>
      <c r="AT160" s="219" t="s">
        <v>357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2138</v>
      </c>
    </row>
    <row r="161" s="2" customFormat="1" ht="16.5" customHeight="1">
      <c r="A161" s="36"/>
      <c r="B161" s="176"/>
      <c r="C161" s="208" t="s">
        <v>1062</v>
      </c>
      <c r="D161" s="208" t="s">
        <v>220</v>
      </c>
      <c r="E161" s="209" t="s">
        <v>2139</v>
      </c>
      <c r="F161" s="210" t="s">
        <v>2140</v>
      </c>
      <c r="G161" s="211" t="s">
        <v>303</v>
      </c>
      <c r="H161" s="212">
        <v>10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2141</v>
      </c>
    </row>
    <row r="162" s="2" customFormat="1" ht="24.15" customHeight="1">
      <c r="A162" s="36"/>
      <c r="B162" s="176"/>
      <c r="C162" s="221" t="s">
        <v>1064</v>
      </c>
      <c r="D162" s="221" t="s">
        <v>357</v>
      </c>
      <c r="E162" s="222" t="s">
        <v>2142</v>
      </c>
      <c r="F162" s="223" t="s">
        <v>2143</v>
      </c>
      <c r="G162" s="224" t="s">
        <v>303</v>
      </c>
      <c r="H162" s="225">
        <v>10</v>
      </c>
      <c r="I162" s="226"/>
      <c r="J162" s="225">
        <f>ROUND(I162*H162,3)</f>
        <v>0</v>
      </c>
      <c r="K162" s="227"/>
      <c r="L162" s="228"/>
      <c r="M162" s="229" t="s">
        <v>1</v>
      </c>
      <c r="N162" s="230" t="s">
        <v>44</v>
      </c>
      <c r="O162" s="80"/>
      <c r="P162" s="217">
        <f>O162*H162</f>
        <v>0</v>
      </c>
      <c r="Q162" s="217">
        <v>0.0014</v>
      </c>
      <c r="R162" s="217">
        <f>Q162*H162</f>
        <v>0.014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131</v>
      </c>
      <c r="AT162" s="219" t="s">
        <v>357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2144</v>
      </c>
    </row>
    <row r="163" s="2" customFormat="1" ht="24.15" customHeight="1">
      <c r="A163" s="36"/>
      <c r="B163" s="176"/>
      <c r="C163" s="208" t="s">
        <v>256</v>
      </c>
      <c r="D163" s="208" t="s">
        <v>220</v>
      </c>
      <c r="E163" s="209" t="s">
        <v>2145</v>
      </c>
      <c r="F163" s="210" t="s">
        <v>2146</v>
      </c>
      <c r="G163" s="211" t="s">
        <v>303</v>
      </c>
      <c r="H163" s="212">
        <v>14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2147</v>
      </c>
    </row>
    <row r="164" s="2" customFormat="1" ht="37.8" customHeight="1">
      <c r="A164" s="36"/>
      <c r="B164" s="176"/>
      <c r="C164" s="221" t="s">
        <v>296</v>
      </c>
      <c r="D164" s="221" t="s">
        <v>357</v>
      </c>
      <c r="E164" s="222" t="s">
        <v>2148</v>
      </c>
      <c r="F164" s="223" t="s">
        <v>2149</v>
      </c>
      <c r="G164" s="224" t="s">
        <v>303</v>
      </c>
      <c r="H164" s="225">
        <v>14</v>
      </c>
      <c r="I164" s="226"/>
      <c r="J164" s="225">
        <f>ROUND(I164*H164,3)</f>
        <v>0</v>
      </c>
      <c r="K164" s="227"/>
      <c r="L164" s="228"/>
      <c r="M164" s="229" t="s">
        <v>1</v>
      </c>
      <c r="N164" s="230" t="s">
        <v>44</v>
      </c>
      <c r="O164" s="80"/>
      <c r="P164" s="217">
        <f>O164*H164</f>
        <v>0</v>
      </c>
      <c r="Q164" s="217">
        <v>0.0114</v>
      </c>
      <c r="R164" s="217">
        <f>Q164*H164</f>
        <v>0.15960000000000002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131</v>
      </c>
      <c r="AT164" s="219" t="s">
        <v>357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2150</v>
      </c>
    </row>
    <row r="165" s="2" customFormat="1" ht="37.8" customHeight="1">
      <c r="A165" s="36"/>
      <c r="B165" s="176"/>
      <c r="C165" s="208" t="s">
        <v>292</v>
      </c>
      <c r="D165" s="208" t="s">
        <v>220</v>
      </c>
      <c r="E165" s="209" t="s">
        <v>2151</v>
      </c>
      <c r="F165" s="210" t="s">
        <v>2152</v>
      </c>
      <c r="G165" s="211" t="s">
        <v>468</v>
      </c>
      <c r="H165" s="212">
        <v>64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0.00011</v>
      </c>
      <c r="R165" s="217">
        <f>Q165*H165</f>
        <v>0.0070400000000000003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2153</v>
      </c>
    </row>
    <row r="166" s="2" customFormat="1" ht="37.8" customHeight="1">
      <c r="A166" s="36"/>
      <c r="B166" s="176"/>
      <c r="C166" s="208" t="s">
        <v>336</v>
      </c>
      <c r="D166" s="208" t="s">
        <v>220</v>
      </c>
      <c r="E166" s="209" t="s">
        <v>2154</v>
      </c>
      <c r="F166" s="210" t="s">
        <v>2155</v>
      </c>
      <c r="G166" s="211" t="s">
        <v>468</v>
      </c>
      <c r="H166" s="212">
        <v>70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4.0000000000000003E-05</v>
      </c>
      <c r="R166" s="217">
        <f>Q166*H166</f>
        <v>0.0028000000000000004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2156</v>
      </c>
    </row>
    <row r="167" s="2" customFormat="1" ht="37.8" customHeight="1">
      <c r="A167" s="36"/>
      <c r="B167" s="176"/>
      <c r="C167" s="208" t="s">
        <v>332</v>
      </c>
      <c r="D167" s="208" t="s">
        <v>220</v>
      </c>
      <c r="E167" s="209" t="s">
        <v>2157</v>
      </c>
      <c r="F167" s="210" t="s">
        <v>2158</v>
      </c>
      <c r="G167" s="211" t="s">
        <v>468</v>
      </c>
      <c r="H167" s="212">
        <v>193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0.00022000000000000001</v>
      </c>
      <c r="R167" s="217">
        <f>Q167*H167</f>
        <v>0.042460000000000005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2159</v>
      </c>
    </row>
    <row r="168" s="2" customFormat="1" ht="24.15" customHeight="1">
      <c r="A168" s="36"/>
      <c r="B168" s="176"/>
      <c r="C168" s="208" t="s">
        <v>251</v>
      </c>
      <c r="D168" s="208" t="s">
        <v>220</v>
      </c>
      <c r="E168" s="209" t="s">
        <v>2160</v>
      </c>
      <c r="F168" s="210" t="s">
        <v>2161</v>
      </c>
      <c r="G168" s="211" t="s">
        <v>468</v>
      </c>
      <c r="H168" s="212">
        <v>3.5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0.00022000000000000001</v>
      </c>
      <c r="R168" s="217">
        <f>Q168*H168</f>
        <v>0.00077000000000000007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2162</v>
      </c>
    </row>
    <row r="169" s="2" customFormat="1" ht="37.8" customHeight="1">
      <c r="A169" s="36"/>
      <c r="B169" s="176"/>
      <c r="C169" s="208" t="s">
        <v>486</v>
      </c>
      <c r="D169" s="208" t="s">
        <v>220</v>
      </c>
      <c r="E169" s="209" t="s">
        <v>2163</v>
      </c>
      <c r="F169" s="210" t="s">
        <v>2164</v>
      </c>
      <c r="G169" s="211" t="s">
        <v>468</v>
      </c>
      <c r="H169" s="212">
        <v>60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8.0000000000000007E-05</v>
      </c>
      <c r="R169" s="217">
        <f>Q169*H169</f>
        <v>0.0048000000000000004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2165</v>
      </c>
    </row>
    <row r="170" s="2" customFormat="1" ht="37.8" customHeight="1">
      <c r="A170" s="36"/>
      <c r="B170" s="176"/>
      <c r="C170" s="208" t="s">
        <v>490</v>
      </c>
      <c r="D170" s="208" t="s">
        <v>220</v>
      </c>
      <c r="E170" s="209" t="s">
        <v>2166</v>
      </c>
      <c r="F170" s="210" t="s">
        <v>2167</v>
      </c>
      <c r="G170" s="211" t="s">
        <v>254</v>
      </c>
      <c r="H170" s="212">
        <v>10.5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0.00089999999999999998</v>
      </c>
      <c r="R170" s="217">
        <f>Q170*H170</f>
        <v>0.0094500000000000001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119</v>
      </c>
      <c r="AT170" s="219" t="s">
        <v>220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2168</v>
      </c>
    </row>
    <row r="171" s="2" customFormat="1" ht="37.8" customHeight="1">
      <c r="A171" s="36"/>
      <c r="B171" s="176"/>
      <c r="C171" s="208" t="s">
        <v>500</v>
      </c>
      <c r="D171" s="208" t="s">
        <v>220</v>
      </c>
      <c r="E171" s="209" t="s">
        <v>2169</v>
      </c>
      <c r="F171" s="210" t="s">
        <v>2167</v>
      </c>
      <c r="G171" s="211" t="s">
        <v>254</v>
      </c>
      <c r="H171" s="212">
        <v>40</v>
      </c>
      <c r="I171" s="213"/>
      <c r="J171" s="212">
        <f>ROUND(I171*H171,3)</f>
        <v>0</v>
      </c>
      <c r="K171" s="214"/>
      <c r="L171" s="37"/>
      <c r="M171" s="215" t="s">
        <v>1</v>
      </c>
      <c r="N171" s="216" t="s">
        <v>44</v>
      </c>
      <c r="O171" s="80"/>
      <c r="P171" s="217">
        <f>O171*H171</f>
        <v>0</v>
      </c>
      <c r="Q171" s="217">
        <v>0.00089999999999999998</v>
      </c>
      <c r="R171" s="217">
        <f>Q171*H171</f>
        <v>0.035999999999999997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119</v>
      </c>
      <c r="AT171" s="219" t="s">
        <v>220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2170</v>
      </c>
    </row>
    <row r="172" s="2" customFormat="1" ht="37.8" customHeight="1">
      <c r="A172" s="36"/>
      <c r="B172" s="176"/>
      <c r="C172" s="208" t="s">
        <v>504</v>
      </c>
      <c r="D172" s="208" t="s">
        <v>220</v>
      </c>
      <c r="E172" s="209" t="s">
        <v>2171</v>
      </c>
      <c r="F172" s="210" t="s">
        <v>2172</v>
      </c>
      <c r="G172" s="211" t="s">
        <v>303</v>
      </c>
      <c r="H172" s="212">
        <v>10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0.00089999999999999998</v>
      </c>
      <c r="R172" s="217">
        <f>Q172*H172</f>
        <v>0.0089999999999999993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119</v>
      </c>
      <c r="AT172" s="219" t="s">
        <v>220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119</v>
      </c>
      <c r="BM172" s="219" t="s">
        <v>2173</v>
      </c>
    </row>
    <row r="173" s="2" customFormat="1" ht="16.5" customHeight="1">
      <c r="A173" s="36"/>
      <c r="B173" s="176"/>
      <c r="C173" s="208" t="s">
        <v>1095</v>
      </c>
      <c r="D173" s="208" t="s">
        <v>220</v>
      </c>
      <c r="E173" s="209" t="s">
        <v>2174</v>
      </c>
      <c r="F173" s="210" t="s">
        <v>2175</v>
      </c>
      <c r="G173" s="211" t="s">
        <v>303</v>
      </c>
      <c r="H173" s="212">
        <v>2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119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2176</v>
      </c>
    </row>
    <row r="174" s="2" customFormat="1" ht="49.05" customHeight="1">
      <c r="A174" s="36"/>
      <c r="B174" s="176"/>
      <c r="C174" s="221" t="s">
        <v>590</v>
      </c>
      <c r="D174" s="221" t="s">
        <v>357</v>
      </c>
      <c r="E174" s="222" t="s">
        <v>2177</v>
      </c>
      <c r="F174" s="223" t="s">
        <v>2178</v>
      </c>
      <c r="G174" s="224" t="s">
        <v>303</v>
      </c>
      <c r="H174" s="225">
        <v>2</v>
      </c>
      <c r="I174" s="226"/>
      <c r="J174" s="225">
        <f>ROUND(I174*H174,3)</f>
        <v>0</v>
      </c>
      <c r="K174" s="227"/>
      <c r="L174" s="228"/>
      <c r="M174" s="229" t="s">
        <v>1</v>
      </c>
      <c r="N174" s="230" t="s">
        <v>44</v>
      </c>
      <c r="O174" s="80"/>
      <c r="P174" s="217">
        <f>O174*H174</f>
        <v>0</v>
      </c>
      <c r="Q174" s="217">
        <v>0.010999999999999999</v>
      </c>
      <c r="R174" s="217">
        <f>Q174*H174</f>
        <v>0.021999999999999999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131</v>
      </c>
      <c r="AT174" s="219" t="s">
        <v>357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119</v>
      </c>
      <c r="BM174" s="219" t="s">
        <v>2179</v>
      </c>
    </row>
    <row r="175" s="2" customFormat="1" ht="24.15" customHeight="1">
      <c r="A175" s="36"/>
      <c r="B175" s="176"/>
      <c r="C175" s="208" t="s">
        <v>594</v>
      </c>
      <c r="D175" s="208" t="s">
        <v>220</v>
      </c>
      <c r="E175" s="209" t="s">
        <v>2180</v>
      </c>
      <c r="F175" s="210" t="s">
        <v>2181</v>
      </c>
      <c r="G175" s="211" t="s">
        <v>303</v>
      </c>
      <c r="H175" s="212">
        <v>30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119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119</v>
      </c>
      <c r="BM175" s="219" t="s">
        <v>2182</v>
      </c>
    </row>
    <row r="176" s="2" customFormat="1" ht="37.8" customHeight="1">
      <c r="A176" s="36"/>
      <c r="B176" s="176"/>
      <c r="C176" s="221" t="s">
        <v>576</v>
      </c>
      <c r="D176" s="221" t="s">
        <v>357</v>
      </c>
      <c r="E176" s="222" t="s">
        <v>2183</v>
      </c>
      <c r="F176" s="223" t="s">
        <v>2184</v>
      </c>
      <c r="G176" s="224" t="s">
        <v>303</v>
      </c>
      <c r="H176" s="225">
        <v>30</v>
      </c>
      <c r="I176" s="226"/>
      <c r="J176" s="225">
        <f>ROUND(I176*H176,3)</f>
        <v>0</v>
      </c>
      <c r="K176" s="227"/>
      <c r="L176" s="228"/>
      <c r="M176" s="229" t="s">
        <v>1</v>
      </c>
      <c r="N176" s="230" t="s">
        <v>44</v>
      </c>
      <c r="O176" s="80"/>
      <c r="P176" s="217">
        <f>O176*H176</f>
        <v>0</v>
      </c>
      <c r="Q176" s="217">
        <v>0.00029999999999999997</v>
      </c>
      <c r="R176" s="217">
        <f>Q176*H176</f>
        <v>0.0089999999999999993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131</v>
      </c>
      <c r="AT176" s="219" t="s">
        <v>357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119</v>
      </c>
      <c r="BM176" s="219" t="s">
        <v>2185</v>
      </c>
    </row>
    <row r="177" s="2" customFormat="1" ht="24.15" customHeight="1">
      <c r="A177" s="36"/>
      <c r="B177" s="176"/>
      <c r="C177" s="208" t="s">
        <v>580</v>
      </c>
      <c r="D177" s="208" t="s">
        <v>220</v>
      </c>
      <c r="E177" s="209" t="s">
        <v>2186</v>
      </c>
      <c r="F177" s="210" t="s">
        <v>2187</v>
      </c>
      <c r="G177" s="211" t="s">
        <v>303</v>
      </c>
      <c r="H177" s="212">
        <v>10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119</v>
      </c>
      <c r="AT177" s="219" t="s">
        <v>220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119</v>
      </c>
      <c r="BM177" s="219" t="s">
        <v>2188</v>
      </c>
    </row>
    <row r="178" s="2" customFormat="1" ht="24.15" customHeight="1">
      <c r="A178" s="36"/>
      <c r="B178" s="176"/>
      <c r="C178" s="208" t="s">
        <v>415</v>
      </c>
      <c r="D178" s="208" t="s">
        <v>220</v>
      </c>
      <c r="E178" s="209" t="s">
        <v>2189</v>
      </c>
      <c r="F178" s="210" t="s">
        <v>2190</v>
      </c>
      <c r="G178" s="211" t="s">
        <v>303</v>
      </c>
      <c r="H178" s="212">
        <v>14</v>
      </c>
      <c r="I178" s="213"/>
      <c r="J178" s="212">
        <f>ROUND(I178*H178,3)</f>
        <v>0</v>
      </c>
      <c r="K178" s="214"/>
      <c r="L178" s="37"/>
      <c r="M178" s="215" t="s">
        <v>1</v>
      </c>
      <c r="N178" s="216" t="s">
        <v>44</v>
      </c>
      <c r="O178" s="80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119</v>
      </c>
      <c r="AT178" s="219" t="s">
        <v>220</v>
      </c>
      <c r="AU178" s="219" t="s">
        <v>88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119</v>
      </c>
      <c r="BM178" s="219" t="s">
        <v>2191</v>
      </c>
    </row>
    <row r="179" s="2" customFormat="1" ht="21.75" customHeight="1">
      <c r="A179" s="36"/>
      <c r="B179" s="176"/>
      <c r="C179" s="208" t="s">
        <v>881</v>
      </c>
      <c r="D179" s="208" t="s">
        <v>220</v>
      </c>
      <c r="E179" s="209" t="s">
        <v>2192</v>
      </c>
      <c r="F179" s="210" t="s">
        <v>2193</v>
      </c>
      <c r="G179" s="211" t="s">
        <v>303</v>
      </c>
      <c r="H179" s="212">
        <v>2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119</v>
      </c>
      <c r="AT179" s="219" t="s">
        <v>220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119</v>
      </c>
      <c r="BM179" s="219" t="s">
        <v>2194</v>
      </c>
    </row>
    <row r="180" s="2" customFormat="1" ht="24.15" customHeight="1">
      <c r="A180" s="36"/>
      <c r="B180" s="176"/>
      <c r="C180" s="208" t="s">
        <v>885</v>
      </c>
      <c r="D180" s="208" t="s">
        <v>220</v>
      </c>
      <c r="E180" s="209" t="s">
        <v>2195</v>
      </c>
      <c r="F180" s="210" t="s">
        <v>2196</v>
      </c>
      <c r="G180" s="211" t="s">
        <v>303</v>
      </c>
      <c r="H180" s="212">
        <v>30</v>
      </c>
      <c r="I180" s="213"/>
      <c r="J180" s="212">
        <f>ROUND(I180*H180,3)</f>
        <v>0</v>
      </c>
      <c r="K180" s="214"/>
      <c r="L180" s="37"/>
      <c r="M180" s="236" t="s">
        <v>1</v>
      </c>
      <c r="N180" s="237" t="s">
        <v>44</v>
      </c>
      <c r="O180" s="233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119</v>
      </c>
      <c r="AT180" s="219" t="s">
        <v>220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119</v>
      </c>
      <c r="BM180" s="219" t="s">
        <v>2197</v>
      </c>
    </row>
    <row r="181" s="2" customFormat="1" ht="6.96" customHeight="1">
      <c r="A181" s="36"/>
      <c r="B181" s="63"/>
      <c r="C181" s="64"/>
      <c r="D181" s="64"/>
      <c r="E181" s="64"/>
      <c r="F181" s="64"/>
      <c r="G181" s="64"/>
      <c r="H181" s="64"/>
      <c r="I181" s="64"/>
      <c r="J181" s="64"/>
      <c r="K181" s="64"/>
      <c r="L181" s="37"/>
      <c r="M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</sheetData>
  <autoFilter ref="C132:K180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5:F105"/>
    <mergeCell ref="D106:F106"/>
    <mergeCell ref="D107:F107"/>
    <mergeCell ref="D108:F108"/>
    <mergeCell ref="D109:F10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161</v>
      </c>
      <c r="L4" s="18"/>
      <c r="M4" s="14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45" t="str">
        <f>'Rekapitulácia stavby'!K6</f>
        <v>ČSPHM F. Petrol Marcelová</v>
      </c>
      <c r="F7" s="28"/>
      <c r="G7" s="28"/>
      <c r="H7" s="28"/>
      <c r="L7" s="18"/>
    </row>
    <row r="8" s="1" customFormat="1" ht="12" customHeight="1">
      <c r="B8" s="18"/>
      <c r="D8" s="28" t="s">
        <v>162</v>
      </c>
      <c r="L8" s="18"/>
    </row>
    <row r="9" s="2" customFormat="1" ht="16.5" customHeight="1">
      <c r="A9" s="36"/>
      <c r="B9" s="37"/>
      <c r="C9" s="36"/>
      <c r="D9" s="36"/>
      <c r="E9" s="145" t="s">
        <v>2198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28" t="s">
        <v>960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30" customHeight="1">
      <c r="A11" s="36"/>
      <c r="B11" s="37"/>
      <c r="C11" s="36"/>
      <c r="D11" s="36"/>
      <c r="E11" s="70" t="s">
        <v>2199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28" t="s">
        <v>16</v>
      </c>
      <c r="E13" s="36"/>
      <c r="F13" s="23" t="s">
        <v>1</v>
      </c>
      <c r="G13" s="36"/>
      <c r="H13" s="36"/>
      <c r="I13" s="28" t="s">
        <v>17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18</v>
      </c>
      <c r="E14" s="36"/>
      <c r="F14" s="23" t="s">
        <v>19</v>
      </c>
      <c r="G14" s="36"/>
      <c r="H14" s="36"/>
      <c r="I14" s="28" t="s">
        <v>20</v>
      </c>
      <c r="J14" s="72" t="str">
        <f>'Rekapitulácia stavby'!AN8</f>
        <v>24. 1. 2022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28" t="s">
        <v>22</v>
      </c>
      <c r="E16" s="36"/>
      <c r="F16" s="36"/>
      <c r="G16" s="36"/>
      <c r="H16" s="36"/>
      <c r="I16" s="28" t="s">
        <v>23</v>
      </c>
      <c r="J16" s="23" t="s">
        <v>1</v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3" t="s">
        <v>24</v>
      </c>
      <c r="F17" s="36"/>
      <c r="G17" s="36"/>
      <c r="H17" s="36"/>
      <c r="I17" s="28" t="s">
        <v>25</v>
      </c>
      <c r="J17" s="23" t="s">
        <v>1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28" t="s">
        <v>26</v>
      </c>
      <c r="E19" s="36"/>
      <c r="F19" s="36"/>
      <c r="G19" s="36"/>
      <c r="H19" s="36"/>
      <c r="I19" s="28" t="s">
        <v>23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28" t="s">
        <v>28</v>
      </c>
      <c r="E22" s="36"/>
      <c r="F22" s="36"/>
      <c r="G22" s="36"/>
      <c r="H22" s="36"/>
      <c r="I22" s="28" t="s">
        <v>23</v>
      </c>
      <c r="J22" s="23" t="s">
        <v>1</v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3" t="s">
        <v>29</v>
      </c>
      <c r="F23" s="36"/>
      <c r="G23" s="36"/>
      <c r="H23" s="36"/>
      <c r="I23" s="28" t="s">
        <v>25</v>
      </c>
      <c r="J23" s="23" t="s">
        <v>1</v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28" t="s">
        <v>32</v>
      </c>
      <c r="E25" s="36"/>
      <c r="F25" s="36"/>
      <c r="G25" s="36"/>
      <c r="H25" s="36"/>
      <c r="I25" s="28" t="s">
        <v>23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25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28" t="s">
        <v>34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262.5" customHeight="1">
      <c r="A29" s="146"/>
      <c r="B29" s="147"/>
      <c r="C29" s="146"/>
      <c r="D29" s="146"/>
      <c r="E29" s="32" t="s">
        <v>164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23" t="s">
        <v>165</v>
      </c>
      <c r="E32" s="36"/>
      <c r="F32" s="36"/>
      <c r="G32" s="36"/>
      <c r="H32" s="36"/>
      <c r="I32" s="36"/>
      <c r="J32" s="35">
        <f>J98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34" t="s">
        <v>155</v>
      </c>
      <c r="E33" s="36"/>
      <c r="F33" s="36"/>
      <c r="G33" s="36"/>
      <c r="H33" s="36"/>
      <c r="I33" s="36"/>
      <c r="J33" s="35">
        <f>J109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25.44" customHeight="1">
      <c r="A34" s="36"/>
      <c r="B34" s="37"/>
      <c r="C34" s="36"/>
      <c r="D34" s="149" t="s">
        <v>38</v>
      </c>
      <c r="E34" s="36"/>
      <c r="F34" s="36"/>
      <c r="G34" s="36"/>
      <c r="H34" s="36"/>
      <c r="I34" s="36"/>
      <c r="J34" s="99">
        <f>ROUND(J32 + J33,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6.96" customHeight="1">
      <c r="A35" s="36"/>
      <c r="B35" s="37"/>
      <c r="C35" s="36"/>
      <c r="D35" s="93"/>
      <c r="E35" s="93"/>
      <c r="F35" s="93"/>
      <c r="G35" s="93"/>
      <c r="H35" s="93"/>
      <c r="I35" s="93"/>
      <c r="J35" s="93"/>
      <c r="K35" s="93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6"/>
      <c r="F36" s="41" t="s">
        <v>40</v>
      </c>
      <c r="G36" s="36"/>
      <c r="H36" s="36"/>
      <c r="I36" s="41" t="s">
        <v>39</v>
      </c>
      <c r="J36" s="41" t="s">
        <v>41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14.4" customHeight="1">
      <c r="A37" s="36"/>
      <c r="B37" s="37"/>
      <c r="C37" s="36"/>
      <c r="D37" s="150" t="s">
        <v>42</v>
      </c>
      <c r="E37" s="43" t="s">
        <v>43</v>
      </c>
      <c r="F37" s="151">
        <f>ROUND((SUM(BE109:BE116) + SUM(BE138:BE217)),  2)</f>
        <v>0</v>
      </c>
      <c r="G37" s="152"/>
      <c r="H37" s="152"/>
      <c r="I37" s="153">
        <v>0.20000000000000001</v>
      </c>
      <c r="J37" s="151">
        <f>ROUND(((SUM(BE109:BE116) + SUM(BE138:BE217))*I37),  2)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43" t="s">
        <v>44</v>
      </c>
      <c r="F38" s="151">
        <f>ROUND((SUM(BF109:BF116) + SUM(BF138:BF217)),  2)</f>
        <v>0</v>
      </c>
      <c r="G38" s="152"/>
      <c r="H38" s="152"/>
      <c r="I38" s="153">
        <v>0.20000000000000001</v>
      </c>
      <c r="J38" s="151">
        <f>ROUND(((SUM(BF109:BF116) + SUM(BF138:BF217))*I38),  2)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45</v>
      </c>
      <c r="F39" s="154">
        <f>ROUND((SUM(BG109:BG116) + SUM(BG138:BG217)),  2)</f>
        <v>0</v>
      </c>
      <c r="G39" s="36"/>
      <c r="H39" s="36"/>
      <c r="I39" s="155">
        <v>0.20000000000000001</v>
      </c>
      <c r="J39" s="154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28" t="s">
        <v>46</v>
      </c>
      <c r="F40" s="154">
        <f>ROUND((SUM(BH109:BH116) + SUM(BH138:BH217)),  2)</f>
        <v>0</v>
      </c>
      <c r="G40" s="36"/>
      <c r="H40" s="36"/>
      <c r="I40" s="155">
        <v>0.20000000000000001</v>
      </c>
      <c r="J40" s="154">
        <f>0</f>
        <v>0</v>
      </c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14.4" customHeight="1">
      <c r="A41" s="36"/>
      <c r="B41" s="37"/>
      <c r="C41" s="36"/>
      <c r="D41" s="36"/>
      <c r="E41" s="43" t="s">
        <v>47</v>
      </c>
      <c r="F41" s="151">
        <f>ROUND((SUM(BI109:BI116) + SUM(BI138:BI217)),  2)</f>
        <v>0</v>
      </c>
      <c r="G41" s="152"/>
      <c r="H41" s="152"/>
      <c r="I41" s="153">
        <v>0</v>
      </c>
      <c r="J41" s="151">
        <f>0</f>
        <v>0</v>
      </c>
      <c r="K41" s="36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6.96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5.44" customHeight="1">
      <c r="A43" s="36"/>
      <c r="B43" s="37"/>
      <c r="C43" s="142"/>
      <c r="D43" s="156" t="s">
        <v>48</v>
      </c>
      <c r="E43" s="84"/>
      <c r="F43" s="84"/>
      <c r="G43" s="157" t="s">
        <v>49</v>
      </c>
      <c r="H43" s="158" t="s">
        <v>50</v>
      </c>
      <c r="I43" s="84"/>
      <c r="J43" s="159">
        <f>SUM(J34:J41)</f>
        <v>0</v>
      </c>
      <c r="K43" s="160"/>
      <c r="L43" s="5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14.4" customHeight="1">
      <c r="A44" s="36"/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5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8"/>
      <c r="D50" s="59" t="s">
        <v>51</v>
      </c>
      <c r="E50" s="60"/>
      <c r="F50" s="60"/>
      <c r="G50" s="59" t="s">
        <v>52</v>
      </c>
      <c r="H50" s="60"/>
      <c r="I50" s="60"/>
      <c r="J50" s="60"/>
      <c r="K50" s="60"/>
      <c r="L50" s="5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61" t="s">
        <v>53</v>
      </c>
      <c r="E61" s="39"/>
      <c r="F61" s="161" t="s">
        <v>54</v>
      </c>
      <c r="G61" s="61" t="s">
        <v>53</v>
      </c>
      <c r="H61" s="39"/>
      <c r="I61" s="39"/>
      <c r="J61" s="162" t="s">
        <v>54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9" t="s">
        <v>55</v>
      </c>
      <c r="E65" s="62"/>
      <c r="F65" s="62"/>
      <c r="G65" s="59" t="s">
        <v>56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61" t="s">
        <v>53</v>
      </c>
      <c r="E76" s="39"/>
      <c r="F76" s="161" t="s">
        <v>54</v>
      </c>
      <c r="G76" s="61" t="s">
        <v>53</v>
      </c>
      <c r="H76" s="39"/>
      <c r="I76" s="39"/>
      <c r="J76" s="162" t="s">
        <v>54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166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14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45" t="str">
        <f>E7</f>
        <v>ČSPHM F. Petrol Marcelová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162</v>
      </c>
      <c r="L86" s="18"/>
    </row>
    <row r="87" s="2" customFormat="1" ht="16.5" customHeight="1">
      <c r="A87" s="36"/>
      <c r="B87" s="37"/>
      <c r="C87" s="36"/>
      <c r="D87" s="36"/>
      <c r="E87" s="145" t="s">
        <v>2198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960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30" customHeight="1">
      <c r="A89" s="36"/>
      <c r="B89" s="37"/>
      <c r="C89" s="36"/>
      <c r="D89" s="36"/>
      <c r="E89" s="70" t="str">
        <f>E11</f>
        <v>3_1 - SO 03.1 Vnútroareálové spvenené plochy a komunikácie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18</v>
      </c>
      <c r="D91" s="36"/>
      <c r="E91" s="36"/>
      <c r="F91" s="23" t="str">
        <f>F14</f>
        <v>k.ú. Marcelová</v>
      </c>
      <c r="G91" s="36"/>
      <c r="H91" s="36"/>
      <c r="I91" s="28" t="s">
        <v>20</v>
      </c>
      <c r="J91" s="72" t="str">
        <f>IF(J14="","",J14)</f>
        <v>24. 1. 2022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28" t="s">
        <v>22</v>
      </c>
      <c r="D93" s="36"/>
      <c r="E93" s="36"/>
      <c r="F93" s="23" t="str">
        <f>E17</f>
        <v>F.PROPERTY s.r.o., K. Nagya 12/2, Komárno</v>
      </c>
      <c r="G93" s="36"/>
      <c r="H93" s="36"/>
      <c r="I93" s="28" t="s">
        <v>28</v>
      </c>
      <c r="J93" s="32" t="str">
        <f>E23</f>
        <v>FKF design spol. s r.o.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26</v>
      </c>
      <c r="D94" s="36"/>
      <c r="E94" s="36"/>
      <c r="F94" s="23" t="str">
        <f>IF(E20="","",E20)</f>
        <v>Vyplň údaj</v>
      </c>
      <c r="G94" s="36"/>
      <c r="H94" s="36"/>
      <c r="I94" s="28" t="s">
        <v>32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167</v>
      </c>
      <c r="D96" s="142"/>
      <c r="E96" s="142"/>
      <c r="F96" s="142"/>
      <c r="G96" s="142"/>
      <c r="H96" s="142"/>
      <c r="I96" s="142"/>
      <c r="J96" s="164" t="s">
        <v>168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169</v>
      </c>
      <c r="D98" s="36"/>
      <c r="E98" s="36"/>
      <c r="F98" s="36"/>
      <c r="G98" s="36"/>
      <c r="H98" s="36"/>
      <c r="I98" s="36"/>
      <c r="J98" s="99">
        <f>J138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170</v>
      </c>
    </row>
    <row r="99" s="9" customFormat="1" ht="24.96" customHeight="1">
      <c r="A99" s="9"/>
      <c r="B99" s="166"/>
      <c r="C99" s="9"/>
      <c r="D99" s="167" t="s">
        <v>171</v>
      </c>
      <c r="E99" s="168"/>
      <c r="F99" s="168"/>
      <c r="G99" s="168"/>
      <c r="H99" s="168"/>
      <c r="I99" s="168"/>
      <c r="J99" s="169">
        <f>J139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172</v>
      </c>
      <c r="E100" s="172"/>
      <c r="F100" s="172"/>
      <c r="G100" s="172"/>
      <c r="H100" s="172"/>
      <c r="I100" s="172"/>
      <c r="J100" s="173">
        <f>J140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173</v>
      </c>
      <c r="E101" s="172"/>
      <c r="F101" s="172"/>
      <c r="G101" s="172"/>
      <c r="H101" s="172"/>
      <c r="I101" s="172"/>
      <c r="J101" s="173">
        <f>J149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1890</v>
      </c>
      <c r="E102" s="172"/>
      <c r="F102" s="172"/>
      <c r="G102" s="172"/>
      <c r="H102" s="172"/>
      <c r="I102" s="172"/>
      <c r="J102" s="173">
        <f>J157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1891</v>
      </c>
      <c r="E103" s="172"/>
      <c r="F103" s="172"/>
      <c r="G103" s="172"/>
      <c r="H103" s="172"/>
      <c r="I103" s="172"/>
      <c r="J103" s="173">
        <f>J187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177</v>
      </c>
      <c r="E104" s="172"/>
      <c r="F104" s="172"/>
      <c r="G104" s="172"/>
      <c r="H104" s="172"/>
      <c r="I104" s="172"/>
      <c r="J104" s="173">
        <f>J191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66"/>
      <c r="C105" s="9"/>
      <c r="D105" s="167" t="s">
        <v>178</v>
      </c>
      <c r="E105" s="168"/>
      <c r="F105" s="168"/>
      <c r="G105" s="168"/>
      <c r="H105" s="168"/>
      <c r="I105" s="168"/>
      <c r="J105" s="169">
        <f>J212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0"/>
      <c r="C106" s="10"/>
      <c r="D106" s="171" t="s">
        <v>179</v>
      </c>
      <c r="E106" s="172"/>
      <c r="F106" s="172"/>
      <c r="G106" s="172"/>
      <c r="H106" s="172"/>
      <c r="I106" s="172"/>
      <c r="J106" s="173">
        <f>J213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9.28" customHeight="1">
      <c r="A109" s="36"/>
      <c r="B109" s="37"/>
      <c r="C109" s="165" t="s">
        <v>194</v>
      </c>
      <c r="D109" s="36"/>
      <c r="E109" s="36"/>
      <c r="F109" s="36"/>
      <c r="G109" s="36"/>
      <c r="H109" s="36"/>
      <c r="I109" s="36"/>
      <c r="J109" s="174">
        <f>ROUND(J110 + J111 + J112 + J113 + J114 + J115,2)</f>
        <v>0</v>
      </c>
      <c r="K109" s="36"/>
      <c r="L109" s="58"/>
      <c r="N109" s="175" t="s">
        <v>42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8" customHeight="1">
      <c r="A110" s="36"/>
      <c r="B110" s="176"/>
      <c r="C110" s="177"/>
      <c r="D110" s="137" t="s">
        <v>195</v>
      </c>
      <c r="E110" s="178"/>
      <c r="F110" s="178"/>
      <c r="G110" s="177"/>
      <c r="H110" s="177"/>
      <c r="I110" s="177"/>
      <c r="J110" s="133">
        <v>0</v>
      </c>
      <c r="K110" s="177"/>
      <c r="L110" s="179"/>
      <c r="M110" s="180"/>
      <c r="N110" s="181" t="s">
        <v>44</v>
      </c>
      <c r="O110" s="180"/>
      <c r="P110" s="180"/>
      <c r="Q110" s="180"/>
      <c r="R110" s="180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2" t="s">
        <v>196</v>
      </c>
      <c r="AZ110" s="180"/>
      <c r="BA110" s="180"/>
      <c r="BB110" s="180"/>
      <c r="BC110" s="180"/>
      <c r="BD110" s="180"/>
      <c r="BE110" s="183">
        <f>IF(N110="základná",J110,0)</f>
        <v>0</v>
      </c>
      <c r="BF110" s="183">
        <f>IF(N110="znížená",J110,0)</f>
        <v>0</v>
      </c>
      <c r="BG110" s="183">
        <f>IF(N110="zákl. prenesená",J110,0)</f>
        <v>0</v>
      </c>
      <c r="BH110" s="183">
        <f>IF(N110="zníž. prenesená",J110,0)</f>
        <v>0</v>
      </c>
      <c r="BI110" s="183">
        <f>IF(N110="nulová",J110,0)</f>
        <v>0</v>
      </c>
      <c r="BJ110" s="182" t="s">
        <v>88</v>
      </c>
      <c r="BK110" s="180"/>
      <c r="BL110" s="180"/>
      <c r="BM110" s="180"/>
    </row>
    <row r="111" s="2" customFormat="1" ht="18" customHeight="1">
      <c r="A111" s="36"/>
      <c r="B111" s="176"/>
      <c r="C111" s="177"/>
      <c r="D111" s="137" t="s">
        <v>197</v>
      </c>
      <c r="E111" s="178"/>
      <c r="F111" s="178"/>
      <c r="G111" s="177"/>
      <c r="H111" s="177"/>
      <c r="I111" s="177"/>
      <c r="J111" s="133">
        <v>0</v>
      </c>
      <c r="K111" s="177"/>
      <c r="L111" s="179"/>
      <c r="M111" s="180"/>
      <c r="N111" s="181" t="s">
        <v>44</v>
      </c>
      <c r="O111" s="180"/>
      <c r="P111" s="180"/>
      <c r="Q111" s="180"/>
      <c r="R111" s="180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2" t="s">
        <v>196</v>
      </c>
      <c r="AZ111" s="180"/>
      <c r="BA111" s="180"/>
      <c r="BB111" s="180"/>
      <c r="BC111" s="180"/>
      <c r="BD111" s="180"/>
      <c r="BE111" s="183">
        <f>IF(N111="základná",J111,0)</f>
        <v>0</v>
      </c>
      <c r="BF111" s="183">
        <f>IF(N111="znížená",J111,0)</f>
        <v>0</v>
      </c>
      <c r="BG111" s="183">
        <f>IF(N111="zákl. prenesená",J111,0)</f>
        <v>0</v>
      </c>
      <c r="BH111" s="183">
        <f>IF(N111="zníž. prenesená",J111,0)</f>
        <v>0</v>
      </c>
      <c r="BI111" s="183">
        <f>IF(N111="nulová",J111,0)</f>
        <v>0</v>
      </c>
      <c r="BJ111" s="182" t="s">
        <v>88</v>
      </c>
      <c r="BK111" s="180"/>
      <c r="BL111" s="180"/>
      <c r="BM111" s="180"/>
    </row>
    <row r="112" s="2" customFormat="1" ht="18" customHeight="1">
      <c r="A112" s="36"/>
      <c r="B112" s="176"/>
      <c r="C112" s="177"/>
      <c r="D112" s="137" t="s">
        <v>198</v>
      </c>
      <c r="E112" s="178"/>
      <c r="F112" s="178"/>
      <c r="G112" s="177"/>
      <c r="H112" s="177"/>
      <c r="I112" s="177"/>
      <c r="J112" s="133">
        <v>0</v>
      </c>
      <c r="K112" s="177"/>
      <c r="L112" s="179"/>
      <c r="M112" s="180"/>
      <c r="N112" s="181" t="s">
        <v>44</v>
      </c>
      <c r="O112" s="180"/>
      <c r="P112" s="180"/>
      <c r="Q112" s="180"/>
      <c r="R112" s="180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2" t="s">
        <v>196</v>
      </c>
      <c r="AZ112" s="180"/>
      <c r="BA112" s="180"/>
      <c r="BB112" s="180"/>
      <c r="BC112" s="180"/>
      <c r="BD112" s="180"/>
      <c r="BE112" s="183">
        <f>IF(N112="základná",J112,0)</f>
        <v>0</v>
      </c>
      <c r="BF112" s="183">
        <f>IF(N112="znížená",J112,0)</f>
        <v>0</v>
      </c>
      <c r="BG112" s="183">
        <f>IF(N112="zákl. prenesená",J112,0)</f>
        <v>0</v>
      </c>
      <c r="BH112" s="183">
        <f>IF(N112="zníž. prenesená",J112,0)</f>
        <v>0</v>
      </c>
      <c r="BI112" s="183">
        <f>IF(N112="nulová",J112,0)</f>
        <v>0</v>
      </c>
      <c r="BJ112" s="182" t="s">
        <v>88</v>
      </c>
      <c r="BK112" s="180"/>
      <c r="BL112" s="180"/>
      <c r="BM112" s="180"/>
    </row>
    <row r="113" s="2" customFormat="1" ht="18" customHeight="1">
      <c r="A113" s="36"/>
      <c r="B113" s="176"/>
      <c r="C113" s="177"/>
      <c r="D113" s="137" t="s">
        <v>199</v>
      </c>
      <c r="E113" s="178"/>
      <c r="F113" s="178"/>
      <c r="G113" s="177"/>
      <c r="H113" s="177"/>
      <c r="I113" s="177"/>
      <c r="J113" s="133">
        <v>0</v>
      </c>
      <c r="K113" s="177"/>
      <c r="L113" s="179"/>
      <c r="M113" s="180"/>
      <c r="N113" s="181" t="s">
        <v>44</v>
      </c>
      <c r="O113" s="180"/>
      <c r="P113" s="180"/>
      <c r="Q113" s="180"/>
      <c r="R113" s="180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2" t="s">
        <v>196</v>
      </c>
      <c r="AZ113" s="180"/>
      <c r="BA113" s="180"/>
      <c r="BB113" s="180"/>
      <c r="BC113" s="180"/>
      <c r="BD113" s="180"/>
      <c r="BE113" s="183">
        <f>IF(N113="základná",J113,0)</f>
        <v>0</v>
      </c>
      <c r="BF113" s="183">
        <f>IF(N113="znížená",J113,0)</f>
        <v>0</v>
      </c>
      <c r="BG113" s="183">
        <f>IF(N113="zákl. prenesená",J113,0)</f>
        <v>0</v>
      </c>
      <c r="BH113" s="183">
        <f>IF(N113="zníž. prenesená",J113,0)</f>
        <v>0</v>
      </c>
      <c r="BI113" s="183">
        <f>IF(N113="nulová",J113,0)</f>
        <v>0</v>
      </c>
      <c r="BJ113" s="182" t="s">
        <v>88</v>
      </c>
      <c r="BK113" s="180"/>
      <c r="BL113" s="180"/>
      <c r="BM113" s="180"/>
    </row>
    <row r="114" s="2" customFormat="1" ht="18" customHeight="1">
      <c r="A114" s="36"/>
      <c r="B114" s="176"/>
      <c r="C114" s="177"/>
      <c r="D114" s="137" t="s">
        <v>200</v>
      </c>
      <c r="E114" s="178"/>
      <c r="F114" s="178"/>
      <c r="G114" s="177"/>
      <c r="H114" s="177"/>
      <c r="I114" s="177"/>
      <c r="J114" s="133">
        <v>0</v>
      </c>
      <c r="K114" s="177"/>
      <c r="L114" s="179"/>
      <c r="M114" s="180"/>
      <c r="N114" s="181" t="s">
        <v>44</v>
      </c>
      <c r="O114" s="180"/>
      <c r="P114" s="180"/>
      <c r="Q114" s="180"/>
      <c r="R114" s="180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2" t="s">
        <v>196</v>
      </c>
      <c r="AZ114" s="180"/>
      <c r="BA114" s="180"/>
      <c r="BB114" s="180"/>
      <c r="BC114" s="180"/>
      <c r="BD114" s="180"/>
      <c r="BE114" s="183">
        <f>IF(N114="základná",J114,0)</f>
        <v>0</v>
      </c>
      <c r="BF114" s="183">
        <f>IF(N114="znížená",J114,0)</f>
        <v>0</v>
      </c>
      <c r="BG114" s="183">
        <f>IF(N114="zákl. prenesená",J114,0)</f>
        <v>0</v>
      </c>
      <c r="BH114" s="183">
        <f>IF(N114="zníž. prenesená",J114,0)</f>
        <v>0</v>
      </c>
      <c r="BI114" s="183">
        <f>IF(N114="nulová",J114,0)</f>
        <v>0</v>
      </c>
      <c r="BJ114" s="182" t="s">
        <v>88</v>
      </c>
      <c r="BK114" s="180"/>
      <c r="BL114" s="180"/>
      <c r="BM114" s="180"/>
    </row>
    <row r="115" s="2" customFormat="1" ht="18" customHeight="1">
      <c r="A115" s="36"/>
      <c r="B115" s="176"/>
      <c r="C115" s="177"/>
      <c r="D115" s="178" t="s">
        <v>201</v>
      </c>
      <c r="E115" s="177"/>
      <c r="F115" s="177"/>
      <c r="G115" s="177"/>
      <c r="H115" s="177"/>
      <c r="I115" s="177"/>
      <c r="J115" s="133">
        <f>ROUND(J32*T115,2)</f>
        <v>0</v>
      </c>
      <c r="K115" s="177"/>
      <c r="L115" s="179"/>
      <c r="M115" s="180"/>
      <c r="N115" s="181" t="s">
        <v>44</v>
      </c>
      <c r="O115" s="180"/>
      <c r="P115" s="180"/>
      <c r="Q115" s="180"/>
      <c r="R115" s="180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2" t="s">
        <v>202</v>
      </c>
      <c r="AZ115" s="180"/>
      <c r="BA115" s="180"/>
      <c r="BB115" s="180"/>
      <c r="BC115" s="180"/>
      <c r="BD115" s="180"/>
      <c r="BE115" s="183">
        <f>IF(N115="základná",J115,0)</f>
        <v>0</v>
      </c>
      <c r="BF115" s="183">
        <f>IF(N115="znížená",J115,0)</f>
        <v>0</v>
      </c>
      <c r="BG115" s="183">
        <f>IF(N115="zákl. prenesená",J115,0)</f>
        <v>0</v>
      </c>
      <c r="BH115" s="183">
        <f>IF(N115="zníž. prenesená",J115,0)</f>
        <v>0</v>
      </c>
      <c r="BI115" s="183">
        <f>IF(N115="nulová",J115,0)</f>
        <v>0</v>
      </c>
      <c r="BJ115" s="182" t="s">
        <v>88</v>
      </c>
      <c r="BK115" s="180"/>
      <c r="BL115" s="180"/>
      <c r="BM115" s="180"/>
    </row>
    <row r="116" s="2" customForma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41" t="s">
        <v>160</v>
      </c>
      <c r="D117" s="142"/>
      <c r="E117" s="142"/>
      <c r="F117" s="142"/>
      <c r="G117" s="142"/>
      <c r="H117" s="142"/>
      <c r="I117" s="142"/>
      <c r="J117" s="143">
        <f>ROUND(J98+J109,2)</f>
        <v>0</v>
      </c>
      <c r="K117" s="142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="2" customFormat="1" ht="6.96" customHeight="1">
      <c r="A122" s="36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4.96" customHeight="1">
      <c r="A123" s="36"/>
      <c r="B123" s="37"/>
      <c r="C123" s="19" t="s">
        <v>203</v>
      </c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14</v>
      </c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6.5" customHeight="1">
      <c r="A126" s="36"/>
      <c r="B126" s="37"/>
      <c r="C126" s="36"/>
      <c r="D126" s="36"/>
      <c r="E126" s="145" t="str">
        <f>E7</f>
        <v>ČSPHM F. Petrol Marcelová</v>
      </c>
      <c r="F126" s="28"/>
      <c r="G126" s="28"/>
      <c r="H126" s="28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" customFormat="1" ht="12" customHeight="1">
      <c r="B127" s="18"/>
      <c r="C127" s="28" t="s">
        <v>162</v>
      </c>
      <c r="L127" s="18"/>
    </row>
    <row r="128" s="2" customFormat="1" ht="16.5" customHeight="1">
      <c r="A128" s="36"/>
      <c r="B128" s="37"/>
      <c r="C128" s="36"/>
      <c r="D128" s="36"/>
      <c r="E128" s="145" t="s">
        <v>2198</v>
      </c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960</v>
      </c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30" customHeight="1">
      <c r="A130" s="36"/>
      <c r="B130" s="37"/>
      <c r="C130" s="36"/>
      <c r="D130" s="36"/>
      <c r="E130" s="70" t="str">
        <f>E11</f>
        <v>3_1 - SO 03.1 Vnútroareálové spvenené plochy a komunikácie</v>
      </c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2" customHeight="1">
      <c r="A132" s="36"/>
      <c r="B132" s="37"/>
      <c r="C132" s="28" t="s">
        <v>18</v>
      </c>
      <c r="D132" s="36"/>
      <c r="E132" s="36"/>
      <c r="F132" s="23" t="str">
        <f>F14</f>
        <v>k.ú. Marcelová</v>
      </c>
      <c r="G132" s="36"/>
      <c r="H132" s="36"/>
      <c r="I132" s="28" t="s">
        <v>20</v>
      </c>
      <c r="J132" s="72" t="str">
        <f>IF(J14="","",J14)</f>
        <v>24. 1. 2022</v>
      </c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6.96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25.65" customHeight="1">
      <c r="A134" s="36"/>
      <c r="B134" s="37"/>
      <c r="C134" s="28" t="s">
        <v>22</v>
      </c>
      <c r="D134" s="36"/>
      <c r="E134" s="36"/>
      <c r="F134" s="23" t="str">
        <f>E17</f>
        <v>F.PROPERTY s.r.o., K. Nagya 12/2, Komárno</v>
      </c>
      <c r="G134" s="36"/>
      <c r="H134" s="36"/>
      <c r="I134" s="28" t="s">
        <v>28</v>
      </c>
      <c r="J134" s="32" t="str">
        <f>E23</f>
        <v>FKF design spol. s r.o.</v>
      </c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5.15" customHeight="1">
      <c r="A135" s="36"/>
      <c r="B135" s="37"/>
      <c r="C135" s="28" t="s">
        <v>26</v>
      </c>
      <c r="D135" s="36"/>
      <c r="E135" s="36"/>
      <c r="F135" s="23" t="str">
        <f>IF(E20="","",E20)</f>
        <v>Vyplň údaj</v>
      </c>
      <c r="G135" s="36"/>
      <c r="H135" s="36"/>
      <c r="I135" s="28" t="s">
        <v>32</v>
      </c>
      <c r="J135" s="32" t="str">
        <f>E26</f>
        <v xml:space="preserve"> </v>
      </c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0.32" customHeight="1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5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11" customFormat="1" ht="29.28" customHeight="1">
      <c r="A137" s="184"/>
      <c r="B137" s="185"/>
      <c r="C137" s="186" t="s">
        <v>204</v>
      </c>
      <c r="D137" s="187" t="s">
        <v>63</v>
      </c>
      <c r="E137" s="187" t="s">
        <v>59</v>
      </c>
      <c r="F137" s="187" t="s">
        <v>60</v>
      </c>
      <c r="G137" s="187" t="s">
        <v>205</v>
      </c>
      <c r="H137" s="187" t="s">
        <v>206</v>
      </c>
      <c r="I137" s="187" t="s">
        <v>207</v>
      </c>
      <c r="J137" s="188" t="s">
        <v>168</v>
      </c>
      <c r="K137" s="189" t="s">
        <v>208</v>
      </c>
      <c r="L137" s="190"/>
      <c r="M137" s="89" t="s">
        <v>1</v>
      </c>
      <c r="N137" s="90" t="s">
        <v>42</v>
      </c>
      <c r="O137" s="90" t="s">
        <v>209</v>
      </c>
      <c r="P137" s="90" t="s">
        <v>210</v>
      </c>
      <c r="Q137" s="90" t="s">
        <v>211</v>
      </c>
      <c r="R137" s="90" t="s">
        <v>212</v>
      </c>
      <c r="S137" s="90" t="s">
        <v>213</v>
      </c>
      <c r="T137" s="91" t="s">
        <v>214</v>
      </c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</row>
    <row r="138" s="2" customFormat="1" ht="22.8" customHeight="1">
      <c r="A138" s="36"/>
      <c r="B138" s="37"/>
      <c r="C138" s="96" t="s">
        <v>165</v>
      </c>
      <c r="D138" s="36"/>
      <c r="E138" s="36"/>
      <c r="F138" s="36"/>
      <c r="G138" s="36"/>
      <c r="H138" s="36"/>
      <c r="I138" s="36"/>
      <c r="J138" s="191">
        <f>BK138</f>
        <v>0</v>
      </c>
      <c r="K138" s="36"/>
      <c r="L138" s="37"/>
      <c r="M138" s="92"/>
      <c r="N138" s="76"/>
      <c r="O138" s="93"/>
      <c r="P138" s="192">
        <f>P139+P212</f>
        <v>0</v>
      </c>
      <c r="Q138" s="93"/>
      <c r="R138" s="192">
        <f>R139+R212</f>
        <v>2478.2803329800008</v>
      </c>
      <c r="S138" s="93"/>
      <c r="T138" s="193">
        <f>T139+T212</f>
        <v>21.140000000000001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77</v>
      </c>
      <c r="AU138" s="15" t="s">
        <v>170</v>
      </c>
      <c r="BK138" s="194">
        <f>BK139+BK212</f>
        <v>0</v>
      </c>
    </row>
    <row r="139" s="12" customFormat="1" ht="25.92" customHeight="1">
      <c r="A139" s="12"/>
      <c r="B139" s="195"/>
      <c r="C139" s="12"/>
      <c r="D139" s="196" t="s">
        <v>77</v>
      </c>
      <c r="E139" s="197" t="s">
        <v>215</v>
      </c>
      <c r="F139" s="197" t="s">
        <v>216</v>
      </c>
      <c r="G139" s="12"/>
      <c r="H139" s="12"/>
      <c r="I139" s="198"/>
      <c r="J139" s="199">
        <f>BK139</f>
        <v>0</v>
      </c>
      <c r="K139" s="12"/>
      <c r="L139" s="195"/>
      <c r="M139" s="200"/>
      <c r="N139" s="201"/>
      <c r="O139" s="201"/>
      <c r="P139" s="202">
        <f>P140+P149+P157+P187+P191</f>
        <v>0</v>
      </c>
      <c r="Q139" s="201"/>
      <c r="R139" s="202">
        <f>R140+R149+R157+R187+R191</f>
        <v>2477.9363079800009</v>
      </c>
      <c r="S139" s="201"/>
      <c r="T139" s="203">
        <f>T140+T149+T157+T187+T191</f>
        <v>21.140000000000001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82</v>
      </c>
      <c r="AT139" s="204" t="s">
        <v>77</v>
      </c>
      <c r="AU139" s="204" t="s">
        <v>78</v>
      </c>
      <c r="AY139" s="196" t="s">
        <v>217</v>
      </c>
      <c r="BK139" s="205">
        <f>BK140+BK149+BK157+BK187+BK191</f>
        <v>0</v>
      </c>
    </row>
    <row r="140" s="12" customFormat="1" ht="22.8" customHeight="1">
      <c r="A140" s="12"/>
      <c r="B140" s="195"/>
      <c r="C140" s="12"/>
      <c r="D140" s="196" t="s">
        <v>77</v>
      </c>
      <c r="E140" s="206" t="s">
        <v>82</v>
      </c>
      <c r="F140" s="206" t="s">
        <v>218</v>
      </c>
      <c r="G140" s="12"/>
      <c r="H140" s="12"/>
      <c r="I140" s="198"/>
      <c r="J140" s="207">
        <f>BK140</f>
        <v>0</v>
      </c>
      <c r="K140" s="12"/>
      <c r="L140" s="195"/>
      <c r="M140" s="200"/>
      <c r="N140" s="201"/>
      <c r="O140" s="201"/>
      <c r="P140" s="202">
        <f>SUM(P141:P148)</f>
        <v>0</v>
      </c>
      <c r="Q140" s="201"/>
      <c r="R140" s="202">
        <f>SUM(R141:R148)</f>
        <v>0.0044099999999999999</v>
      </c>
      <c r="S140" s="201"/>
      <c r="T140" s="203">
        <f>SUM(T141:T148)</f>
        <v>17.738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6" t="s">
        <v>82</v>
      </c>
      <c r="AT140" s="204" t="s">
        <v>77</v>
      </c>
      <c r="AU140" s="204" t="s">
        <v>82</v>
      </c>
      <c r="AY140" s="196" t="s">
        <v>217</v>
      </c>
      <c r="BK140" s="205">
        <f>SUM(BK141:BK148)</f>
        <v>0</v>
      </c>
    </row>
    <row r="141" s="2" customFormat="1" ht="33" customHeight="1">
      <c r="A141" s="36"/>
      <c r="B141" s="176"/>
      <c r="C141" s="208" t="s">
        <v>88</v>
      </c>
      <c r="D141" s="208" t="s">
        <v>220</v>
      </c>
      <c r="E141" s="209" t="s">
        <v>1892</v>
      </c>
      <c r="F141" s="210" t="s">
        <v>1893</v>
      </c>
      <c r="G141" s="211" t="s">
        <v>254</v>
      </c>
      <c r="H141" s="212">
        <v>49</v>
      </c>
      <c r="I141" s="213"/>
      <c r="J141" s="212">
        <f>ROUND(I141*H141,3)</f>
        <v>0</v>
      </c>
      <c r="K141" s="214"/>
      <c r="L141" s="37"/>
      <c r="M141" s="215" t="s">
        <v>1</v>
      </c>
      <c r="N141" s="216" t="s">
        <v>44</v>
      </c>
      <c r="O141" s="80"/>
      <c r="P141" s="217">
        <f>O141*H141</f>
        <v>0</v>
      </c>
      <c r="Q141" s="217">
        <v>9.0000000000000006E-05</v>
      </c>
      <c r="R141" s="217">
        <f>Q141*H141</f>
        <v>0.0044099999999999999</v>
      </c>
      <c r="S141" s="217">
        <v>0.127</v>
      </c>
      <c r="T141" s="218">
        <f>S141*H141</f>
        <v>6.2229999999999999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119</v>
      </c>
      <c r="AT141" s="219" t="s">
        <v>220</v>
      </c>
      <c r="AU141" s="219" t="s">
        <v>88</v>
      </c>
      <c r="AY141" s="15" t="s">
        <v>217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220">
        <f>ROUND(I141*H141,3)</f>
        <v>0</v>
      </c>
      <c r="BL141" s="15" t="s">
        <v>119</v>
      </c>
      <c r="BM141" s="219" t="s">
        <v>2200</v>
      </c>
    </row>
    <row r="142" s="2" customFormat="1" ht="37.8" customHeight="1">
      <c r="A142" s="36"/>
      <c r="B142" s="176"/>
      <c r="C142" s="208" t="s">
        <v>110</v>
      </c>
      <c r="D142" s="208" t="s">
        <v>220</v>
      </c>
      <c r="E142" s="209" t="s">
        <v>2201</v>
      </c>
      <c r="F142" s="210" t="s">
        <v>2202</v>
      </c>
      <c r="G142" s="211" t="s">
        <v>254</v>
      </c>
      <c r="H142" s="212">
        <v>49</v>
      </c>
      <c r="I142" s="213"/>
      <c r="J142" s="212">
        <f>ROUND(I142*H142,3)</f>
        <v>0</v>
      </c>
      <c r="K142" s="214"/>
      <c r="L142" s="37"/>
      <c r="M142" s="215" t="s">
        <v>1</v>
      </c>
      <c r="N142" s="216" t="s">
        <v>44</v>
      </c>
      <c r="O142" s="80"/>
      <c r="P142" s="217">
        <f>O142*H142</f>
        <v>0</v>
      </c>
      <c r="Q142" s="217">
        <v>0</v>
      </c>
      <c r="R142" s="217">
        <f>Q142*H142</f>
        <v>0</v>
      </c>
      <c r="S142" s="217">
        <v>0.23499999999999999</v>
      </c>
      <c r="T142" s="218">
        <f>S142*H142</f>
        <v>11.514999999999999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9" t="s">
        <v>119</v>
      </c>
      <c r="AT142" s="219" t="s">
        <v>220</v>
      </c>
      <c r="AU142" s="219" t="s">
        <v>88</v>
      </c>
      <c r="AY142" s="15" t="s">
        <v>217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220">
        <f>ROUND(I142*H142,3)</f>
        <v>0</v>
      </c>
      <c r="BL142" s="15" t="s">
        <v>119</v>
      </c>
      <c r="BM142" s="219" t="s">
        <v>2203</v>
      </c>
    </row>
    <row r="143" s="2" customFormat="1" ht="24.15" customHeight="1">
      <c r="A143" s="36"/>
      <c r="B143" s="176"/>
      <c r="C143" s="208" t="s">
        <v>1127</v>
      </c>
      <c r="D143" s="208" t="s">
        <v>220</v>
      </c>
      <c r="E143" s="209" t="s">
        <v>2204</v>
      </c>
      <c r="F143" s="210" t="s">
        <v>2205</v>
      </c>
      <c r="G143" s="211" t="s">
        <v>223</v>
      </c>
      <c r="H143" s="212">
        <v>1093.7850000000001</v>
      </c>
      <c r="I143" s="213"/>
      <c r="J143" s="212">
        <f>ROUND(I143*H143,3)</f>
        <v>0</v>
      </c>
      <c r="K143" s="214"/>
      <c r="L143" s="37"/>
      <c r="M143" s="215" t="s">
        <v>1</v>
      </c>
      <c r="N143" s="216" t="s">
        <v>44</v>
      </c>
      <c r="O143" s="80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119</v>
      </c>
      <c r="AT143" s="219" t="s">
        <v>220</v>
      </c>
      <c r="AU143" s="219" t="s">
        <v>88</v>
      </c>
      <c r="AY143" s="15" t="s">
        <v>217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220">
        <f>ROUND(I143*H143,3)</f>
        <v>0</v>
      </c>
      <c r="BL143" s="15" t="s">
        <v>119</v>
      </c>
      <c r="BM143" s="219" t="s">
        <v>2206</v>
      </c>
    </row>
    <row r="144" s="2" customFormat="1" ht="24.15" customHeight="1">
      <c r="A144" s="36"/>
      <c r="B144" s="176"/>
      <c r="C144" s="208" t="s">
        <v>125</v>
      </c>
      <c r="D144" s="208" t="s">
        <v>220</v>
      </c>
      <c r="E144" s="209" t="s">
        <v>230</v>
      </c>
      <c r="F144" s="210" t="s">
        <v>231</v>
      </c>
      <c r="G144" s="211" t="s">
        <v>223</v>
      </c>
      <c r="H144" s="212">
        <v>1093.7850000000001</v>
      </c>
      <c r="I144" s="213"/>
      <c r="J144" s="212">
        <f>ROUND(I144*H144,3)</f>
        <v>0</v>
      </c>
      <c r="K144" s="214"/>
      <c r="L144" s="37"/>
      <c r="M144" s="215" t="s">
        <v>1</v>
      </c>
      <c r="N144" s="216" t="s">
        <v>44</v>
      </c>
      <c r="O144" s="80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9" t="s">
        <v>119</v>
      </c>
      <c r="AT144" s="219" t="s">
        <v>220</v>
      </c>
      <c r="AU144" s="219" t="s">
        <v>88</v>
      </c>
      <c r="AY144" s="15" t="s">
        <v>217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220">
        <f>ROUND(I144*H144,3)</f>
        <v>0</v>
      </c>
      <c r="BL144" s="15" t="s">
        <v>119</v>
      </c>
      <c r="BM144" s="219" t="s">
        <v>2207</v>
      </c>
    </row>
    <row r="145" s="2" customFormat="1" ht="37.8" customHeight="1">
      <c r="A145" s="36"/>
      <c r="B145" s="176"/>
      <c r="C145" s="208" t="s">
        <v>370</v>
      </c>
      <c r="D145" s="208" t="s">
        <v>220</v>
      </c>
      <c r="E145" s="209" t="s">
        <v>234</v>
      </c>
      <c r="F145" s="210" t="s">
        <v>235</v>
      </c>
      <c r="G145" s="211" t="s">
        <v>223</v>
      </c>
      <c r="H145" s="212">
        <v>1093.7850000000001</v>
      </c>
      <c r="I145" s="213"/>
      <c r="J145" s="212">
        <f>ROUND(I145*H145,3)</f>
        <v>0</v>
      </c>
      <c r="K145" s="214"/>
      <c r="L145" s="37"/>
      <c r="M145" s="215" t="s">
        <v>1</v>
      </c>
      <c r="N145" s="216" t="s">
        <v>44</v>
      </c>
      <c r="O145" s="80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119</v>
      </c>
      <c r="AT145" s="219" t="s">
        <v>220</v>
      </c>
      <c r="AU145" s="219" t="s">
        <v>88</v>
      </c>
      <c r="AY145" s="15" t="s">
        <v>217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220">
        <f>ROUND(I145*H145,3)</f>
        <v>0</v>
      </c>
      <c r="BL145" s="15" t="s">
        <v>119</v>
      </c>
      <c r="BM145" s="219" t="s">
        <v>2208</v>
      </c>
    </row>
    <row r="146" s="2" customFormat="1" ht="24.15" customHeight="1">
      <c r="A146" s="36"/>
      <c r="B146" s="176"/>
      <c r="C146" s="208" t="s">
        <v>905</v>
      </c>
      <c r="D146" s="208" t="s">
        <v>220</v>
      </c>
      <c r="E146" s="209" t="s">
        <v>2209</v>
      </c>
      <c r="F146" s="210" t="s">
        <v>2210</v>
      </c>
      <c r="G146" s="211" t="s">
        <v>223</v>
      </c>
      <c r="H146" s="212">
        <v>1093.7850000000001</v>
      </c>
      <c r="I146" s="213"/>
      <c r="J146" s="212">
        <f>ROUND(I146*H146,3)</f>
        <v>0</v>
      </c>
      <c r="K146" s="214"/>
      <c r="L146" s="37"/>
      <c r="M146" s="215" t="s">
        <v>1</v>
      </c>
      <c r="N146" s="216" t="s">
        <v>44</v>
      </c>
      <c r="O146" s="80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9" t="s">
        <v>119</v>
      </c>
      <c r="AT146" s="219" t="s">
        <v>220</v>
      </c>
      <c r="AU146" s="219" t="s">
        <v>88</v>
      </c>
      <c r="AY146" s="15" t="s">
        <v>217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220">
        <f>ROUND(I146*H146,3)</f>
        <v>0</v>
      </c>
      <c r="BL146" s="15" t="s">
        <v>119</v>
      </c>
      <c r="BM146" s="219" t="s">
        <v>2211</v>
      </c>
    </row>
    <row r="147" s="2" customFormat="1" ht="21.75" customHeight="1">
      <c r="A147" s="36"/>
      <c r="B147" s="176"/>
      <c r="C147" s="208" t="s">
        <v>909</v>
      </c>
      <c r="D147" s="208" t="s">
        <v>220</v>
      </c>
      <c r="E147" s="209" t="s">
        <v>2212</v>
      </c>
      <c r="F147" s="210" t="s">
        <v>2213</v>
      </c>
      <c r="G147" s="211" t="s">
        <v>223</v>
      </c>
      <c r="H147" s="212">
        <v>1093.7850000000001</v>
      </c>
      <c r="I147" s="213"/>
      <c r="J147" s="212">
        <f>ROUND(I147*H147,3)</f>
        <v>0</v>
      </c>
      <c r="K147" s="214"/>
      <c r="L147" s="37"/>
      <c r="M147" s="215" t="s">
        <v>1</v>
      </c>
      <c r="N147" s="216" t="s">
        <v>44</v>
      </c>
      <c r="O147" s="80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119</v>
      </c>
      <c r="AT147" s="219" t="s">
        <v>220</v>
      </c>
      <c r="AU147" s="219" t="s">
        <v>88</v>
      </c>
      <c r="AY147" s="15" t="s">
        <v>217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220">
        <f>ROUND(I147*H147,3)</f>
        <v>0</v>
      </c>
      <c r="BL147" s="15" t="s">
        <v>119</v>
      </c>
      <c r="BM147" s="219" t="s">
        <v>2214</v>
      </c>
    </row>
    <row r="148" s="2" customFormat="1" ht="24.15" customHeight="1">
      <c r="A148" s="36"/>
      <c r="B148" s="176"/>
      <c r="C148" s="208" t="s">
        <v>913</v>
      </c>
      <c r="D148" s="208" t="s">
        <v>220</v>
      </c>
      <c r="E148" s="209" t="s">
        <v>246</v>
      </c>
      <c r="F148" s="210" t="s">
        <v>247</v>
      </c>
      <c r="G148" s="211" t="s">
        <v>248</v>
      </c>
      <c r="H148" s="212">
        <v>1750.056</v>
      </c>
      <c r="I148" s="213"/>
      <c r="J148" s="212">
        <f>ROUND(I148*H148,3)</f>
        <v>0</v>
      </c>
      <c r="K148" s="214"/>
      <c r="L148" s="37"/>
      <c r="M148" s="215" t="s">
        <v>1</v>
      </c>
      <c r="N148" s="216" t="s">
        <v>44</v>
      </c>
      <c r="O148" s="80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9" t="s">
        <v>119</v>
      </c>
      <c r="AT148" s="219" t="s">
        <v>220</v>
      </c>
      <c r="AU148" s="219" t="s">
        <v>88</v>
      </c>
      <c r="AY148" s="15" t="s">
        <v>217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220">
        <f>ROUND(I148*H148,3)</f>
        <v>0</v>
      </c>
      <c r="BL148" s="15" t="s">
        <v>119</v>
      </c>
      <c r="BM148" s="219" t="s">
        <v>2215</v>
      </c>
    </row>
    <row r="149" s="12" customFormat="1" ht="22.8" customHeight="1">
      <c r="A149" s="12"/>
      <c r="B149" s="195"/>
      <c r="C149" s="12"/>
      <c r="D149" s="196" t="s">
        <v>77</v>
      </c>
      <c r="E149" s="206" t="s">
        <v>88</v>
      </c>
      <c r="F149" s="206" t="s">
        <v>250</v>
      </c>
      <c r="G149" s="12"/>
      <c r="H149" s="12"/>
      <c r="I149" s="198"/>
      <c r="J149" s="207">
        <f>BK149</f>
        <v>0</v>
      </c>
      <c r="K149" s="12"/>
      <c r="L149" s="195"/>
      <c r="M149" s="200"/>
      <c r="N149" s="201"/>
      <c r="O149" s="201"/>
      <c r="P149" s="202">
        <f>SUM(P150:P156)</f>
        <v>0</v>
      </c>
      <c r="Q149" s="201"/>
      <c r="R149" s="202">
        <f>SUM(R150:R156)</f>
        <v>18.170442000000001</v>
      </c>
      <c r="S149" s="201"/>
      <c r="T149" s="203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6" t="s">
        <v>82</v>
      </c>
      <c r="AT149" s="204" t="s">
        <v>77</v>
      </c>
      <c r="AU149" s="204" t="s">
        <v>82</v>
      </c>
      <c r="AY149" s="196" t="s">
        <v>217</v>
      </c>
      <c r="BK149" s="205">
        <f>SUM(BK150:BK156)</f>
        <v>0</v>
      </c>
    </row>
    <row r="150" s="2" customFormat="1" ht="24.15" customHeight="1">
      <c r="A150" s="36"/>
      <c r="B150" s="176"/>
      <c r="C150" s="208" t="s">
        <v>128</v>
      </c>
      <c r="D150" s="208" t="s">
        <v>220</v>
      </c>
      <c r="E150" s="209" t="s">
        <v>1904</v>
      </c>
      <c r="F150" s="210" t="s">
        <v>1905</v>
      </c>
      <c r="G150" s="211" t="s">
        <v>254</v>
      </c>
      <c r="H150" s="212">
        <v>94.5</v>
      </c>
      <c r="I150" s="213"/>
      <c r="J150" s="212">
        <f>ROUND(I150*H150,3)</f>
        <v>0</v>
      </c>
      <c r="K150" s="214"/>
      <c r="L150" s="37"/>
      <c r="M150" s="215" t="s">
        <v>1</v>
      </c>
      <c r="N150" s="216" t="s">
        <v>44</v>
      </c>
      <c r="O150" s="80"/>
      <c r="P150" s="217">
        <f>O150*H150</f>
        <v>0</v>
      </c>
      <c r="Q150" s="217">
        <v>0.00018000000000000001</v>
      </c>
      <c r="R150" s="217">
        <f>Q150*H150</f>
        <v>0.017010000000000001</v>
      </c>
      <c r="S150" s="217">
        <v>0</v>
      </c>
      <c r="T150" s="21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9" t="s">
        <v>119</v>
      </c>
      <c r="AT150" s="219" t="s">
        <v>220</v>
      </c>
      <c r="AU150" s="219" t="s">
        <v>88</v>
      </c>
      <c r="AY150" s="15" t="s">
        <v>217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220">
        <f>ROUND(I150*H150,3)</f>
        <v>0</v>
      </c>
      <c r="BL150" s="15" t="s">
        <v>119</v>
      </c>
      <c r="BM150" s="219" t="s">
        <v>2216</v>
      </c>
    </row>
    <row r="151" s="2" customFormat="1" ht="16.5" customHeight="1">
      <c r="A151" s="36"/>
      <c r="B151" s="176"/>
      <c r="C151" s="221" t="s">
        <v>131</v>
      </c>
      <c r="D151" s="221" t="s">
        <v>357</v>
      </c>
      <c r="E151" s="222" t="s">
        <v>567</v>
      </c>
      <c r="F151" s="223" t="s">
        <v>568</v>
      </c>
      <c r="G151" s="224" t="s">
        <v>254</v>
      </c>
      <c r="H151" s="225">
        <v>96.390000000000001</v>
      </c>
      <c r="I151" s="226"/>
      <c r="J151" s="225">
        <f>ROUND(I151*H151,3)</f>
        <v>0</v>
      </c>
      <c r="K151" s="227"/>
      <c r="L151" s="228"/>
      <c r="M151" s="229" t="s">
        <v>1</v>
      </c>
      <c r="N151" s="230" t="s">
        <v>44</v>
      </c>
      <c r="O151" s="80"/>
      <c r="P151" s="217">
        <f>O151*H151</f>
        <v>0</v>
      </c>
      <c r="Q151" s="217">
        <v>0.00029999999999999997</v>
      </c>
      <c r="R151" s="217">
        <f>Q151*H151</f>
        <v>0.028916999999999998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131</v>
      </c>
      <c r="AT151" s="219" t="s">
        <v>357</v>
      </c>
      <c r="AU151" s="219" t="s">
        <v>88</v>
      </c>
      <c r="AY151" s="15" t="s">
        <v>217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220">
        <f>ROUND(I151*H151,3)</f>
        <v>0</v>
      </c>
      <c r="BL151" s="15" t="s">
        <v>119</v>
      </c>
      <c r="BM151" s="219" t="s">
        <v>2217</v>
      </c>
    </row>
    <row r="152" s="2" customFormat="1" ht="16.5" customHeight="1">
      <c r="A152" s="36"/>
      <c r="B152" s="176"/>
      <c r="C152" s="208" t="s">
        <v>134</v>
      </c>
      <c r="D152" s="208" t="s">
        <v>220</v>
      </c>
      <c r="E152" s="209" t="s">
        <v>1908</v>
      </c>
      <c r="F152" s="210" t="s">
        <v>1909</v>
      </c>
      <c r="G152" s="211" t="s">
        <v>254</v>
      </c>
      <c r="H152" s="212">
        <v>332</v>
      </c>
      <c r="I152" s="213"/>
      <c r="J152" s="212">
        <f>ROUND(I152*H152,3)</f>
        <v>0</v>
      </c>
      <c r="K152" s="214"/>
      <c r="L152" s="37"/>
      <c r="M152" s="215" t="s">
        <v>1</v>
      </c>
      <c r="N152" s="216" t="s">
        <v>44</v>
      </c>
      <c r="O152" s="80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9" t="s">
        <v>119</v>
      </c>
      <c r="AT152" s="219" t="s">
        <v>220</v>
      </c>
      <c r="AU152" s="219" t="s">
        <v>88</v>
      </c>
      <c r="AY152" s="15" t="s">
        <v>217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220">
        <f>ROUND(I152*H152,3)</f>
        <v>0</v>
      </c>
      <c r="BL152" s="15" t="s">
        <v>119</v>
      </c>
      <c r="BM152" s="219" t="s">
        <v>2218</v>
      </c>
    </row>
    <row r="153" s="2" customFormat="1" ht="44.25" customHeight="1">
      <c r="A153" s="36"/>
      <c r="B153" s="176"/>
      <c r="C153" s="208" t="s">
        <v>137</v>
      </c>
      <c r="D153" s="208" t="s">
        <v>220</v>
      </c>
      <c r="E153" s="209" t="s">
        <v>1911</v>
      </c>
      <c r="F153" s="210" t="s">
        <v>1912</v>
      </c>
      <c r="G153" s="211" t="s">
        <v>223</v>
      </c>
      <c r="H153" s="212">
        <v>8.0999999999999996</v>
      </c>
      <c r="I153" s="213"/>
      <c r="J153" s="212">
        <f>ROUND(I153*H153,3)</f>
        <v>0</v>
      </c>
      <c r="K153" s="214"/>
      <c r="L153" s="37"/>
      <c r="M153" s="215" t="s">
        <v>1</v>
      </c>
      <c r="N153" s="216" t="s">
        <v>44</v>
      </c>
      <c r="O153" s="80"/>
      <c r="P153" s="217">
        <f>O153*H153</f>
        <v>0</v>
      </c>
      <c r="Q153" s="217">
        <v>2.1544500000000002</v>
      </c>
      <c r="R153" s="217">
        <f>Q153*H153</f>
        <v>17.451045000000001</v>
      </c>
      <c r="S153" s="217">
        <v>0</v>
      </c>
      <c r="T153" s="21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9" t="s">
        <v>119</v>
      </c>
      <c r="AT153" s="219" t="s">
        <v>220</v>
      </c>
      <c r="AU153" s="219" t="s">
        <v>88</v>
      </c>
      <c r="AY153" s="15" t="s">
        <v>217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220">
        <f>ROUND(I153*H153,3)</f>
        <v>0</v>
      </c>
      <c r="BL153" s="15" t="s">
        <v>119</v>
      </c>
      <c r="BM153" s="219" t="s">
        <v>2219</v>
      </c>
    </row>
    <row r="154" s="2" customFormat="1" ht="24.15" customHeight="1">
      <c r="A154" s="36"/>
      <c r="B154" s="176"/>
      <c r="C154" s="208" t="s">
        <v>269</v>
      </c>
      <c r="D154" s="208" t="s">
        <v>220</v>
      </c>
      <c r="E154" s="209" t="s">
        <v>1914</v>
      </c>
      <c r="F154" s="210" t="s">
        <v>1915</v>
      </c>
      <c r="G154" s="211" t="s">
        <v>248</v>
      </c>
      <c r="H154" s="212">
        <v>0.52700000000000002</v>
      </c>
      <c r="I154" s="213"/>
      <c r="J154" s="212">
        <f>ROUND(I154*H154,3)</f>
        <v>0</v>
      </c>
      <c r="K154" s="214"/>
      <c r="L154" s="37"/>
      <c r="M154" s="215" t="s">
        <v>1</v>
      </c>
      <c r="N154" s="216" t="s">
        <v>44</v>
      </c>
      <c r="O154" s="80"/>
      <c r="P154" s="217">
        <f>O154*H154</f>
        <v>0</v>
      </c>
      <c r="Q154" s="217">
        <v>1.002</v>
      </c>
      <c r="R154" s="217">
        <f>Q154*H154</f>
        <v>0.52805400000000002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119</v>
      </c>
      <c r="AT154" s="219" t="s">
        <v>220</v>
      </c>
      <c r="AU154" s="219" t="s">
        <v>88</v>
      </c>
      <c r="AY154" s="15" t="s">
        <v>217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220">
        <f>ROUND(I154*H154,3)</f>
        <v>0</v>
      </c>
      <c r="BL154" s="15" t="s">
        <v>119</v>
      </c>
      <c r="BM154" s="219" t="s">
        <v>2220</v>
      </c>
    </row>
    <row r="155" s="2" customFormat="1" ht="24.15" customHeight="1">
      <c r="A155" s="36"/>
      <c r="B155" s="176"/>
      <c r="C155" s="208" t="s">
        <v>140</v>
      </c>
      <c r="D155" s="208" t="s">
        <v>220</v>
      </c>
      <c r="E155" s="209" t="s">
        <v>1917</v>
      </c>
      <c r="F155" s="210" t="s">
        <v>1918</v>
      </c>
      <c r="G155" s="211" t="s">
        <v>254</v>
      </c>
      <c r="H155" s="212">
        <v>332</v>
      </c>
      <c r="I155" s="213"/>
      <c r="J155" s="212">
        <f>ROUND(I155*H155,3)</f>
        <v>0</v>
      </c>
      <c r="K155" s="214"/>
      <c r="L155" s="37"/>
      <c r="M155" s="215" t="s">
        <v>1</v>
      </c>
      <c r="N155" s="216" t="s">
        <v>44</v>
      </c>
      <c r="O155" s="80"/>
      <c r="P155" s="217">
        <f>O155*H155</f>
        <v>0</v>
      </c>
      <c r="Q155" s="217">
        <v>3.0000000000000001E-05</v>
      </c>
      <c r="R155" s="217">
        <f>Q155*H155</f>
        <v>0.0099600000000000001</v>
      </c>
      <c r="S155" s="217">
        <v>0</v>
      </c>
      <c r="T155" s="21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9" t="s">
        <v>119</v>
      </c>
      <c r="AT155" s="219" t="s">
        <v>220</v>
      </c>
      <c r="AU155" s="219" t="s">
        <v>88</v>
      </c>
      <c r="AY155" s="15" t="s">
        <v>217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220">
        <f>ROUND(I155*H155,3)</f>
        <v>0</v>
      </c>
      <c r="BL155" s="15" t="s">
        <v>119</v>
      </c>
      <c r="BM155" s="219" t="s">
        <v>2221</v>
      </c>
    </row>
    <row r="156" s="2" customFormat="1" ht="37.8" customHeight="1">
      <c r="A156" s="36"/>
      <c r="B156" s="176"/>
      <c r="C156" s="221" t="s">
        <v>143</v>
      </c>
      <c r="D156" s="221" t="s">
        <v>357</v>
      </c>
      <c r="E156" s="222" t="s">
        <v>1920</v>
      </c>
      <c r="F156" s="223" t="s">
        <v>1921</v>
      </c>
      <c r="G156" s="224" t="s">
        <v>254</v>
      </c>
      <c r="H156" s="225">
        <v>338.63999999999999</v>
      </c>
      <c r="I156" s="226"/>
      <c r="J156" s="225">
        <f>ROUND(I156*H156,3)</f>
        <v>0</v>
      </c>
      <c r="K156" s="227"/>
      <c r="L156" s="228"/>
      <c r="M156" s="229" t="s">
        <v>1</v>
      </c>
      <c r="N156" s="230" t="s">
        <v>44</v>
      </c>
      <c r="O156" s="80"/>
      <c r="P156" s="217">
        <f>O156*H156</f>
        <v>0</v>
      </c>
      <c r="Q156" s="217">
        <v>0.00040000000000000002</v>
      </c>
      <c r="R156" s="217">
        <f>Q156*H156</f>
        <v>0.13545599999999999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131</v>
      </c>
      <c r="AT156" s="219" t="s">
        <v>357</v>
      </c>
      <c r="AU156" s="219" t="s">
        <v>88</v>
      </c>
      <c r="AY156" s="15" t="s">
        <v>217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220">
        <f>ROUND(I156*H156,3)</f>
        <v>0</v>
      </c>
      <c r="BL156" s="15" t="s">
        <v>119</v>
      </c>
      <c r="BM156" s="219" t="s">
        <v>2222</v>
      </c>
    </row>
    <row r="157" s="12" customFormat="1" ht="22.8" customHeight="1">
      <c r="A157" s="12"/>
      <c r="B157" s="195"/>
      <c r="C157" s="12"/>
      <c r="D157" s="196" t="s">
        <v>77</v>
      </c>
      <c r="E157" s="206" t="s">
        <v>122</v>
      </c>
      <c r="F157" s="206" t="s">
        <v>1923</v>
      </c>
      <c r="G157" s="12"/>
      <c r="H157" s="12"/>
      <c r="I157" s="198"/>
      <c r="J157" s="207">
        <f>BK157</f>
        <v>0</v>
      </c>
      <c r="K157" s="12"/>
      <c r="L157" s="195"/>
      <c r="M157" s="200"/>
      <c r="N157" s="201"/>
      <c r="O157" s="201"/>
      <c r="P157" s="202">
        <f>SUM(P158:P186)</f>
        <v>0</v>
      </c>
      <c r="Q157" s="201"/>
      <c r="R157" s="202">
        <f>SUM(R158:R186)</f>
        <v>2350.6338335000005</v>
      </c>
      <c r="S157" s="201"/>
      <c r="T157" s="203">
        <f>SUM(T158:T186)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6" t="s">
        <v>82</v>
      </c>
      <c r="AT157" s="204" t="s">
        <v>77</v>
      </c>
      <c r="AU157" s="204" t="s">
        <v>82</v>
      </c>
      <c r="AY157" s="196" t="s">
        <v>217</v>
      </c>
      <c r="BK157" s="205">
        <f>SUM(BK158:BK186)</f>
        <v>0</v>
      </c>
    </row>
    <row r="158" s="2" customFormat="1" ht="33" customHeight="1">
      <c r="A158" s="36"/>
      <c r="B158" s="176"/>
      <c r="C158" s="208" t="s">
        <v>146</v>
      </c>
      <c r="D158" s="208" t="s">
        <v>220</v>
      </c>
      <c r="E158" s="209" t="s">
        <v>1924</v>
      </c>
      <c r="F158" s="210" t="s">
        <v>1925</v>
      </c>
      <c r="G158" s="211" t="s">
        <v>254</v>
      </c>
      <c r="H158" s="212">
        <v>21.600000000000001</v>
      </c>
      <c r="I158" s="213"/>
      <c r="J158" s="212">
        <f>ROUND(I158*H158,3)</f>
        <v>0</v>
      </c>
      <c r="K158" s="214"/>
      <c r="L158" s="37"/>
      <c r="M158" s="215" t="s">
        <v>1</v>
      </c>
      <c r="N158" s="216" t="s">
        <v>44</v>
      </c>
      <c r="O158" s="80"/>
      <c r="P158" s="217">
        <f>O158*H158</f>
        <v>0</v>
      </c>
      <c r="Q158" s="217">
        <v>0.30359999999999998</v>
      </c>
      <c r="R158" s="217">
        <f>Q158*H158</f>
        <v>6.55776</v>
      </c>
      <c r="S158" s="217">
        <v>0</v>
      </c>
      <c r="T158" s="21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9" t="s">
        <v>119</v>
      </c>
      <c r="AT158" s="219" t="s">
        <v>220</v>
      </c>
      <c r="AU158" s="219" t="s">
        <v>88</v>
      </c>
      <c r="AY158" s="15" t="s">
        <v>217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220">
        <f>ROUND(I158*H158,3)</f>
        <v>0</v>
      </c>
      <c r="BL158" s="15" t="s">
        <v>119</v>
      </c>
      <c r="BM158" s="219" t="s">
        <v>2223</v>
      </c>
    </row>
    <row r="159" s="2" customFormat="1" ht="33" customHeight="1">
      <c r="A159" s="36"/>
      <c r="B159" s="176"/>
      <c r="C159" s="208" t="s">
        <v>827</v>
      </c>
      <c r="D159" s="208" t="s">
        <v>220</v>
      </c>
      <c r="E159" s="209" t="s">
        <v>1924</v>
      </c>
      <c r="F159" s="210" t="s">
        <v>1925</v>
      </c>
      <c r="G159" s="211" t="s">
        <v>254</v>
      </c>
      <c r="H159" s="212">
        <v>21.25</v>
      </c>
      <c r="I159" s="213"/>
      <c r="J159" s="212">
        <f>ROUND(I159*H159,3)</f>
        <v>0</v>
      </c>
      <c r="K159" s="214"/>
      <c r="L159" s="37"/>
      <c r="M159" s="215" t="s">
        <v>1</v>
      </c>
      <c r="N159" s="216" t="s">
        <v>44</v>
      </c>
      <c r="O159" s="80"/>
      <c r="P159" s="217">
        <f>O159*H159</f>
        <v>0</v>
      </c>
      <c r="Q159" s="217">
        <v>0.30359999999999998</v>
      </c>
      <c r="R159" s="217">
        <f>Q159*H159</f>
        <v>6.4514999999999993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119</v>
      </c>
      <c r="AT159" s="219" t="s">
        <v>220</v>
      </c>
      <c r="AU159" s="219" t="s">
        <v>88</v>
      </c>
      <c r="AY159" s="15" t="s">
        <v>217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220">
        <f>ROUND(I159*H159,3)</f>
        <v>0</v>
      </c>
      <c r="BL159" s="15" t="s">
        <v>119</v>
      </c>
      <c r="BM159" s="219" t="s">
        <v>2224</v>
      </c>
    </row>
    <row r="160" s="2" customFormat="1" ht="33" customHeight="1">
      <c r="A160" s="36"/>
      <c r="B160" s="176"/>
      <c r="C160" s="208" t="s">
        <v>893</v>
      </c>
      <c r="D160" s="208" t="s">
        <v>220</v>
      </c>
      <c r="E160" s="209" t="s">
        <v>2033</v>
      </c>
      <c r="F160" s="210" t="s">
        <v>2034</v>
      </c>
      <c r="G160" s="211" t="s">
        <v>254</v>
      </c>
      <c r="H160" s="212">
        <v>43</v>
      </c>
      <c r="I160" s="213"/>
      <c r="J160" s="212">
        <f>ROUND(I160*H160,3)</f>
        <v>0</v>
      </c>
      <c r="K160" s="214"/>
      <c r="L160" s="37"/>
      <c r="M160" s="215" t="s">
        <v>1</v>
      </c>
      <c r="N160" s="216" t="s">
        <v>44</v>
      </c>
      <c r="O160" s="80"/>
      <c r="P160" s="217">
        <f>O160*H160</f>
        <v>0</v>
      </c>
      <c r="Q160" s="217">
        <v>0.15920000000000001</v>
      </c>
      <c r="R160" s="217">
        <f>Q160*H160</f>
        <v>6.8456000000000001</v>
      </c>
      <c r="S160" s="217">
        <v>0</v>
      </c>
      <c r="T160" s="21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9" t="s">
        <v>119</v>
      </c>
      <c r="AT160" s="219" t="s">
        <v>220</v>
      </c>
      <c r="AU160" s="219" t="s">
        <v>88</v>
      </c>
      <c r="AY160" s="15" t="s">
        <v>217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220">
        <f>ROUND(I160*H160,3)</f>
        <v>0</v>
      </c>
      <c r="BL160" s="15" t="s">
        <v>119</v>
      </c>
      <c r="BM160" s="219" t="s">
        <v>2225</v>
      </c>
    </row>
    <row r="161" s="2" customFormat="1" ht="33" customHeight="1">
      <c r="A161" s="36"/>
      <c r="B161" s="176"/>
      <c r="C161" s="208" t="s">
        <v>149</v>
      </c>
      <c r="D161" s="208" t="s">
        <v>220</v>
      </c>
      <c r="E161" s="209" t="s">
        <v>1928</v>
      </c>
      <c r="F161" s="210" t="s">
        <v>1929</v>
      </c>
      <c r="G161" s="211" t="s">
        <v>254</v>
      </c>
      <c r="H161" s="212">
        <v>40.5</v>
      </c>
      <c r="I161" s="213"/>
      <c r="J161" s="212">
        <f>ROUND(I161*H161,3)</f>
        <v>0</v>
      </c>
      <c r="K161" s="214"/>
      <c r="L161" s="37"/>
      <c r="M161" s="215" t="s">
        <v>1</v>
      </c>
      <c r="N161" s="216" t="s">
        <v>44</v>
      </c>
      <c r="O161" s="80"/>
      <c r="P161" s="217">
        <f>O161*H161</f>
        <v>0</v>
      </c>
      <c r="Q161" s="217">
        <v>0.4975</v>
      </c>
      <c r="R161" s="217">
        <f>Q161*H161</f>
        <v>20.14875</v>
      </c>
      <c r="S161" s="217">
        <v>0</v>
      </c>
      <c r="T161" s="21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9" t="s">
        <v>119</v>
      </c>
      <c r="AT161" s="219" t="s">
        <v>220</v>
      </c>
      <c r="AU161" s="219" t="s">
        <v>88</v>
      </c>
      <c r="AY161" s="15" t="s">
        <v>217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220">
        <f>ROUND(I161*H161,3)</f>
        <v>0</v>
      </c>
      <c r="BL161" s="15" t="s">
        <v>119</v>
      </c>
      <c r="BM161" s="219" t="s">
        <v>2226</v>
      </c>
    </row>
    <row r="162" s="2" customFormat="1" ht="24.15" customHeight="1">
      <c r="A162" s="36"/>
      <c r="B162" s="176"/>
      <c r="C162" s="208" t="s">
        <v>399</v>
      </c>
      <c r="D162" s="208" t="s">
        <v>220</v>
      </c>
      <c r="E162" s="209" t="s">
        <v>2227</v>
      </c>
      <c r="F162" s="210" t="s">
        <v>2228</v>
      </c>
      <c r="G162" s="211" t="s">
        <v>254</v>
      </c>
      <c r="H162" s="212">
        <v>110</v>
      </c>
      <c r="I162" s="213"/>
      <c r="J162" s="212">
        <f>ROUND(I162*H162,3)</f>
        <v>0</v>
      </c>
      <c r="K162" s="214"/>
      <c r="L162" s="37"/>
      <c r="M162" s="215" t="s">
        <v>1</v>
      </c>
      <c r="N162" s="216" t="s">
        <v>44</v>
      </c>
      <c r="O162" s="80"/>
      <c r="P162" s="217">
        <f>O162*H162</f>
        <v>0</v>
      </c>
      <c r="Q162" s="217">
        <v>0.098199999999999996</v>
      </c>
      <c r="R162" s="217">
        <f>Q162*H162</f>
        <v>10.802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119</v>
      </c>
      <c r="AT162" s="219" t="s">
        <v>220</v>
      </c>
      <c r="AU162" s="219" t="s">
        <v>88</v>
      </c>
      <c r="AY162" s="15" t="s">
        <v>217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220">
        <f>ROUND(I162*H162,3)</f>
        <v>0</v>
      </c>
      <c r="BL162" s="15" t="s">
        <v>119</v>
      </c>
      <c r="BM162" s="219" t="s">
        <v>2229</v>
      </c>
    </row>
    <row r="163" s="2" customFormat="1" ht="24.15" customHeight="1">
      <c r="A163" s="36"/>
      <c r="B163" s="176"/>
      <c r="C163" s="208" t="s">
        <v>598</v>
      </c>
      <c r="D163" s="208" t="s">
        <v>220</v>
      </c>
      <c r="E163" s="209" t="s">
        <v>2036</v>
      </c>
      <c r="F163" s="210" t="s">
        <v>2037</v>
      </c>
      <c r="G163" s="211" t="s">
        <v>254</v>
      </c>
      <c r="H163" s="212">
        <v>1210</v>
      </c>
      <c r="I163" s="213"/>
      <c r="J163" s="212">
        <f>ROUND(I163*H163,3)</f>
        <v>0</v>
      </c>
      <c r="K163" s="214"/>
      <c r="L163" s="37"/>
      <c r="M163" s="215" t="s">
        <v>1</v>
      </c>
      <c r="N163" s="216" t="s">
        <v>44</v>
      </c>
      <c r="O163" s="80"/>
      <c r="P163" s="217">
        <f>O163*H163</f>
        <v>0</v>
      </c>
      <c r="Q163" s="217">
        <v>0.27994000000000002</v>
      </c>
      <c r="R163" s="217">
        <f>Q163*H163</f>
        <v>338.72740000000005</v>
      </c>
      <c r="S163" s="217">
        <v>0</v>
      </c>
      <c r="T163" s="21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9" t="s">
        <v>119</v>
      </c>
      <c r="AT163" s="219" t="s">
        <v>220</v>
      </c>
      <c r="AU163" s="219" t="s">
        <v>88</v>
      </c>
      <c r="AY163" s="15" t="s">
        <v>217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220">
        <f>ROUND(I163*H163,3)</f>
        <v>0</v>
      </c>
      <c r="BL163" s="15" t="s">
        <v>119</v>
      </c>
      <c r="BM163" s="219" t="s">
        <v>2230</v>
      </c>
    </row>
    <row r="164" s="2" customFormat="1" ht="24.15" customHeight="1">
      <c r="A164" s="36"/>
      <c r="B164" s="176"/>
      <c r="C164" s="208" t="s">
        <v>344</v>
      </c>
      <c r="D164" s="208" t="s">
        <v>220</v>
      </c>
      <c r="E164" s="209" t="s">
        <v>1931</v>
      </c>
      <c r="F164" s="210" t="s">
        <v>1932</v>
      </c>
      <c r="G164" s="211" t="s">
        <v>254</v>
      </c>
      <c r="H164" s="212">
        <v>1655</v>
      </c>
      <c r="I164" s="213"/>
      <c r="J164" s="212">
        <f>ROUND(I164*H164,3)</f>
        <v>0</v>
      </c>
      <c r="K164" s="214"/>
      <c r="L164" s="37"/>
      <c r="M164" s="215" t="s">
        <v>1</v>
      </c>
      <c r="N164" s="216" t="s">
        <v>44</v>
      </c>
      <c r="O164" s="80"/>
      <c r="P164" s="217">
        <f>O164*H164</f>
        <v>0</v>
      </c>
      <c r="Q164" s="217">
        <v>0.37080000000000002</v>
      </c>
      <c r="R164" s="217">
        <f>Q164*H164</f>
        <v>613.67399999999998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119</v>
      </c>
      <c r="AT164" s="219" t="s">
        <v>220</v>
      </c>
      <c r="AU164" s="219" t="s">
        <v>88</v>
      </c>
      <c r="AY164" s="15" t="s">
        <v>217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220">
        <f>ROUND(I164*H164,3)</f>
        <v>0</v>
      </c>
      <c r="BL164" s="15" t="s">
        <v>119</v>
      </c>
      <c r="BM164" s="219" t="s">
        <v>2231</v>
      </c>
    </row>
    <row r="165" s="2" customFormat="1" ht="33" customHeight="1">
      <c r="A165" s="36"/>
      <c r="B165" s="176"/>
      <c r="C165" s="208" t="s">
        <v>348</v>
      </c>
      <c r="D165" s="208" t="s">
        <v>220</v>
      </c>
      <c r="E165" s="209" t="s">
        <v>1934</v>
      </c>
      <c r="F165" s="210" t="s">
        <v>1935</v>
      </c>
      <c r="G165" s="211" t="s">
        <v>254</v>
      </c>
      <c r="H165" s="212">
        <v>557</v>
      </c>
      <c r="I165" s="213"/>
      <c r="J165" s="212">
        <f>ROUND(I165*H165,3)</f>
        <v>0</v>
      </c>
      <c r="K165" s="214"/>
      <c r="L165" s="37"/>
      <c r="M165" s="215" t="s">
        <v>1</v>
      </c>
      <c r="N165" s="216" t="s">
        <v>44</v>
      </c>
      <c r="O165" s="80"/>
      <c r="P165" s="217">
        <f>O165*H165</f>
        <v>0</v>
      </c>
      <c r="Q165" s="217">
        <v>0.18462999999999999</v>
      </c>
      <c r="R165" s="217">
        <f>Q165*H165</f>
        <v>102.83891</v>
      </c>
      <c r="S165" s="217">
        <v>0</v>
      </c>
      <c r="T165" s="21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9" t="s">
        <v>119</v>
      </c>
      <c r="AT165" s="219" t="s">
        <v>220</v>
      </c>
      <c r="AU165" s="219" t="s">
        <v>88</v>
      </c>
      <c r="AY165" s="15" t="s">
        <v>217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220">
        <f>ROUND(I165*H165,3)</f>
        <v>0</v>
      </c>
      <c r="BL165" s="15" t="s">
        <v>119</v>
      </c>
      <c r="BM165" s="219" t="s">
        <v>2232</v>
      </c>
    </row>
    <row r="166" s="2" customFormat="1" ht="24.15" customHeight="1">
      <c r="A166" s="36"/>
      <c r="B166" s="176"/>
      <c r="C166" s="208" t="s">
        <v>1291</v>
      </c>
      <c r="D166" s="208" t="s">
        <v>220</v>
      </c>
      <c r="E166" s="209" t="s">
        <v>1937</v>
      </c>
      <c r="F166" s="210" t="s">
        <v>1938</v>
      </c>
      <c r="G166" s="211" t="s">
        <v>254</v>
      </c>
      <c r="H166" s="212">
        <v>48</v>
      </c>
      <c r="I166" s="213"/>
      <c r="J166" s="212">
        <f>ROUND(I166*H166,3)</f>
        <v>0</v>
      </c>
      <c r="K166" s="214"/>
      <c r="L166" s="37"/>
      <c r="M166" s="215" t="s">
        <v>1</v>
      </c>
      <c r="N166" s="216" t="s">
        <v>44</v>
      </c>
      <c r="O166" s="80"/>
      <c r="P166" s="217">
        <f>O166*H166</f>
        <v>0</v>
      </c>
      <c r="Q166" s="217">
        <v>0.34297</v>
      </c>
      <c r="R166" s="217">
        <f>Q166*H166</f>
        <v>16.46256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119</v>
      </c>
      <c r="AT166" s="219" t="s">
        <v>220</v>
      </c>
      <c r="AU166" s="219" t="s">
        <v>88</v>
      </c>
      <c r="AY166" s="15" t="s">
        <v>217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220">
        <f>ROUND(I166*H166,3)</f>
        <v>0</v>
      </c>
      <c r="BL166" s="15" t="s">
        <v>119</v>
      </c>
      <c r="BM166" s="219" t="s">
        <v>2233</v>
      </c>
    </row>
    <row r="167" s="2" customFormat="1" ht="37.8" customHeight="1">
      <c r="A167" s="36"/>
      <c r="B167" s="176"/>
      <c r="C167" s="208" t="s">
        <v>584</v>
      </c>
      <c r="D167" s="208" t="s">
        <v>220</v>
      </c>
      <c r="E167" s="209" t="s">
        <v>2039</v>
      </c>
      <c r="F167" s="210" t="s">
        <v>2040</v>
      </c>
      <c r="G167" s="211" t="s">
        <v>254</v>
      </c>
      <c r="H167" s="212">
        <v>1210</v>
      </c>
      <c r="I167" s="213"/>
      <c r="J167" s="212">
        <f>ROUND(I167*H167,3)</f>
        <v>0</v>
      </c>
      <c r="K167" s="214"/>
      <c r="L167" s="37"/>
      <c r="M167" s="215" t="s">
        <v>1</v>
      </c>
      <c r="N167" s="216" t="s">
        <v>44</v>
      </c>
      <c r="O167" s="80"/>
      <c r="P167" s="217">
        <f>O167*H167</f>
        <v>0</v>
      </c>
      <c r="Q167" s="217">
        <v>0.47117999999999999</v>
      </c>
      <c r="R167" s="217">
        <f>Q167*H167</f>
        <v>570.12779999999998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119</v>
      </c>
      <c r="AT167" s="219" t="s">
        <v>220</v>
      </c>
      <c r="AU167" s="219" t="s">
        <v>88</v>
      </c>
      <c r="AY167" s="15" t="s">
        <v>217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220">
        <f>ROUND(I167*H167,3)</f>
        <v>0</v>
      </c>
      <c r="BL167" s="15" t="s">
        <v>119</v>
      </c>
      <c r="BM167" s="219" t="s">
        <v>2234</v>
      </c>
    </row>
    <row r="168" s="2" customFormat="1" ht="37.8" customHeight="1">
      <c r="A168" s="36"/>
      <c r="B168" s="176"/>
      <c r="C168" s="208" t="s">
        <v>7</v>
      </c>
      <c r="D168" s="208" t="s">
        <v>220</v>
      </c>
      <c r="E168" s="209" t="s">
        <v>1940</v>
      </c>
      <c r="F168" s="210" t="s">
        <v>1941</v>
      </c>
      <c r="G168" s="211" t="s">
        <v>254</v>
      </c>
      <c r="H168" s="212">
        <v>158</v>
      </c>
      <c r="I168" s="213"/>
      <c r="J168" s="212">
        <f>ROUND(I168*H168,3)</f>
        <v>0</v>
      </c>
      <c r="K168" s="214"/>
      <c r="L168" s="37"/>
      <c r="M168" s="215" t="s">
        <v>1</v>
      </c>
      <c r="N168" s="216" t="s">
        <v>44</v>
      </c>
      <c r="O168" s="80"/>
      <c r="P168" s="217">
        <f>O168*H168</f>
        <v>0</v>
      </c>
      <c r="Q168" s="217">
        <v>0.49473</v>
      </c>
      <c r="R168" s="217">
        <f>Q168*H168</f>
        <v>78.167339999999996</v>
      </c>
      <c r="S168" s="217">
        <v>0</v>
      </c>
      <c r="T168" s="21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9" t="s">
        <v>119</v>
      </c>
      <c r="AT168" s="219" t="s">
        <v>220</v>
      </c>
      <c r="AU168" s="219" t="s">
        <v>88</v>
      </c>
      <c r="AY168" s="15" t="s">
        <v>217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220">
        <f>ROUND(I168*H168,3)</f>
        <v>0</v>
      </c>
      <c r="BL168" s="15" t="s">
        <v>119</v>
      </c>
      <c r="BM168" s="219" t="s">
        <v>2235</v>
      </c>
    </row>
    <row r="169" s="2" customFormat="1" ht="37.8" customHeight="1">
      <c r="A169" s="36"/>
      <c r="B169" s="176"/>
      <c r="C169" s="208" t="s">
        <v>600</v>
      </c>
      <c r="D169" s="208" t="s">
        <v>220</v>
      </c>
      <c r="E169" s="209" t="s">
        <v>2236</v>
      </c>
      <c r="F169" s="210" t="s">
        <v>2237</v>
      </c>
      <c r="G169" s="211" t="s">
        <v>254</v>
      </c>
      <c r="H169" s="212">
        <v>158</v>
      </c>
      <c r="I169" s="213"/>
      <c r="J169" s="212">
        <f>ROUND(I169*H169,3)</f>
        <v>0</v>
      </c>
      <c r="K169" s="214"/>
      <c r="L169" s="37"/>
      <c r="M169" s="215" t="s">
        <v>1</v>
      </c>
      <c r="N169" s="216" t="s">
        <v>44</v>
      </c>
      <c r="O169" s="80"/>
      <c r="P169" s="217">
        <f>O169*H169</f>
        <v>0</v>
      </c>
      <c r="Q169" s="217">
        <v>0.58896999999999999</v>
      </c>
      <c r="R169" s="217">
        <f>Q169*H169</f>
        <v>93.057259999999999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119</v>
      </c>
      <c r="AT169" s="219" t="s">
        <v>220</v>
      </c>
      <c r="AU169" s="219" t="s">
        <v>88</v>
      </c>
      <c r="AY169" s="15" t="s">
        <v>217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220">
        <f>ROUND(I169*H169,3)</f>
        <v>0</v>
      </c>
      <c r="BL169" s="15" t="s">
        <v>119</v>
      </c>
      <c r="BM169" s="219" t="s">
        <v>2238</v>
      </c>
    </row>
    <row r="170" s="2" customFormat="1" ht="33" customHeight="1">
      <c r="A170" s="36"/>
      <c r="B170" s="176"/>
      <c r="C170" s="208" t="s">
        <v>320</v>
      </c>
      <c r="D170" s="208" t="s">
        <v>220</v>
      </c>
      <c r="E170" s="209" t="s">
        <v>1943</v>
      </c>
      <c r="F170" s="210" t="s">
        <v>1944</v>
      </c>
      <c r="G170" s="211" t="s">
        <v>254</v>
      </c>
      <c r="H170" s="212">
        <v>1258</v>
      </c>
      <c r="I170" s="213"/>
      <c r="J170" s="212">
        <f>ROUND(I170*H170,3)</f>
        <v>0</v>
      </c>
      <c r="K170" s="214"/>
      <c r="L170" s="37"/>
      <c r="M170" s="215" t="s">
        <v>1</v>
      </c>
      <c r="N170" s="216" t="s">
        <v>44</v>
      </c>
      <c r="O170" s="80"/>
      <c r="P170" s="217">
        <f>O170*H170</f>
        <v>0</v>
      </c>
      <c r="Q170" s="217">
        <v>0.0056100000000000004</v>
      </c>
      <c r="R170" s="217">
        <f>Q170*H170</f>
        <v>7.0573800000000002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119</v>
      </c>
      <c r="AT170" s="219" t="s">
        <v>220</v>
      </c>
      <c r="AU170" s="219" t="s">
        <v>88</v>
      </c>
      <c r="AY170" s="15" t="s">
        <v>217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220">
        <f>ROUND(I170*H170,3)</f>
        <v>0</v>
      </c>
      <c r="BL170" s="15" t="s">
        <v>119</v>
      </c>
      <c r="BM170" s="219" t="s">
        <v>2239</v>
      </c>
    </row>
    <row r="171" s="2" customFormat="1" ht="33" customHeight="1">
      <c r="A171" s="36"/>
      <c r="B171" s="176"/>
      <c r="C171" s="208" t="s">
        <v>324</v>
      </c>
      <c r="D171" s="208" t="s">
        <v>220</v>
      </c>
      <c r="E171" s="209" t="s">
        <v>1946</v>
      </c>
      <c r="F171" s="210" t="s">
        <v>1947</v>
      </c>
      <c r="G171" s="211" t="s">
        <v>254</v>
      </c>
      <c r="H171" s="212">
        <v>158</v>
      </c>
      <c r="I171" s="213"/>
      <c r="J171" s="212">
        <f>ROUND(I171*H171,3)</f>
        <v>0</v>
      </c>
      <c r="K171" s="214"/>
      <c r="L171" s="37"/>
      <c r="M171" s="215" t="s">
        <v>1</v>
      </c>
      <c r="N171" s="216" t="s">
        <v>44</v>
      </c>
      <c r="O171" s="80"/>
      <c r="P171" s="217">
        <f>O171*H171</f>
        <v>0</v>
      </c>
      <c r="Q171" s="217">
        <v>0.00051000000000000004</v>
      </c>
      <c r="R171" s="217">
        <f>Q171*H171</f>
        <v>0.080580000000000013</v>
      </c>
      <c r="S171" s="217">
        <v>0</v>
      </c>
      <c r="T171" s="21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9" t="s">
        <v>119</v>
      </c>
      <c r="AT171" s="219" t="s">
        <v>220</v>
      </c>
      <c r="AU171" s="219" t="s">
        <v>88</v>
      </c>
      <c r="AY171" s="15" t="s">
        <v>217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220">
        <f>ROUND(I171*H171,3)</f>
        <v>0</v>
      </c>
      <c r="BL171" s="15" t="s">
        <v>119</v>
      </c>
      <c r="BM171" s="219" t="s">
        <v>2240</v>
      </c>
    </row>
    <row r="172" s="2" customFormat="1" ht="33" customHeight="1">
      <c r="A172" s="36"/>
      <c r="B172" s="176"/>
      <c r="C172" s="208" t="s">
        <v>586</v>
      </c>
      <c r="D172" s="208" t="s">
        <v>220</v>
      </c>
      <c r="E172" s="209" t="s">
        <v>2241</v>
      </c>
      <c r="F172" s="210" t="s">
        <v>2242</v>
      </c>
      <c r="G172" s="211" t="s">
        <v>254</v>
      </c>
      <c r="H172" s="212">
        <v>1100</v>
      </c>
      <c r="I172" s="213"/>
      <c r="J172" s="212">
        <f>ROUND(I172*H172,3)</f>
        <v>0</v>
      </c>
      <c r="K172" s="214"/>
      <c r="L172" s="37"/>
      <c r="M172" s="215" t="s">
        <v>1</v>
      </c>
      <c r="N172" s="216" t="s">
        <v>44</v>
      </c>
      <c r="O172" s="80"/>
      <c r="P172" s="217">
        <f>O172*H172</f>
        <v>0</v>
      </c>
      <c r="Q172" s="217">
        <v>0.00060999999999999997</v>
      </c>
      <c r="R172" s="217">
        <f>Q172*H172</f>
        <v>0.67099999999999993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119</v>
      </c>
      <c r="AT172" s="219" t="s">
        <v>220</v>
      </c>
      <c r="AU172" s="219" t="s">
        <v>88</v>
      </c>
      <c r="AY172" s="15" t="s">
        <v>217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220">
        <f>ROUND(I172*H172,3)</f>
        <v>0</v>
      </c>
      <c r="BL172" s="15" t="s">
        <v>119</v>
      </c>
      <c r="BM172" s="219" t="s">
        <v>2243</v>
      </c>
    </row>
    <row r="173" s="2" customFormat="1" ht="33" customHeight="1">
      <c r="A173" s="36"/>
      <c r="B173" s="176"/>
      <c r="C173" s="208" t="s">
        <v>328</v>
      </c>
      <c r="D173" s="208" t="s">
        <v>220</v>
      </c>
      <c r="E173" s="209" t="s">
        <v>1949</v>
      </c>
      <c r="F173" s="210" t="s">
        <v>1950</v>
      </c>
      <c r="G173" s="211" t="s">
        <v>254</v>
      </c>
      <c r="H173" s="212">
        <v>5.5</v>
      </c>
      <c r="I173" s="213"/>
      <c r="J173" s="212">
        <f>ROUND(I173*H173,3)</f>
        <v>0</v>
      </c>
      <c r="K173" s="214"/>
      <c r="L173" s="37"/>
      <c r="M173" s="215" t="s">
        <v>1</v>
      </c>
      <c r="N173" s="216" t="s">
        <v>44</v>
      </c>
      <c r="O173" s="80"/>
      <c r="P173" s="217">
        <f>O173*H173</f>
        <v>0</v>
      </c>
      <c r="Q173" s="217">
        <v>0.00080999999999999996</v>
      </c>
      <c r="R173" s="217">
        <f>Q173*H173</f>
        <v>0.0044549999999999998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119</v>
      </c>
      <c r="AT173" s="219" t="s">
        <v>220</v>
      </c>
      <c r="AU173" s="219" t="s">
        <v>88</v>
      </c>
      <c r="AY173" s="15" t="s">
        <v>217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220">
        <f>ROUND(I173*H173,3)</f>
        <v>0</v>
      </c>
      <c r="BL173" s="15" t="s">
        <v>119</v>
      </c>
      <c r="BM173" s="219" t="s">
        <v>2244</v>
      </c>
    </row>
    <row r="174" s="2" customFormat="1" ht="33" customHeight="1">
      <c r="A174" s="36"/>
      <c r="B174" s="176"/>
      <c r="C174" s="208" t="s">
        <v>309</v>
      </c>
      <c r="D174" s="208" t="s">
        <v>220</v>
      </c>
      <c r="E174" s="209" t="s">
        <v>1952</v>
      </c>
      <c r="F174" s="210" t="s">
        <v>1953</v>
      </c>
      <c r="G174" s="211" t="s">
        <v>254</v>
      </c>
      <c r="H174" s="212">
        <v>5.5</v>
      </c>
      <c r="I174" s="213"/>
      <c r="J174" s="212">
        <f>ROUND(I174*H174,3)</f>
        <v>0</v>
      </c>
      <c r="K174" s="214"/>
      <c r="L174" s="37"/>
      <c r="M174" s="215" t="s">
        <v>1</v>
      </c>
      <c r="N174" s="216" t="s">
        <v>44</v>
      </c>
      <c r="O174" s="80"/>
      <c r="P174" s="217">
        <f>O174*H174</f>
        <v>0</v>
      </c>
      <c r="Q174" s="217">
        <v>0.12966</v>
      </c>
      <c r="R174" s="217">
        <f>Q174*H174</f>
        <v>0.71313000000000004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119</v>
      </c>
      <c r="AT174" s="219" t="s">
        <v>220</v>
      </c>
      <c r="AU174" s="219" t="s">
        <v>88</v>
      </c>
      <c r="AY174" s="15" t="s">
        <v>217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220">
        <f>ROUND(I174*H174,3)</f>
        <v>0</v>
      </c>
      <c r="BL174" s="15" t="s">
        <v>119</v>
      </c>
      <c r="BM174" s="219" t="s">
        <v>2245</v>
      </c>
    </row>
    <row r="175" s="2" customFormat="1" ht="33" customHeight="1">
      <c r="A175" s="36"/>
      <c r="B175" s="176"/>
      <c r="C175" s="208" t="s">
        <v>395</v>
      </c>
      <c r="D175" s="208" t="s">
        <v>220</v>
      </c>
      <c r="E175" s="209" t="s">
        <v>2246</v>
      </c>
      <c r="F175" s="210" t="s">
        <v>1956</v>
      </c>
      <c r="G175" s="211" t="s">
        <v>254</v>
      </c>
      <c r="H175" s="212">
        <v>1100</v>
      </c>
      <c r="I175" s="213"/>
      <c r="J175" s="212">
        <f>ROUND(I175*H175,3)</f>
        <v>0</v>
      </c>
      <c r="K175" s="214"/>
      <c r="L175" s="37"/>
      <c r="M175" s="215" t="s">
        <v>1</v>
      </c>
      <c r="N175" s="216" t="s">
        <v>44</v>
      </c>
      <c r="O175" s="80"/>
      <c r="P175" s="217">
        <f>O175*H175</f>
        <v>0</v>
      </c>
      <c r="Q175" s="217">
        <v>0.12966</v>
      </c>
      <c r="R175" s="217">
        <f>Q175*H175</f>
        <v>142.62600000000001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119</v>
      </c>
      <c r="AT175" s="219" t="s">
        <v>220</v>
      </c>
      <c r="AU175" s="219" t="s">
        <v>88</v>
      </c>
      <c r="AY175" s="15" t="s">
        <v>217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220">
        <f>ROUND(I175*H175,3)</f>
        <v>0</v>
      </c>
      <c r="BL175" s="15" t="s">
        <v>119</v>
      </c>
      <c r="BM175" s="219" t="s">
        <v>2247</v>
      </c>
    </row>
    <row r="176" s="2" customFormat="1" ht="33" customHeight="1">
      <c r="A176" s="36"/>
      <c r="B176" s="176"/>
      <c r="C176" s="208" t="s">
        <v>300</v>
      </c>
      <c r="D176" s="208" t="s">
        <v>220</v>
      </c>
      <c r="E176" s="209" t="s">
        <v>1955</v>
      </c>
      <c r="F176" s="210" t="s">
        <v>1956</v>
      </c>
      <c r="G176" s="211" t="s">
        <v>254</v>
      </c>
      <c r="H176" s="212">
        <v>158</v>
      </c>
      <c r="I176" s="213"/>
      <c r="J176" s="212">
        <f>ROUND(I176*H176,3)</f>
        <v>0</v>
      </c>
      <c r="K176" s="214"/>
      <c r="L176" s="37"/>
      <c r="M176" s="215" t="s">
        <v>1</v>
      </c>
      <c r="N176" s="216" t="s">
        <v>44</v>
      </c>
      <c r="O176" s="80"/>
      <c r="P176" s="217">
        <f>O176*H176</f>
        <v>0</v>
      </c>
      <c r="Q176" s="217">
        <v>0.12966</v>
      </c>
      <c r="R176" s="217">
        <f>Q176*H176</f>
        <v>20.486280000000001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119</v>
      </c>
      <c r="AT176" s="219" t="s">
        <v>220</v>
      </c>
      <c r="AU176" s="219" t="s">
        <v>88</v>
      </c>
      <c r="AY176" s="15" t="s">
        <v>217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220">
        <f>ROUND(I176*H176,3)</f>
        <v>0</v>
      </c>
      <c r="BL176" s="15" t="s">
        <v>119</v>
      </c>
      <c r="BM176" s="219" t="s">
        <v>2248</v>
      </c>
    </row>
    <row r="177" s="2" customFormat="1" ht="33" customHeight="1">
      <c r="A177" s="36"/>
      <c r="B177" s="176"/>
      <c r="C177" s="208" t="s">
        <v>899</v>
      </c>
      <c r="D177" s="208" t="s">
        <v>220</v>
      </c>
      <c r="E177" s="209" t="s">
        <v>2249</v>
      </c>
      <c r="F177" s="210" t="s">
        <v>2250</v>
      </c>
      <c r="G177" s="211" t="s">
        <v>254</v>
      </c>
      <c r="H177" s="212">
        <v>1258</v>
      </c>
      <c r="I177" s="213"/>
      <c r="J177" s="212">
        <f>ROUND(I177*H177,3)</f>
        <v>0</v>
      </c>
      <c r="K177" s="214"/>
      <c r="L177" s="37"/>
      <c r="M177" s="215" t="s">
        <v>1</v>
      </c>
      <c r="N177" s="216" t="s">
        <v>44</v>
      </c>
      <c r="O177" s="80"/>
      <c r="P177" s="217">
        <f>O177*H177</f>
        <v>0</v>
      </c>
      <c r="Q177" s="217">
        <v>0.18151999999999999</v>
      </c>
      <c r="R177" s="217">
        <f>Q177*H177</f>
        <v>228.35215999999997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119</v>
      </c>
      <c r="AT177" s="219" t="s">
        <v>220</v>
      </c>
      <c r="AU177" s="219" t="s">
        <v>88</v>
      </c>
      <c r="AY177" s="15" t="s">
        <v>217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220">
        <f>ROUND(I177*H177,3)</f>
        <v>0</v>
      </c>
      <c r="BL177" s="15" t="s">
        <v>119</v>
      </c>
      <c r="BM177" s="219" t="s">
        <v>2251</v>
      </c>
    </row>
    <row r="178" s="2" customFormat="1" ht="37.8" customHeight="1">
      <c r="A178" s="36"/>
      <c r="B178" s="176"/>
      <c r="C178" s="208" t="s">
        <v>419</v>
      </c>
      <c r="D178" s="208" t="s">
        <v>220</v>
      </c>
      <c r="E178" s="209" t="s">
        <v>2252</v>
      </c>
      <c r="F178" s="210" t="s">
        <v>2253</v>
      </c>
      <c r="G178" s="211" t="s">
        <v>254</v>
      </c>
      <c r="H178" s="212">
        <v>110</v>
      </c>
      <c r="I178" s="213"/>
      <c r="J178" s="212">
        <f>ROUND(I178*H178,3)</f>
        <v>0</v>
      </c>
      <c r="K178" s="214"/>
      <c r="L178" s="37"/>
      <c r="M178" s="215" t="s">
        <v>1</v>
      </c>
      <c r="N178" s="216" t="s">
        <v>44</v>
      </c>
      <c r="O178" s="80"/>
      <c r="P178" s="217">
        <f>O178*H178</f>
        <v>0</v>
      </c>
      <c r="Q178" s="217">
        <v>0.45623000000000002</v>
      </c>
      <c r="R178" s="217">
        <f>Q178*H178</f>
        <v>50.185300000000005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119</v>
      </c>
      <c r="AT178" s="219" t="s">
        <v>220</v>
      </c>
      <c r="AU178" s="219" t="s">
        <v>88</v>
      </c>
      <c r="AY178" s="15" t="s">
        <v>217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220">
        <f>ROUND(I178*H178,3)</f>
        <v>0</v>
      </c>
      <c r="BL178" s="15" t="s">
        <v>119</v>
      </c>
      <c r="BM178" s="219" t="s">
        <v>2254</v>
      </c>
    </row>
    <row r="179" s="2" customFormat="1" ht="37.8" customHeight="1">
      <c r="A179" s="36"/>
      <c r="B179" s="176"/>
      <c r="C179" s="208" t="s">
        <v>648</v>
      </c>
      <c r="D179" s="208" t="s">
        <v>220</v>
      </c>
      <c r="E179" s="209" t="s">
        <v>2048</v>
      </c>
      <c r="F179" s="210" t="s">
        <v>2255</v>
      </c>
      <c r="G179" s="211" t="s">
        <v>254</v>
      </c>
      <c r="H179" s="212">
        <v>43</v>
      </c>
      <c r="I179" s="213"/>
      <c r="J179" s="212">
        <f>ROUND(I179*H179,3)</f>
        <v>0</v>
      </c>
      <c r="K179" s="214"/>
      <c r="L179" s="37"/>
      <c r="M179" s="215" t="s">
        <v>1</v>
      </c>
      <c r="N179" s="216" t="s">
        <v>44</v>
      </c>
      <c r="O179" s="80"/>
      <c r="P179" s="217">
        <f>O179*H179</f>
        <v>0</v>
      </c>
      <c r="Q179" s="217">
        <v>0.092499999999999999</v>
      </c>
      <c r="R179" s="217">
        <f>Q179*H179</f>
        <v>3.9775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119</v>
      </c>
      <c r="AT179" s="219" t="s">
        <v>220</v>
      </c>
      <c r="AU179" s="219" t="s">
        <v>88</v>
      </c>
      <c r="AY179" s="15" t="s">
        <v>217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220">
        <f>ROUND(I179*H179,3)</f>
        <v>0</v>
      </c>
      <c r="BL179" s="15" t="s">
        <v>119</v>
      </c>
      <c r="BM179" s="219" t="s">
        <v>2256</v>
      </c>
    </row>
    <row r="180" s="2" customFormat="1" ht="16.5" customHeight="1">
      <c r="A180" s="36"/>
      <c r="B180" s="176"/>
      <c r="C180" s="221" t="s">
        <v>652</v>
      </c>
      <c r="D180" s="221" t="s">
        <v>357</v>
      </c>
      <c r="E180" s="222" t="s">
        <v>2051</v>
      </c>
      <c r="F180" s="223" t="s">
        <v>2257</v>
      </c>
      <c r="G180" s="224" t="s">
        <v>254</v>
      </c>
      <c r="H180" s="225">
        <v>43.859999999999999</v>
      </c>
      <c r="I180" s="226"/>
      <c r="J180" s="225">
        <f>ROUND(I180*H180,3)</f>
        <v>0</v>
      </c>
      <c r="K180" s="227"/>
      <c r="L180" s="228"/>
      <c r="M180" s="229" t="s">
        <v>1</v>
      </c>
      <c r="N180" s="230" t="s">
        <v>44</v>
      </c>
      <c r="O180" s="80"/>
      <c r="P180" s="217">
        <f>O180*H180</f>
        <v>0</v>
      </c>
      <c r="Q180" s="217">
        <v>0.13</v>
      </c>
      <c r="R180" s="217">
        <f>Q180*H180</f>
        <v>5.7018000000000004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131</v>
      </c>
      <c r="AT180" s="219" t="s">
        <v>357</v>
      </c>
      <c r="AU180" s="219" t="s">
        <v>88</v>
      </c>
      <c r="AY180" s="15" t="s">
        <v>217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220">
        <f>ROUND(I180*H180,3)</f>
        <v>0</v>
      </c>
      <c r="BL180" s="15" t="s">
        <v>119</v>
      </c>
      <c r="BM180" s="219" t="s">
        <v>2258</v>
      </c>
    </row>
    <row r="181" s="2" customFormat="1" ht="37.8" customHeight="1">
      <c r="A181" s="36"/>
      <c r="B181" s="176"/>
      <c r="C181" s="208" t="s">
        <v>305</v>
      </c>
      <c r="D181" s="208" t="s">
        <v>220</v>
      </c>
      <c r="E181" s="209" t="s">
        <v>1958</v>
      </c>
      <c r="F181" s="210" t="s">
        <v>1959</v>
      </c>
      <c r="G181" s="211" t="s">
        <v>254</v>
      </c>
      <c r="H181" s="212">
        <v>21.600000000000001</v>
      </c>
      <c r="I181" s="213"/>
      <c r="J181" s="212">
        <f>ROUND(I181*H181,3)</f>
        <v>0</v>
      </c>
      <c r="K181" s="214"/>
      <c r="L181" s="37"/>
      <c r="M181" s="215" t="s">
        <v>1</v>
      </c>
      <c r="N181" s="216" t="s">
        <v>44</v>
      </c>
      <c r="O181" s="80"/>
      <c r="P181" s="217">
        <f>O181*H181</f>
        <v>0</v>
      </c>
      <c r="Q181" s="217">
        <v>0.092499999999999999</v>
      </c>
      <c r="R181" s="217">
        <f>Q181*H181</f>
        <v>1.998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119</v>
      </c>
      <c r="AT181" s="219" t="s">
        <v>220</v>
      </c>
      <c r="AU181" s="219" t="s">
        <v>88</v>
      </c>
      <c r="AY181" s="15" t="s">
        <v>217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220">
        <f>ROUND(I181*H181,3)</f>
        <v>0</v>
      </c>
      <c r="BL181" s="15" t="s">
        <v>119</v>
      </c>
      <c r="BM181" s="219" t="s">
        <v>2259</v>
      </c>
    </row>
    <row r="182" s="2" customFormat="1" ht="16.5" customHeight="1">
      <c r="A182" s="36"/>
      <c r="B182" s="176"/>
      <c r="C182" s="221" t="s">
        <v>1062</v>
      </c>
      <c r="D182" s="221" t="s">
        <v>357</v>
      </c>
      <c r="E182" s="222" t="s">
        <v>1961</v>
      </c>
      <c r="F182" s="223" t="s">
        <v>1962</v>
      </c>
      <c r="G182" s="224" t="s">
        <v>254</v>
      </c>
      <c r="H182" s="225">
        <v>22.032</v>
      </c>
      <c r="I182" s="226"/>
      <c r="J182" s="225">
        <f>ROUND(I182*H182,3)</f>
        <v>0</v>
      </c>
      <c r="K182" s="227"/>
      <c r="L182" s="228"/>
      <c r="M182" s="229" t="s">
        <v>1</v>
      </c>
      <c r="N182" s="230" t="s">
        <v>44</v>
      </c>
      <c r="O182" s="80"/>
      <c r="P182" s="217">
        <f>O182*H182</f>
        <v>0</v>
      </c>
      <c r="Q182" s="217">
        <v>0.184</v>
      </c>
      <c r="R182" s="217">
        <f>Q182*H182</f>
        <v>4.0538879999999997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131</v>
      </c>
      <c r="AT182" s="219" t="s">
        <v>357</v>
      </c>
      <c r="AU182" s="219" t="s">
        <v>88</v>
      </c>
      <c r="AY182" s="15" t="s">
        <v>217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220">
        <f>ROUND(I182*H182,3)</f>
        <v>0</v>
      </c>
      <c r="BL182" s="15" t="s">
        <v>119</v>
      </c>
      <c r="BM182" s="219" t="s">
        <v>2260</v>
      </c>
    </row>
    <row r="183" s="2" customFormat="1" ht="37.8" customHeight="1">
      <c r="A183" s="36"/>
      <c r="B183" s="176"/>
      <c r="C183" s="208" t="s">
        <v>1064</v>
      </c>
      <c r="D183" s="208" t="s">
        <v>220</v>
      </c>
      <c r="E183" s="209" t="s">
        <v>1958</v>
      </c>
      <c r="F183" s="210" t="s">
        <v>1959</v>
      </c>
      <c r="G183" s="211" t="s">
        <v>254</v>
      </c>
      <c r="H183" s="212">
        <v>42.5</v>
      </c>
      <c r="I183" s="213"/>
      <c r="J183" s="212">
        <f>ROUND(I183*H183,3)</f>
        <v>0</v>
      </c>
      <c r="K183" s="214"/>
      <c r="L183" s="37"/>
      <c r="M183" s="215" t="s">
        <v>1</v>
      </c>
      <c r="N183" s="216" t="s">
        <v>44</v>
      </c>
      <c r="O183" s="80"/>
      <c r="P183" s="217">
        <f>O183*H183</f>
        <v>0</v>
      </c>
      <c r="Q183" s="217">
        <v>0.092499999999999999</v>
      </c>
      <c r="R183" s="217">
        <f>Q183*H183</f>
        <v>3.9312499999999999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119</v>
      </c>
      <c r="AT183" s="219" t="s">
        <v>220</v>
      </c>
      <c r="AU183" s="219" t="s">
        <v>88</v>
      </c>
      <c r="AY183" s="15" t="s">
        <v>217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220">
        <f>ROUND(I183*H183,3)</f>
        <v>0</v>
      </c>
      <c r="BL183" s="15" t="s">
        <v>119</v>
      </c>
      <c r="BM183" s="219" t="s">
        <v>2261</v>
      </c>
    </row>
    <row r="184" s="2" customFormat="1" ht="24.15" customHeight="1">
      <c r="A184" s="36"/>
      <c r="B184" s="176"/>
      <c r="C184" s="221" t="s">
        <v>256</v>
      </c>
      <c r="D184" s="221" t="s">
        <v>357</v>
      </c>
      <c r="E184" s="222" t="s">
        <v>1965</v>
      </c>
      <c r="F184" s="223" t="s">
        <v>1966</v>
      </c>
      <c r="G184" s="224" t="s">
        <v>254</v>
      </c>
      <c r="H184" s="225">
        <v>43.350000000000001</v>
      </c>
      <c r="I184" s="226"/>
      <c r="J184" s="225">
        <f>ROUND(I184*H184,3)</f>
        <v>0</v>
      </c>
      <c r="K184" s="227"/>
      <c r="L184" s="228"/>
      <c r="M184" s="229" t="s">
        <v>1</v>
      </c>
      <c r="N184" s="230" t="s">
        <v>44</v>
      </c>
      <c r="O184" s="80"/>
      <c r="P184" s="217">
        <f>O184*H184</f>
        <v>0</v>
      </c>
      <c r="Q184" s="217">
        <v>0.184</v>
      </c>
      <c r="R184" s="217">
        <f>Q184*H184</f>
        <v>7.9763999999999999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131</v>
      </c>
      <c r="AT184" s="219" t="s">
        <v>357</v>
      </c>
      <c r="AU184" s="219" t="s">
        <v>88</v>
      </c>
      <c r="AY184" s="15" t="s">
        <v>217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220">
        <f>ROUND(I184*H184,3)</f>
        <v>0</v>
      </c>
      <c r="BL184" s="15" t="s">
        <v>119</v>
      </c>
      <c r="BM184" s="219" t="s">
        <v>2262</v>
      </c>
    </row>
    <row r="185" s="2" customFormat="1" ht="37.8" customHeight="1">
      <c r="A185" s="36"/>
      <c r="B185" s="176"/>
      <c r="C185" s="208" t="s">
        <v>296</v>
      </c>
      <c r="D185" s="208" t="s">
        <v>220</v>
      </c>
      <c r="E185" s="209" t="s">
        <v>1968</v>
      </c>
      <c r="F185" s="210" t="s">
        <v>1969</v>
      </c>
      <c r="G185" s="211" t="s">
        <v>254</v>
      </c>
      <c r="H185" s="212">
        <v>40.5</v>
      </c>
      <c r="I185" s="213"/>
      <c r="J185" s="212">
        <f>ROUND(I185*H185,3)</f>
        <v>0</v>
      </c>
      <c r="K185" s="214"/>
      <c r="L185" s="37"/>
      <c r="M185" s="215" t="s">
        <v>1</v>
      </c>
      <c r="N185" s="216" t="s">
        <v>44</v>
      </c>
      <c r="O185" s="80"/>
      <c r="P185" s="217">
        <f>O185*H185</f>
        <v>0</v>
      </c>
      <c r="Q185" s="217">
        <v>0.112</v>
      </c>
      <c r="R185" s="217">
        <f>Q185*H185</f>
        <v>4.5360000000000005</v>
      </c>
      <c r="S185" s="217">
        <v>0</v>
      </c>
      <c r="T185" s="21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9" t="s">
        <v>119</v>
      </c>
      <c r="AT185" s="219" t="s">
        <v>220</v>
      </c>
      <c r="AU185" s="219" t="s">
        <v>88</v>
      </c>
      <c r="AY185" s="15" t="s">
        <v>217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220">
        <f>ROUND(I185*H185,3)</f>
        <v>0</v>
      </c>
      <c r="BL185" s="15" t="s">
        <v>119</v>
      </c>
      <c r="BM185" s="219" t="s">
        <v>2263</v>
      </c>
    </row>
    <row r="186" s="2" customFormat="1" ht="24.15" customHeight="1">
      <c r="A186" s="36"/>
      <c r="B186" s="176"/>
      <c r="C186" s="221" t="s">
        <v>292</v>
      </c>
      <c r="D186" s="221" t="s">
        <v>357</v>
      </c>
      <c r="E186" s="222" t="s">
        <v>1971</v>
      </c>
      <c r="F186" s="223" t="s">
        <v>1972</v>
      </c>
      <c r="G186" s="224" t="s">
        <v>254</v>
      </c>
      <c r="H186" s="225">
        <v>40.905000000000001</v>
      </c>
      <c r="I186" s="226"/>
      <c r="J186" s="225">
        <f>ROUND(I186*H186,3)</f>
        <v>0</v>
      </c>
      <c r="K186" s="227"/>
      <c r="L186" s="228"/>
      <c r="M186" s="229" t="s">
        <v>1</v>
      </c>
      <c r="N186" s="230" t="s">
        <v>44</v>
      </c>
      <c r="O186" s="80"/>
      <c r="P186" s="217">
        <f>O186*H186</f>
        <v>0</v>
      </c>
      <c r="Q186" s="217">
        <v>0.1081</v>
      </c>
      <c r="R186" s="217">
        <f>Q186*H186</f>
        <v>4.4218305000000004</v>
      </c>
      <c r="S186" s="217">
        <v>0</v>
      </c>
      <c r="T186" s="21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9" t="s">
        <v>131</v>
      </c>
      <c r="AT186" s="219" t="s">
        <v>357</v>
      </c>
      <c r="AU186" s="219" t="s">
        <v>88</v>
      </c>
      <c r="AY186" s="15" t="s">
        <v>217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220">
        <f>ROUND(I186*H186,3)</f>
        <v>0</v>
      </c>
      <c r="BL186" s="15" t="s">
        <v>119</v>
      </c>
      <c r="BM186" s="219" t="s">
        <v>2264</v>
      </c>
    </row>
    <row r="187" s="12" customFormat="1" ht="22.8" customHeight="1">
      <c r="A187" s="12"/>
      <c r="B187" s="195"/>
      <c r="C187" s="12"/>
      <c r="D187" s="196" t="s">
        <v>77</v>
      </c>
      <c r="E187" s="206" t="s">
        <v>131</v>
      </c>
      <c r="F187" s="206" t="s">
        <v>1974</v>
      </c>
      <c r="G187" s="12"/>
      <c r="H187" s="12"/>
      <c r="I187" s="198"/>
      <c r="J187" s="207">
        <f>BK187</f>
        <v>0</v>
      </c>
      <c r="K187" s="12"/>
      <c r="L187" s="195"/>
      <c r="M187" s="200"/>
      <c r="N187" s="201"/>
      <c r="O187" s="201"/>
      <c r="P187" s="202">
        <f>SUM(P188:P190)</f>
        <v>0</v>
      </c>
      <c r="Q187" s="201"/>
      <c r="R187" s="202">
        <f>SUM(R188:R190)</f>
        <v>4.0325848000000004</v>
      </c>
      <c r="S187" s="201"/>
      <c r="T187" s="203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96" t="s">
        <v>82</v>
      </c>
      <c r="AT187" s="204" t="s">
        <v>77</v>
      </c>
      <c r="AU187" s="204" t="s">
        <v>82</v>
      </c>
      <c r="AY187" s="196" t="s">
        <v>217</v>
      </c>
      <c r="BK187" s="205">
        <f>SUM(BK188:BK190)</f>
        <v>0</v>
      </c>
    </row>
    <row r="188" s="2" customFormat="1" ht="16.5" customHeight="1">
      <c r="A188" s="36"/>
      <c r="B188" s="176"/>
      <c r="C188" s="208" t="s">
        <v>336</v>
      </c>
      <c r="D188" s="208" t="s">
        <v>220</v>
      </c>
      <c r="E188" s="209" t="s">
        <v>1975</v>
      </c>
      <c r="F188" s="210" t="s">
        <v>1976</v>
      </c>
      <c r="G188" s="211" t="s">
        <v>303</v>
      </c>
      <c r="H188" s="212">
        <v>10</v>
      </c>
      <c r="I188" s="213"/>
      <c r="J188" s="212">
        <f>ROUND(I188*H188,3)</f>
        <v>0</v>
      </c>
      <c r="K188" s="214"/>
      <c r="L188" s="37"/>
      <c r="M188" s="215" t="s">
        <v>1</v>
      </c>
      <c r="N188" s="216" t="s">
        <v>44</v>
      </c>
      <c r="O188" s="80"/>
      <c r="P188" s="217">
        <f>O188*H188</f>
        <v>0</v>
      </c>
      <c r="Q188" s="217">
        <v>0.34099000000000002</v>
      </c>
      <c r="R188" s="217">
        <f>Q188*H188</f>
        <v>3.4099000000000004</v>
      </c>
      <c r="S188" s="217">
        <v>0</v>
      </c>
      <c r="T188" s="21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9" t="s">
        <v>119</v>
      </c>
      <c r="AT188" s="219" t="s">
        <v>220</v>
      </c>
      <c r="AU188" s="219" t="s">
        <v>88</v>
      </c>
      <c r="AY188" s="15" t="s">
        <v>217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220">
        <f>ROUND(I188*H188,3)</f>
        <v>0</v>
      </c>
      <c r="BL188" s="15" t="s">
        <v>119</v>
      </c>
      <c r="BM188" s="219" t="s">
        <v>2265</v>
      </c>
    </row>
    <row r="189" s="2" customFormat="1" ht="24.15" customHeight="1">
      <c r="A189" s="36"/>
      <c r="B189" s="176"/>
      <c r="C189" s="208" t="s">
        <v>332</v>
      </c>
      <c r="D189" s="208" t="s">
        <v>220</v>
      </c>
      <c r="E189" s="209" t="s">
        <v>1978</v>
      </c>
      <c r="F189" s="210" t="s">
        <v>1979</v>
      </c>
      <c r="G189" s="211" t="s">
        <v>223</v>
      </c>
      <c r="H189" s="212">
        <v>19.440000000000001</v>
      </c>
      <c r="I189" s="213"/>
      <c r="J189" s="212">
        <f>ROUND(I189*H189,3)</f>
        <v>0</v>
      </c>
      <c r="K189" s="214"/>
      <c r="L189" s="37"/>
      <c r="M189" s="215" t="s">
        <v>1</v>
      </c>
      <c r="N189" s="216" t="s">
        <v>44</v>
      </c>
      <c r="O189" s="80"/>
      <c r="P189" s="217">
        <f>O189*H189</f>
        <v>0</v>
      </c>
      <c r="Q189" s="217">
        <v>0.00092000000000000003</v>
      </c>
      <c r="R189" s="217">
        <f>Q189*H189</f>
        <v>0.017884800000000003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119</v>
      </c>
      <c r="AT189" s="219" t="s">
        <v>220</v>
      </c>
      <c r="AU189" s="219" t="s">
        <v>88</v>
      </c>
      <c r="AY189" s="15" t="s">
        <v>217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220">
        <f>ROUND(I189*H189,3)</f>
        <v>0</v>
      </c>
      <c r="BL189" s="15" t="s">
        <v>119</v>
      </c>
      <c r="BM189" s="219" t="s">
        <v>2266</v>
      </c>
    </row>
    <row r="190" s="2" customFormat="1" ht="33" customHeight="1">
      <c r="A190" s="36"/>
      <c r="B190" s="176"/>
      <c r="C190" s="221" t="s">
        <v>251</v>
      </c>
      <c r="D190" s="221" t="s">
        <v>357</v>
      </c>
      <c r="E190" s="222" t="s">
        <v>1981</v>
      </c>
      <c r="F190" s="223" t="s">
        <v>1982</v>
      </c>
      <c r="G190" s="224" t="s">
        <v>303</v>
      </c>
      <c r="H190" s="225">
        <v>54</v>
      </c>
      <c r="I190" s="226"/>
      <c r="J190" s="225">
        <f>ROUND(I190*H190,3)</f>
        <v>0</v>
      </c>
      <c r="K190" s="227"/>
      <c r="L190" s="228"/>
      <c r="M190" s="229" t="s">
        <v>1</v>
      </c>
      <c r="N190" s="230" t="s">
        <v>44</v>
      </c>
      <c r="O190" s="80"/>
      <c r="P190" s="217">
        <f>O190*H190</f>
        <v>0</v>
      </c>
      <c r="Q190" s="217">
        <v>0.0112</v>
      </c>
      <c r="R190" s="217">
        <f>Q190*H190</f>
        <v>0.6048</v>
      </c>
      <c r="S190" s="217">
        <v>0</v>
      </c>
      <c r="T190" s="21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9" t="s">
        <v>131</v>
      </c>
      <c r="AT190" s="219" t="s">
        <v>357</v>
      </c>
      <c r="AU190" s="219" t="s">
        <v>88</v>
      </c>
      <c r="AY190" s="15" t="s">
        <v>217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220">
        <f>ROUND(I190*H190,3)</f>
        <v>0</v>
      </c>
      <c r="BL190" s="15" t="s">
        <v>119</v>
      </c>
      <c r="BM190" s="219" t="s">
        <v>2267</v>
      </c>
    </row>
    <row r="191" s="12" customFormat="1" ht="22.8" customHeight="1">
      <c r="A191" s="12"/>
      <c r="B191" s="195"/>
      <c r="C191" s="12"/>
      <c r="D191" s="196" t="s">
        <v>77</v>
      </c>
      <c r="E191" s="206" t="s">
        <v>134</v>
      </c>
      <c r="F191" s="206" t="s">
        <v>443</v>
      </c>
      <c r="G191" s="12"/>
      <c r="H191" s="12"/>
      <c r="I191" s="198"/>
      <c r="J191" s="207">
        <f>BK191</f>
        <v>0</v>
      </c>
      <c r="K191" s="12"/>
      <c r="L191" s="195"/>
      <c r="M191" s="200"/>
      <c r="N191" s="201"/>
      <c r="O191" s="201"/>
      <c r="P191" s="202">
        <f>SUM(P192:P211)</f>
        <v>0</v>
      </c>
      <c r="Q191" s="201"/>
      <c r="R191" s="202">
        <f>SUM(R192:R211)</f>
        <v>105.09503768000002</v>
      </c>
      <c r="S191" s="201"/>
      <c r="T191" s="203">
        <f>SUM(T192:T211)</f>
        <v>3.4020000000000001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6" t="s">
        <v>82</v>
      </c>
      <c r="AT191" s="204" t="s">
        <v>77</v>
      </c>
      <c r="AU191" s="204" t="s">
        <v>82</v>
      </c>
      <c r="AY191" s="196" t="s">
        <v>217</v>
      </c>
      <c r="BK191" s="205">
        <f>SUM(BK192:BK211)</f>
        <v>0</v>
      </c>
    </row>
    <row r="192" s="2" customFormat="1" ht="37.8" customHeight="1">
      <c r="A192" s="36"/>
      <c r="B192" s="176"/>
      <c r="C192" s="208" t="s">
        <v>486</v>
      </c>
      <c r="D192" s="208" t="s">
        <v>220</v>
      </c>
      <c r="E192" s="209" t="s">
        <v>1984</v>
      </c>
      <c r="F192" s="210" t="s">
        <v>1985</v>
      </c>
      <c r="G192" s="211" t="s">
        <v>468</v>
      </c>
      <c r="H192" s="212">
        <v>202</v>
      </c>
      <c r="I192" s="213"/>
      <c r="J192" s="212">
        <f>ROUND(I192*H192,3)</f>
        <v>0</v>
      </c>
      <c r="K192" s="214"/>
      <c r="L192" s="37"/>
      <c r="M192" s="215" t="s">
        <v>1</v>
      </c>
      <c r="N192" s="216" t="s">
        <v>44</v>
      </c>
      <c r="O192" s="80"/>
      <c r="P192" s="217">
        <f>O192*H192</f>
        <v>0</v>
      </c>
      <c r="Q192" s="217">
        <v>0.1459</v>
      </c>
      <c r="R192" s="217">
        <f>Q192*H192</f>
        <v>29.471800000000002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119</v>
      </c>
      <c r="AT192" s="219" t="s">
        <v>220</v>
      </c>
      <c r="AU192" s="219" t="s">
        <v>88</v>
      </c>
      <c r="AY192" s="15" t="s">
        <v>217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220">
        <f>ROUND(I192*H192,3)</f>
        <v>0</v>
      </c>
      <c r="BL192" s="15" t="s">
        <v>119</v>
      </c>
      <c r="BM192" s="219" t="s">
        <v>2268</v>
      </c>
    </row>
    <row r="193" s="2" customFormat="1" ht="16.5" customHeight="1">
      <c r="A193" s="36"/>
      <c r="B193" s="176"/>
      <c r="C193" s="221" t="s">
        <v>490</v>
      </c>
      <c r="D193" s="221" t="s">
        <v>357</v>
      </c>
      <c r="E193" s="222" t="s">
        <v>1987</v>
      </c>
      <c r="F193" s="223" t="s">
        <v>1988</v>
      </c>
      <c r="G193" s="224" t="s">
        <v>303</v>
      </c>
      <c r="H193" s="225">
        <v>204.02000000000001</v>
      </c>
      <c r="I193" s="226"/>
      <c r="J193" s="225">
        <f>ROUND(I193*H193,3)</f>
        <v>0</v>
      </c>
      <c r="K193" s="227"/>
      <c r="L193" s="228"/>
      <c r="M193" s="229" t="s">
        <v>1</v>
      </c>
      <c r="N193" s="230" t="s">
        <v>44</v>
      </c>
      <c r="O193" s="80"/>
      <c r="P193" s="217">
        <f>O193*H193</f>
        <v>0</v>
      </c>
      <c r="Q193" s="217">
        <v>0.085000000000000006</v>
      </c>
      <c r="R193" s="217">
        <f>Q193*H193</f>
        <v>17.341700000000003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131</v>
      </c>
      <c r="AT193" s="219" t="s">
        <v>357</v>
      </c>
      <c r="AU193" s="219" t="s">
        <v>88</v>
      </c>
      <c r="AY193" s="15" t="s">
        <v>217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220">
        <f>ROUND(I193*H193,3)</f>
        <v>0</v>
      </c>
      <c r="BL193" s="15" t="s">
        <v>119</v>
      </c>
      <c r="BM193" s="219" t="s">
        <v>2269</v>
      </c>
    </row>
    <row r="194" s="2" customFormat="1" ht="33" customHeight="1">
      <c r="A194" s="36"/>
      <c r="B194" s="176"/>
      <c r="C194" s="208" t="s">
        <v>662</v>
      </c>
      <c r="D194" s="208" t="s">
        <v>220</v>
      </c>
      <c r="E194" s="209" t="s">
        <v>2270</v>
      </c>
      <c r="F194" s="210" t="s">
        <v>2271</v>
      </c>
      <c r="G194" s="211" t="s">
        <v>468</v>
      </c>
      <c r="H194" s="212">
        <v>53</v>
      </c>
      <c r="I194" s="213"/>
      <c r="J194" s="212">
        <f>ROUND(I194*H194,3)</f>
        <v>0</v>
      </c>
      <c r="K194" s="214"/>
      <c r="L194" s="37"/>
      <c r="M194" s="215" t="s">
        <v>1</v>
      </c>
      <c r="N194" s="216" t="s">
        <v>44</v>
      </c>
      <c r="O194" s="80"/>
      <c r="P194" s="217">
        <f>O194*H194</f>
        <v>0</v>
      </c>
      <c r="Q194" s="217">
        <v>0.1459</v>
      </c>
      <c r="R194" s="217">
        <f>Q194*H194</f>
        <v>7.7327000000000004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119</v>
      </c>
      <c r="AT194" s="219" t="s">
        <v>220</v>
      </c>
      <c r="AU194" s="219" t="s">
        <v>88</v>
      </c>
      <c r="AY194" s="15" t="s">
        <v>217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220">
        <f>ROUND(I194*H194,3)</f>
        <v>0</v>
      </c>
      <c r="BL194" s="15" t="s">
        <v>119</v>
      </c>
      <c r="BM194" s="219" t="s">
        <v>2272</v>
      </c>
    </row>
    <row r="195" s="2" customFormat="1" ht="24.15" customHeight="1">
      <c r="A195" s="36"/>
      <c r="B195" s="176"/>
      <c r="C195" s="221" t="s">
        <v>666</v>
      </c>
      <c r="D195" s="221" t="s">
        <v>357</v>
      </c>
      <c r="E195" s="222" t="s">
        <v>2273</v>
      </c>
      <c r="F195" s="223" t="s">
        <v>2274</v>
      </c>
      <c r="G195" s="224" t="s">
        <v>303</v>
      </c>
      <c r="H195" s="225">
        <v>53.530000000000001</v>
      </c>
      <c r="I195" s="226"/>
      <c r="J195" s="225">
        <f>ROUND(I195*H195,3)</f>
        <v>0</v>
      </c>
      <c r="K195" s="227"/>
      <c r="L195" s="228"/>
      <c r="M195" s="229" t="s">
        <v>1</v>
      </c>
      <c r="N195" s="230" t="s">
        <v>44</v>
      </c>
      <c r="O195" s="80"/>
      <c r="P195" s="217">
        <f>O195*H195</f>
        <v>0</v>
      </c>
      <c r="Q195" s="217">
        <v>0.065000000000000002</v>
      </c>
      <c r="R195" s="217">
        <f>Q195*H195</f>
        <v>3.4794500000000004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131</v>
      </c>
      <c r="AT195" s="219" t="s">
        <v>357</v>
      </c>
      <c r="AU195" s="219" t="s">
        <v>88</v>
      </c>
      <c r="AY195" s="15" t="s">
        <v>217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220">
        <f>ROUND(I195*H195,3)</f>
        <v>0</v>
      </c>
      <c r="BL195" s="15" t="s">
        <v>119</v>
      </c>
      <c r="BM195" s="219" t="s">
        <v>2275</v>
      </c>
    </row>
    <row r="196" s="2" customFormat="1" ht="37.8" customHeight="1">
      <c r="A196" s="36"/>
      <c r="B196" s="176"/>
      <c r="C196" s="208" t="s">
        <v>819</v>
      </c>
      <c r="D196" s="208" t="s">
        <v>220</v>
      </c>
      <c r="E196" s="209" t="s">
        <v>2276</v>
      </c>
      <c r="F196" s="210" t="s">
        <v>2277</v>
      </c>
      <c r="G196" s="211" t="s">
        <v>468</v>
      </c>
      <c r="H196" s="212">
        <v>4.5</v>
      </c>
      <c r="I196" s="213"/>
      <c r="J196" s="212">
        <f>ROUND(I196*H196,3)</f>
        <v>0</v>
      </c>
      <c r="K196" s="214"/>
      <c r="L196" s="37"/>
      <c r="M196" s="215" t="s">
        <v>1</v>
      </c>
      <c r="N196" s="216" t="s">
        <v>44</v>
      </c>
      <c r="O196" s="80"/>
      <c r="P196" s="217">
        <f>O196*H196</f>
        <v>0</v>
      </c>
      <c r="Q196" s="217">
        <v>0.098530000000000006</v>
      </c>
      <c r="R196" s="217">
        <f>Q196*H196</f>
        <v>0.44338500000000003</v>
      </c>
      <c r="S196" s="217">
        <v>0</v>
      </c>
      <c r="T196" s="21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9" t="s">
        <v>119</v>
      </c>
      <c r="AT196" s="219" t="s">
        <v>220</v>
      </c>
      <c r="AU196" s="219" t="s">
        <v>88</v>
      </c>
      <c r="AY196" s="15" t="s">
        <v>217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220">
        <f>ROUND(I196*H196,3)</f>
        <v>0</v>
      </c>
      <c r="BL196" s="15" t="s">
        <v>119</v>
      </c>
      <c r="BM196" s="219" t="s">
        <v>2278</v>
      </c>
    </row>
    <row r="197" s="2" customFormat="1" ht="21.75" customHeight="1">
      <c r="A197" s="36"/>
      <c r="B197" s="176"/>
      <c r="C197" s="221" t="s">
        <v>670</v>
      </c>
      <c r="D197" s="221" t="s">
        <v>357</v>
      </c>
      <c r="E197" s="222" t="s">
        <v>2057</v>
      </c>
      <c r="F197" s="223" t="s">
        <v>2058</v>
      </c>
      <c r="G197" s="224" t="s">
        <v>303</v>
      </c>
      <c r="H197" s="225">
        <v>4.5449999999999999</v>
      </c>
      <c r="I197" s="226"/>
      <c r="J197" s="225">
        <f>ROUND(I197*H197,3)</f>
        <v>0</v>
      </c>
      <c r="K197" s="227"/>
      <c r="L197" s="228"/>
      <c r="M197" s="229" t="s">
        <v>1</v>
      </c>
      <c r="N197" s="230" t="s">
        <v>44</v>
      </c>
      <c r="O197" s="80"/>
      <c r="P197" s="217">
        <f>O197*H197</f>
        <v>0</v>
      </c>
      <c r="Q197" s="217">
        <v>0.023</v>
      </c>
      <c r="R197" s="217">
        <f>Q197*H197</f>
        <v>0.104535</v>
      </c>
      <c r="S197" s="217">
        <v>0</v>
      </c>
      <c r="T197" s="21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9" t="s">
        <v>131</v>
      </c>
      <c r="AT197" s="219" t="s">
        <v>357</v>
      </c>
      <c r="AU197" s="219" t="s">
        <v>88</v>
      </c>
      <c r="AY197" s="15" t="s">
        <v>217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220">
        <f>ROUND(I197*H197,3)</f>
        <v>0</v>
      </c>
      <c r="BL197" s="15" t="s">
        <v>119</v>
      </c>
      <c r="BM197" s="219" t="s">
        <v>2279</v>
      </c>
    </row>
    <row r="198" s="2" customFormat="1" ht="24.15" customHeight="1">
      <c r="A198" s="36"/>
      <c r="B198" s="176"/>
      <c r="C198" s="208" t="s">
        <v>500</v>
      </c>
      <c r="D198" s="208" t="s">
        <v>220</v>
      </c>
      <c r="E198" s="209" t="s">
        <v>1990</v>
      </c>
      <c r="F198" s="210" t="s">
        <v>1991</v>
      </c>
      <c r="G198" s="211" t="s">
        <v>223</v>
      </c>
      <c r="H198" s="212">
        <v>19.463000000000001</v>
      </c>
      <c r="I198" s="213"/>
      <c r="J198" s="212">
        <f>ROUND(I198*H198,3)</f>
        <v>0</v>
      </c>
      <c r="K198" s="214"/>
      <c r="L198" s="37"/>
      <c r="M198" s="215" t="s">
        <v>1</v>
      </c>
      <c r="N198" s="216" t="s">
        <v>44</v>
      </c>
      <c r="O198" s="80"/>
      <c r="P198" s="217">
        <f>O198*H198</f>
        <v>0</v>
      </c>
      <c r="Q198" s="217">
        <v>2.3083100000000001</v>
      </c>
      <c r="R198" s="217">
        <f>Q198*H198</f>
        <v>44.926637530000001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119</v>
      </c>
      <c r="AT198" s="219" t="s">
        <v>220</v>
      </c>
      <c r="AU198" s="219" t="s">
        <v>88</v>
      </c>
      <c r="AY198" s="15" t="s">
        <v>217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220">
        <f>ROUND(I198*H198,3)</f>
        <v>0</v>
      </c>
      <c r="BL198" s="15" t="s">
        <v>119</v>
      </c>
      <c r="BM198" s="219" t="s">
        <v>2280</v>
      </c>
    </row>
    <row r="199" s="2" customFormat="1" ht="33" customHeight="1">
      <c r="A199" s="36"/>
      <c r="B199" s="176"/>
      <c r="C199" s="208" t="s">
        <v>889</v>
      </c>
      <c r="D199" s="208" t="s">
        <v>220</v>
      </c>
      <c r="E199" s="209" t="s">
        <v>2281</v>
      </c>
      <c r="F199" s="210" t="s">
        <v>2282</v>
      </c>
      <c r="G199" s="211" t="s">
        <v>248</v>
      </c>
      <c r="H199" s="212">
        <v>0.86699999999999999</v>
      </c>
      <c r="I199" s="213"/>
      <c r="J199" s="212">
        <f>ROUND(I199*H199,3)</f>
        <v>0</v>
      </c>
      <c r="K199" s="214"/>
      <c r="L199" s="37"/>
      <c r="M199" s="215" t="s">
        <v>1</v>
      </c>
      <c r="N199" s="216" t="s">
        <v>44</v>
      </c>
      <c r="O199" s="80"/>
      <c r="P199" s="217">
        <f>O199*H199</f>
        <v>0</v>
      </c>
      <c r="Q199" s="217">
        <v>1.0264500000000001</v>
      </c>
      <c r="R199" s="217">
        <f>Q199*H199</f>
        <v>0.88993215000000003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119</v>
      </c>
      <c r="AT199" s="219" t="s">
        <v>220</v>
      </c>
      <c r="AU199" s="219" t="s">
        <v>88</v>
      </c>
      <c r="AY199" s="15" t="s">
        <v>217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220">
        <f>ROUND(I199*H199,3)</f>
        <v>0</v>
      </c>
      <c r="BL199" s="15" t="s">
        <v>119</v>
      </c>
      <c r="BM199" s="219" t="s">
        <v>2283</v>
      </c>
    </row>
    <row r="200" s="2" customFormat="1" ht="24.15" customHeight="1">
      <c r="A200" s="36"/>
      <c r="B200" s="176"/>
      <c r="C200" s="208" t="s">
        <v>504</v>
      </c>
      <c r="D200" s="208" t="s">
        <v>220</v>
      </c>
      <c r="E200" s="209" t="s">
        <v>1993</v>
      </c>
      <c r="F200" s="210" t="s">
        <v>1994</v>
      </c>
      <c r="G200" s="211" t="s">
        <v>254</v>
      </c>
      <c r="H200" s="212">
        <v>332</v>
      </c>
      <c r="I200" s="213"/>
      <c r="J200" s="212">
        <f>ROUND(I200*H200,3)</f>
        <v>0</v>
      </c>
      <c r="K200" s="214"/>
      <c r="L200" s="37"/>
      <c r="M200" s="215" t="s">
        <v>1</v>
      </c>
      <c r="N200" s="216" t="s">
        <v>44</v>
      </c>
      <c r="O200" s="80"/>
      <c r="P200" s="217">
        <f>O200*H200</f>
        <v>0</v>
      </c>
      <c r="Q200" s="217">
        <v>0.0015</v>
      </c>
      <c r="R200" s="217">
        <f>Q200*H200</f>
        <v>0.498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119</v>
      </c>
      <c r="AT200" s="219" t="s">
        <v>220</v>
      </c>
      <c r="AU200" s="219" t="s">
        <v>88</v>
      </c>
      <c r="AY200" s="15" t="s">
        <v>217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220">
        <f>ROUND(I200*H200,3)</f>
        <v>0</v>
      </c>
      <c r="BL200" s="15" t="s">
        <v>119</v>
      </c>
      <c r="BM200" s="219" t="s">
        <v>2284</v>
      </c>
    </row>
    <row r="201" s="2" customFormat="1" ht="33" customHeight="1">
      <c r="A201" s="36"/>
      <c r="B201" s="176"/>
      <c r="C201" s="221" t="s">
        <v>1095</v>
      </c>
      <c r="D201" s="221" t="s">
        <v>357</v>
      </c>
      <c r="E201" s="222" t="s">
        <v>1996</v>
      </c>
      <c r="F201" s="223" t="s">
        <v>1997</v>
      </c>
      <c r="G201" s="224" t="s">
        <v>254</v>
      </c>
      <c r="H201" s="225">
        <v>381.80000000000001</v>
      </c>
      <c r="I201" s="226"/>
      <c r="J201" s="225">
        <f>ROUND(I201*H201,3)</f>
        <v>0</v>
      </c>
      <c r="K201" s="227"/>
      <c r="L201" s="228"/>
      <c r="M201" s="229" t="s">
        <v>1</v>
      </c>
      <c r="N201" s="230" t="s">
        <v>44</v>
      </c>
      <c r="O201" s="80"/>
      <c r="P201" s="217">
        <f>O201*H201</f>
        <v>0</v>
      </c>
      <c r="Q201" s="217">
        <v>0.00036000000000000002</v>
      </c>
      <c r="R201" s="217">
        <f>Q201*H201</f>
        <v>0.13744800000000002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131</v>
      </c>
      <c r="AT201" s="219" t="s">
        <v>357</v>
      </c>
      <c r="AU201" s="219" t="s">
        <v>88</v>
      </c>
      <c r="AY201" s="15" t="s">
        <v>217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220">
        <f>ROUND(I201*H201,3)</f>
        <v>0</v>
      </c>
      <c r="BL201" s="15" t="s">
        <v>119</v>
      </c>
      <c r="BM201" s="219" t="s">
        <v>2285</v>
      </c>
    </row>
    <row r="202" s="2" customFormat="1" ht="37.8" customHeight="1">
      <c r="A202" s="36"/>
      <c r="B202" s="176"/>
      <c r="C202" s="208" t="s">
        <v>590</v>
      </c>
      <c r="D202" s="208" t="s">
        <v>220</v>
      </c>
      <c r="E202" s="209" t="s">
        <v>1999</v>
      </c>
      <c r="F202" s="210" t="s">
        <v>2000</v>
      </c>
      <c r="G202" s="211" t="s">
        <v>468</v>
      </c>
      <c r="H202" s="212">
        <v>148</v>
      </c>
      <c r="I202" s="213"/>
      <c r="J202" s="212">
        <f>ROUND(I202*H202,3)</f>
        <v>0</v>
      </c>
      <c r="K202" s="214"/>
      <c r="L202" s="37"/>
      <c r="M202" s="215" t="s">
        <v>1</v>
      </c>
      <c r="N202" s="216" t="s">
        <v>44</v>
      </c>
      <c r="O202" s="80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9" t="s">
        <v>119</v>
      </c>
      <c r="AT202" s="219" t="s">
        <v>220</v>
      </c>
      <c r="AU202" s="219" t="s">
        <v>88</v>
      </c>
      <c r="AY202" s="15" t="s">
        <v>217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220">
        <f>ROUND(I202*H202,3)</f>
        <v>0</v>
      </c>
      <c r="BL202" s="15" t="s">
        <v>119</v>
      </c>
      <c r="BM202" s="219" t="s">
        <v>2286</v>
      </c>
    </row>
    <row r="203" s="2" customFormat="1" ht="33" customHeight="1">
      <c r="A203" s="36"/>
      <c r="B203" s="176"/>
      <c r="C203" s="208" t="s">
        <v>594</v>
      </c>
      <c r="D203" s="208" t="s">
        <v>220</v>
      </c>
      <c r="E203" s="209" t="s">
        <v>2002</v>
      </c>
      <c r="F203" s="210" t="s">
        <v>2003</v>
      </c>
      <c r="G203" s="211" t="s">
        <v>468</v>
      </c>
      <c r="H203" s="212">
        <v>148</v>
      </c>
      <c r="I203" s="213"/>
      <c r="J203" s="212">
        <f>ROUND(I203*H203,3)</f>
        <v>0</v>
      </c>
      <c r="K203" s="214"/>
      <c r="L203" s="37"/>
      <c r="M203" s="215" t="s">
        <v>1</v>
      </c>
      <c r="N203" s="216" t="s">
        <v>44</v>
      </c>
      <c r="O203" s="80"/>
      <c r="P203" s="217">
        <f>O203*H203</f>
        <v>0</v>
      </c>
      <c r="Q203" s="217">
        <v>0.00042000000000000002</v>
      </c>
      <c r="R203" s="217">
        <f>Q203*H203</f>
        <v>0.06216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119</v>
      </c>
      <c r="AT203" s="219" t="s">
        <v>220</v>
      </c>
      <c r="AU203" s="219" t="s">
        <v>88</v>
      </c>
      <c r="AY203" s="15" t="s">
        <v>217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220">
        <f>ROUND(I203*H203,3)</f>
        <v>0</v>
      </c>
      <c r="BL203" s="15" t="s">
        <v>119</v>
      </c>
      <c r="BM203" s="219" t="s">
        <v>2287</v>
      </c>
    </row>
    <row r="204" s="2" customFormat="1" ht="24.15" customHeight="1">
      <c r="A204" s="36"/>
      <c r="B204" s="176"/>
      <c r="C204" s="208" t="s">
        <v>576</v>
      </c>
      <c r="D204" s="208" t="s">
        <v>220</v>
      </c>
      <c r="E204" s="209" t="s">
        <v>2005</v>
      </c>
      <c r="F204" s="210" t="s">
        <v>2006</v>
      </c>
      <c r="G204" s="211" t="s">
        <v>468</v>
      </c>
      <c r="H204" s="212">
        <v>81</v>
      </c>
      <c r="I204" s="213"/>
      <c r="J204" s="212">
        <f>ROUND(I204*H204,3)</f>
        <v>0</v>
      </c>
      <c r="K204" s="214"/>
      <c r="L204" s="37"/>
      <c r="M204" s="215" t="s">
        <v>1</v>
      </c>
      <c r="N204" s="216" t="s">
        <v>44</v>
      </c>
      <c r="O204" s="80"/>
      <c r="P204" s="217">
        <f>O204*H204</f>
        <v>0</v>
      </c>
      <c r="Q204" s="217">
        <v>9.0000000000000006E-05</v>
      </c>
      <c r="R204" s="217">
        <f>Q204*H204</f>
        <v>0.0072900000000000005</v>
      </c>
      <c r="S204" s="217">
        <v>0.042000000000000003</v>
      </c>
      <c r="T204" s="218">
        <f>S204*H204</f>
        <v>3.4020000000000001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119</v>
      </c>
      <c r="AT204" s="219" t="s">
        <v>220</v>
      </c>
      <c r="AU204" s="219" t="s">
        <v>88</v>
      </c>
      <c r="AY204" s="15" t="s">
        <v>217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220">
        <f>ROUND(I204*H204,3)</f>
        <v>0</v>
      </c>
      <c r="BL204" s="15" t="s">
        <v>119</v>
      </c>
      <c r="BM204" s="219" t="s">
        <v>2288</v>
      </c>
    </row>
    <row r="205" s="2" customFormat="1" ht="21.75" customHeight="1">
      <c r="A205" s="36"/>
      <c r="B205" s="176"/>
      <c r="C205" s="208" t="s">
        <v>580</v>
      </c>
      <c r="D205" s="208" t="s">
        <v>220</v>
      </c>
      <c r="E205" s="209" t="s">
        <v>1420</v>
      </c>
      <c r="F205" s="210" t="s">
        <v>1421</v>
      </c>
      <c r="G205" s="211" t="s">
        <v>248</v>
      </c>
      <c r="H205" s="212">
        <v>21.140000000000001</v>
      </c>
      <c r="I205" s="213"/>
      <c r="J205" s="212">
        <f>ROUND(I205*H205,3)</f>
        <v>0</v>
      </c>
      <c r="K205" s="214"/>
      <c r="L205" s="37"/>
      <c r="M205" s="215" t="s">
        <v>1</v>
      </c>
      <c r="N205" s="216" t="s">
        <v>44</v>
      </c>
      <c r="O205" s="80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9" t="s">
        <v>119</v>
      </c>
      <c r="AT205" s="219" t="s">
        <v>220</v>
      </c>
      <c r="AU205" s="219" t="s">
        <v>88</v>
      </c>
      <c r="AY205" s="15" t="s">
        <v>217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220">
        <f>ROUND(I205*H205,3)</f>
        <v>0</v>
      </c>
      <c r="BL205" s="15" t="s">
        <v>119</v>
      </c>
      <c r="BM205" s="219" t="s">
        <v>2289</v>
      </c>
    </row>
    <row r="206" s="2" customFormat="1" ht="24.15" customHeight="1">
      <c r="A206" s="36"/>
      <c r="B206" s="176"/>
      <c r="C206" s="208" t="s">
        <v>415</v>
      </c>
      <c r="D206" s="208" t="s">
        <v>220</v>
      </c>
      <c r="E206" s="209" t="s">
        <v>2009</v>
      </c>
      <c r="F206" s="210" t="s">
        <v>2010</v>
      </c>
      <c r="G206" s="211" t="s">
        <v>248</v>
      </c>
      <c r="H206" s="212">
        <v>401.66000000000002</v>
      </c>
      <c r="I206" s="213"/>
      <c r="J206" s="212">
        <f>ROUND(I206*H206,3)</f>
        <v>0</v>
      </c>
      <c r="K206" s="214"/>
      <c r="L206" s="37"/>
      <c r="M206" s="215" t="s">
        <v>1</v>
      </c>
      <c r="N206" s="216" t="s">
        <v>44</v>
      </c>
      <c r="O206" s="80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119</v>
      </c>
      <c r="AT206" s="219" t="s">
        <v>220</v>
      </c>
      <c r="AU206" s="219" t="s">
        <v>88</v>
      </c>
      <c r="AY206" s="15" t="s">
        <v>217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220">
        <f>ROUND(I206*H206,3)</f>
        <v>0</v>
      </c>
      <c r="BL206" s="15" t="s">
        <v>119</v>
      </c>
      <c r="BM206" s="219" t="s">
        <v>2290</v>
      </c>
    </row>
    <row r="207" s="2" customFormat="1" ht="24.15" customHeight="1">
      <c r="A207" s="36"/>
      <c r="B207" s="176"/>
      <c r="C207" s="208" t="s">
        <v>881</v>
      </c>
      <c r="D207" s="208" t="s">
        <v>220</v>
      </c>
      <c r="E207" s="209" t="s">
        <v>1423</v>
      </c>
      <c r="F207" s="210" t="s">
        <v>1424</v>
      </c>
      <c r="G207" s="211" t="s">
        <v>248</v>
      </c>
      <c r="H207" s="212">
        <v>21.140000000000001</v>
      </c>
      <c r="I207" s="213"/>
      <c r="J207" s="212">
        <f>ROUND(I207*H207,3)</f>
        <v>0</v>
      </c>
      <c r="K207" s="214"/>
      <c r="L207" s="37"/>
      <c r="M207" s="215" t="s">
        <v>1</v>
      </c>
      <c r="N207" s="216" t="s">
        <v>44</v>
      </c>
      <c r="O207" s="80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119</v>
      </c>
      <c r="AT207" s="219" t="s">
        <v>220</v>
      </c>
      <c r="AU207" s="219" t="s">
        <v>88</v>
      </c>
      <c r="AY207" s="15" t="s">
        <v>217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220">
        <f>ROUND(I207*H207,3)</f>
        <v>0</v>
      </c>
      <c r="BL207" s="15" t="s">
        <v>119</v>
      </c>
      <c r="BM207" s="219" t="s">
        <v>2291</v>
      </c>
    </row>
    <row r="208" s="2" customFormat="1" ht="24.15" customHeight="1">
      <c r="A208" s="36"/>
      <c r="B208" s="176"/>
      <c r="C208" s="208" t="s">
        <v>885</v>
      </c>
      <c r="D208" s="208" t="s">
        <v>220</v>
      </c>
      <c r="E208" s="209" t="s">
        <v>2013</v>
      </c>
      <c r="F208" s="210" t="s">
        <v>2014</v>
      </c>
      <c r="G208" s="211" t="s">
        <v>248</v>
      </c>
      <c r="H208" s="212">
        <v>21.140000000000001</v>
      </c>
      <c r="I208" s="213"/>
      <c r="J208" s="212">
        <f>ROUND(I208*H208,3)</f>
        <v>0</v>
      </c>
      <c r="K208" s="214"/>
      <c r="L208" s="37"/>
      <c r="M208" s="215" t="s">
        <v>1</v>
      </c>
      <c r="N208" s="216" t="s">
        <v>44</v>
      </c>
      <c r="O208" s="80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9" t="s">
        <v>119</v>
      </c>
      <c r="AT208" s="219" t="s">
        <v>220</v>
      </c>
      <c r="AU208" s="219" t="s">
        <v>88</v>
      </c>
      <c r="AY208" s="15" t="s">
        <v>217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220">
        <f>ROUND(I208*H208,3)</f>
        <v>0</v>
      </c>
      <c r="BL208" s="15" t="s">
        <v>119</v>
      </c>
      <c r="BM208" s="219" t="s">
        <v>2292</v>
      </c>
    </row>
    <row r="209" s="2" customFormat="1" ht="24.15" customHeight="1">
      <c r="A209" s="36"/>
      <c r="B209" s="176"/>
      <c r="C209" s="208" t="s">
        <v>407</v>
      </c>
      <c r="D209" s="208" t="s">
        <v>220</v>
      </c>
      <c r="E209" s="209" t="s">
        <v>1426</v>
      </c>
      <c r="F209" s="210" t="s">
        <v>1427</v>
      </c>
      <c r="G209" s="211" t="s">
        <v>248</v>
      </c>
      <c r="H209" s="212">
        <v>21.140000000000001</v>
      </c>
      <c r="I209" s="213"/>
      <c r="J209" s="212">
        <f>ROUND(I209*H209,3)</f>
        <v>0</v>
      </c>
      <c r="K209" s="214"/>
      <c r="L209" s="37"/>
      <c r="M209" s="215" t="s">
        <v>1</v>
      </c>
      <c r="N209" s="216" t="s">
        <v>44</v>
      </c>
      <c r="O209" s="80"/>
      <c r="P209" s="217">
        <f>O209*H209</f>
        <v>0</v>
      </c>
      <c r="Q209" s="217">
        <v>0</v>
      </c>
      <c r="R209" s="217">
        <f>Q209*H209</f>
        <v>0</v>
      </c>
      <c r="S209" s="217">
        <v>0</v>
      </c>
      <c r="T209" s="21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9" t="s">
        <v>119</v>
      </c>
      <c r="AT209" s="219" t="s">
        <v>220</v>
      </c>
      <c r="AU209" s="219" t="s">
        <v>88</v>
      </c>
      <c r="AY209" s="15" t="s">
        <v>217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220">
        <f>ROUND(I209*H209,3)</f>
        <v>0</v>
      </c>
      <c r="BL209" s="15" t="s">
        <v>119</v>
      </c>
      <c r="BM209" s="219" t="s">
        <v>2293</v>
      </c>
    </row>
    <row r="210" s="2" customFormat="1" ht="16.5" customHeight="1">
      <c r="A210" s="36"/>
      <c r="B210" s="176"/>
      <c r="C210" s="208" t="s">
        <v>362</v>
      </c>
      <c r="D210" s="208" t="s">
        <v>220</v>
      </c>
      <c r="E210" s="209" t="s">
        <v>2294</v>
      </c>
      <c r="F210" s="210" t="s">
        <v>2295</v>
      </c>
      <c r="G210" s="211" t="s">
        <v>468</v>
      </c>
      <c r="H210" s="212">
        <v>27.800000000000001</v>
      </c>
      <c r="I210" s="213"/>
      <c r="J210" s="212">
        <f>ROUND(I210*H210,3)</f>
        <v>0</v>
      </c>
      <c r="K210" s="214"/>
      <c r="L210" s="37"/>
      <c r="M210" s="215" t="s">
        <v>1</v>
      </c>
      <c r="N210" s="216" t="s">
        <v>44</v>
      </c>
      <c r="O210" s="80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9" t="s">
        <v>119</v>
      </c>
      <c r="AT210" s="219" t="s">
        <v>220</v>
      </c>
      <c r="AU210" s="219" t="s">
        <v>88</v>
      </c>
      <c r="AY210" s="15" t="s">
        <v>217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220">
        <f>ROUND(I210*H210,3)</f>
        <v>0</v>
      </c>
      <c r="BL210" s="15" t="s">
        <v>119</v>
      </c>
      <c r="BM210" s="219" t="s">
        <v>2296</v>
      </c>
    </row>
    <row r="211" s="2" customFormat="1" ht="16.5" customHeight="1">
      <c r="A211" s="36"/>
      <c r="B211" s="176"/>
      <c r="C211" s="208" t="s">
        <v>366</v>
      </c>
      <c r="D211" s="208" t="s">
        <v>220</v>
      </c>
      <c r="E211" s="209" t="s">
        <v>2297</v>
      </c>
      <c r="F211" s="210" t="s">
        <v>2298</v>
      </c>
      <c r="G211" s="211" t="s">
        <v>303</v>
      </c>
      <c r="H211" s="212">
        <v>6</v>
      </c>
      <c r="I211" s="213"/>
      <c r="J211" s="212">
        <f>ROUND(I211*H211,3)</f>
        <v>0</v>
      </c>
      <c r="K211" s="214"/>
      <c r="L211" s="37"/>
      <c r="M211" s="215" t="s">
        <v>1</v>
      </c>
      <c r="N211" s="216" t="s">
        <v>44</v>
      </c>
      <c r="O211" s="80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9" t="s">
        <v>119</v>
      </c>
      <c r="AT211" s="219" t="s">
        <v>220</v>
      </c>
      <c r="AU211" s="219" t="s">
        <v>88</v>
      </c>
      <c r="AY211" s="15" t="s">
        <v>217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220">
        <f>ROUND(I211*H211,3)</f>
        <v>0</v>
      </c>
      <c r="BL211" s="15" t="s">
        <v>119</v>
      </c>
      <c r="BM211" s="219" t="s">
        <v>2299</v>
      </c>
    </row>
    <row r="212" s="12" customFormat="1" ht="25.92" customHeight="1">
      <c r="A212" s="12"/>
      <c r="B212" s="195"/>
      <c r="C212" s="12"/>
      <c r="D212" s="196" t="s">
        <v>77</v>
      </c>
      <c r="E212" s="197" t="s">
        <v>482</v>
      </c>
      <c r="F212" s="197" t="s">
        <v>483</v>
      </c>
      <c r="G212" s="12"/>
      <c r="H212" s="12"/>
      <c r="I212" s="198"/>
      <c r="J212" s="199">
        <f>BK212</f>
        <v>0</v>
      </c>
      <c r="K212" s="12"/>
      <c r="L212" s="195"/>
      <c r="M212" s="200"/>
      <c r="N212" s="201"/>
      <c r="O212" s="201"/>
      <c r="P212" s="202">
        <f>P213</f>
        <v>0</v>
      </c>
      <c r="Q212" s="201"/>
      <c r="R212" s="202">
        <f>R213</f>
        <v>0.34402500000000003</v>
      </c>
      <c r="S212" s="201"/>
      <c r="T212" s="203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6" t="s">
        <v>88</v>
      </c>
      <c r="AT212" s="204" t="s">
        <v>77</v>
      </c>
      <c r="AU212" s="204" t="s">
        <v>78</v>
      </c>
      <c r="AY212" s="196" t="s">
        <v>217</v>
      </c>
      <c r="BK212" s="205">
        <f>BK213</f>
        <v>0</v>
      </c>
    </row>
    <row r="213" s="12" customFormat="1" ht="22.8" customHeight="1">
      <c r="A213" s="12"/>
      <c r="B213" s="195"/>
      <c r="C213" s="12"/>
      <c r="D213" s="196" t="s">
        <v>77</v>
      </c>
      <c r="E213" s="206" t="s">
        <v>484</v>
      </c>
      <c r="F213" s="206" t="s">
        <v>485</v>
      </c>
      <c r="G213" s="12"/>
      <c r="H213" s="12"/>
      <c r="I213" s="198"/>
      <c r="J213" s="207">
        <f>BK213</f>
        <v>0</v>
      </c>
      <c r="K213" s="12"/>
      <c r="L213" s="195"/>
      <c r="M213" s="200"/>
      <c r="N213" s="201"/>
      <c r="O213" s="201"/>
      <c r="P213" s="202">
        <f>SUM(P214:P217)</f>
        <v>0</v>
      </c>
      <c r="Q213" s="201"/>
      <c r="R213" s="202">
        <f>SUM(R214:R217)</f>
        <v>0.34402500000000003</v>
      </c>
      <c r="S213" s="201"/>
      <c r="T213" s="203">
        <f>SUM(T214:T217)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6" t="s">
        <v>88</v>
      </c>
      <c r="AT213" s="204" t="s">
        <v>77</v>
      </c>
      <c r="AU213" s="204" t="s">
        <v>82</v>
      </c>
      <c r="AY213" s="196" t="s">
        <v>217</v>
      </c>
      <c r="BK213" s="205">
        <f>SUM(BK214:BK217)</f>
        <v>0</v>
      </c>
    </row>
    <row r="214" s="2" customFormat="1" ht="24.15" customHeight="1">
      <c r="A214" s="36"/>
      <c r="B214" s="176"/>
      <c r="C214" s="208" t="s">
        <v>604</v>
      </c>
      <c r="D214" s="208" t="s">
        <v>220</v>
      </c>
      <c r="E214" s="209" t="s">
        <v>2300</v>
      </c>
      <c r="F214" s="210" t="s">
        <v>2301</v>
      </c>
      <c r="G214" s="211" t="s">
        <v>254</v>
      </c>
      <c r="H214" s="212">
        <v>110</v>
      </c>
      <c r="I214" s="213"/>
      <c r="J214" s="212">
        <f>ROUND(I214*H214,3)</f>
        <v>0</v>
      </c>
      <c r="K214" s="214"/>
      <c r="L214" s="37"/>
      <c r="M214" s="215" t="s">
        <v>1</v>
      </c>
      <c r="N214" s="216" t="s">
        <v>44</v>
      </c>
      <c r="O214" s="80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9" t="s">
        <v>149</v>
      </c>
      <c r="AT214" s="219" t="s">
        <v>220</v>
      </c>
      <c r="AU214" s="219" t="s">
        <v>88</v>
      </c>
      <c r="AY214" s="15" t="s">
        <v>217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220">
        <f>ROUND(I214*H214,3)</f>
        <v>0</v>
      </c>
      <c r="BL214" s="15" t="s">
        <v>149</v>
      </c>
      <c r="BM214" s="219" t="s">
        <v>2302</v>
      </c>
    </row>
    <row r="215" s="2" customFormat="1" ht="16.5" customHeight="1">
      <c r="A215" s="36"/>
      <c r="B215" s="176"/>
      <c r="C215" s="221" t="s">
        <v>606</v>
      </c>
      <c r="D215" s="221" t="s">
        <v>357</v>
      </c>
      <c r="E215" s="222" t="s">
        <v>567</v>
      </c>
      <c r="F215" s="223" t="s">
        <v>568</v>
      </c>
      <c r="G215" s="224" t="s">
        <v>254</v>
      </c>
      <c r="H215" s="225">
        <v>126.5</v>
      </c>
      <c r="I215" s="226"/>
      <c r="J215" s="225">
        <f>ROUND(I215*H215,3)</f>
        <v>0</v>
      </c>
      <c r="K215" s="227"/>
      <c r="L215" s="228"/>
      <c r="M215" s="229" t="s">
        <v>1</v>
      </c>
      <c r="N215" s="230" t="s">
        <v>44</v>
      </c>
      <c r="O215" s="80"/>
      <c r="P215" s="217">
        <f>O215*H215</f>
        <v>0</v>
      </c>
      <c r="Q215" s="217">
        <v>0.00029999999999999997</v>
      </c>
      <c r="R215" s="217">
        <f>Q215*H215</f>
        <v>0.037949999999999998</v>
      </c>
      <c r="S215" s="217">
        <v>0</v>
      </c>
      <c r="T215" s="21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9" t="s">
        <v>336</v>
      </c>
      <c r="AT215" s="219" t="s">
        <v>357</v>
      </c>
      <c r="AU215" s="219" t="s">
        <v>88</v>
      </c>
      <c r="AY215" s="15" t="s">
        <v>217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220">
        <f>ROUND(I215*H215,3)</f>
        <v>0</v>
      </c>
      <c r="BL215" s="15" t="s">
        <v>149</v>
      </c>
      <c r="BM215" s="219" t="s">
        <v>2303</v>
      </c>
    </row>
    <row r="216" s="2" customFormat="1" ht="21.75" customHeight="1">
      <c r="A216" s="36"/>
      <c r="B216" s="176"/>
      <c r="C216" s="208" t="s">
        <v>403</v>
      </c>
      <c r="D216" s="208" t="s">
        <v>220</v>
      </c>
      <c r="E216" s="209" t="s">
        <v>2304</v>
      </c>
      <c r="F216" s="210" t="s">
        <v>2305</v>
      </c>
      <c r="G216" s="211" t="s">
        <v>254</v>
      </c>
      <c r="H216" s="212">
        <v>110</v>
      </c>
      <c r="I216" s="213"/>
      <c r="J216" s="212">
        <f>ROUND(I216*H216,3)</f>
        <v>0</v>
      </c>
      <c r="K216" s="214"/>
      <c r="L216" s="37"/>
      <c r="M216" s="215" t="s">
        <v>1</v>
      </c>
      <c r="N216" s="216" t="s">
        <v>44</v>
      </c>
      <c r="O216" s="80"/>
      <c r="P216" s="217">
        <f>O216*H216</f>
        <v>0</v>
      </c>
      <c r="Q216" s="217">
        <v>8.0000000000000007E-05</v>
      </c>
      <c r="R216" s="217">
        <f>Q216*H216</f>
        <v>0.0088000000000000005</v>
      </c>
      <c r="S216" s="217">
        <v>0</v>
      </c>
      <c r="T216" s="218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9" t="s">
        <v>149</v>
      </c>
      <c r="AT216" s="219" t="s">
        <v>220</v>
      </c>
      <c r="AU216" s="219" t="s">
        <v>88</v>
      </c>
      <c r="AY216" s="15" t="s">
        <v>217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220">
        <f>ROUND(I216*H216,3)</f>
        <v>0</v>
      </c>
      <c r="BL216" s="15" t="s">
        <v>149</v>
      </c>
      <c r="BM216" s="219" t="s">
        <v>2306</v>
      </c>
    </row>
    <row r="217" s="2" customFormat="1" ht="37.8" customHeight="1">
      <c r="A217" s="36"/>
      <c r="B217" s="176"/>
      <c r="C217" s="221" t="s">
        <v>411</v>
      </c>
      <c r="D217" s="221" t="s">
        <v>357</v>
      </c>
      <c r="E217" s="222" t="s">
        <v>2307</v>
      </c>
      <c r="F217" s="223" t="s">
        <v>2308</v>
      </c>
      <c r="G217" s="224" t="s">
        <v>254</v>
      </c>
      <c r="H217" s="225">
        <v>126.5</v>
      </c>
      <c r="I217" s="226"/>
      <c r="J217" s="225">
        <f>ROUND(I217*H217,3)</f>
        <v>0</v>
      </c>
      <c r="K217" s="227"/>
      <c r="L217" s="228"/>
      <c r="M217" s="231" t="s">
        <v>1</v>
      </c>
      <c r="N217" s="232" t="s">
        <v>44</v>
      </c>
      <c r="O217" s="233"/>
      <c r="P217" s="234">
        <f>O217*H217</f>
        <v>0</v>
      </c>
      <c r="Q217" s="234">
        <v>0.0023500000000000001</v>
      </c>
      <c r="R217" s="234">
        <f>Q217*H217</f>
        <v>0.29727500000000001</v>
      </c>
      <c r="S217" s="234">
        <v>0</v>
      </c>
      <c r="T217" s="23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9" t="s">
        <v>336</v>
      </c>
      <c r="AT217" s="219" t="s">
        <v>357</v>
      </c>
      <c r="AU217" s="219" t="s">
        <v>88</v>
      </c>
      <c r="AY217" s="15" t="s">
        <v>217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220">
        <f>ROUND(I217*H217,3)</f>
        <v>0</v>
      </c>
      <c r="BL217" s="15" t="s">
        <v>149</v>
      </c>
      <c r="BM217" s="219" t="s">
        <v>2309</v>
      </c>
    </row>
    <row r="218" s="2" customFormat="1" ht="6.96" customHeight="1">
      <c r="A218" s="36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37"/>
      <c r="M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</row>
  </sheetData>
  <autoFilter ref="C137:K217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0:F110"/>
    <mergeCell ref="D111:F111"/>
    <mergeCell ref="D112:F112"/>
    <mergeCell ref="D113:F113"/>
    <mergeCell ref="D114:F114"/>
    <mergeCell ref="E126:H12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Erik Kytka</dc:creator>
  <cp:lastModifiedBy>Erik Kytka</cp:lastModifiedBy>
  <dcterms:created xsi:type="dcterms:W3CDTF">2022-03-07T02:13:30Z</dcterms:created>
  <dcterms:modified xsi:type="dcterms:W3CDTF">2022-03-07T02:13:41Z</dcterms:modified>
</cp:coreProperties>
</file>