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/>
  <mc:AlternateContent xmlns:mc="http://schemas.openxmlformats.org/markup-compatibility/2006">
    <mc:Choice Requires="x15">
      <x15ac:absPath xmlns:x15ac="http://schemas.microsoft.com/office/spreadsheetml/2010/11/ac" url="C:\Users\Asus\Desktop\žumpa turová zmena\"/>
    </mc:Choice>
  </mc:AlternateContent>
  <xr:revisionPtr revIDLastSave="0" documentId="13_ncr:1_{0EB9A040-7366-4579-97D3-9B43809AC260}" xr6:coauthVersionLast="46" xr6:coauthVersionMax="46" xr10:uidLastSave="{00000000-0000-0000-0000-000000000000}"/>
  <bookViews>
    <workbookView xWindow="19080" yWindow="-3765" windowWidth="29040" windowHeight="15840" xr2:uid="{00000000-000D-0000-FFFF-FFFF00000000}"/>
  </bookViews>
  <sheets>
    <sheet name="Rekapitulácia stavby" sheetId="1" r:id="rId1"/>
    <sheet name="01 - Farma Turová - Hnojn..." sheetId="2" r:id="rId2"/>
  </sheets>
  <definedNames>
    <definedName name="_xlnm._FilterDatabase" localSheetId="1" hidden="1">'01 - Farma Turová - Hnojn...'!$C$141:$K$505</definedName>
    <definedName name="_xlnm.Print_Titles" localSheetId="1">'01 - Farma Turová - Hnojn...'!$141:$141</definedName>
    <definedName name="_xlnm.Print_Titles" localSheetId="0">'Rekapitulácia stavby'!$92:$92</definedName>
    <definedName name="_xlnm.Print_Area" localSheetId="1">'01 - Farma Turová - Hnojn...'!$C$4:$J$76,'01 - Farma Turová - Hnojn...'!$C$82:$J$123,'01 - Farma Turová - Hnojn...'!$C$129:$J$505</definedName>
    <definedName name="_xlnm.Print_Area" localSheetId="0">'Rekapitulácia stavby'!$D$4:$AO$76,'Rekapitulácia stavby'!$C$82:$AQ$103</definedName>
  </definedNames>
  <calcPr calcId="181029"/>
</workbook>
</file>

<file path=xl/calcChain.xml><?xml version="1.0" encoding="utf-8"?>
<calcChain xmlns="http://schemas.openxmlformats.org/spreadsheetml/2006/main">
  <c r="F437" i="2" l="1"/>
  <c r="J39" i="2" l="1"/>
  <c r="J38" i="2"/>
  <c r="AY95" i="1" s="1"/>
  <c r="J37" i="2"/>
  <c r="AX95" i="1" s="1"/>
  <c r="BI502" i="2"/>
  <c r="BH502" i="2"/>
  <c r="BG502" i="2"/>
  <c r="BE502" i="2"/>
  <c r="T502" i="2"/>
  <c r="R502" i="2"/>
  <c r="P502" i="2"/>
  <c r="BI499" i="2"/>
  <c r="BH499" i="2"/>
  <c r="BG499" i="2"/>
  <c r="BE499" i="2"/>
  <c r="T499" i="2"/>
  <c r="R499" i="2"/>
  <c r="P499" i="2"/>
  <c r="BI498" i="2"/>
  <c r="BH498" i="2"/>
  <c r="BG498" i="2"/>
  <c r="BE498" i="2"/>
  <c r="T498" i="2"/>
  <c r="R498" i="2"/>
  <c r="P498" i="2"/>
  <c r="BI496" i="2"/>
  <c r="BH496" i="2"/>
  <c r="BG496" i="2"/>
  <c r="BE496" i="2"/>
  <c r="T496" i="2"/>
  <c r="R496" i="2"/>
  <c r="P496" i="2"/>
  <c r="BI495" i="2"/>
  <c r="BH495" i="2"/>
  <c r="BG495" i="2"/>
  <c r="BE495" i="2"/>
  <c r="T495" i="2"/>
  <c r="R495" i="2"/>
  <c r="P495" i="2"/>
  <c r="BI494" i="2"/>
  <c r="BH494" i="2"/>
  <c r="BG494" i="2"/>
  <c r="BE494" i="2"/>
  <c r="T494" i="2"/>
  <c r="R494" i="2"/>
  <c r="P494" i="2"/>
  <c r="BI490" i="2"/>
  <c r="BH490" i="2"/>
  <c r="BG490" i="2"/>
  <c r="BE490" i="2"/>
  <c r="T490" i="2"/>
  <c r="R490" i="2"/>
  <c r="P490" i="2"/>
  <c r="BI489" i="2"/>
  <c r="BH489" i="2"/>
  <c r="BG489" i="2"/>
  <c r="BE489" i="2"/>
  <c r="T489" i="2"/>
  <c r="R489" i="2"/>
  <c r="P489" i="2"/>
  <c r="BI485" i="2"/>
  <c r="BH485" i="2"/>
  <c r="BG485" i="2"/>
  <c r="BE485" i="2"/>
  <c r="T485" i="2"/>
  <c r="R485" i="2"/>
  <c r="P485" i="2"/>
  <c r="BI484" i="2"/>
  <c r="BH484" i="2"/>
  <c r="BG484" i="2"/>
  <c r="BE484" i="2"/>
  <c r="T484" i="2"/>
  <c r="R484" i="2"/>
  <c r="P484" i="2"/>
  <c r="BI482" i="2"/>
  <c r="BH482" i="2"/>
  <c r="BG482" i="2"/>
  <c r="BE482" i="2"/>
  <c r="T482" i="2"/>
  <c r="R482" i="2"/>
  <c r="P482" i="2"/>
  <c r="BI478" i="2"/>
  <c r="BH478" i="2"/>
  <c r="BG478" i="2"/>
  <c r="BE478" i="2"/>
  <c r="T478" i="2"/>
  <c r="R478" i="2"/>
  <c r="P478" i="2"/>
  <c r="BI476" i="2"/>
  <c r="BH476" i="2"/>
  <c r="BG476" i="2"/>
  <c r="BE476" i="2"/>
  <c r="T476" i="2"/>
  <c r="R476" i="2"/>
  <c r="P476" i="2"/>
  <c r="BI475" i="2"/>
  <c r="BH475" i="2"/>
  <c r="BG475" i="2"/>
  <c r="BE475" i="2"/>
  <c r="T475" i="2"/>
  <c r="R475" i="2"/>
  <c r="P475" i="2"/>
  <c r="BI471" i="2"/>
  <c r="BH471" i="2"/>
  <c r="BG471" i="2"/>
  <c r="BE471" i="2"/>
  <c r="T471" i="2"/>
  <c r="R471" i="2"/>
  <c r="P471" i="2"/>
  <c r="BI469" i="2"/>
  <c r="BH469" i="2"/>
  <c r="BG469" i="2"/>
  <c r="BE469" i="2"/>
  <c r="T469" i="2"/>
  <c r="R469" i="2"/>
  <c r="P469" i="2"/>
  <c r="BI467" i="2"/>
  <c r="BH467" i="2"/>
  <c r="BG467" i="2"/>
  <c r="BE467" i="2"/>
  <c r="T467" i="2"/>
  <c r="R467" i="2"/>
  <c r="P467" i="2"/>
  <c r="BI462" i="2"/>
  <c r="BH462" i="2"/>
  <c r="BG462" i="2"/>
  <c r="BE462" i="2"/>
  <c r="T462" i="2"/>
  <c r="R462" i="2"/>
  <c r="P462" i="2"/>
  <c r="BI460" i="2"/>
  <c r="BH460" i="2"/>
  <c r="BG460" i="2"/>
  <c r="BE460" i="2"/>
  <c r="T460" i="2"/>
  <c r="R460" i="2"/>
  <c r="P460" i="2"/>
  <c r="BI459" i="2"/>
  <c r="BH459" i="2"/>
  <c r="BG459" i="2"/>
  <c r="BE459" i="2"/>
  <c r="T459" i="2"/>
  <c r="R459" i="2"/>
  <c r="P459" i="2"/>
  <c r="BI457" i="2"/>
  <c r="BH457" i="2"/>
  <c r="BG457" i="2"/>
  <c r="BE457" i="2"/>
  <c r="T457" i="2"/>
  <c r="R457" i="2"/>
  <c r="P457" i="2"/>
  <c r="BI455" i="2"/>
  <c r="BH455" i="2"/>
  <c r="BG455" i="2"/>
  <c r="BE455" i="2"/>
  <c r="T455" i="2"/>
  <c r="R455" i="2"/>
  <c r="P455" i="2"/>
  <c r="BI452" i="2"/>
  <c r="BH452" i="2"/>
  <c r="BG452" i="2"/>
  <c r="BE452" i="2"/>
  <c r="T452" i="2"/>
  <c r="R452" i="2"/>
  <c r="P452" i="2"/>
  <c r="BI450" i="2"/>
  <c r="BH450" i="2"/>
  <c r="BG450" i="2"/>
  <c r="BE450" i="2"/>
  <c r="T450" i="2"/>
  <c r="R450" i="2"/>
  <c r="P450" i="2"/>
  <c r="BI446" i="2"/>
  <c r="BH446" i="2"/>
  <c r="BG446" i="2"/>
  <c r="BE446" i="2"/>
  <c r="T446" i="2"/>
  <c r="R446" i="2"/>
  <c r="P446" i="2"/>
  <c r="BI444" i="2"/>
  <c r="BH444" i="2"/>
  <c r="BG444" i="2"/>
  <c r="BE444" i="2"/>
  <c r="T444" i="2"/>
  <c r="R444" i="2"/>
  <c r="P444" i="2"/>
  <c r="BI441" i="2"/>
  <c r="BH441" i="2"/>
  <c r="BG441" i="2"/>
  <c r="BE441" i="2"/>
  <c r="T441" i="2"/>
  <c r="R441" i="2"/>
  <c r="P441" i="2"/>
  <c r="BI439" i="2"/>
  <c r="BH439" i="2"/>
  <c r="BG439" i="2"/>
  <c r="BE439" i="2"/>
  <c r="T439" i="2"/>
  <c r="R439" i="2"/>
  <c r="P439" i="2"/>
  <c r="BI423" i="2"/>
  <c r="BH423" i="2"/>
  <c r="BG423" i="2"/>
  <c r="BE423" i="2"/>
  <c r="T423" i="2"/>
  <c r="R423" i="2"/>
  <c r="P423" i="2"/>
  <c r="BI420" i="2"/>
  <c r="BH420" i="2"/>
  <c r="BG420" i="2"/>
  <c r="BE420" i="2"/>
  <c r="T420" i="2"/>
  <c r="T419" i="2" s="1"/>
  <c r="R420" i="2"/>
  <c r="R419" i="2" s="1"/>
  <c r="P420" i="2"/>
  <c r="P419" i="2" s="1"/>
  <c r="BI418" i="2"/>
  <c r="BH418" i="2"/>
  <c r="BG418" i="2"/>
  <c r="BE418" i="2"/>
  <c r="T418" i="2"/>
  <c r="R418" i="2"/>
  <c r="P418" i="2"/>
  <c r="BI417" i="2"/>
  <c r="BH417" i="2"/>
  <c r="BG417" i="2"/>
  <c r="BE417" i="2"/>
  <c r="T417" i="2"/>
  <c r="R417" i="2"/>
  <c r="P417" i="2"/>
  <c r="BI415" i="2"/>
  <c r="BH415" i="2"/>
  <c r="BG415" i="2"/>
  <c r="BE415" i="2"/>
  <c r="T415" i="2"/>
  <c r="R415" i="2"/>
  <c r="P415" i="2"/>
  <c r="BI414" i="2"/>
  <c r="BH414" i="2"/>
  <c r="BG414" i="2"/>
  <c r="BE414" i="2"/>
  <c r="T414" i="2"/>
  <c r="R414" i="2"/>
  <c r="P414" i="2"/>
  <c r="BI410" i="2"/>
  <c r="BH410" i="2"/>
  <c r="BG410" i="2"/>
  <c r="BE410" i="2"/>
  <c r="T410" i="2"/>
  <c r="R410" i="2"/>
  <c r="P410" i="2"/>
  <c r="BI406" i="2"/>
  <c r="BH406" i="2"/>
  <c r="BG406" i="2"/>
  <c r="BE406" i="2"/>
  <c r="T406" i="2"/>
  <c r="R406" i="2"/>
  <c r="P406" i="2"/>
  <c r="BI402" i="2"/>
  <c r="BH402" i="2"/>
  <c r="BG402" i="2"/>
  <c r="BE402" i="2"/>
  <c r="T402" i="2"/>
  <c r="R402" i="2"/>
  <c r="P402" i="2"/>
  <c r="BI398" i="2"/>
  <c r="BH398" i="2"/>
  <c r="BG398" i="2"/>
  <c r="BE398" i="2"/>
  <c r="T398" i="2"/>
  <c r="R398" i="2"/>
  <c r="P398" i="2"/>
  <c r="BI394" i="2"/>
  <c r="BH394" i="2"/>
  <c r="BG394" i="2"/>
  <c r="BE394" i="2"/>
  <c r="T394" i="2"/>
  <c r="R394" i="2"/>
  <c r="P394" i="2"/>
  <c r="BI393" i="2"/>
  <c r="BH393" i="2"/>
  <c r="BG393" i="2"/>
  <c r="BE393" i="2"/>
  <c r="T393" i="2"/>
  <c r="R393" i="2"/>
  <c r="P393" i="2"/>
  <c r="BI392" i="2"/>
  <c r="BH392" i="2"/>
  <c r="BG392" i="2"/>
  <c r="BE392" i="2"/>
  <c r="T392" i="2"/>
  <c r="R392" i="2"/>
  <c r="P392" i="2"/>
  <c r="BI388" i="2"/>
  <c r="BH388" i="2"/>
  <c r="BG388" i="2"/>
  <c r="BE388" i="2"/>
  <c r="T388" i="2"/>
  <c r="R388" i="2"/>
  <c r="P388" i="2"/>
  <c r="BI383" i="2"/>
  <c r="BH383" i="2"/>
  <c r="BG383" i="2"/>
  <c r="BE383" i="2"/>
  <c r="T383" i="2"/>
  <c r="R383" i="2"/>
  <c r="P383" i="2"/>
  <c r="BI380" i="2"/>
  <c r="BH380" i="2"/>
  <c r="BG380" i="2"/>
  <c r="BE380" i="2"/>
  <c r="T380" i="2"/>
  <c r="R380" i="2"/>
  <c r="P380" i="2"/>
  <c r="BI375" i="2"/>
  <c r="BH375" i="2"/>
  <c r="BG375" i="2"/>
  <c r="BE375" i="2"/>
  <c r="T375" i="2"/>
  <c r="R375" i="2"/>
  <c r="P375" i="2"/>
  <c r="BI371" i="2"/>
  <c r="BH371" i="2"/>
  <c r="BG371" i="2"/>
  <c r="BE371" i="2"/>
  <c r="T371" i="2"/>
  <c r="R371" i="2"/>
  <c r="P371" i="2"/>
  <c r="BI368" i="2"/>
  <c r="BH368" i="2"/>
  <c r="BG368" i="2"/>
  <c r="BE368" i="2"/>
  <c r="T368" i="2"/>
  <c r="R368" i="2"/>
  <c r="P368" i="2"/>
  <c r="BI365" i="2"/>
  <c r="BH365" i="2"/>
  <c r="BG365" i="2"/>
  <c r="BE365" i="2"/>
  <c r="T365" i="2"/>
  <c r="R365" i="2"/>
  <c r="P365" i="2"/>
  <c r="BI363" i="2"/>
  <c r="BH363" i="2"/>
  <c r="BG363" i="2"/>
  <c r="BE363" i="2"/>
  <c r="T363" i="2"/>
  <c r="R363" i="2"/>
  <c r="P363" i="2"/>
  <c r="BI361" i="2"/>
  <c r="BH361" i="2"/>
  <c r="BG361" i="2"/>
  <c r="BE361" i="2"/>
  <c r="T361" i="2"/>
  <c r="R361" i="2"/>
  <c r="P361" i="2"/>
  <c r="BI355" i="2"/>
  <c r="BH355" i="2"/>
  <c r="BG355" i="2"/>
  <c r="BE355" i="2"/>
  <c r="T355" i="2"/>
  <c r="R355" i="2"/>
  <c r="P355" i="2"/>
  <c r="BI353" i="2"/>
  <c r="BH353" i="2"/>
  <c r="BG353" i="2"/>
  <c r="BE353" i="2"/>
  <c r="T353" i="2"/>
  <c r="R353" i="2"/>
  <c r="P353" i="2"/>
  <c r="BI348" i="2"/>
  <c r="BH348" i="2"/>
  <c r="BG348" i="2"/>
  <c r="BE348" i="2"/>
  <c r="T348" i="2"/>
  <c r="R348" i="2"/>
  <c r="P348" i="2"/>
  <c r="BI343" i="2"/>
  <c r="BH343" i="2"/>
  <c r="BG343" i="2"/>
  <c r="BE343" i="2"/>
  <c r="T343" i="2"/>
  <c r="R343" i="2"/>
  <c r="P343" i="2"/>
  <c r="BI341" i="2"/>
  <c r="BH341" i="2"/>
  <c r="BG341" i="2"/>
  <c r="BE341" i="2"/>
  <c r="T341" i="2"/>
  <c r="R341" i="2"/>
  <c r="P341" i="2"/>
  <c r="BI337" i="2"/>
  <c r="BH337" i="2"/>
  <c r="BG337" i="2"/>
  <c r="BE337" i="2"/>
  <c r="T337" i="2"/>
  <c r="R337" i="2"/>
  <c r="P337" i="2"/>
  <c r="BI335" i="2"/>
  <c r="BH335" i="2"/>
  <c r="BG335" i="2"/>
  <c r="BE335" i="2"/>
  <c r="T335" i="2"/>
  <c r="R335" i="2"/>
  <c r="P335" i="2"/>
  <c r="BI330" i="2"/>
  <c r="BH330" i="2"/>
  <c r="BG330" i="2"/>
  <c r="BE330" i="2"/>
  <c r="T330" i="2"/>
  <c r="R330" i="2"/>
  <c r="P330" i="2"/>
  <c r="BI325" i="2"/>
  <c r="BH325" i="2"/>
  <c r="BG325" i="2"/>
  <c r="BE325" i="2"/>
  <c r="T325" i="2"/>
  <c r="R325" i="2"/>
  <c r="P325" i="2"/>
  <c r="BI311" i="2"/>
  <c r="BH311" i="2"/>
  <c r="BG311" i="2"/>
  <c r="BE311" i="2"/>
  <c r="T311" i="2"/>
  <c r="R311" i="2"/>
  <c r="P311" i="2"/>
  <c r="BI307" i="2"/>
  <c r="BH307" i="2"/>
  <c r="BG307" i="2"/>
  <c r="BE307" i="2"/>
  <c r="T307" i="2"/>
  <c r="R307" i="2"/>
  <c r="P307" i="2"/>
  <c r="BI306" i="2"/>
  <c r="BH306" i="2"/>
  <c r="BG306" i="2"/>
  <c r="BE306" i="2"/>
  <c r="T306" i="2"/>
  <c r="R306" i="2"/>
  <c r="P306" i="2"/>
  <c r="BI288" i="2"/>
  <c r="BH288" i="2"/>
  <c r="BG288" i="2"/>
  <c r="BE288" i="2"/>
  <c r="T288" i="2"/>
  <c r="R288" i="2"/>
  <c r="P288" i="2"/>
  <c r="BI271" i="2"/>
  <c r="BH271" i="2"/>
  <c r="BG271" i="2"/>
  <c r="BE271" i="2"/>
  <c r="T271" i="2"/>
  <c r="R271" i="2"/>
  <c r="P271" i="2"/>
  <c r="BI267" i="2"/>
  <c r="BH267" i="2"/>
  <c r="BG267" i="2"/>
  <c r="BE267" i="2"/>
  <c r="T267" i="2"/>
  <c r="R267" i="2"/>
  <c r="P267" i="2"/>
  <c r="BI266" i="2"/>
  <c r="BH266" i="2"/>
  <c r="BG266" i="2"/>
  <c r="BE266" i="2"/>
  <c r="T266" i="2"/>
  <c r="R266" i="2"/>
  <c r="P266" i="2"/>
  <c r="BI263" i="2"/>
  <c r="BH263" i="2"/>
  <c r="BG263" i="2"/>
  <c r="BE263" i="2"/>
  <c r="T263" i="2"/>
  <c r="R263" i="2"/>
  <c r="P263" i="2"/>
  <c r="BI260" i="2"/>
  <c r="BH260" i="2"/>
  <c r="BG260" i="2"/>
  <c r="BE260" i="2"/>
  <c r="T260" i="2"/>
  <c r="R260" i="2"/>
  <c r="P260" i="2"/>
  <c r="BI255" i="2"/>
  <c r="BH255" i="2"/>
  <c r="BG255" i="2"/>
  <c r="BE255" i="2"/>
  <c r="T255" i="2"/>
  <c r="R255" i="2"/>
  <c r="P255" i="2"/>
  <c r="BI254" i="2"/>
  <c r="BH254" i="2"/>
  <c r="BG254" i="2"/>
  <c r="BE254" i="2"/>
  <c r="T254" i="2"/>
  <c r="R254" i="2"/>
  <c r="P254" i="2"/>
  <c r="BI249" i="2"/>
  <c r="BH249" i="2"/>
  <c r="BG249" i="2"/>
  <c r="BE249" i="2"/>
  <c r="T249" i="2"/>
  <c r="R249" i="2"/>
  <c r="P249" i="2"/>
  <c r="BI245" i="2"/>
  <c r="BH245" i="2"/>
  <c r="BG245" i="2"/>
  <c r="BE245" i="2"/>
  <c r="T245" i="2"/>
  <c r="R245" i="2"/>
  <c r="P245" i="2"/>
  <c r="BI240" i="2"/>
  <c r="BH240" i="2"/>
  <c r="BG240" i="2"/>
  <c r="BE240" i="2"/>
  <c r="T240" i="2"/>
  <c r="R240" i="2"/>
  <c r="P240" i="2"/>
  <c r="BI229" i="2"/>
  <c r="BH229" i="2"/>
  <c r="BG229" i="2"/>
  <c r="BE229" i="2"/>
  <c r="T229" i="2"/>
  <c r="R229" i="2"/>
  <c r="P229" i="2"/>
  <c r="BI225" i="2"/>
  <c r="BH225" i="2"/>
  <c r="BG225" i="2"/>
  <c r="BE225" i="2"/>
  <c r="T225" i="2"/>
  <c r="R225" i="2"/>
  <c r="P225" i="2"/>
  <c r="BI222" i="2"/>
  <c r="BH222" i="2"/>
  <c r="BG222" i="2"/>
  <c r="BE222" i="2"/>
  <c r="T222" i="2"/>
  <c r="R222" i="2"/>
  <c r="P222" i="2"/>
  <c r="BI216" i="2"/>
  <c r="BH216" i="2"/>
  <c r="BG216" i="2"/>
  <c r="BE216" i="2"/>
  <c r="T216" i="2"/>
  <c r="R216" i="2"/>
  <c r="P216" i="2"/>
  <c r="BI212" i="2"/>
  <c r="BH212" i="2"/>
  <c r="BG212" i="2"/>
  <c r="BE212" i="2"/>
  <c r="T212" i="2"/>
  <c r="R212" i="2"/>
  <c r="P212" i="2"/>
  <c r="BI205" i="2"/>
  <c r="BH205" i="2"/>
  <c r="BG205" i="2"/>
  <c r="BE205" i="2"/>
  <c r="T205" i="2"/>
  <c r="R205" i="2"/>
  <c r="P205" i="2"/>
  <c r="BI202" i="2"/>
  <c r="BH202" i="2"/>
  <c r="BG202" i="2"/>
  <c r="BE202" i="2"/>
  <c r="T202" i="2"/>
  <c r="R202" i="2"/>
  <c r="P202" i="2"/>
  <c r="BI200" i="2"/>
  <c r="BH200" i="2"/>
  <c r="BG200" i="2"/>
  <c r="BE200" i="2"/>
  <c r="T200" i="2"/>
  <c r="R200" i="2"/>
  <c r="P200" i="2"/>
  <c r="BI198" i="2"/>
  <c r="BH198" i="2"/>
  <c r="BG198" i="2"/>
  <c r="BE198" i="2"/>
  <c r="T198" i="2"/>
  <c r="R198" i="2"/>
  <c r="P198" i="2"/>
  <c r="BI195" i="2"/>
  <c r="BH195" i="2"/>
  <c r="BG195" i="2"/>
  <c r="BE195" i="2"/>
  <c r="T195" i="2"/>
  <c r="R195" i="2"/>
  <c r="P195" i="2"/>
  <c r="BI193" i="2"/>
  <c r="BH193" i="2"/>
  <c r="BG193" i="2"/>
  <c r="BE193" i="2"/>
  <c r="T193" i="2"/>
  <c r="R193" i="2"/>
  <c r="P193" i="2"/>
  <c r="BI188" i="2"/>
  <c r="BH188" i="2"/>
  <c r="BG188" i="2"/>
  <c r="BE188" i="2"/>
  <c r="T188" i="2"/>
  <c r="R188" i="2"/>
  <c r="P188" i="2"/>
  <c r="BI185" i="2"/>
  <c r="BH185" i="2"/>
  <c r="BG185" i="2"/>
  <c r="BE185" i="2"/>
  <c r="T185" i="2"/>
  <c r="R185" i="2"/>
  <c r="P185" i="2"/>
  <c r="BI181" i="2"/>
  <c r="BH181" i="2"/>
  <c r="BG181" i="2"/>
  <c r="BE181" i="2"/>
  <c r="T181" i="2"/>
  <c r="R181" i="2"/>
  <c r="P181" i="2"/>
  <c r="BI179" i="2"/>
  <c r="BH179" i="2"/>
  <c r="BG179" i="2"/>
  <c r="BE179" i="2"/>
  <c r="T179" i="2"/>
  <c r="R179" i="2"/>
  <c r="P179" i="2"/>
  <c r="BI174" i="2"/>
  <c r="BH174" i="2"/>
  <c r="BG174" i="2"/>
  <c r="BE174" i="2"/>
  <c r="T174" i="2"/>
  <c r="R174" i="2"/>
  <c r="P174" i="2"/>
  <c r="BI172" i="2"/>
  <c r="BH172" i="2"/>
  <c r="BG172" i="2"/>
  <c r="BE172" i="2"/>
  <c r="T172" i="2"/>
  <c r="R172" i="2"/>
  <c r="P172" i="2"/>
  <c r="BI168" i="2"/>
  <c r="BH168" i="2"/>
  <c r="BG168" i="2"/>
  <c r="BE168" i="2"/>
  <c r="T168" i="2"/>
  <c r="R168" i="2"/>
  <c r="P168" i="2"/>
  <c r="BI164" i="2"/>
  <c r="BH164" i="2"/>
  <c r="BG164" i="2"/>
  <c r="BE164" i="2"/>
  <c r="T164" i="2"/>
  <c r="R164" i="2"/>
  <c r="P164" i="2"/>
  <c r="BI162" i="2"/>
  <c r="BH162" i="2"/>
  <c r="BG162" i="2"/>
  <c r="BE162" i="2"/>
  <c r="T162" i="2"/>
  <c r="R162" i="2"/>
  <c r="P162" i="2"/>
  <c r="BI158" i="2"/>
  <c r="BH158" i="2"/>
  <c r="BG158" i="2"/>
  <c r="BE158" i="2"/>
  <c r="T158" i="2"/>
  <c r="R158" i="2"/>
  <c r="P158" i="2"/>
  <c r="BI156" i="2"/>
  <c r="BH156" i="2"/>
  <c r="BG156" i="2"/>
  <c r="BE156" i="2"/>
  <c r="T156" i="2"/>
  <c r="R156" i="2"/>
  <c r="P156" i="2"/>
  <c r="BI151" i="2"/>
  <c r="BH151" i="2"/>
  <c r="BG151" i="2"/>
  <c r="BE151" i="2"/>
  <c r="T151" i="2"/>
  <c r="R151" i="2"/>
  <c r="P151" i="2"/>
  <c r="BI149" i="2"/>
  <c r="BH149" i="2"/>
  <c r="BG149" i="2"/>
  <c r="BE149" i="2"/>
  <c r="T149" i="2"/>
  <c r="R149" i="2"/>
  <c r="P149" i="2"/>
  <c r="BI145" i="2"/>
  <c r="BH145" i="2"/>
  <c r="BG145" i="2"/>
  <c r="BE145" i="2"/>
  <c r="T145" i="2"/>
  <c r="R145" i="2"/>
  <c r="P145" i="2"/>
  <c r="J139" i="2"/>
  <c r="J138" i="2"/>
  <c r="F138" i="2"/>
  <c r="F136" i="2"/>
  <c r="E134" i="2"/>
  <c r="BI121" i="2"/>
  <c r="BH121" i="2"/>
  <c r="BG121" i="2"/>
  <c r="BE121" i="2"/>
  <c r="BI120" i="2"/>
  <c r="BH120" i="2"/>
  <c r="BG120" i="2"/>
  <c r="BF120" i="2"/>
  <c r="BE120" i="2"/>
  <c r="BI119" i="2"/>
  <c r="BH119" i="2"/>
  <c r="BG119" i="2"/>
  <c r="BF119" i="2"/>
  <c r="BE119" i="2"/>
  <c r="BI118" i="2"/>
  <c r="BH118" i="2"/>
  <c r="BG118" i="2"/>
  <c r="BF118" i="2"/>
  <c r="BE118" i="2"/>
  <c r="BI117" i="2"/>
  <c r="BH117" i="2"/>
  <c r="BG117" i="2"/>
  <c r="BF117" i="2"/>
  <c r="BE117" i="2"/>
  <c r="BI116" i="2"/>
  <c r="BH116" i="2"/>
  <c r="BG116" i="2"/>
  <c r="BF116" i="2"/>
  <c r="BE116" i="2"/>
  <c r="J92" i="2"/>
  <c r="J91" i="2"/>
  <c r="F91" i="2"/>
  <c r="F89" i="2"/>
  <c r="E87" i="2"/>
  <c r="J18" i="2"/>
  <c r="E18" i="2"/>
  <c r="F92" i="2" s="1"/>
  <c r="J17" i="2"/>
  <c r="J12" i="2"/>
  <c r="J89" i="2" s="1"/>
  <c r="E7" i="2"/>
  <c r="E132" i="2" s="1"/>
  <c r="CK101" i="1"/>
  <c r="CJ101" i="1"/>
  <c r="CI101" i="1"/>
  <c r="CH101" i="1"/>
  <c r="CG101" i="1"/>
  <c r="CF101" i="1"/>
  <c r="BZ101" i="1"/>
  <c r="CE101" i="1"/>
  <c r="CK100" i="1"/>
  <c r="CJ100" i="1"/>
  <c r="CI100" i="1"/>
  <c r="CH100" i="1"/>
  <c r="CG100" i="1"/>
  <c r="CF100" i="1"/>
  <c r="BZ100" i="1"/>
  <c r="CE100" i="1"/>
  <c r="CK99" i="1"/>
  <c r="CJ99" i="1"/>
  <c r="CI99" i="1"/>
  <c r="CH99" i="1"/>
  <c r="CG99" i="1"/>
  <c r="CF99" i="1"/>
  <c r="BZ99" i="1"/>
  <c r="CE99" i="1"/>
  <c r="CK98" i="1"/>
  <c r="CJ98" i="1"/>
  <c r="CI98" i="1"/>
  <c r="CH98" i="1"/>
  <c r="CG98" i="1"/>
  <c r="CF98" i="1"/>
  <c r="BZ98" i="1"/>
  <c r="CE98" i="1"/>
  <c r="L90" i="1"/>
  <c r="AM90" i="1"/>
  <c r="AM89" i="1"/>
  <c r="L89" i="1"/>
  <c r="AM87" i="1"/>
  <c r="L87" i="1"/>
  <c r="L85" i="1"/>
  <c r="L84" i="1"/>
  <c r="BK495" i="2"/>
  <c r="J494" i="2"/>
  <c r="BK482" i="2"/>
  <c r="BK476" i="2"/>
  <c r="BK471" i="2"/>
  <c r="BK469" i="2"/>
  <c r="J462" i="2"/>
  <c r="BK444" i="2"/>
  <c r="BK418" i="2"/>
  <c r="J410" i="2"/>
  <c r="BK406" i="2"/>
  <c r="BK402" i="2"/>
  <c r="BK392" i="2"/>
  <c r="J383" i="2"/>
  <c r="J375" i="2"/>
  <c r="J363" i="2"/>
  <c r="J355" i="2"/>
  <c r="BK343" i="2"/>
  <c r="J337" i="2"/>
  <c r="J330" i="2"/>
  <c r="J263" i="2"/>
  <c r="BK260" i="2"/>
  <c r="BK225" i="2"/>
  <c r="J222" i="2"/>
  <c r="BK195" i="2"/>
  <c r="J193" i="2"/>
  <c r="BK168" i="2"/>
  <c r="J158" i="2"/>
  <c r="J156" i="2"/>
  <c r="BK502" i="2"/>
  <c r="BK499" i="2"/>
  <c r="J484" i="2"/>
  <c r="BK475" i="2"/>
  <c r="J450" i="2"/>
  <c r="BK439" i="2"/>
  <c r="J418" i="2"/>
  <c r="J380" i="2"/>
  <c r="J365" i="2"/>
  <c r="BK341" i="2"/>
  <c r="J335" i="2"/>
  <c r="J266" i="2"/>
  <c r="BK205" i="2"/>
  <c r="J200" i="2"/>
  <c r="BK188" i="2"/>
  <c r="BK172" i="2"/>
  <c r="J496" i="2"/>
  <c r="J490" i="2"/>
  <c r="BK478" i="2"/>
  <c r="J467" i="2"/>
  <c r="BK462" i="2"/>
  <c r="J457" i="2"/>
  <c r="J444" i="2"/>
  <c r="BK414" i="2"/>
  <c r="J392" i="2"/>
  <c r="BK383" i="2"/>
  <c r="BK380" i="2"/>
  <c r="BK371" i="2"/>
  <c r="J348" i="2"/>
  <c r="J341" i="2"/>
  <c r="BK271" i="2"/>
  <c r="J254" i="2"/>
  <c r="BK249" i="2"/>
  <c r="BK245" i="2"/>
  <c r="J225" i="2"/>
  <c r="J216" i="2"/>
  <c r="J202" i="2"/>
  <c r="J195" i="2"/>
  <c r="J179" i="2"/>
  <c r="J172" i="2"/>
  <c r="J168" i="2"/>
  <c r="BK164" i="2"/>
  <c r="J502" i="2"/>
  <c r="J499" i="2"/>
  <c r="J498" i="2"/>
  <c r="J495" i="2"/>
  <c r="BK484" i="2"/>
  <c r="J459" i="2"/>
  <c r="BK450" i="2"/>
  <c r="J439" i="2"/>
  <c r="BK423" i="2"/>
  <c r="BK420" i="2"/>
  <c r="J417" i="2"/>
  <c r="BK393" i="2"/>
  <c r="BK353" i="2"/>
  <c r="BK348" i="2"/>
  <c r="J343" i="2"/>
  <c r="BK337" i="2"/>
  <c r="BK335" i="2"/>
  <c r="J325" i="2"/>
  <c r="BK306" i="2"/>
  <c r="J255" i="2"/>
  <c r="J245" i="2"/>
  <c r="J229" i="2"/>
  <c r="BK193" i="2"/>
  <c r="BK162" i="2"/>
  <c r="BK156" i="2"/>
  <c r="AS94" i="1"/>
  <c r="BK489" i="2"/>
  <c r="BK485" i="2"/>
  <c r="J476" i="2"/>
  <c r="J475" i="2"/>
  <c r="BK467" i="2"/>
  <c r="BK460" i="2"/>
  <c r="BK455" i="2"/>
  <c r="J452" i="2"/>
  <c r="J446" i="2"/>
  <c r="J441" i="2"/>
  <c r="J402" i="2"/>
  <c r="BK398" i="2"/>
  <c r="J394" i="2"/>
  <c r="BK368" i="2"/>
  <c r="BK363" i="2"/>
  <c r="BK325" i="2"/>
  <c r="J307" i="2"/>
  <c r="BK288" i="2"/>
  <c r="J271" i="2"/>
  <c r="J267" i="2"/>
  <c r="BK263" i="2"/>
  <c r="J212" i="2"/>
  <c r="BK202" i="2"/>
  <c r="J188" i="2"/>
  <c r="J181" i="2"/>
  <c r="BK498" i="2"/>
  <c r="BK496" i="2"/>
  <c r="BK494" i="2"/>
  <c r="J489" i="2"/>
  <c r="J478" i="2"/>
  <c r="BK459" i="2"/>
  <c r="J455" i="2"/>
  <c r="BK452" i="2"/>
  <c r="BK446" i="2"/>
  <c r="BK441" i="2"/>
  <c r="J423" i="2"/>
  <c r="BK415" i="2"/>
  <c r="BK410" i="2"/>
  <c r="J406" i="2"/>
  <c r="J393" i="2"/>
  <c r="J368" i="2"/>
  <c r="J361" i="2"/>
  <c r="BK307" i="2"/>
  <c r="J306" i="2"/>
  <c r="J249" i="2"/>
  <c r="BK240" i="2"/>
  <c r="BK216" i="2"/>
  <c r="BK212" i="2"/>
  <c r="BK198" i="2"/>
  <c r="BK185" i="2"/>
  <c r="BK179" i="2"/>
  <c r="BK174" i="2"/>
  <c r="J162" i="2"/>
  <c r="BK158" i="2"/>
  <c r="BK151" i="2"/>
  <c r="J149" i="2"/>
  <c r="BK145" i="2"/>
  <c r="BK490" i="2"/>
  <c r="J485" i="2"/>
  <c r="J482" i="2"/>
  <c r="J471" i="2"/>
  <c r="J469" i="2"/>
  <c r="J460" i="2"/>
  <c r="BK457" i="2"/>
  <c r="J420" i="2"/>
  <c r="BK417" i="2"/>
  <c r="BK388" i="2"/>
  <c r="BK365" i="2"/>
  <c r="BK361" i="2"/>
  <c r="J353" i="2"/>
  <c r="BK330" i="2"/>
  <c r="BK267" i="2"/>
  <c r="BK266" i="2"/>
  <c r="J260" i="2"/>
  <c r="BK255" i="2"/>
  <c r="BK254" i="2"/>
  <c r="J205" i="2"/>
  <c r="J198" i="2"/>
  <c r="J174" i="2"/>
  <c r="J164" i="2"/>
  <c r="J151" i="2"/>
  <c r="J145" i="2"/>
  <c r="J415" i="2"/>
  <c r="J414" i="2"/>
  <c r="J398" i="2"/>
  <c r="BK394" i="2"/>
  <c r="J388" i="2"/>
  <c r="BK375" i="2"/>
  <c r="J371" i="2"/>
  <c r="BK355" i="2"/>
  <c r="BK311" i="2"/>
  <c r="J311" i="2"/>
  <c r="J288" i="2"/>
  <c r="J240" i="2"/>
  <c r="BK229" i="2"/>
  <c r="BK222" i="2"/>
  <c r="BK200" i="2"/>
  <c r="J185" i="2"/>
  <c r="BK181" i="2"/>
  <c r="BK149" i="2"/>
  <c r="P194" i="2" l="1"/>
  <c r="R324" i="2"/>
  <c r="P387" i="2"/>
  <c r="BK458" i="2"/>
  <c r="J458" i="2" s="1"/>
  <c r="J108" i="2" s="1"/>
  <c r="T144" i="2"/>
  <c r="T259" i="2"/>
  <c r="T352" i="2"/>
  <c r="R374" i="2"/>
  <c r="R422" i="2"/>
  <c r="R458" i="2"/>
  <c r="P470" i="2"/>
  <c r="P144" i="2"/>
  <c r="BK259" i="2"/>
  <c r="J259" i="2" s="1"/>
  <c r="J100" i="2" s="1"/>
  <c r="R352" i="2"/>
  <c r="P374" i="2"/>
  <c r="BK422" i="2"/>
  <c r="J422" i="2" s="1"/>
  <c r="J107" i="2" s="1"/>
  <c r="BK461" i="2"/>
  <c r="J461" i="2" s="1"/>
  <c r="J109" i="2" s="1"/>
  <c r="BK470" i="2"/>
  <c r="J470" i="2" s="1"/>
  <c r="J110" i="2" s="1"/>
  <c r="P483" i="2"/>
  <c r="BK144" i="2"/>
  <c r="P259" i="2"/>
  <c r="P324" i="2"/>
  <c r="BK374" i="2"/>
  <c r="J374" i="2" s="1"/>
  <c r="J103" i="2" s="1"/>
  <c r="R387" i="2"/>
  <c r="T458" i="2"/>
  <c r="T461" i="2"/>
  <c r="T470" i="2"/>
  <c r="BK497" i="2"/>
  <c r="J497" i="2" s="1"/>
  <c r="J112" i="2" s="1"/>
  <c r="BK194" i="2"/>
  <c r="J194" i="2" s="1"/>
  <c r="J99" i="2" s="1"/>
  <c r="T194" i="2"/>
  <c r="T324" i="2"/>
  <c r="BK387" i="2"/>
  <c r="J387" i="2" s="1"/>
  <c r="J104" i="2" s="1"/>
  <c r="T422" i="2"/>
  <c r="P461" i="2"/>
  <c r="BK483" i="2"/>
  <c r="J483" i="2" s="1"/>
  <c r="J111" i="2" s="1"/>
  <c r="P497" i="2"/>
  <c r="R194" i="2"/>
  <c r="BK324" i="2"/>
  <c r="J324" i="2" s="1"/>
  <c r="J101" i="2" s="1"/>
  <c r="P352" i="2"/>
  <c r="T387" i="2"/>
  <c r="R461" i="2"/>
  <c r="R483" i="2"/>
  <c r="R497" i="2"/>
  <c r="R144" i="2"/>
  <c r="R259" i="2"/>
  <c r="BK352" i="2"/>
  <c r="J352" i="2" s="1"/>
  <c r="J102" i="2" s="1"/>
  <c r="T374" i="2"/>
  <c r="P422" i="2"/>
  <c r="P458" i="2"/>
  <c r="R470" i="2"/>
  <c r="T483" i="2"/>
  <c r="T497" i="2"/>
  <c r="E85" i="2"/>
  <c r="BF158" i="2"/>
  <c r="BF168" i="2"/>
  <c r="BF193" i="2"/>
  <c r="BF202" i="2"/>
  <c r="BF216" i="2"/>
  <c r="BF245" i="2"/>
  <c r="BF325" i="2"/>
  <c r="BF361" i="2"/>
  <c r="BF363" i="2"/>
  <c r="BF368" i="2"/>
  <c r="BF179" i="2"/>
  <c r="BF185" i="2"/>
  <c r="BF225" i="2"/>
  <c r="BF337" i="2"/>
  <c r="BF441" i="2"/>
  <c r="BF494" i="2"/>
  <c r="BF162" i="2"/>
  <c r="BF164" i="2"/>
  <c r="BF172" i="2"/>
  <c r="BF188" i="2"/>
  <c r="BF200" i="2"/>
  <c r="BF254" i="2"/>
  <c r="BF330" i="2"/>
  <c r="BF371" i="2"/>
  <c r="BF375" i="2"/>
  <c r="BF392" i="2"/>
  <c r="BF393" i="2"/>
  <c r="BF394" i="2"/>
  <c r="BF398" i="2"/>
  <c r="BF457" i="2"/>
  <c r="BF485" i="2"/>
  <c r="BF341" i="2"/>
  <c r="BF343" i="2"/>
  <c r="BF348" i="2"/>
  <c r="BF365" i="2"/>
  <c r="BF380" i="2"/>
  <c r="BF406" i="2"/>
  <c r="BF439" i="2"/>
  <c r="BF459" i="2"/>
  <c r="BF469" i="2"/>
  <c r="BF484" i="2"/>
  <c r="BF490" i="2"/>
  <c r="BF495" i="2"/>
  <c r="BF498" i="2"/>
  <c r="J136" i="2"/>
  <c r="BF181" i="2"/>
  <c r="BF205" i="2"/>
  <c r="BF260" i="2"/>
  <c r="BF271" i="2"/>
  <c r="BF288" i="2"/>
  <c r="BF388" i="2"/>
  <c r="BF410" i="2"/>
  <c r="BF444" i="2"/>
  <c r="BF446" i="2"/>
  <c r="BF450" i="2"/>
  <c r="BF455" i="2"/>
  <c r="BF471" i="2"/>
  <c r="BF482" i="2"/>
  <c r="BF156" i="2"/>
  <c r="BF263" i="2"/>
  <c r="BF266" i="2"/>
  <c r="BF311" i="2"/>
  <c r="BF355" i="2"/>
  <c r="BF402" i="2"/>
  <c r="BF418" i="2"/>
  <c r="BF452" i="2"/>
  <c r="BF460" i="2"/>
  <c r="BF467" i="2"/>
  <c r="BF475" i="2"/>
  <c r="BF476" i="2"/>
  <c r="BF496" i="2"/>
  <c r="BF499" i="2"/>
  <c r="F139" i="2"/>
  <c r="BF145" i="2"/>
  <c r="BF151" i="2"/>
  <c r="BF198" i="2"/>
  <c r="BF222" i="2"/>
  <c r="BF240" i="2"/>
  <c r="BF306" i="2"/>
  <c r="BF307" i="2"/>
  <c r="BF353" i="2"/>
  <c r="BF383" i="2"/>
  <c r="BF414" i="2"/>
  <c r="BF415" i="2"/>
  <c r="BF420" i="2"/>
  <c r="BF423" i="2"/>
  <c r="BF462" i="2"/>
  <c r="BK419" i="2"/>
  <c r="J419" i="2" s="1"/>
  <c r="J105" i="2" s="1"/>
  <c r="BF149" i="2"/>
  <c r="BF174" i="2"/>
  <c r="BF195" i="2"/>
  <c r="BF212" i="2"/>
  <c r="BF229" i="2"/>
  <c r="BF249" i="2"/>
  <c r="BF255" i="2"/>
  <c r="BF267" i="2"/>
  <c r="BF335" i="2"/>
  <c r="BF417" i="2"/>
  <c r="BF478" i="2"/>
  <c r="BF489" i="2"/>
  <c r="BF502" i="2"/>
  <c r="F39" i="2"/>
  <c r="BD95" i="1" s="1"/>
  <c r="BD94" i="1" s="1"/>
  <c r="W36" i="1" s="1"/>
  <c r="F35" i="2"/>
  <c r="AZ95" i="1" s="1"/>
  <c r="AZ94" i="1" s="1"/>
  <c r="AV94" i="1" s="1"/>
  <c r="F38" i="2"/>
  <c r="BC95" i="1" s="1"/>
  <c r="BC94" i="1" s="1"/>
  <c r="W35" i="1" s="1"/>
  <c r="F37" i="2"/>
  <c r="BB95" i="1" s="1"/>
  <c r="BB94" i="1" s="1"/>
  <c r="W34" i="1" s="1"/>
  <c r="J35" i="2"/>
  <c r="AV95" i="1" s="1"/>
  <c r="R143" i="2" l="1"/>
  <c r="P421" i="2"/>
  <c r="R421" i="2"/>
  <c r="P143" i="2"/>
  <c r="BK143" i="2"/>
  <c r="J143" i="2" s="1"/>
  <c r="J97" i="2" s="1"/>
  <c r="T143" i="2"/>
  <c r="T421" i="2"/>
  <c r="J144" i="2"/>
  <c r="J98" i="2" s="1"/>
  <c r="BK421" i="2"/>
  <c r="J421" i="2" s="1"/>
  <c r="J106" i="2" s="1"/>
  <c r="AY94" i="1"/>
  <c r="AX94" i="1"/>
  <c r="P142" i="2" l="1"/>
  <c r="AU95" i="1" s="1"/>
  <c r="AU94" i="1" s="1"/>
  <c r="R142" i="2"/>
  <c r="T142" i="2"/>
  <c r="BK142" i="2"/>
  <c r="J142" i="2" s="1"/>
  <c r="J96" i="2" s="1"/>
  <c r="J30" i="2" s="1"/>
  <c r="J121" i="2" s="1"/>
  <c r="J115" i="2" s="1"/>
  <c r="J31" i="2" s="1"/>
  <c r="BF121" i="2" l="1"/>
  <c r="J36" i="2" s="1"/>
  <c r="AW95" i="1" s="1"/>
  <c r="AT95" i="1" s="1"/>
  <c r="J32" i="2"/>
  <c r="AG95" i="1" s="1"/>
  <c r="J123" i="2"/>
  <c r="AN95" i="1" l="1"/>
  <c r="J41" i="2"/>
  <c r="AG94" i="1"/>
  <c r="AG98" i="1" s="1"/>
  <c r="CD98" i="1" s="1"/>
  <c r="F36" i="2"/>
  <c r="BA95" i="1" s="1"/>
  <c r="BA94" i="1" s="1"/>
  <c r="W33" i="1" s="1"/>
  <c r="AG100" i="1" l="1"/>
  <c r="AV98" i="1"/>
  <c r="BY98" i="1" s="1"/>
  <c r="AW94" i="1"/>
  <c r="AK33" i="1" s="1"/>
  <c r="AK26" i="1"/>
  <c r="AG101" i="1"/>
  <c r="CD101" i="1" s="1"/>
  <c r="AG99" i="1"/>
  <c r="CD99" i="1"/>
  <c r="CD100" i="1" l="1"/>
  <c r="W32" i="1" s="1"/>
  <c r="AG97" i="1"/>
  <c r="AK27" i="1" s="1"/>
  <c r="AN98" i="1"/>
  <c r="AV100" i="1"/>
  <c r="BY100" i="1" s="1"/>
  <c r="AT94" i="1"/>
  <c r="AN94" i="1" s="1"/>
  <c r="AV101" i="1"/>
  <c r="BY101" i="1" s="1"/>
  <c r="AV99" i="1"/>
  <c r="BY99" i="1" s="1"/>
  <c r="AK32" i="1" l="1"/>
  <c r="AN100" i="1"/>
  <c r="AK29" i="1"/>
  <c r="AN101" i="1"/>
  <c r="AN99" i="1"/>
  <c r="AG103" i="1"/>
  <c r="AK38" i="1" l="1"/>
  <c r="AN97" i="1"/>
  <c r="AN103" i="1" l="1"/>
</calcChain>
</file>

<file path=xl/sharedStrings.xml><?xml version="1.0" encoding="utf-8"?>
<sst xmlns="http://schemas.openxmlformats.org/spreadsheetml/2006/main" count="4141" uniqueCount="767">
  <si>
    <t>Export Komplet</t>
  </si>
  <si>
    <t/>
  </si>
  <si>
    <t>2.0</t>
  </si>
  <si>
    <t>False</t>
  </si>
  <si>
    <t>{2b75d2c7-06f7-4aab-893c-a4d2c387b256}</t>
  </si>
  <si>
    <t>&gt;&gt;  skryté stĺpce  &lt;&lt;</t>
  </si>
  <si>
    <t>0,01</t>
  </si>
  <si>
    <t>20</t>
  </si>
  <si>
    <t>REKAPITULÁCIA STAVBY</t>
  </si>
  <si>
    <t>v ---  nižšie sa nachádzajú doplnkové a pomocné údaje k zostavám  --- v</t>
  </si>
  <si>
    <t>Návod na vyplnenie</t>
  </si>
  <si>
    <t>0,001</t>
  </si>
  <si>
    <t>Kód:</t>
  </si>
  <si>
    <t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</si>
  <si>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</si>
  <si>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JKSO:</t>
  </si>
  <si>
    <t>KS:</t>
  </si>
  <si>
    <t>Miesto:</t>
  </si>
  <si>
    <t xml:space="preserve"> </t>
  </si>
  <si>
    <t>Dátum:</t>
  </si>
  <si>
    <t>Objednávateľ:</t>
  </si>
  <si>
    <t>IČO:</t>
  </si>
  <si>
    <t>IČ DPH:</t>
  </si>
  <si>
    <t>Zhotoviteľ:</t>
  </si>
  <si>
    <t>Vyplň údaj</t>
  </si>
  <si>
    <t>Projektant:</t>
  </si>
  <si>
    <t>True</t>
  </si>
  <si>
    <t>Spracovateľ:</t>
  </si>
  <si>
    <t>Poznámka:</t>
  </si>
  <si>
    <t>Náklady z rozpočtov</t>
  </si>
  <si>
    <t>Ostatné náklady zo súhrnného listu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</si>
  <si>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</si>
  <si>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</si>
  <si>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</si>
  <si>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</si>
  <si>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</si>
  <si>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</si>
  <si>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</si>
  <si>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</si>
  <si>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</si>
  <si>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</si>
  <si>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</si>
  <si>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</si>
  <si>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</si>
  <si>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</si>
  <si>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</si>
  <si>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</si>
  <si>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</si>
  <si>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</si>
  <si>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</si>
  <si>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</si>
  <si>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</si>
  <si>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</si>
  <si>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</si>
  <si>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</si>
  <si>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</si>
  <si>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</si>
  <si>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</si>
  <si>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</si>
  <si>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</si>
  <si>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</si>
  <si>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</si>
  <si>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</si>
  <si>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</si>
  <si>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</si>
  <si>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</si>
  <si>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</si>
  <si>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</si>
  <si>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</si>
  <si>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1) Náklady z rozpočtov</t>
  </si>
  <si>
    <t>D</t>
  </si>
  <si>
    <t>0</t>
  </si>
  <si>
    <t>###NOIMPORT###</t>
  </si>
  <si>
    <t>IMPORT</t>
  </si>
  <si>
    <t>{00000000-0000-0000-0000-000000000000}</t>
  </si>
  <si>
    <t>/</t>
  </si>
  <si>
    <t>Farma Turová - Hnojná koncovka kravína KN-C 1337</t>
  </si>
  <si>
    <t>STA</t>
  </si>
  <si>
    <t>1</t>
  </si>
  <si>
    <t>{0ff99ca8-87d2-4e34-b834-1249a5783b31}</t>
  </si>
  <si>
    <t>2) Ostatné náklady zo súhrnného listu</t>
  </si>
  <si>
    <t>Percent. zadanie_x000D_
[% nákladov rozpočtu]</t>
  </si>
  <si>
    <t>Zaradenie nákladov</t>
  </si>
  <si>
    <t>Ostatné náklady</t>
  </si>
  <si>
    <t>stavebná časť</t>
  </si>
  <si>
    <t>OSTATNENAKLADY</t>
  </si>
  <si>
    <t>Vyplň vlastné</t>
  </si>
  <si>
    <t>OSTATNENAKLADYVLASTNE</t>
  </si>
  <si>
    <t>Celkové náklady za stavbu 1) + 2)</t>
  </si>
  <si>
    <t>deb_doska</t>
  </si>
  <si>
    <t>debnenie základovej dosky</t>
  </si>
  <si>
    <t>10,42</t>
  </si>
  <si>
    <t>2</t>
  </si>
  <si>
    <t>deb_sach</t>
  </si>
  <si>
    <t>debnenie stropu šachty</t>
  </si>
  <si>
    <t>2,68</t>
  </si>
  <si>
    <t>KRYCÍ LIST ROZPOČTU</t>
  </si>
  <si>
    <t>deb_sach2</t>
  </si>
  <si>
    <t>podporná konštrukcia šachta</t>
  </si>
  <si>
    <t>1,38</t>
  </si>
  <si>
    <t>drenaz</t>
  </si>
  <si>
    <t>dĺžka drenáže</t>
  </si>
  <si>
    <t>17,25</t>
  </si>
  <si>
    <t>hy_nater</t>
  </si>
  <si>
    <t>hydroizolačný náter</t>
  </si>
  <si>
    <t>187,925</t>
  </si>
  <si>
    <t>CHO</t>
  </si>
  <si>
    <t>chodník</t>
  </si>
  <si>
    <t>13,64</t>
  </si>
  <si>
    <t>Objekt:</t>
  </si>
  <si>
    <t>jama</t>
  </si>
  <si>
    <t>výkop jamy</t>
  </si>
  <si>
    <t>182,272</t>
  </si>
  <si>
    <t>jama1</t>
  </si>
  <si>
    <t>jama pre hnojovicu</t>
  </si>
  <si>
    <t>19,899</t>
  </si>
  <si>
    <t>kari</t>
  </si>
  <si>
    <t>kari sieť</t>
  </si>
  <si>
    <t>51,741</t>
  </si>
  <si>
    <t>kari2</t>
  </si>
  <si>
    <t>kari sieť v žb muroch</t>
  </si>
  <si>
    <t>106,487</t>
  </si>
  <si>
    <t>obsyp</t>
  </si>
  <si>
    <t>86,932</t>
  </si>
  <si>
    <t>obsyp_po</t>
  </si>
  <si>
    <t>obyp potrubia</t>
  </si>
  <si>
    <t>1,764</t>
  </si>
  <si>
    <t>ryha</t>
  </si>
  <si>
    <t>výkop pre základ. pás</t>
  </si>
  <si>
    <t>5,658</t>
  </si>
  <si>
    <t>Ing. Peter Badiar BONUM</t>
  </si>
  <si>
    <t>SP</t>
  </si>
  <si>
    <t>spevnená plocha</t>
  </si>
  <si>
    <t>26,93</t>
  </si>
  <si>
    <t>sp_asf</t>
  </si>
  <si>
    <t>spevnená plocha asfaltová</t>
  </si>
  <si>
    <t>44,038</t>
  </si>
  <si>
    <t>zemina</t>
  </si>
  <si>
    <t>vykopaná zemina</t>
  </si>
  <si>
    <t>202,171</t>
  </si>
  <si>
    <t>Ing. Peter Jurek</t>
  </si>
  <si>
    <t>Rosoft,s.r.o.</t>
  </si>
  <si>
    <t>Náklady z rozpočtu</t>
  </si>
  <si>
    <t>REKAPITULÁCIA ROZPOČTU</t>
  </si>
  <si>
    <t>Kód dielu - Popis</t>
  </si>
  <si>
    <t>Cena celkom [EUR]</t>
  </si>
  <si>
    <t>1) Náklady z rozpočtu</t>
  </si>
  <si>
    <t>-1</t>
  </si>
  <si>
    <t>HSV - Práce a dodávky HSV</t>
  </si>
  <si>
    <t xml:space="preserve">    1 - Zemné práce</t>
  </si>
  <si>
    <t xml:space="preserve">    2 - Zakladanie</t>
  </si>
  <si>
    <t xml:space="preserve">    3 - Zvislé a kompletné konštrukcie</t>
  </si>
  <si>
    <t xml:space="preserve">    4 - Vodorovné konštrukcie</t>
  </si>
  <si>
    <t xml:space="preserve">    5 - Komunikácie</t>
  </si>
  <si>
    <t xml:space="preserve">    6 - Úpravy povrchov, podlahy, osadenie</t>
  </si>
  <si>
    <t xml:space="preserve">    9 - Ostatné konštrukcie a práce-búranie</t>
  </si>
  <si>
    <t xml:space="preserve">    99 - Presun hmôt HSV</t>
  </si>
  <si>
    <t>PSV - Práce a dodávky PSV</t>
  </si>
  <si>
    <t xml:space="preserve">    711 - Izolácie proti vode a vlhkosti</t>
  </si>
  <si>
    <t xml:space="preserve">    721 - Zdravotechnika - vnútorná kanalizácia</t>
  </si>
  <si>
    <t xml:space="preserve">    762 - Konštrukcie tesárske</t>
  </si>
  <si>
    <t xml:space="preserve">    764 - Konštrukcie klampiarske</t>
  </si>
  <si>
    <t xml:space="preserve">    767 - Konštrukcie doplnkové kovové</t>
  </si>
  <si>
    <t xml:space="preserve">    783 - Nátery</t>
  </si>
  <si>
    <t>2) Ostatné náklady</t>
  </si>
  <si>
    <t>GZS</t>
  </si>
  <si>
    <t>VRN</t>
  </si>
  <si>
    <t>Projektové práce</t>
  </si>
  <si>
    <t>Sťažené podmienky</t>
  </si>
  <si>
    <t>Vplyv prostredia</t>
  </si>
  <si>
    <t>Iné VRN</t>
  </si>
  <si>
    <t>Kompletačná činnosť</t>
  </si>
  <si>
    <t>KOMPLETACNA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</si>
  <si>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</si>
  <si>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</si>
  <si>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</si>
  <si>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</si>
  <si>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</si>
  <si>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</si>
  <si>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</si>
  <si>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</si>
  <si>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</si>
  <si>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</si>
  <si>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</si>
  <si>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</si>
  <si>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</si>
  <si>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</si>
  <si>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</si>
  <si>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Zemné práce</t>
  </si>
  <si>
    <t>K</t>
  </si>
  <si>
    <t>131201102.S</t>
  </si>
  <si>
    <t>Výkop nezapaženej jamy v hornine 3, nad 100 do 1000 m3</t>
  </si>
  <si>
    <t>m3</t>
  </si>
  <si>
    <t>4</t>
  </si>
  <si>
    <t>773302407</t>
  </si>
  <si>
    <t>VV</t>
  </si>
  <si>
    <t>"plocha rezu  B x šírka</t>
  </si>
  <si>
    <t>55,234*3,3</t>
  </si>
  <si>
    <t>Súčet</t>
  </si>
  <si>
    <t>131201109.S</t>
  </si>
  <si>
    <t>Hĺbenie nezapažených jám a zárezov. Príplatok za lepivosť horniny 3</t>
  </si>
  <si>
    <t>-1314545006</t>
  </si>
  <si>
    <t>3</t>
  </si>
  <si>
    <t>131211111.S</t>
  </si>
  <si>
    <t>Hĺbenie jám v  hornine tr.3  - ručným náradím</t>
  </si>
  <si>
    <t>-286480425</t>
  </si>
  <si>
    <t>2,0*6,8*(1,45+1,15)/2    "jama pre hnojovicu</t>
  </si>
  <si>
    <t>1,05*0,6*1,45      "rýha pre potrubie- časť kravín</t>
  </si>
  <si>
    <t>1,5*0,6*1,45      "rýha pre potrubie</t>
  </si>
  <si>
    <t>131211119.S</t>
  </si>
  <si>
    <t>Príplatok za lepivosť pri hĺbení jám ručným náradím v hornine tr. 3</t>
  </si>
  <si>
    <t>-1544213200</t>
  </si>
  <si>
    <t>5</t>
  </si>
  <si>
    <t>132201101.S</t>
  </si>
  <si>
    <t>Výkop ryhy do šírky 600 mm v horn.3 do 100 m3</t>
  </si>
  <si>
    <t>1379589415</t>
  </si>
  <si>
    <t>"pod oporný múrik</t>
  </si>
  <si>
    <t>(1,72+2,38)*0,6*2,3</t>
  </si>
  <si>
    <t>6</t>
  </si>
  <si>
    <t>132201109.S</t>
  </si>
  <si>
    <t>Príplatok k cene za lepivosť pri hĺbení rýh šírky do 600 mm zapažených i nezapažených s urovnaním dna v hornine 3</t>
  </si>
  <si>
    <t>453713485</t>
  </si>
  <si>
    <t>7</t>
  </si>
  <si>
    <t>162201102.S</t>
  </si>
  <si>
    <t>Vodorovné premiestnenie výkopku z horniny 1-4 nad 20-50m</t>
  </si>
  <si>
    <t>-1345950261</t>
  </si>
  <si>
    <t>8</t>
  </si>
  <si>
    <t>167101102.S</t>
  </si>
  <si>
    <t>Nakladanie neuľahnutého výkopku z hornín tr.1-4 nad 100 do 1000 m3</t>
  </si>
  <si>
    <t>74409298</t>
  </si>
  <si>
    <t>9</t>
  </si>
  <si>
    <t>171201202.S</t>
  </si>
  <si>
    <t>Uloženie sypaniny na skládky nad 100 do 1000 m3 - dočasná skladka na stavenisku</t>
  </si>
  <si>
    <t>-1332454338</t>
  </si>
  <si>
    <t>10</t>
  </si>
  <si>
    <t>174101102.S</t>
  </si>
  <si>
    <t>Zásyp sypaninou v uzavretých priestoroch s urovnaním povrchu zásypu</t>
  </si>
  <si>
    <t>-942688231</t>
  </si>
  <si>
    <t>"zasyp okolo hnojovice</t>
  </si>
  <si>
    <t>-1,4*6,2*(1,35+1,05)/2     "hnojovica</t>
  </si>
  <si>
    <t>11</t>
  </si>
  <si>
    <t>M</t>
  </si>
  <si>
    <t>583310002000.S</t>
  </si>
  <si>
    <t>Kamenivo ťažené hrubé frakcia 32-63 mm</t>
  </si>
  <si>
    <t>t</t>
  </si>
  <si>
    <t>-1533058703</t>
  </si>
  <si>
    <t>7,264*2,0</t>
  </si>
  <si>
    <t>12</t>
  </si>
  <si>
    <t>175101101.S</t>
  </si>
  <si>
    <t>Obsyp potrubia sypaninou z vhodných hornín 1 až 4 bez prehodenia sypaniny</t>
  </si>
  <si>
    <t>439449532</t>
  </si>
  <si>
    <t>"lôžko a obsyp potrubia</t>
  </si>
  <si>
    <t>4,2*0,6*0,7</t>
  </si>
  <si>
    <t>13</t>
  </si>
  <si>
    <t>583310003600.S</t>
  </si>
  <si>
    <t>Štrkopiesok frakcia 8-16 mm</t>
  </si>
  <si>
    <t>-2001373894</t>
  </si>
  <si>
    <t>obsyp_po*2,0</t>
  </si>
  <si>
    <t>14</t>
  </si>
  <si>
    <t>175101201.S</t>
  </si>
  <si>
    <t>Obsyp objektov sypaninou z vhodných hornín 1 až 4 bez prehodenia sypaniny - použije sa vykopaná zemina 50%+50% štrk</t>
  </si>
  <si>
    <t>-2084264138</t>
  </si>
  <si>
    <t>"zásyp medzi žumpou a kravínom</t>
  </si>
  <si>
    <t>1,7*15,37*(3,3+3,6)/2</t>
  </si>
  <si>
    <t>-1,35*1,4*1,7    "odpočet vstupu do šachty</t>
  </si>
  <si>
    <t>15</t>
  </si>
  <si>
    <t>583310003800.S</t>
  </si>
  <si>
    <t>Štrk</t>
  </si>
  <si>
    <t>-1074608959</t>
  </si>
  <si>
    <t>Zakladanie</t>
  </si>
  <si>
    <t>16</t>
  </si>
  <si>
    <t>211971110.S</t>
  </si>
  <si>
    <t>Zhotovenie opláštenia výplne z geotextílie, v ryhe alebo v záreze so stenami šikmými o skl. do 1:2,5</t>
  </si>
  <si>
    <t>m2</t>
  </si>
  <si>
    <t>-1220301774</t>
  </si>
  <si>
    <t>2*(0,4+0,6)*drenaz</t>
  </si>
  <si>
    <t>17</t>
  </si>
  <si>
    <t>693110004500.S</t>
  </si>
  <si>
    <t xml:space="preserve">Geotextília </t>
  </si>
  <si>
    <t>251930617</t>
  </si>
  <si>
    <t>34,5*1,02 'Prepočítané koeficientom množstva</t>
  </si>
  <si>
    <t>18</t>
  </si>
  <si>
    <t>212572111.S</t>
  </si>
  <si>
    <t>Lôžko pre trativod zo štrkopiesku fr. 8/16</t>
  </si>
  <si>
    <t>1554011509</t>
  </si>
  <si>
    <t>drenaz *0,4*0,6</t>
  </si>
  <si>
    <t>19</t>
  </si>
  <si>
    <t>212755114.S</t>
  </si>
  <si>
    <t>Trativod z drenážnych rúrok bez lôžka, vnútorného priem. rúrok 100 mm</t>
  </si>
  <si>
    <t>m</t>
  </si>
  <si>
    <t>-1389440787</t>
  </si>
  <si>
    <t>13,29+3,96</t>
  </si>
  <si>
    <t>273313611.S</t>
  </si>
  <si>
    <t>Betón základových dosiek, prostý tr. C 16/20 - podkladný betón</t>
  </si>
  <si>
    <t>-1845973570</t>
  </si>
  <si>
    <t>"podkladný betón - doska žumpy</t>
  </si>
  <si>
    <t>3,3*9,61*0,1*1,035               "+príplatok za priamu betónáž na terén</t>
  </si>
  <si>
    <t>(3,3+1,84)/2*3,68*0,1*1,035</t>
  </si>
  <si>
    <t>"podkladný betón - hnojovica</t>
  </si>
  <si>
    <t>1,4*6,2*0,1*1,035   "+príplatok za priamu betónáž na terén</t>
  </si>
  <si>
    <t>21</t>
  </si>
  <si>
    <t>273321311.S</t>
  </si>
  <si>
    <t>Betón základových dosiek, železový (bez výstuže), tr. C 16/20</t>
  </si>
  <si>
    <t>1285473462</t>
  </si>
  <si>
    <t>"vstup do šachty</t>
  </si>
  <si>
    <t>1,4*1,35*0,15</t>
  </si>
  <si>
    <t>22</t>
  </si>
  <si>
    <t>273356021.S</t>
  </si>
  <si>
    <t>Debnenie základových konštrukcií pre plochy rovinné zhotovenie</t>
  </si>
  <si>
    <t>1037753676</t>
  </si>
  <si>
    <t>"žumpa</t>
  </si>
  <si>
    <t>(3,3+13,29+1,84+3,96+9,61)*0,3</t>
  </si>
  <si>
    <t>"šachta</t>
  </si>
  <si>
    <t>(2*1,35+1,4)*0,2</t>
  </si>
  <si>
    <t>23</t>
  </si>
  <si>
    <t>273356022.S</t>
  </si>
  <si>
    <t>Debnenie základových konštrukcií rovinné odstránenie</t>
  </si>
  <si>
    <t>967044597</t>
  </si>
  <si>
    <t>24</t>
  </si>
  <si>
    <t>273361821.S1</t>
  </si>
  <si>
    <t>Výstuž základových dosiek z ocele B500 (10425)</t>
  </si>
  <si>
    <t>816739581</t>
  </si>
  <si>
    <t>"75,0 kg/m3</t>
  </si>
  <si>
    <t>14,975*75,0/1000</t>
  </si>
  <si>
    <t>25</t>
  </si>
  <si>
    <t>273362021.S</t>
  </si>
  <si>
    <t>Výstuž základových dosiek zo zvár. sietí KARI</t>
  </si>
  <si>
    <t>-1517975080</t>
  </si>
  <si>
    <t>"7,99 kg/m2</t>
  </si>
  <si>
    <t>1,4*1,35</t>
  </si>
  <si>
    <t>3,3*9,61</t>
  </si>
  <si>
    <t>(3,3+1,84)/2*3,68</t>
  </si>
  <si>
    <t>"hnojovica</t>
  </si>
  <si>
    <t>1,4*6,2</t>
  </si>
  <si>
    <t>Medzisúčet</t>
  </si>
  <si>
    <t>"Sučet"           kari*7,99/1000*1,05                 "stratné 1,05 %</t>
  </si>
  <si>
    <t>26</t>
  </si>
  <si>
    <t>274313611.S</t>
  </si>
  <si>
    <t>Betón základových pásov, prostý tr. C 16/20</t>
  </si>
  <si>
    <t>1389326606</t>
  </si>
  <si>
    <t>"oporný múrik</t>
  </si>
  <si>
    <t xml:space="preserve">(1,72+0,612)*0,6*0,8*1,035   </t>
  </si>
  <si>
    <t>"pozn.: vrátane stratného za priamu betonáž do výkopu</t>
  </si>
  <si>
    <t>27</t>
  </si>
  <si>
    <t>279321311.S</t>
  </si>
  <si>
    <t>Betón základových múrov, železový (bez výstuže), tr. C 16/20</t>
  </si>
  <si>
    <t>2051516848</t>
  </si>
  <si>
    <t>(1,4+2*1,15)*1,55*0,2</t>
  </si>
  <si>
    <t>28</t>
  </si>
  <si>
    <t>279351105.S</t>
  </si>
  <si>
    <t>Debnenie základových múrov obojstranné zhotovenie-dielce</t>
  </si>
  <si>
    <t>-360956366</t>
  </si>
  <si>
    <t>(1,4+2*1,35)*1,55</t>
  </si>
  <si>
    <t>(1,0+2*1,15)*1,55</t>
  </si>
  <si>
    <t>29</t>
  </si>
  <si>
    <t>279351106.S</t>
  </si>
  <si>
    <t>Debnenie základových múrov obojstranné odstránenie-dielce</t>
  </si>
  <si>
    <t>-170161166</t>
  </si>
  <si>
    <t>30</t>
  </si>
  <si>
    <t>279361821.S</t>
  </si>
  <si>
    <t>Výstuž základových múrov nosných z ocele B500 (10505)</t>
  </si>
  <si>
    <t>-2066585471</t>
  </si>
  <si>
    <t>"30 kg/m3</t>
  </si>
  <si>
    <t>1,147*30/1000</t>
  </si>
  <si>
    <t>Zvislé a kompletné konštrukcie</t>
  </si>
  <si>
    <t>31</t>
  </si>
  <si>
    <t>311311911.S</t>
  </si>
  <si>
    <t>Betón nadzákladových múrov prostý tr. C 16/20</t>
  </si>
  <si>
    <t>1956358643</t>
  </si>
  <si>
    <t xml:space="preserve">(1,72+0,612)*1,5*0,3    "oporný múr </t>
  </si>
  <si>
    <t>32</t>
  </si>
  <si>
    <t>311351105.S</t>
  </si>
  <si>
    <t>Debnenie nadzákladových múrov obojstranné zhotovenie-dielce</t>
  </si>
  <si>
    <t>980041584</t>
  </si>
  <si>
    <t>2*(1,72+2,38)*1,5+0,3*1,5    "múr za úzkou časťou žumpy</t>
  </si>
  <si>
    <t>33</t>
  </si>
  <si>
    <t>311351106.S</t>
  </si>
  <si>
    <t>Debnenie nadzákladových múrov obojstranné odstránenie-dielce</t>
  </si>
  <si>
    <t>1415403707</t>
  </si>
  <si>
    <t>34</t>
  </si>
  <si>
    <t>325357110.S</t>
  </si>
  <si>
    <t>Debnenie a oddebnenie stratené, konštr. stien žúmp</t>
  </si>
  <si>
    <t>175629379</t>
  </si>
  <si>
    <t>"stena zo strany kravína</t>
  </si>
  <si>
    <t>13,29*(3,0+2,7)/2</t>
  </si>
  <si>
    <t>35</t>
  </si>
  <si>
    <t>380326232.S1</t>
  </si>
  <si>
    <t>Kompletné konštrukcie žúmp zo železobetónu vodostavebného C 25/30, hr. 150-300 mm</t>
  </si>
  <si>
    <t>-1379675472</t>
  </si>
  <si>
    <t>"steny</t>
  </si>
  <si>
    <t>13,29*(3,0+2,7)/2*0,3</t>
  </si>
  <si>
    <t>2,7*2,7*0,3</t>
  </si>
  <si>
    <t>9,61*(2,9+2,7)/2*0,3</t>
  </si>
  <si>
    <t>(2,7*2,9-1,7*2,9)*0,3</t>
  </si>
  <si>
    <t>3,96*(3,0+2,9)/2*0,3</t>
  </si>
  <si>
    <t>1,33*3,0*0,3</t>
  </si>
  <si>
    <t>"strop</t>
  </si>
  <si>
    <t>41,041*0,3-0,6*0,6*0,3</t>
  </si>
  <si>
    <t>Medzisúčet - žumpa</t>
  </si>
  <si>
    <t xml:space="preserve">"hnojovica </t>
  </si>
  <si>
    <t>2*6,2*(1,25+0,95)/2*0,2</t>
  </si>
  <si>
    <t>1,0*(1,25+0,95)*0,2</t>
  </si>
  <si>
    <t>Medzisúčet - hnojovica</t>
  </si>
  <si>
    <t>36</t>
  </si>
  <si>
    <t>380356241.S</t>
  </si>
  <si>
    <t>Debnenie komplet. konštruk. žúmp neom. z bet. vodostav. plôch rovinných zhotovenie</t>
  </si>
  <si>
    <t>-1145074327</t>
  </si>
  <si>
    <t>(9,01+3,38)*(3,0+2,7)/2</t>
  </si>
  <si>
    <t>(3,3+2,7)*2,7</t>
  </si>
  <si>
    <t>(9,61+9,01)*(2,9+2,7)/2</t>
  </si>
  <si>
    <t>2*(2,7*2,9-1,7*2,9)+2*0,3*2,9</t>
  </si>
  <si>
    <t>(3,96+3,64)*(3,0+2,9)/2</t>
  </si>
  <si>
    <t>(1,84+1,33)*3,0</t>
  </si>
  <si>
    <t>"spodné"   24,327+7,283</t>
  </si>
  <si>
    <t>"bočné"       31,955*0,3+4*0,6*0,3</t>
  </si>
  <si>
    <t>"hnojovica - steny len z vnútornej strany</t>
  </si>
  <si>
    <t>2*5,8*(1,25+0,95)/2</t>
  </si>
  <si>
    <t>1,0*(1,25+0,95)</t>
  </si>
  <si>
    <t>Medzisúčet - jama hnojovice</t>
  </si>
  <si>
    <t>37</t>
  </si>
  <si>
    <t>380356242.S</t>
  </si>
  <si>
    <t>Debnenie komplet. konštruk. žúmp neom. z bet. vodostav. plôch rovinných odstránenie</t>
  </si>
  <si>
    <t>-442767987</t>
  </si>
  <si>
    <t>38</t>
  </si>
  <si>
    <t>380361006.S</t>
  </si>
  <si>
    <t>Výstuž komplet. konstr. - žump z ocele B500 (10425)</t>
  </si>
  <si>
    <t>-1290066981</t>
  </si>
  <si>
    <t>"50 kg/m3</t>
  </si>
  <si>
    <t>42,566*50,0/1000</t>
  </si>
  <si>
    <t>39</t>
  </si>
  <si>
    <t>380362021.S</t>
  </si>
  <si>
    <t>Výstuž nadzákladových múrov, stien a priečok zo zváraných sietí KARI</t>
  </si>
  <si>
    <t>1502620842</t>
  </si>
  <si>
    <t>"5,267 kg/m2</t>
  </si>
  <si>
    <t>"žumpa - steny</t>
  </si>
  <si>
    <t>13,29*(3,0+2,7)/2+2,7*2,7</t>
  </si>
  <si>
    <t>9,61*(2,9+2,7)/2</t>
  </si>
  <si>
    <t>(2,7*2,9-1,7*2,9)</t>
  </si>
  <si>
    <t>3,96*(3,0+2,9)/2</t>
  </si>
  <si>
    <t>1,33*3,0</t>
  </si>
  <si>
    <t>2*6,2*(1,25+0,95)/2</t>
  </si>
  <si>
    <t xml:space="preserve">Medzisúčet </t>
  </si>
  <si>
    <t>2*kari2*5,267/1000*1,12                 "stratné 12 %</t>
  </si>
  <si>
    <t>Vodorovné konštrukcie</t>
  </si>
  <si>
    <t>40</t>
  </si>
  <si>
    <t>411321313.S1</t>
  </si>
  <si>
    <t>Betón stropov doskových a trámových,  železový z vodostavebného betónu tr. C 16/20</t>
  </si>
  <si>
    <t>1010261894</t>
  </si>
  <si>
    <t>"strop šachty</t>
  </si>
  <si>
    <t>1,35*1,4*0,2</t>
  </si>
  <si>
    <t>-0,6*0,6*0,2</t>
  </si>
  <si>
    <t>41</t>
  </si>
  <si>
    <t>411351101.S</t>
  </si>
  <si>
    <t>Debnenie stropov doskových zhotovenie-dielce</t>
  </si>
  <si>
    <t>2036651163</t>
  </si>
  <si>
    <t>"vstupná šachta</t>
  </si>
  <si>
    <t>1,15*1,2   "spodné</t>
  </si>
  <si>
    <t>(2*1,35+1,4)*0,2+4*0,6*0,2    "bočné</t>
  </si>
  <si>
    <t>42</t>
  </si>
  <si>
    <t>411351102.S</t>
  </si>
  <si>
    <t>Debnenie stropov doskových odstránenie-dielce</t>
  </si>
  <si>
    <t>-130321997</t>
  </si>
  <si>
    <t>43</t>
  </si>
  <si>
    <t>411354175.S</t>
  </si>
  <si>
    <t>Podporná konštrukcia stropov výšky do 4 m pre zaťaženie do 20 kPa zhotovenie</t>
  </si>
  <si>
    <t>-1643062504</t>
  </si>
  <si>
    <t>44</t>
  </si>
  <si>
    <t>411354176.S</t>
  </si>
  <si>
    <t>Podporná konštrukcia stropov výšky do 4 m pre zaťaženie do 20 kPa odstránenie</t>
  </si>
  <si>
    <t>-2002034993</t>
  </si>
  <si>
    <t>45</t>
  </si>
  <si>
    <t>411361821.S</t>
  </si>
  <si>
    <t>Výstuž stropov doskových, trámových, vložkových,konzolových alebo balkónových, B500 (10505)</t>
  </si>
  <si>
    <t>-962807411</t>
  </si>
  <si>
    <t>0,306*50,0/1000</t>
  </si>
  <si>
    <t>46</t>
  </si>
  <si>
    <t>451573111.S</t>
  </si>
  <si>
    <t>Lôžko pod potrubie, stoky a drobné objekty, v otvorenom výkope z piesku a štrkopiesku do 63 mm</t>
  </si>
  <si>
    <t>1160011161</t>
  </si>
  <si>
    <t>"lôžko pod PVC potrubie</t>
  </si>
  <si>
    <t>4,2*0,6*0,2</t>
  </si>
  <si>
    <t>Komunikácie</t>
  </si>
  <si>
    <t>47</t>
  </si>
  <si>
    <t>564710111.S1</t>
  </si>
  <si>
    <t>Podklad alebo kryt z kameniva hrubého drveného veľ. 0-16 mm s rozprestretím a zhutnením hr. 50 mm</t>
  </si>
  <si>
    <t>1221960042</t>
  </si>
  <si>
    <t>SP+CHO</t>
  </si>
  <si>
    <t>48</t>
  </si>
  <si>
    <t>564761111.S</t>
  </si>
  <si>
    <t>Podklad alebo kryt z kameniva hrubého drveného veľ. 32-63 mm s rozprestretím a zhutnením hr. 200 mm</t>
  </si>
  <si>
    <t>-1583894076</t>
  </si>
  <si>
    <t>"spevnená plocha"    28,82-1,35*1,4</t>
  </si>
  <si>
    <t>"chodník"    13,64</t>
  </si>
  <si>
    <t>49</t>
  </si>
  <si>
    <t>567122114.S1</t>
  </si>
  <si>
    <t>Podklad z kameniva stmeleného cementom s rozprestretím a zhutnením, KSC  hr. 150 mm (štrkodrva fr. 0-63 mm)</t>
  </si>
  <si>
    <t>-230967136</t>
  </si>
  <si>
    <t>50</t>
  </si>
  <si>
    <t>573231107.S1</t>
  </si>
  <si>
    <t>Postrek asfaltový spojovací bez posypu kamenivom z cestnej emulzie v množstve 0,50 kg/m2 PES</t>
  </si>
  <si>
    <t>-1093028948</t>
  </si>
  <si>
    <t>51</t>
  </si>
  <si>
    <t>577134271.S</t>
  </si>
  <si>
    <t>Asfaltový betón vrstva obrusná AC 11 O v pruhu š. do 3 m z modifik. asfaltu tr. II, po zhutnení hr. 40 mm</t>
  </si>
  <si>
    <t>1936874845</t>
  </si>
  <si>
    <t>"spevnená plocha"      44,038</t>
  </si>
  <si>
    <t>52</t>
  </si>
  <si>
    <t>577144371.S</t>
  </si>
  <si>
    <t>Asfaltový betón vrstva obrusná alebo ložná AC 16 v pruhu š. do 3 m z modifik. asfaltu tr. II, po zhutnení hr. 50 mm</t>
  </si>
  <si>
    <t>-697232978</t>
  </si>
  <si>
    <t>53</t>
  </si>
  <si>
    <t>581120315.S1</t>
  </si>
  <si>
    <t>Kryt cementobetónový skupiny CB III  hr. 150 mm, povrch metličková úprava</t>
  </si>
  <si>
    <t>-1658267280</t>
  </si>
  <si>
    <t>Úpravy povrchov, podlahy, osadenie</t>
  </si>
  <si>
    <t>54</t>
  </si>
  <si>
    <t>631315611.S</t>
  </si>
  <si>
    <t>Mazanina z betónu prostého (m3) tr. C 16/20 hr.nad 120 do 240 mm</t>
  </si>
  <si>
    <t>-670880954</t>
  </si>
  <si>
    <t>SP*0,15</t>
  </si>
  <si>
    <t>"doplnenie podlahy okolo hnojovice</t>
  </si>
  <si>
    <t>(2,0*6,8-1,0*5,8)*0,2</t>
  </si>
  <si>
    <t>55</t>
  </si>
  <si>
    <t>631319175.S</t>
  </si>
  <si>
    <t>Príplatok za strhnutie povrchu mazaniny latou pre hr. obidvoch vrstiev mazaniny nad 120 do 240 mm</t>
  </si>
  <si>
    <t>977481438</t>
  </si>
  <si>
    <t>56</t>
  </si>
  <si>
    <t>631362412.S</t>
  </si>
  <si>
    <t>Výstuž mazanín z betónov (z kameniva) a z ľahkých betónov zo sietí KARI, priemer drôtu 5/5 mm, veľkosť oka 150x150 mm</t>
  </si>
  <si>
    <t>1420063504</t>
  </si>
  <si>
    <t>"spevnená plocha - podlaha žumpa-kravín</t>
  </si>
  <si>
    <t>SP-1,35*1,4</t>
  </si>
  <si>
    <t>Ostatné konštrukcie a práce-búranie</t>
  </si>
  <si>
    <t>57</t>
  </si>
  <si>
    <t>952901311.S</t>
  </si>
  <si>
    <t>Vyčistenie budov poľnohospodárskych objektov akejkoľvek výšky</t>
  </si>
  <si>
    <t>111109047</t>
  </si>
  <si>
    <t>"žumpa"    41,041</t>
  </si>
  <si>
    <t>"prístrešok"      83,64</t>
  </si>
  <si>
    <t>58</t>
  </si>
  <si>
    <t>953171022.S</t>
  </si>
  <si>
    <t>Osadenie kovového poklopu liatinového alebo oceľového vrátane rámu</t>
  </si>
  <si>
    <t>ks</t>
  </si>
  <si>
    <t>-357707332</t>
  </si>
  <si>
    <t>59</t>
  </si>
  <si>
    <t>552410002600.S</t>
  </si>
  <si>
    <t>Poklop štvorcový s rámom 600x600 mm</t>
  </si>
  <si>
    <t>1731815533</t>
  </si>
  <si>
    <t>60</t>
  </si>
  <si>
    <t>961055111.S</t>
  </si>
  <si>
    <t>Búranie základov alebo vybúranie otvorov plochy nad 4 m2 v základoch železobetónových,  -2,40000t</t>
  </si>
  <si>
    <t>-1339233637</t>
  </si>
  <si>
    <t>"základ pod oporný múr</t>
  </si>
  <si>
    <t>(2,67+1,824+4,037+4,123+1,97+1,611)*0,6*0,6</t>
  </si>
  <si>
    <t>61</t>
  </si>
  <si>
    <t>962052211.S</t>
  </si>
  <si>
    <t>Búranie muriva alebo vybúranie otvorov plochy nad 4 m2 železobetonového nadzákladného,  -2,40000t</t>
  </si>
  <si>
    <t>-2137092301</t>
  </si>
  <si>
    <t>"oporný múr</t>
  </si>
  <si>
    <t>(2,67+1,824+4,037+4,123+1,97+1,611)*(0,263+1,65)/2*0,3</t>
  </si>
  <si>
    <t>62</t>
  </si>
  <si>
    <t>965042241.S</t>
  </si>
  <si>
    <t>Búranie podkladov pod dlažby, liatych dlažieb a mazanín,betón,liaty asfalt hr.nad 100 mm, plochy nad 4 m2 -2,20000t</t>
  </si>
  <si>
    <t>1538269722</t>
  </si>
  <si>
    <t>2,0*6,8*0,2      "jama pre hnojovicu</t>
  </si>
  <si>
    <t>1,05*0,8*0,2      "rýha pre potrubie</t>
  </si>
  <si>
    <t>63</t>
  </si>
  <si>
    <t>971042461.S</t>
  </si>
  <si>
    <t>Vybúranie otvoru v betónových priečkach a stenách plochy do 0,25 m2, hr. do 600 mm,  -0,33000t</t>
  </si>
  <si>
    <t>1605219679</t>
  </si>
  <si>
    <t>"prieraz v základ. páse pre PVC rúru Ø300</t>
  </si>
  <si>
    <t>64</t>
  </si>
  <si>
    <t>974083114.S</t>
  </si>
  <si>
    <t>Rezanie betónových mazanín existujúcich vystužených hĺbky nad 150 do 200 mm</t>
  </si>
  <si>
    <t>-1010752892</t>
  </si>
  <si>
    <t>2*(2,0+6,8)     "jama pre hnojovicu</t>
  </si>
  <si>
    <t>1,05*2       "rýha pre potrubie v kravíne</t>
  </si>
  <si>
    <t>65</t>
  </si>
  <si>
    <t>979081111.S</t>
  </si>
  <si>
    <t>Odvoz sutiny a vybúraných hmôt na skládku do 1 km</t>
  </si>
  <si>
    <t>-543961108</t>
  </si>
  <si>
    <t>66</t>
  </si>
  <si>
    <t>979081121.S</t>
  </si>
  <si>
    <t>Odvoz sutiny a vybúraných hmôt na skládku za každý ďalší 1 km /UVAŽOVANÝ ODVOZ DO 20 KM/</t>
  </si>
  <si>
    <t>171616424</t>
  </si>
  <si>
    <t>31,927*19 'Prepočítané koeficientom množstva</t>
  </si>
  <si>
    <t>67</t>
  </si>
  <si>
    <t>979082111.S</t>
  </si>
  <si>
    <t>Vnútrostavenisková doprava sutiny a vybúraných hmôt do 10 m</t>
  </si>
  <si>
    <t>-1732709906</t>
  </si>
  <si>
    <t>68</t>
  </si>
  <si>
    <t>979089012.S</t>
  </si>
  <si>
    <t>Poplatok za skladovanie - betón, tehly, dlaždice (17 01) ostatné</t>
  </si>
  <si>
    <t>1303330158</t>
  </si>
  <si>
    <t>99</t>
  </si>
  <si>
    <t>Presun hmôt HSV</t>
  </si>
  <si>
    <t>69</t>
  </si>
  <si>
    <t>998021021.S</t>
  </si>
  <si>
    <t>Presun hmôt pre haly 802, 811 zvislá konštr.z tehál,tvárnic,blokov alebo kovová do výšky 20 m</t>
  </si>
  <si>
    <t>1949028035</t>
  </si>
  <si>
    <t>PSV</t>
  </si>
  <si>
    <t>Práce a dodávky PSV</t>
  </si>
  <si>
    <t>711</t>
  </si>
  <si>
    <t>Izolácie proti vode a vlhkosti</t>
  </si>
  <si>
    <t>70</t>
  </si>
  <si>
    <t>711113302.S</t>
  </si>
  <si>
    <t>Zhotovenie  izolácie proti zemnej vlhkosti za studena na zvislej ploche z tekutej lepenky, dvojnásobná</t>
  </si>
  <si>
    <t>-1343758595</t>
  </si>
  <si>
    <t>71</t>
  </si>
  <si>
    <t>26083-26087.1</t>
  </si>
  <si>
    <t>Tekutá lepenka - hydroizolačný náter</t>
  </si>
  <si>
    <t>kg</t>
  </si>
  <si>
    <t>940309783</t>
  </si>
  <si>
    <t>hy_nater*5,0</t>
  </si>
  <si>
    <t>72</t>
  </si>
  <si>
    <t>711471051.S</t>
  </si>
  <si>
    <t>Zhotovenie izolácie proti tlakovej vode PVC fóliou položenou voľne na vodorovnej ploche so zvarením spoju</t>
  </si>
  <si>
    <t>-1634768841</t>
  </si>
  <si>
    <t>"spevnená plocha"    28,82-1,4*1,35</t>
  </si>
  <si>
    <t>73</t>
  </si>
  <si>
    <t>283220000300.S</t>
  </si>
  <si>
    <t>Hydroizolačná fólia PVC-P, hr. 1,5 mm, š. 1,3 m, izolácia základov proti zemnej vlhkosti, tlakovej vode, radónu</t>
  </si>
  <si>
    <t>-1515749551</t>
  </si>
  <si>
    <t>26,93*1,15 'Prepočítané koeficientom množstva</t>
  </si>
  <si>
    <t>74</t>
  </si>
  <si>
    <t>711491171.S</t>
  </si>
  <si>
    <t>Zhotovenie podkladnej vrstvy izolácie z textílie na ploche vodorovnej, pre izolácie proti zemnej vlhkosti, podpovrchovej a tlakovej vode</t>
  </si>
  <si>
    <t>1509395816</t>
  </si>
  <si>
    <t>"pod doskou spevnenej podlahy</t>
  </si>
  <si>
    <t>28,820-1,4*1,35</t>
  </si>
  <si>
    <t>75</t>
  </si>
  <si>
    <t>693110004710.S</t>
  </si>
  <si>
    <t>Geotextília polypropylénová netkaná 400 g/m2</t>
  </si>
  <si>
    <t>1852013106</t>
  </si>
  <si>
    <t>76</t>
  </si>
  <si>
    <t>711491172.S</t>
  </si>
  <si>
    <t>Zhotovenie ochrannej vrstvy izolácie z textílie na ploche vodorovnej, pre izolácie proti zemnej vlhkosti, podpovrchovej a tlakovej vode</t>
  </si>
  <si>
    <t>504162982</t>
  </si>
  <si>
    <t>77</t>
  </si>
  <si>
    <t>-1984735060</t>
  </si>
  <si>
    <t>78</t>
  </si>
  <si>
    <t>998711201.S</t>
  </si>
  <si>
    <t>Presun hmôt pre izoláciu proti vode v objektoch výšky do 6 m</t>
  </si>
  <si>
    <t>%</t>
  </si>
  <si>
    <t>-1582897008</t>
  </si>
  <si>
    <t>721</t>
  </si>
  <si>
    <t>Zdravotechnika - vnútorná kanalizácia</t>
  </si>
  <si>
    <t>79</t>
  </si>
  <si>
    <t>721171114.S</t>
  </si>
  <si>
    <t>Potrubie z PVC - U odpadové ležaté hrdlové D 315 mm</t>
  </si>
  <si>
    <t>-1545577308</t>
  </si>
  <si>
    <t>80</t>
  </si>
  <si>
    <t>998721201.S</t>
  </si>
  <si>
    <t>Presun hmôt pre vnútornú kanalizáciu v objektoch výšky do 6 m</t>
  </si>
  <si>
    <t>661265030</t>
  </si>
  <si>
    <t>762</t>
  </si>
  <si>
    <t>Konštrukcie tesárske</t>
  </si>
  <si>
    <t>81</t>
  </si>
  <si>
    <t>762822120.S</t>
  </si>
  <si>
    <t>Montáž stropníc z hraneného a polohraneného reziva prierezovej plochy 144 - 288 cm2</t>
  </si>
  <si>
    <t>-1066520307</t>
  </si>
  <si>
    <t>13,884*4</t>
  </si>
  <si>
    <t>11,242</t>
  </si>
  <si>
    <t>8,6</t>
  </si>
  <si>
    <t>82</t>
  </si>
  <si>
    <t>605420000500.S1</t>
  </si>
  <si>
    <t>Rezivo stavebné - hranoly 100/160</t>
  </si>
  <si>
    <t>-420627857</t>
  </si>
  <si>
    <t>75,378*0,1*0,16*1,1</t>
  </si>
  <si>
    <t>83</t>
  </si>
  <si>
    <t>998762202.S</t>
  </si>
  <si>
    <t>Presun hmôt pre konštrukcie tesárske v objektoch výšky do 12 m</t>
  </si>
  <si>
    <t>-1452612572</t>
  </si>
  <si>
    <t>764</t>
  </si>
  <si>
    <t>Konštrukcie klampiarske</t>
  </si>
  <si>
    <t>84</t>
  </si>
  <si>
    <t>764172491.S</t>
  </si>
  <si>
    <t>Montáž krytiny z trapézového plechu, sklon do 30°</t>
  </si>
  <si>
    <t>-919669337</t>
  </si>
  <si>
    <t>8,6*5,3</t>
  </si>
  <si>
    <t>(13,884-8,6)*(5,3+3,176)/2</t>
  </si>
  <si>
    <t>85</t>
  </si>
  <si>
    <t>138310001300.S</t>
  </si>
  <si>
    <t>Plech trapézový pozink farebný, výška profilu 50 mm, hr. 0,7 mm, s povrchovou úpravou proti odkapávaniu kondenzovanej vody</t>
  </si>
  <si>
    <t>-490938846</t>
  </si>
  <si>
    <t>86</t>
  </si>
  <si>
    <t>764454455.S</t>
  </si>
  <si>
    <t>Zvodové rúry z pozinkovaného farbeného PZf plechu, kruhové priemer 150 mm</t>
  </si>
  <si>
    <t>-279209354</t>
  </si>
  <si>
    <t>17,95+6,05+3,5</t>
  </si>
  <si>
    <t>87</t>
  </si>
  <si>
    <t>764454803.S</t>
  </si>
  <si>
    <t>Demontáž odpadových rúr kruhových, s priemerom 150 mm, vrátane príslušenstva -0,00356t</t>
  </si>
  <si>
    <t>-1081572667</t>
  </si>
  <si>
    <t>6,05</t>
  </si>
  <si>
    <t>3,5   "potrubie v zemi</t>
  </si>
  <si>
    <t>88</t>
  </si>
  <si>
    <t>998764201.S</t>
  </si>
  <si>
    <t>Presun hmôt pre konštrukcie klampiarske v objektoch výšky do 6 m</t>
  </si>
  <si>
    <t>-2069366307</t>
  </si>
  <si>
    <t>767</t>
  </si>
  <si>
    <t>Konštrukcie doplnkové kovové</t>
  </si>
  <si>
    <t>89</t>
  </si>
  <si>
    <t>767161210.S1</t>
  </si>
  <si>
    <t>Dodávka a montáž  zábradlia rovného z rúrok na oceľovú konštrukciu</t>
  </si>
  <si>
    <t>-1193116667</t>
  </si>
  <si>
    <t>90</t>
  </si>
  <si>
    <t>767995106.S</t>
  </si>
  <si>
    <t>Montáž ostatných atypických kovových stavebných doplnkových konštrukcií nad 100 do 250 kg</t>
  </si>
  <si>
    <t>-405677230</t>
  </si>
  <si>
    <t>"oceľový rám poklop - hnojovice</t>
  </si>
  <si>
    <t>898</t>
  </si>
  <si>
    <t>91</t>
  </si>
  <si>
    <t>553PC2</t>
  </si>
  <si>
    <t>Výroba a dodávka oceľového rámu hnojovice vrátane krycieho plechu hr. 4 mm</t>
  </si>
  <si>
    <t>-1472537370</t>
  </si>
  <si>
    <t>92</t>
  </si>
  <si>
    <t>767995108.R1</t>
  </si>
  <si>
    <t>Dodávka a montáž antikorového potrubia Ø 150 mm s bajonetovou kocovkou</t>
  </si>
  <si>
    <t>364036970</t>
  </si>
  <si>
    <t>" DN 150/4,5 mm, váha 17,41 kg</t>
  </si>
  <si>
    <t>3,405*17,41</t>
  </si>
  <si>
    <t>93</t>
  </si>
  <si>
    <t>767995108.S</t>
  </si>
  <si>
    <t>Montáž ostatných atypických kovových stavebných doplnkových konštrukcií nad 500 kg</t>
  </si>
  <si>
    <t>2143783760</t>
  </si>
  <si>
    <t>94</t>
  </si>
  <si>
    <t>553PC1</t>
  </si>
  <si>
    <t>Výroba a dodávka oceľovej koštrukcie prístrešku vr. povrchovej úpravy, farba hnedá</t>
  </si>
  <si>
    <t>1395239092</t>
  </si>
  <si>
    <t>95</t>
  </si>
  <si>
    <t>998767201.S</t>
  </si>
  <si>
    <t>Presun hmôt pre kovové stavebné doplnkové konštrukcie v objektoch výšky do 6 m</t>
  </si>
  <si>
    <t>-1067926106</t>
  </si>
  <si>
    <t>783</t>
  </si>
  <si>
    <t>Nátery</t>
  </si>
  <si>
    <t>96</t>
  </si>
  <si>
    <t>783726100.S</t>
  </si>
  <si>
    <t>1502896943</t>
  </si>
  <si>
    <t>97</t>
  </si>
  <si>
    <t>783782404.S</t>
  </si>
  <si>
    <t>Nátery tesárskych konštrukcií, povrchová impregnácia proti drevokaznému hmyzu, hubám a plesniam, jednonásobná</t>
  </si>
  <si>
    <t>-1753004529</t>
  </si>
  <si>
    <t>2*(0,1+0,16)*75,378</t>
  </si>
  <si>
    <t>98</t>
  </si>
  <si>
    <t>783812000.S1</t>
  </si>
  <si>
    <t>Nátery vonkajšie betónových povrchov, farba sivá</t>
  </si>
  <si>
    <t>-1475961313</t>
  </si>
  <si>
    <t>6,78+5,96*(1,145+1,65)/2    "stena žumpy nad terénom</t>
  </si>
  <si>
    <t>2,42*1,65           "oporný múr</t>
  </si>
  <si>
    <t>K správnemu naceneniu výkazu výmer je potrebné naštudovanie PD a obhliadka stavby. Naceniť je potrebné jestvujúci výkaz výmer podľa pokynov tendrového zadávateľa, resp. zmluvy o dielo. </t>
  </si>
  <si>
    <t>Výkaz výmer výberom položiek, priloženými výpočtami má napomôcť a urýchliť dodávateľovi správne naceniť všetky práce podľa PD ku kompletnej realizácií stav. diela. </t>
  </si>
  <si>
    <t>Práce a dodávky obsiahnuté v projektovej dokumentácii a neobsiahnuté vo výkaze výmer je dodávateľ povinný položkovo rozšpecifikovať a naceniť pod čiaru, mimo ponukového rozpočtu pre objektívne rozhodovanie.</t>
  </si>
  <si>
    <t>Zmeny, opravy VV a návrhy na možné zníženie stav. nákladov dodávateľ nacení rovnako pod čiaru a priloží k ponukovému rozpočtu. Výmeny materiálov je potrebné prekonzultovať s architektom a investorom. Pri materiáloch uvedených všeobecne dodávateľ špecifikuje konkrétny uvažovaný druh. </t>
  </si>
  <si>
    <t>Dodávateľ rozšpecifikuje pouzitie VRN-ov: napr. označenie staveniska, čistenie komunikacií, opatrenia pre stav. v zimnom období, poistenie, geodet. merania a dokumentáciu, skúšky, vzorky, dielenskú dokumentáciu, staveb. výťah, žeriav v súčinnosti a položkami pre zvislý presun hmôt vo všetkých výkazoch, vyčistenie všetkých dotknutých plôch od stavebného odpadu, aj ako príprava pre sadové úpravy.</t>
  </si>
  <si>
    <t>Nátery tesárskych konštrukcií syntetické lazurovacím lakom 1x lakovaním, farba tmavo-hnedá</t>
  </si>
  <si>
    <t>9,01*(2,9+2,7)/2   "od kravína</t>
  </si>
  <si>
    <t>3,38*(3,0+2,9)/2</t>
  </si>
  <si>
    <t>2*(2,7*2,9-1,7*2,2)       "stredová stena</t>
  </si>
  <si>
    <t>(2*2,2+1,7)*0,3     "ostenie otvoru</t>
  </si>
  <si>
    <t>9,01*(2,9+2,7)/2   "od cesty</t>
  </si>
  <si>
    <t>3,64*(3,0+2,9)/2</t>
  </si>
  <si>
    <t>1,33*3,0      "čelná zadná</t>
  </si>
  <si>
    <t>2,7*2,7       "čelná predná</t>
  </si>
  <si>
    <t>2,7*9,01</t>
  </si>
  <si>
    <t>(2,7+1,33)/2*3,38</t>
  </si>
  <si>
    <t>4*0,6*0,3     "ostenie vstupu do žumpy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</si>
</sst>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4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0000A8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sz val="10"/>
      <color rgb="FF46464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8"/>
      <color rgb="FF000000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/>
      <right style="thin">
        <color rgb="FF000000"/>
      </right>
      <top/>
      <bottom/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40" fillId="0" borderId="0" applyNumberFormat="0" applyFill="0" applyBorder="0" applyAlignment="0" applyProtection="0"/>
  </cellStyleXfs>
  <cellXfs count="277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5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18" fillId="0" borderId="0" xfId="0" applyFont="1" applyAlignment="1">
      <alignment horizontal="left" vertical="center"/>
    </xf>
    <xf numFmtId="4" fontId="2" fillId="0" borderId="0" xfId="0" applyNumberFormat="1" applyFont="1" applyAlignment="1">
      <alignment vertical="center"/>
    </xf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9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21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9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5" borderId="7" xfId="0" applyFont="1" applyFill="1" applyBorder="1" applyAlignment="1">
      <alignment vertical="center"/>
    </xf>
    <xf numFmtId="0" fontId="24" fillId="5" borderId="0" xfId="0" applyFont="1" applyFill="1" applyAlignment="1">
      <alignment horizontal="center" vertical="center"/>
    </xf>
    <xf numFmtId="0" fontId="25" fillId="0" borderId="16" xfId="0" applyFont="1" applyBorder="1" applyAlignment="1">
      <alignment horizontal="center" vertical="center" wrapText="1"/>
    </xf>
    <xf numFmtId="0" fontId="25" fillId="0" borderId="17" xfId="0" applyFont="1" applyBorder="1" applyAlignment="1">
      <alignment horizontal="center" vertical="center" wrapText="1"/>
    </xf>
    <xf numFmtId="0" fontId="25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6" fillId="0" borderId="0" xfId="0" applyFont="1" applyAlignment="1">
      <alignment horizontal="left" vertical="center"/>
    </xf>
    <xf numFmtId="0" fontId="26" fillId="0" borderId="0" xfId="0" applyFont="1" applyAlignment="1">
      <alignment vertical="center"/>
    </xf>
    <xf numFmtId="4" fontId="26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2" fillId="0" borderId="14" xfId="0" applyNumberFormat="1" applyFont="1" applyBorder="1" applyAlignment="1">
      <alignment vertical="center"/>
    </xf>
    <xf numFmtId="4" fontId="22" fillId="0" borderId="0" xfId="0" applyNumberFormat="1" applyFont="1" applyBorder="1" applyAlignment="1">
      <alignment vertical="center"/>
    </xf>
    <xf numFmtId="166" fontId="22" fillId="0" borderId="0" xfId="0" applyNumberFormat="1" applyFont="1" applyBorder="1" applyAlignment="1">
      <alignment vertical="center"/>
    </xf>
    <xf numFmtId="4" fontId="22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28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9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31" fillId="0" borderId="19" xfId="0" applyNumberFormat="1" applyFont="1" applyBorder="1" applyAlignment="1">
      <alignment vertical="center"/>
    </xf>
    <xf numFmtId="4" fontId="31" fillId="0" borderId="20" xfId="0" applyNumberFormat="1" applyFont="1" applyBorder="1" applyAlignment="1">
      <alignment vertical="center"/>
    </xf>
    <xf numFmtId="166" fontId="31" fillId="0" borderId="20" xfId="0" applyNumberFormat="1" applyFont="1" applyBorder="1" applyAlignment="1">
      <alignment vertical="center"/>
    </xf>
    <xf numFmtId="4" fontId="31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0" fillId="0" borderId="22" xfId="0" applyFont="1" applyBorder="1" applyAlignment="1">
      <alignment vertical="center"/>
    </xf>
    <xf numFmtId="4" fontId="7" fillId="3" borderId="0" xfId="0" applyNumberFormat="1" applyFont="1" applyFill="1" applyAlignment="1" applyProtection="1">
      <alignment vertical="center"/>
      <protection locked="0"/>
    </xf>
    <xf numFmtId="164" fontId="1" fillId="3" borderId="14" xfId="0" applyNumberFormat="1" applyFont="1" applyFill="1" applyBorder="1" applyAlignment="1" applyProtection="1">
      <alignment horizontal="center" vertical="center"/>
      <protection locked="0"/>
    </xf>
    <xf numFmtId="0" fontId="1" fillId="3" borderId="0" xfId="0" applyFont="1" applyFill="1" applyBorder="1" applyAlignment="1" applyProtection="1">
      <alignment horizontal="center" vertical="center"/>
      <protection locked="0"/>
    </xf>
    <xf numFmtId="4" fontId="1" fillId="0" borderId="15" xfId="0" applyNumberFormat="1" applyFont="1" applyBorder="1" applyAlignment="1">
      <alignment vertical="center"/>
    </xf>
    <xf numFmtId="4" fontId="0" fillId="0" borderId="0" xfId="0" applyNumberFormat="1" applyFont="1" applyAlignment="1">
      <alignment vertical="center"/>
    </xf>
    <xf numFmtId="164" fontId="1" fillId="3" borderId="19" xfId="0" applyNumberFormat="1" applyFont="1" applyFill="1" applyBorder="1" applyAlignment="1" applyProtection="1">
      <alignment horizontal="center" vertical="center"/>
      <protection locked="0"/>
    </xf>
    <xf numFmtId="0" fontId="1" fillId="3" borderId="20" xfId="0" applyFont="1" applyFill="1" applyBorder="1" applyAlignment="1" applyProtection="1">
      <alignment horizontal="center" vertical="center"/>
      <protection locked="0"/>
    </xf>
    <xf numFmtId="4" fontId="1" fillId="0" borderId="21" xfId="0" applyNumberFormat="1" applyFont="1" applyBorder="1" applyAlignment="1">
      <alignment vertical="center"/>
    </xf>
    <xf numFmtId="0" fontId="26" fillId="5" borderId="0" xfId="0" applyFont="1" applyFill="1" applyAlignment="1">
      <alignment horizontal="left" vertical="center"/>
    </xf>
    <xf numFmtId="0" fontId="0" fillId="5" borderId="0" xfId="0" applyFont="1" applyFill="1" applyAlignment="1">
      <alignment vertical="center"/>
    </xf>
    <xf numFmtId="4" fontId="26" fillId="5" borderId="0" xfId="0" applyNumberFormat="1" applyFont="1" applyFill="1" applyAlignment="1">
      <alignment vertical="center"/>
    </xf>
    <xf numFmtId="0" fontId="32" fillId="0" borderId="0" xfId="0" applyFont="1" applyAlignment="1">
      <alignment horizontal="left" vertical="center"/>
    </xf>
    <xf numFmtId="0" fontId="33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9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4" fillId="5" borderId="0" xfId="0" applyFont="1" applyFill="1" applyAlignment="1">
      <alignment horizontal="left" vertical="center"/>
    </xf>
    <xf numFmtId="0" fontId="24" fillId="5" borderId="0" xfId="0" applyFont="1" applyFill="1" applyAlignment="1">
      <alignment horizontal="right" vertical="center"/>
    </xf>
    <xf numFmtId="0" fontId="34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4" fontId="34" fillId="0" borderId="0" xfId="0" applyNumberFormat="1" applyFont="1" applyAlignment="1">
      <alignment vertical="center"/>
    </xf>
    <xf numFmtId="0" fontId="25" fillId="0" borderId="0" xfId="0" applyFont="1" applyAlignment="1">
      <alignment horizontal="center" vertical="center"/>
    </xf>
    <xf numFmtId="0" fontId="0" fillId="0" borderId="3" xfId="0" applyFont="1" applyBorder="1" applyAlignment="1" applyProtection="1">
      <alignment vertical="center"/>
      <protection locked="0"/>
    </xf>
    <xf numFmtId="0" fontId="0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0" fontId="0" fillId="0" borderId="3" xfId="0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0" fillId="0" borderId="0" xfId="0" applyFont="1" applyAlignment="1" applyProtection="1">
      <alignment horizontal="left" vertical="center"/>
      <protection locked="0"/>
    </xf>
    <xf numFmtId="4" fontId="0" fillId="0" borderId="0" xfId="0" applyNumberFormat="1" applyFont="1" applyAlignment="1" applyProtection="1">
      <alignment vertical="center"/>
      <protection locked="0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24" fillId="5" borderId="16" xfId="0" applyFont="1" applyFill="1" applyBorder="1" applyAlignment="1">
      <alignment horizontal="center" vertical="center" wrapText="1"/>
    </xf>
    <xf numFmtId="0" fontId="24" fillId="5" borderId="17" xfId="0" applyFont="1" applyFill="1" applyBorder="1" applyAlignment="1">
      <alignment horizontal="center" vertical="center" wrapText="1"/>
    </xf>
    <xf numFmtId="0" fontId="24" fillId="5" borderId="18" xfId="0" applyFont="1" applyFill="1" applyBorder="1" applyAlignment="1">
      <alignment horizontal="center" vertical="center" wrapText="1"/>
    </xf>
    <xf numFmtId="0" fontId="24" fillId="5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6" fillId="0" borderId="0" xfId="0" applyNumberFormat="1" applyFont="1" applyAlignment="1"/>
    <xf numFmtId="166" fontId="35" fillId="0" borderId="12" xfId="0" applyNumberFormat="1" applyFont="1" applyBorder="1" applyAlignment="1"/>
    <xf numFmtId="166" fontId="35" fillId="0" borderId="13" xfId="0" applyNumberFormat="1" applyFont="1" applyBorder="1" applyAlignment="1"/>
    <xf numFmtId="4" fontId="36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24" fillId="0" borderId="23" xfId="0" applyFont="1" applyBorder="1" applyAlignment="1" applyProtection="1">
      <alignment horizontal="center" vertical="center"/>
      <protection locked="0"/>
    </xf>
    <xf numFmtId="49" fontId="24" fillId="0" borderId="23" xfId="0" applyNumberFormat="1" applyFont="1" applyBorder="1" applyAlignment="1" applyProtection="1">
      <alignment horizontal="left" vertical="center" wrapText="1"/>
      <protection locked="0"/>
    </xf>
    <xf numFmtId="0" fontId="24" fillId="0" borderId="23" xfId="0" applyFont="1" applyBorder="1" applyAlignment="1" applyProtection="1">
      <alignment horizontal="left" vertical="center" wrapText="1"/>
      <protection locked="0"/>
    </xf>
    <xf numFmtId="0" fontId="24" fillId="0" borderId="23" xfId="0" applyFont="1" applyBorder="1" applyAlignment="1" applyProtection="1">
      <alignment horizontal="center" vertical="center" wrapText="1"/>
      <protection locked="0"/>
    </xf>
    <xf numFmtId="167" fontId="24" fillId="0" borderId="23" xfId="0" applyNumberFormat="1" applyFont="1" applyBorder="1" applyAlignment="1" applyProtection="1">
      <alignment vertical="center"/>
      <protection locked="0"/>
    </xf>
    <xf numFmtId="4" fontId="24" fillId="3" borderId="23" xfId="0" applyNumberFormat="1" applyFont="1" applyFill="1" applyBorder="1" applyAlignment="1" applyProtection="1">
      <alignment vertical="center"/>
      <protection locked="0"/>
    </xf>
    <xf numFmtId="4" fontId="24" fillId="0" borderId="23" xfId="0" applyNumberFormat="1" applyFont="1" applyBorder="1" applyAlignment="1" applyProtection="1">
      <alignment vertical="center"/>
      <protection locked="0"/>
    </xf>
    <xf numFmtId="0" fontId="0" fillId="0" borderId="23" xfId="0" applyFont="1" applyBorder="1" applyAlignment="1" applyProtection="1">
      <alignment vertical="center"/>
      <protection locked="0"/>
    </xf>
    <xf numFmtId="0" fontId="25" fillId="3" borderId="14" xfId="0" applyFont="1" applyFill="1" applyBorder="1" applyAlignment="1" applyProtection="1">
      <alignment horizontal="left" vertical="center"/>
      <protection locked="0"/>
    </xf>
    <xf numFmtId="0" fontId="25" fillId="0" borderId="0" xfId="0" applyFont="1" applyBorder="1" applyAlignment="1">
      <alignment horizontal="center" vertical="center"/>
    </xf>
    <xf numFmtId="166" fontId="25" fillId="0" borderId="0" xfId="0" applyNumberFormat="1" applyFont="1" applyBorder="1" applyAlignment="1">
      <alignment vertical="center"/>
    </xf>
    <xf numFmtId="166" fontId="25" fillId="0" borderId="15" xfId="0" applyNumberFormat="1" applyFont="1" applyBorder="1" applyAlignment="1">
      <alignment vertical="center"/>
    </xf>
    <xf numFmtId="0" fontId="24" fillId="0" borderId="0" xfId="0" applyFont="1" applyAlignment="1">
      <alignment horizontal="left" vertical="center"/>
    </xf>
    <xf numFmtId="0" fontId="9" fillId="0" borderId="3" xfId="0" applyFont="1" applyBorder="1" applyAlignment="1">
      <alignment vertical="center"/>
    </xf>
    <xf numFmtId="0" fontId="37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14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38" fillId="0" borderId="23" xfId="0" applyFont="1" applyBorder="1" applyAlignment="1" applyProtection="1">
      <alignment horizontal="center" vertical="center"/>
      <protection locked="0"/>
    </xf>
    <xf numFmtId="49" fontId="38" fillId="0" borderId="23" xfId="0" applyNumberFormat="1" applyFont="1" applyBorder="1" applyAlignment="1" applyProtection="1">
      <alignment horizontal="left" vertical="center" wrapText="1"/>
      <protection locked="0"/>
    </xf>
    <xf numFmtId="0" fontId="38" fillId="0" borderId="23" xfId="0" applyFont="1" applyBorder="1" applyAlignment="1" applyProtection="1">
      <alignment horizontal="left" vertical="center" wrapText="1"/>
      <protection locked="0"/>
    </xf>
    <xf numFmtId="0" fontId="38" fillId="0" borderId="23" xfId="0" applyFont="1" applyBorder="1" applyAlignment="1" applyProtection="1">
      <alignment horizontal="center" vertical="center" wrapText="1"/>
      <protection locked="0"/>
    </xf>
    <xf numFmtId="167" fontId="38" fillId="0" borderId="23" xfId="0" applyNumberFormat="1" applyFont="1" applyBorder="1" applyAlignment="1" applyProtection="1">
      <alignment vertical="center"/>
      <protection locked="0"/>
    </xf>
    <xf numFmtId="4" fontId="38" fillId="3" borderId="23" xfId="0" applyNumberFormat="1" applyFont="1" applyFill="1" applyBorder="1" applyAlignment="1" applyProtection="1">
      <alignment vertical="center"/>
      <protection locked="0"/>
    </xf>
    <xf numFmtId="4" fontId="38" fillId="0" borderId="23" xfId="0" applyNumberFormat="1" applyFont="1" applyBorder="1" applyAlignment="1" applyProtection="1">
      <alignment vertical="center"/>
      <protection locked="0"/>
    </xf>
    <xf numFmtId="0" fontId="39" fillId="0" borderId="23" xfId="0" applyFont="1" applyBorder="1" applyAlignment="1" applyProtection="1">
      <alignment vertical="center"/>
      <protection locked="0"/>
    </xf>
    <xf numFmtId="0" fontId="39" fillId="0" borderId="3" xfId="0" applyFont="1" applyBorder="1" applyAlignment="1">
      <alignment vertical="center"/>
    </xf>
    <xf numFmtId="0" fontId="38" fillId="3" borderId="14" xfId="0" applyFont="1" applyFill="1" applyBorder="1" applyAlignment="1" applyProtection="1">
      <alignment horizontal="left" vertical="center"/>
      <protection locked="0"/>
    </xf>
    <xf numFmtId="0" fontId="38" fillId="0" borderId="0" xfId="0" applyFont="1" applyBorder="1" applyAlignment="1">
      <alignment horizontal="center" vertical="center"/>
    </xf>
    <xf numFmtId="0" fontId="12" fillId="0" borderId="3" xfId="0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167" fontId="12" fillId="0" borderId="0" xfId="0" applyNumberFormat="1" applyFont="1" applyAlignment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14" xfId="0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2" fillId="0" borderId="15" xfId="0" applyFont="1" applyBorder="1" applyAlignment="1">
      <alignment vertical="center"/>
    </xf>
    <xf numFmtId="167" fontId="24" fillId="3" borderId="23" xfId="0" applyNumberFormat="1" applyFont="1" applyFill="1" applyBorder="1" applyAlignment="1" applyProtection="1">
      <alignment vertical="center"/>
      <protection locked="0"/>
    </xf>
    <xf numFmtId="0" fontId="11" fillId="0" borderId="19" xfId="0" applyFont="1" applyBorder="1" applyAlignment="1">
      <alignment vertical="center"/>
    </xf>
    <xf numFmtId="0" fontId="11" fillId="0" borderId="20" xfId="0" applyFont="1" applyBorder="1" applyAlignment="1">
      <alignment vertical="center"/>
    </xf>
    <xf numFmtId="0" fontId="11" fillId="0" borderId="21" xfId="0" applyFont="1" applyBorder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0" fillId="0" borderId="0" xfId="0"/>
    <xf numFmtId="4" fontId="20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4" borderId="7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4" fontId="26" fillId="0" borderId="0" xfId="0" applyNumberFormat="1" applyFont="1" applyAlignment="1">
      <alignment vertical="center"/>
    </xf>
    <xf numFmtId="4" fontId="26" fillId="5" borderId="0" xfId="0" applyNumberFormat="1" applyFont="1" applyFill="1" applyAlignment="1">
      <alignment vertical="center"/>
    </xf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2" fillId="0" borderId="0" xfId="0" applyNumberFormat="1" applyFont="1" applyAlignment="1">
      <alignment vertical="center"/>
    </xf>
    <xf numFmtId="4" fontId="19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 applyProtection="1">
      <alignment horizontal="left" vertical="center"/>
      <protection locked="0"/>
    </xf>
    <xf numFmtId="0" fontId="7" fillId="0" borderId="0" xfId="0" applyFont="1" applyAlignment="1">
      <alignment horizontal="left" vertical="center"/>
    </xf>
    <xf numFmtId="4" fontId="7" fillId="3" borderId="0" xfId="0" applyNumberFormat="1" applyFont="1" applyFill="1" applyAlignment="1" applyProtection="1">
      <alignment vertical="center"/>
      <protection locked="0"/>
    </xf>
    <xf numFmtId="4" fontId="7" fillId="0" borderId="0" xfId="0" applyNumberFormat="1" applyFont="1" applyAlignment="1">
      <alignment vertical="center"/>
    </xf>
    <xf numFmtId="0" fontId="24" fillId="5" borderId="7" xfId="0" applyFont="1" applyFill="1" applyBorder="1" applyAlignment="1">
      <alignment horizontal="center" vertical="center"/>
    </xf>
    <xf numFmtId="0" fontId="24" fillId="5" borderId="7" xfId="0" applyFont="1" applyFill="1" applyBorder="1" applyAlignment="1">
      <alignment horizontal="left" vertical="center"/>
    </xf>
    <xf numFmtId="0" fontId="24" fillId="5" borderId="8" xfId="0" applyFont="1" applyFill="1" applyBorder="1" applyAlignment="1">
      <alignment horizontal="left" vertical="center"/>
    </xf>
    <xf numFmtId="0" fontId="24" fillId="5" borderId="6" xfId="0" applyFont="1" applyFill="1" applyBorder="1" applyAlignment="1">
      <alignment horizontal="center" vertical="center"/>
    </xf>
    <xf numFmtId="0" fontId="24" fillId="5" borderId="7" xfId="0" applyFont="1" applyFill="1" applyBorder="1" applyAlignment="1">
      <alignment horizontal="right" vertical="center"/>
    </xf>
    <xf numFmtId="0" fontId="29" fillId="0" borderId="0" xfId="0" applyFont="1" applyAlignment="1">
      <alignment horizontal="left" vertical="center" wrapText="1"/>
    </xf>
    <xf numFmtId="4" fontId="30" fillId="0" borderId="0" xfId="0" applyNumberFormat="1" applyFont="1" applyAlignment="1">
      <alignment vertical="center"/>
    </xf>
    <xf numFmtId="0" fontId="30" fillId="0" borderId="0" xfId="0" applyFont="1" applyAlignment="1">
      <alignment vertical="center"/>
    </xf>
    <xf numFmtId="4" fontId="26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2" fillId="0" borderId="11" xfId="0" applyFont="1" applyBorder="1" applyAlignment="1">
      <alignment horizontal="center" vertical="center"/>
    </xf>
    <xf numFmtId="0" fontId="22" fillId="0" borderId="12" xfId="0" applyFont="1" applyBorder="1" applyAlignment="1">
      <alignment horizontal="left" vertical="center"/>
    </xf>
    <xf numFmtId="0" fontId="23" fillId="0" borderId="14" xfId="0" applyFont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7" fillId="0" borderId="0" xfId="0" applyFont="1" applyAlignment="1" applyProtection="1">
      <alignment horizontal="left" vertical="center"/>
      <protection locked="0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Font="1" applyAlignment="1">
      <alignment vertical="center"/>
    </xf>
    <xf numFmtId="0" fontId="2" fillId="3" borderId="0" xfId="0" applyFont="1" applyFill="1" applyAlignment="1" applyProtection="1">
      <alignment horizontal="left" vertical="center"/>
      <protection locked="0"/>
    </xf>
    <xf numFmtId="14" fontId="2" fillId="3" borderId="0" xfId="0" applyNumberFormat="1" applyFont="1" applyFill="1" applyAlignment="1" applyProtection="1">
      <alignment horizontal="left" vertical="center"/>
      <protection locked="0"/>
    </xf>
  </cellXfs>
  <cellStyles count="2">
    <cellStyle name="Hypertextové prepojenie" xfId="1" builtinId="8"/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104"/>
  <sheetViews>
    <sheetView showGridLines="0" tabSelected="1" topLeftCell="A82" workbookViewId="0">
      <selection activeCell="AN9" sqref="AN9"/>
    </sheetView>
  </sheetViews>
  <sheetFormatPr defaultRowHeight="11.2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>
      <c r="A1" s="17" t="s">
        <v>0</v>
      </c>
      <c r="AZ1" s="17" t="s">
        <v>1</v>
      </c>
      <c r="BA1" s="17" t="s">
        <v>2</v>
      </c>
      <c r="BB1" s="17" t="s">
        <v>1</v>
      </c>
      <c r="BT1" s="17" t="s">
        <v>3</v>
      </c>
      <c r="BU1" s="17" t="s">
        <v>3</v>
      </c>
      <c r="BV1" s="17" t="s">
        <v>4</v>
      </c>
    </row>
    <row r="2" spans="1:74" s="1" customFormat="1" ht="36.950000000000003" customHeight="1">
      <c r="AR2" s="225" t="s">
        <v>5</v>
      </c>
      <c r="AS2" s="226"/>
      <c r="AT2" s="226"/>
      <c r="AU2" s="226"/>
      <c r="AV2" s="226"/>
      <c r="AW2" s="226"/>
      <c r="AX2" s="226"/>
      <c r="AY2" s="226"/>
      <c r="AZ2" s="226"/>
      <c r="BA2" s="226"/>
      <c r="BB2" s="226"/>
      <c r="BC2" s="226"/>
      <c r="BD2" s="226"/>
      <c r="BE2" s="226"/>
      <c r="BS2" s="18" t="s">
        <v>6</v>
      </c>
      <c r="BT2" s="18" t="s">
        <v>7</v>
      </c>
    </row>
    <row r="3" spans="1:74" s="1" customFormat="1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7</v>
      </c>
    </row>
    <row r="4" spans="1:74" s="1" customFormat="1" ht="24.95" customHeight="1">
      <c r="B4" s="21"/>
      <c r="D4" s="22" t="s">
        <v>8</v>
      </c>
      <c r="AR4" s="21"/>
      <c r="AS4" s="23" t="s">
        <v>9</v>
      </c>
      <c r="BE4" s="24" t="s">
        <v>10</v>
      </c>
      <c r="BS4" s="18" t="s">
        <v>11</v>
      </c>
    </row>
    <row r="5" spans="1:74" s="1" customFormat="1" ht="12" customHeight="1">
      <c r="B5" s="21"/>
      <c r="D5" s="25" t="s">
        <v>12</v>
      </c>
      <c r="K5" s="239"/>
      <c r="L5" s="226"/>
      <c r="M5" s="226"/>
      <c r="N5" s="226"/>
      <c r="O5" s="226"/>
      <c r="P5" s="226"/>
      <c r="Q5" s="226"/>
      <c r="R5" s="226"/>
      <c r="S5" s="226"/>
      <c r="T5" s="226"/>
      <c r="U5" s="226"/>
      <c r="V5" s="226"/>
      <c r="W5" s="226"/>
      <c r="X5" s="226"/>
      <c r="Y5" s="226"/>
      <c r="Z5" s="226"/>
      <c r="AA5" s="226"/>
      <c r="AB5" s="226"/>
      <c r="AC5" s="226"/>
      <c r="AD5" s="226"/>
      <c r="AE5" s="226"/>
      <c r="AF5" s="226"/>
      <c r="AG5" s="226"/>
      <c r="AH5" s="226"/>
      <c r="AI5" s="226"/>
      <c r="AJ5" s="226"/>
      <c r="AK5" s="226"/>
      <c r="AL5" s="226"/>
      <c r="AM5" s="226"/>
      <c r="AN5" s="226"/>
      <c r="AO5" s="226"/>
      <c r="AR5" s="21"/>
      <c r="BE5" s="236" t="s">
        <v>13</v>
      </c>
      <c r="BS5" s="18" t="s">
        <v>6</v>
      </c>
    </row>
    <row r="6" spans="1:74" s="1" customFormat="1" ht="36.950000000000003" customHeight="1">
      <c r="B6" s="21"/>
      <c r="D6" s="27" t="s">
        <v>14</v>
      </c>
      <c r="K6" s="240" t="s">
        <v>76</v>
      </c>
      <c r="L6" s="226"/>
      <c r="M6" s="226"/>
      <c r="N6" s="226"/>
      <c r="O6" s="226"/>
      <c r="P6" s="226"/>
      <c r="Q6" s="226"/>
      <c r="R6" s="226"/>
      <c r="S6" s="226"/>
      <c r="T6" s="226"/>
      <c r="U6" s="226"/>
      <c r="V6" s="226"/>
      <c r="W6" s="226"/>
      <c r="X6" s="226"/>
      <c r="Y6" s="226"/>
      <c r="Z6" s="226"/>
      <c r="AA6" s="226"/>
      <c r="AB6" s="226"/>
      <c r="AC6" s="226"/>
      <c r="AD6" s="226"/>
      <c r="AE6" s="226"/>
      <c r="AF6" s="226"/>
      <c r="AG6" s="226"/>
      <c r="AH6" s="226"/>
      <c r="AI6" s="226"/>
      <c r="AJ6" s="226"/>
      <c r="AK6" s="226"/>
      <c r="AL6" s="226"/>
      <c r="AM6" s="226"/>
      <c r="AN6" s="226"/>
      <c r="AO6" s="226"/>
      <c r="AR6" s="21"/>
      <c r="BE6" s="237"/>
      <c r="BS6" s="18" t="s">
        <v>6</v>
      </c>
    </row>
    <row r="7" spans="1:74" s="1" customFormat="1" ht="12" customHeight="1">
      <c r="B7" s="21"/>
      <c r="D7" s="28" t="s">
        <v>15</v>
      </c>
      <c r="K7" s="26" t="s">
        <v>1</v>
      </c>
      <c r="AK7" s="28" t="s">
        <v>16</v>
      </c>
      <c r="AN7" s="26" t="s">
        <v>1</v>
      </c>
      <c r="AR7" s="21"/>
      <c r="BE7" s="237"/>
      <c r="BS7" s="18" t="s">
        <v>6</v>
      </c>
    </row>
    <row r="8" spans="1:74" s="1" customFormat="1" ht="12" customHeight="1">
      <c r="B8" s="21"/>
      <c r="D8" s="28" t="s">
        <v>17</v>
      </c>
      <c r="K8" s="26" t="s">
        <v>18</v>
      </c>
      <c r="AK8" s="28" t="s">
        <v>19</v>
      </c>
      <c r="AN8" s="276">
        <v>44309</v>
      </c>
      <c r="AR8" s="21"/>
      <c r="BE8" s="237"/>
      <c r="BS8" s="18" t="s">
        <v>6</v>
      </c>
    </row>
    <row r="9" spans="1:74" s="1" customFormat="1" ht="14.45" customHeight="1">
      <c r="B9" s="21"/>
      <c r="AR9" s="21"/>
      <c r="BE9" s="237"/>
      <c r="BS9" s="18" t="s">
        <v>6</v>
      </c>
    </row>
    <row r="10" spans="1:74" s="1" customFormat="1" ht="12" customHeight="1">
      <c r="B10" s="21"/>
      <c r="D10" s="28" t="s">
        <v>20</v>
      </c>
      <c r="AK10" s="28" t="s">
        <v>21</v>
      </c>
      <c r="AN10" s="26" t="s">
        <v>1</v>
      </c>
      <c r="AR10" s="21"/>
      <c r="BE10" s="237"/>
      <c r="BS10" s="18" t="s">
        <v>6</v>
      </c>
    </row>
    <row r="11" spans="1:74" s="1" customFormat="1" ht="18.399999999999999" customHeight="1">
      <c r="B11" s="21"/>
      <c r="E11" s="26" t="s">
        <v>18</v>
      </c>
      <c r="AK11" s="28" t="s">
        <v>22</v>
      </c>
      <c r="AN11" s="26" t="s">
        <v>1</v>
      </c>
      <c r="AR11" s="21"/>
      <c r="BE11" s="237"/>
      <c r="BS11" s="18" t="s">
        <v>6</v>
      </c>
    </row>
    <row r="12" spans="1:74" s="1" customFormat="1" ht="6.95" customHeight="1">
      <c r="B12" s="21"/>
      <c r="AR12" s="21"/>
      <c r="BE12" s="237"/>
      <c r="BS12" s="18" t="s">
        <v>6</v>
      </c>
    </row>
    <row r="13" spans="1:74" s="1" customFormat="1" ht="12" customHeight="1">
      <c r="B13" s="21"/>
      <c r="D13" s="28" t="s">
        <v>23</v>
      </c>
      <c r="AK13" s="28" t="s">
        <v>21</v>
      </c>
      <c r="AN13" s="30" t="s">
        <v>24</v>
      </c>
      <c r="AR13" s="21"/>
      <c r="BE13" s="237"/>
      <c r="BS13" s="18" t="s">
        <v>6</v>
      </c>
    </row>
    <row r="14" spans="1:74" ht="12.75">
      <c r="B14" s="21"/>
      <c r="E14" s="241" t="s">
        <v>24</v>
      </c>
      <c r="F14" s="242"/>
      <c r="G14" s="242"/>
      <c r="H14" s="242"/>
      <c r="I14" s="242"/>
      <c r="J14" s="242"/>
      <c r="K14" s="242"/>
      <c r="L14" s="242"/>
      <c r="M14" s="242"/>
      <c r="N14" s="242"/>
      <c r="O14" s="242"/>
      <c r="P14" s="242"/>
      <c r="Q14" s="242"/>
      <c r="R14" s="242"/>
      <c r="S14" s="242"/>
      <c r="T14" s="242"/>
      <c r="U14" s="242"/>
      <c r="V14" s="242"/>
      <c r="W14" s="242"/>
      <c r="X14" s="242"/>
      <c r="Y14" s="242"/>
      <c r="Z14" s="242"/>
      <c r="AA14" s="242"/>
      <c r="AB14" s="242"/>
      <c r="AC14" s="242"/>
      <c r="AD14" s="242"/>
      <c r="AE14" s="242"/>
      <c r="AF14" s="242"/>
      <c r="AG14" s="242"/>
      <c r="AH14" s="242"/>
      <c r="AI14" s="242"/>
      <c r="AJ14" s="242"/>
      <c r="AK14" s="28" t="s">
        <v>22</v>
      </c>
      <c r="AN14" s="30" t="s">
        <v>24</v>
      </c>
      <c r="AR14" s="21"/>
      <c r="BE14" s="237"/>
      <c r="BS14" s="18" t="s">
        <v>6</v>
      </c>
    </row>
    <row r="15" spans="1:74" s="1" customFormat="1" ht="6.95" customHeight="1">
      <c r="B15" s="21"/>
      <c r="AR15" s="21"/>
      <c r="BE15" s="237"/>
      <c r="BS15" s="18" t="s">
        <v>3</v>
      </c>
    </row>
    <row r="16" spans="1:74" s="1" customFormat="1" ht="12" customHeight="1">
      <c r="B16" s="21"/>
      <c r="D16" s="28" t="s">
        <v>25</v>
      </c>
      <c r="AK16" s="28" t="s">
        <v>21</v>
      </c>
      <c r="AN16" s="26" t="s">
        <v>1</v>
      </c>
      <c r="AR16" s="21"/>
      <c r="BE16" s="237"/>
      <c r="BS16" s="18" t="s">
        <v>3</v>
      </c>
    </row>
    <row r="17" spans="1:71" s="1" customFormat="1" ht="18.399999999999999" customHeight="1">
      <c r="B17" s="21"/>
      <c r="E17" s="26" t="s">
        <v>18</v>
      </c>
      <c r="AK17" s="28" t="s">
        <v>22</v>
      </c>
      <c r="AN17" s="26" t="s">
        <v>1</v>
      </c>
      <c r="AR17" s="21"/>
      <c r="BE17" s="237"/>
      <c r="BS17" s="18" t="s">
        <v>26</v>
      </c>
    </row>
    <row r="18" spans="1:71" s="1" customFormat="1" ht="6.95" customHeight="1">
      <c r="B18" s="21"/>
      <c r="AR18" s="21"/>
      <c r="BE18" s="237"/>
      <c r="BS18" s="18" t="s">
        <v>6</v>
      </c>
    </row>
    <row r="19" spans="1:71" s="1" customFormat="1" ht="12" customHeight="1">
      <c r="B19" s="21"/>
      <c r="D19" s="28" t="s">
        <v>27</v>
      </c>
      <c r="AK19" s="28" t="s">
        <v>21</v>
      </c>
      <c r="AN19" s="26" t="s">
        <v>1</v>
      </c>
      <c r="AR19" s="21"/>
      <c r="BE19" s="237"/>
      <c r="BS19" s="18" t="s">
        <v>6</v>
      </c>
    </row>
    <row r="20" spans="1:71" s="1" customFormat="1" ht="18.399999999999999" customHeight="1">
      <c r="B20" s="21"/>
      <c r="E20" s="26" t="s">
        <v>18</v>
      </c>
      <c r="AK20" s="28" t="s">
        <v>22</v>
      </c>
      <c r="AN20" s="26" t="s">
        <v>1</v>
      </c>
      <c r="AR20" s="21"/>
      <c r="BE20" s="237"/>
      <c r="BS20" s="18" t="s">
        <v>26</v>
      </c>
    </row>
    <row r="21" spans="1:71" s="1" customFormat="1" ht="6.95" customHeight="1">
      <c r="B21" s="21"/>
      <c r="AR21" s="21"/>
      <c r="BE21" s="237"/>
    </row>
    <row r="22" spans="1:71" s="1" customFormat="1" ht="12" customHeight="1">
      <c r="B22" s="21"/>
      <c r="D22" s="28" t="s">
        <v>28</v>
      </c>
      <c r="AR22" s="21"/>
      <c r="BE22" s="237"/>
    </row>
    <row r="23" spans="1:71" s="1" customFormat="1" ht="16.5" customHeight="1">
      <c r="B23" s="21"/>
      <c r="E23" s="243" t="s">
        <v>1</v>
      </c>
      <c r="F23" s="243"/>
      <c r="G23" s="243"/>
      <c r="H23" s="243"/>
      <c r="I23" s="243"/>
      <c r="J23" s="243"/>
      <c r="K23" s="243"/>
      <c r="L23" s="243"/>
      <c r="M23" s="243"/>
      <c r="N23" s="243"/>
      <c r="O23" s="243"/>
      <c r="P23" s="243"/>
      <c r="Q23" s="243"/>
      <c r="R23" s="243"/>
      <c r="S23" s="243"/>
      <c r="T23" s="243"/>
      <c r="U23" s="243"/>
      <c r="V23" s="243"/>
      <c r="W23" s="243"/>
      <c r="X23" s="243"/>
      <c r="Y23" s="243"/>
      <c r="Z23" s="243"/>
      <c r="AA23" s="243"/>
      <c r="AB23" s="243"/>
      <c r="AC23" s="243"/>
      <c r="AD23" s="243"/>
      <c r="AE23" s="243"/>
      <c r="AF23" s="243"/>
      <c r="AG23" s="243"/>
      <c r="AH23" s="243"/>
      <c r="AI23" s="243"/>
      <c r="AJ23" s="243"/>
      <c r="AK23" s="243"/>
      <c r="AL23" s="243"/>
      <c r="AM23" s="243"/>
      <c r="AN23" s="243"/>
      <c r="AR23" s="21"/>
      <c r="BE23" s="237"/>
    </row>
    <row r="24" spans="1:71" s="1" customFormat="1" ht="6.95" customHeight="1">
      <c r="B24" s="21"/>
      <c r="AR24" s="21"/>
      <c r="BE24" s="237"/>
    </row>
    <row r="25" spans="1:71" s="1" customFormat="1" ht="6.95" customHeight="1">
      <c r="B25" s="21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R25" s="21"/>
      <c r="BE25" s="237"/>
    </row>
    <row r="26" spans="1:71" s="1" customFormat="1" ht="14.45" customHeight="1">
      <c r="B26" s="21"/>
      <c r="D26" s="33" t="s">
        <v>29</v>
      </c>
      <c r="AK26" s="244">
        <f>ROUND(AG94,2)</f>
        <v>0</v>
      </c>
      <c r="AL26" s="226"/>
      <c r="AM26" s="226"/>
      <c r="AN26" s="226"/>
      <c r="AO26" s="226"/>
      <c r="AR26" s="21"/>
      <c r="BE26" s="237"/>
    </row>
    <row r="27" spans="1:71" s="1" customFormat="1" ht="14.45" customHeight="1">
      <c r="B27" s="21"/>
      <c r="D27" s="33" t="s">
        <v>30</v>
      </c>
      <c r="AK27" s="244">
        <f>ROUND(AG97, 2)</f>
        <v>0</v>
      </c>
      <c r="AL27" s="244"/>
      <c r="AM27" s="244"/>
      <c r="AN27" s="244"/>
      <c r="AO27" s="244"/>
      <c r="AR27" s="21"/>
      <c r="BE27" s="237"/>
    </row>
    <row r="28" spans="1:71" s="2" customFormat="1" ht="6.95" customHeight="1">
      <c r="A28" s="35"/>
      <c r="B28" s="36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35"/>
      <c r="AJ28" s="35"/>
      <c r="AK28" s="35"/>
      <c r="AL28" s="35"/>
      <c r="AM28" s="35"/>
      <c r="AN28" s="35"/>
      <c r="AO28" s="35"/>
      <c r="AP28" s="35"/>
      <c r="AQ28" s="35"/>
      <c r="AR28" s="36"/>
      <c r="BE28" s="237"/>
    </row>
    <row r="29" spans="1:71" s="2" customFormat="1" ht="25.9" customHeight="1">
      <c r="A29" s="35"/>
      <c r="B29" s="36"/>
      <c r="C29" s="35"/>
      <c r="D29" s="37" t="s">
        <v>31</v>
      </c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245">
        <f>ROUND(AK26 + AK27, 2)</f>
        <v>0</v>
      </c>
      <c r="AL29" s="246"/>
      <c r="AM29" s="246"/>
      <c r="AN29" s="246"/>
      <c r="AO29" s="246"/>
      <c r="AP29" s="35"/>
      <c r="AQ29" s="35"/>
      <c r="AR29" s="36"/>
      <c r="BE29" s="237"/>
    </row>
    <row r="30" spans="1:71" s="2" customFormat="1" ht="6.95" customHeight="1">
      <c r="A30" s="35"/>
      <c r="B30" s="36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  <c r="AF30" s="35"/>
      <c r="AG30" s="35"/>
      <c r="AH30" s="35"/>
      <c r="AI30" s="35"/>
      <c r="AJ30" s="35"/>
      <c r="AK30" s="35"/>
      <c r="AL30" s="35"/>
      <c r="AM30" s="35"/>
      <c r="AN30" s="35"/>
      <c r="AO30" s="35"/>
      <c r="AP30" s="35"/>
      <c r="AQ30" s="35"/>
      <c r="AR30" s="36"/>
      <c r="BE30" s="237"/>
    </row>
    <row r="31" spans="1:71" s="2" customFormat="1" ht="12.75">
      <c r="A31" s="35"/>
      <c r="B31" s="36"/>
      <c r="C31" s="35"/>
      <c r="D31" s="35"/>
      <c r="E31" s="35"/>
      <c r="F31" s="35"/>
      <c r="G31" s="35"/>
      <c r="H31" s="35"/>
      <c r="I31" s="35"/>
      <c r="J31" s="35"/>
      <c r="K31" s="35"/>
      <c r="L31" s="247" t="s">
        <v>32</v>
      </c>
      <c r="M31" s="247"/>
      <c r="N31" s="247"/>
      <c r="O31" s="247"/>
      <c r="P31" s="247"/>
      <c r="Q31" s="35"/>
      <c r="R31" s="35"/>
      <c r="S31" s="35"/>
      <c r="T31" s="35"/>
      <c r="U31" s="35"/>
      <c r="V31" s="35"/>
      <c r="W31" s="247" t="s">
        <v>33</v>
      </c>
      <c r="X31" s="247"/>
      <c r="Y31" s="247"/>
      <c r="Z31" s="247"/>
      <c r="AA31" s="247"/>
      <c r="AB31" s="247"/>
      <c r="AC31" s="247"/>
      <c r="AD31" s="247"/>
      <c r="AE31" s="247"/>
      <c r="AF31" s="35"/>
      <c r="AG31" s="35"/>
      <c r="AH31" s="35"/>
      <c r="AI31" s="35"/>
      <c r="AJ31" s="35"/>
      <c r="AK31" s="247" t="s">
        <v>34</v>
      </c>
      <c r="AL31" s="247"/>
      <c r="AM31" s="247"/>
      <c r="AN31" s="247"/>
      <c r="AO31" s="247"/>
      <c r="AP31" s="35"/>
      <c r="AQ31" s="35"/>
      <c r="AR31" s="36"/>
      <c r="BE31" s="237"/>
    </row>
    <row r="32" spans="1:71" s="3" customFormat="1" ht="14.45" customHeight="1">
      <c r="B32" s="40"/>
      <c r="D32" s="28" t="s">
        <v>35</v>
      </c>
      <c r="F32" s="28" t="s">
        <v>36</v>
      </c>
      <c r="L32" s="229">
        <v>0.2</v>
      </c>
      <c r="M32" s="228"/>
      <c r="N32" s="228"/>
      <c r="O32" s="228"/>
      <c r="P32" s="228"/>
      <c r="W32" s="227">
        <f>ROUND(AZ94 + SUM(CD97:CD101), 2)</f>
        <v>0</v>
      </c>
      <c r="X32" s="228"/>
      <c r="Y32" s="228"/>
      <c r="Z32" s="228"/>
      <c r="AA32" s="228"/>
      <c r="AB32" s="228"/>
      <c r="AC32" s="228"/>
      <c r="AD32" s="228"/>
      <c r="AE32" s="228"/>
      <c r="AK32" s="227">
        <f>ROUND(AV94 + SUM(BY97:BY101), 2)</f>
        <v>0</v>
      </c>
      <c r="AL32" s="228"/>
      <c r="AM32" s="228"/>
      <c r="AN32" s="228"/>
      <c r="AO32" s="228"/>
      <c r="AR32" s="40"/>
      <c r="BE32" s="238"/>
    </row>
    <row r="33" spans="1:57" s="3" customFormat="1" ht="14.45" customHeight="1">
      <c r="B33" s="40"/>
      <c r="F33" s="28" t="s">
        <v>37</v>
      </c>
      <c r="L33" s="229">
        <v>0.2</v>
      </c>
      <c r="M33" s="228"/>
      <c r="N33" s="228"/>
      <c r="O33" s="228"/>
      <c r="P33" s="228"/>
      <c r="W33" s="227">
        <f>ROUND(BA94 + SUM(CE97:CE101), 2)</f>
        <v>0</v>
      </c>
      <c r="X33" s="228"/>
      <c r="Y33" s="228"/>
      <c r="Z33" s="228"/>
      <c r="AA33" s="228"/>
      <c r="AB33" s="228"/>
      <c r="AC33" s="228"/>
      <c r="AD33" s="228"/>
      <c r="AE33" s="228"/>
      <c r="AK33" s="227">
        <f>ROUND(AW94 + SUM(BZ97:BZ101), 2)</f>
        <v>0</v>
      </c>
      <c r="AL33" s="228"/>
      <c r="AM33" s="228"/>
      <c r="AN33" s="228"/>
      <c r="AO33" s="228"/>
      <c r="AR33" s="40"/>
      <c r="BE33" s="238"/>
    </row>
    <row r="34" spans="1:57" s="3" customFormat="1" ht="14.45" hidden="1" customHeight="1">
      <c r="B34" s="40"/>
      <c r="F34" s="28" t="s">
        <v>38</v>
      </c>
      <c r="L34" s="229">
        <v>0.2</v>
      </c>
      <c r="M34" s="228"/>
      <c r="N34" s="228"/>
      <c r="O34" s="228"/>
      <c r="P34" s="228"/>
      <c r="W34" s="227">
        <f>ROUND(BB94 + SUM(CF97:CF101), 2)</f>
        <v>0</v>
      </c>
      <c r="X34" s="228"/>
      <c r="Y34" s="228"/>
      <c r="Z34" s="228"/>
      <c r="AA34" s="228"/>
      <c r="AB34" s="228"/>
      <c r="AC34" s="228"/>
      <c r="AD34" s="228"/>
      <c r="AE34" s="228"/>
      <c r="AK34" s="227">
        <v>0</v>
      </c>
      <c r="AL34" s="228"/>
      <c r="AM34" s="228"/>
      <c r="AN34" s="228"/>
      <c r="AO34" s="228"/>
      <c r="AR34" s="40"/>
      <c r="BE34" s="238"/>
    </row>
    <row r="35" spans="1:57" s="3" customFormat="1" ht="14.45" hidden="1" customHeight="1">
      <c r="B35" s="40"/>
      <c r="F35" s="28" t="s">
        <v>39</v>
      </c>
      <c r="L35" s="229">
        <v>0.2</v>
      </c>
      <c r="M35" s="228"/>
      <c r="N35" s="228"/>
      <c r="O35" s="228"/>
      <c r="P35" s="228"/>
      <c r="W35" s="227">
        <f>ROUND(BC94 + SUM(CG97:CG101), 2)</f>
        <v>0</v>
      </c>
      <c r="X35" s="228"/>
      <c r="Y35" s="228"/>
      <c r="Z35" s="228"/>
      <c r="AA35" s="228"/>
      <c r="AB35" s="228"/>
      <c r="AC35" s="228"/>
      <c r="AD35" s="228"/>
      <c r="AE35" s="228"/>
      <c r="AK35" s="227">
        <v>0</v>
      </c>
      <c r="AL35" s="228"/>
      <c r="AM35" s="228"/>
      <c r="AN35" s="228"/>
      <c r="AO35" s="228"/>
      <c r="AR35" s="40"/>
    </row>
    <row r="36" spans="1:57" s="3" customFormat="1" ht="14.45" hidden="1" customHeight="1">
      <c r="B36" s="40"/>
      <c r="F36" s="28" t="s">
        <v>40</v>
      </c>
      <c r="L36" s="229">
        <v>0</v>
      </c>
      <c r="M36" s="228"/>
      <c r="N36" s="228"/>
      <c r="O36" s="228"/>
      <c r="P36" s="228"/>
      <c r="W36" s="227">
        <f>ROUND(BD94 + SUM(CH97:CH101), 2)</f>
        <v>0</v>
      </c>
      <c r="X36" s="228"/>
      <c r="Y36" s="228"/>
      <c r="Z36" s="228"/>
      <c r="AA36" s="228"/>
      <c r="AB36" s="228"/>
      <c r="AC36" s="228"/>
      <c r="AD36" s="228"/>
      <c r="AE36" s="228"/>
      <c r="AK36" s="227">
        <v>0</v>
      </c>
      <c r="AL36" s="228"/>
      <c r="AM36" s="228"/>
      <c r="AN36" s="228"/>
      <c r="AO36" s="228"/>
      <c r="AR36" s="40"/>
    </row>
    <row r="37" spans="1:57" s="2" customFormat="1" ht="6.95" customHeight="1">
      <c r="A37" s="35"/>
      <c r="B37" s="36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5"/>
      <c r="AJ37" s="35"/>
      <c r="AK37" s="35"/>
      <c r="AL37" s="35"/>
      <c r="AM37" s="35"/>
      <c r="AN37" s="35"/>
      <c r="AO37" s="35"/>
      <c r="AP37" s="35"/>
      <c r="AQ37" s="35"/>
      <c r="AR37" s="36"/>
      <c r="BE37" s="35"/>
    </row>
    <row r="38" spans="1:57" s="2" customFormat="1" ht="25.9" customHeight="1">
      <c r="A38" s="35"/>
      <c r="B38" s="36"/>
      <c r="C38" s="41"/>
      <c r="D38" s="42" t="s">
        <v>41</v>
      </c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4" t="s">
        <v>42</v>
      </c>
      <c r="U38" s="43"/>
      <c r="V38" s="43"/>
      <c r="W38" s="43"/>
      <c r="X38" s="230" t="s">
        <v>43</v>
      </c>
      <c r="Y38" s="231"/>
      <c r="Z38" s="231"/>
      <c r="AA38" s="231"/>
      <c r="AB38" s="231"/>
      <c r="AC38" s="43"/>
      <c r="AD38" s="43"/>
      <c r="AE38" s="43"/>
      <c r="AF38" s="43"/>
      <c r="AG38" s="43"/>
      <c r="AH38" s="43"/>
      <c r="AI38" s="43"/>
      <c r="AJ38" s="43"/>
      <c r="AK38" s="232">
        <f>SUM(AK29:AK36)</f>
        <v>0</v>
      </c>
      <c r="AL38" s="231"/>
      <c r="AM38" s="231"/>
      <c r="AN38" s="231"/>
      <c r="AO38" s="233"/>
      <c r="AP38" s="41"/>
      <c r="AQ38" s="41"/>
      <c r="AR38" s="36"/>
      <c r="BE38" s="35"/>
    </row>
    <row r="39" spans="1:57" s="2" customFormat="1" ht="6.95" customHeight="1">
      <c r="A39" s="35"/>
      <c r="B39" s="36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5"/>
      <c r="AG39" s="35"/>
      <c r="AH39" s="35"/>
      <c r="AI39" s="35"/>
      <c r="AJ39" s="35"/>
      <c r="AK39" s="35"/>
      <c r="AL39" s="35"/>
      <c r="AM39" s="35"/>
      <c r="AN39" s="35"/>
      <c r="AO39" s="35"/>
      <c r="AP39" s="35"/>
      <c r="AQ39" s="35"/>
      <c r="AR39" s="36"/>
      <c r="BE39" s="35"/>
    </row>
    <row r="40" spans="1:57" s="2" customFormat="1" ht="14.45" customHeight="1">
      <c r="A40" s="35"/>
      <c r="B40" s="36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35"/>
      <c r="AI40" s="35"/>
      <c r="AJ40" s="35"/>
      <c r="AK40" s="35"/>
      <c r="AL40" s="35"/>
      <c r="AM40" s="35"/>
      <c r="AN40" s="35"/>
      <c r="AO40" s="35"/>
      <c r="AP40" s="35"/>
      <c r="AQ40" s="35"/>
      <c r="AR40" s="36"/>
      <c r="BE40" s="35"/>
    </row>
    <row r="41" spans="1:57" s="1" customFormat="1" ht="14.45" customHeight="1">
      <c r="B41" s="21"/>
      <c r="AR41" s="21"/>
    </row>
    <row r="42" spans="1:57" s="1" customFormat="1" ht="14.45" customHeight="1">
      <c r="B42" s="21"/>
      <c r="AR42" s="21"/>
    </row>
    <row r="43" spans="1:57" s="1" customFormat="1" ht="14.45" customHeight="1">
      <c r="B43" s="21"/>
      <c r="AR43" s="21"/>
    </row>
    <row r="44" spans="1:57" s="1" customFormat="1" ht="14.45" customHeight="1">
      <c r="B44" s="21"/>
      <c r="AR44" s="21"/>
    </row>
    <row r="45" spans="1:57" s="1" customFormat="1" ht="14.45" customHeight="1">
      <c r="B45" s="21"/>
      <c r="AR45" s="21"/>
    </row>
    <row r="46" spans="1:57" s="1" customFormat="1" ht="14.45" customHeight="1">
      <c r="B46" s="21"/>
      <c r="AR46" s="21"/>
    </row>
    <row r="47" spans="1:57" s="1" customFormat="1" ht="14.45" customHeight="1">
      <c r="B47" s="21"/>
      <c r="AR47" s="21"/>
    </row>
    <row r="48" spans="1:57" s="1" customFormat="1" ht="14.45" customHeight="1">
      <c r="B48" s="21"/>
      <c r="AR48" s="21"/>
    </row>
    <row r="49" spans="1:57" s="2" customFormat="1" ht="14.45" customHeight="1">
      <c r="B49" s="45"/>
      <c r="D49" s="46" t="s">
        <v>44</v>
      </c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  <c r="Z49" s="47"/>
      <c r="AA49" s="47"/>
      <c r="AB49" s="47"/>
      <c r="AC49" s="47"/>
      <c r="AD49" s="47"/>
      <c r="AE49" s="47"/>
      <c r="AF49" s="47"/>
      <c r="AG49" s="47"/>
      <c r="AH49" s="46" t="s">
        <v>45</v>
      </c>
      <c r="AI49" s="47"/>
      <c r="AJ49" s="47"/>
      <c r="AK49" s="47"/>
      <c r="AL49" s="47"/>
      <c r="AM49" s="47"/>
      <c r="AN49" s="47"/>
      <c r="AO49" s="47"/>
      <c r="AR49" s="45"/>
    </row>
    <row r="50" spans="1:57">
      <c r="B50" s="21"/>
      <c r="AR50" s="21"/>
    </row>
    <row r="51" spans="1:57">
      <c r="B51" s="21"/>
      <c r="AR51" s="21"/>
    </row>
    <row r="52" spans="1:57">
      <c r="B52" s="21"/>
      <c r="AR52" s="21"/>
    </row>
    <row r="53" spans="1:57">
      <c r="B53" s="21"/>
      <c r="AR53" s="21"/>
    </row>
    <row r="54" spans="1:57">
      <c r="B54" s="21"/>
      <c r="AR54" s="21"/>
    </row>
    <row r="55" spans="1:57">
      <c r="B55" s="21"/>
      <c r="AR55" s="21"/>
    </row>
    <row r="56" spans="1:57">
      <c r="B56" s="21"/>
      <c r="AR56" s="21"/>
    </row>
    <row r="57" spans="1:57">
      <c r="B57" s="21"/>
      <c r="AR57" s="21"/>
    </row>
    <row r="58" spans="1:57">
      <c r="B58" s="21"/>
      <c r="AR58" s="21"/>
    </row>
    <row r="59" spans="1:57">
      <c r="B59" s="21"/>
      <c r="AR59" s="21"/>
    </row>
    <row r="60" spans="1:57" s="2" customFormat="1" ht="12.75">
      <c r="A60" s="35"/>
      <c r="B60" s="36"/>
      <c r="C60" s="35"/>
      <c r="D60" s="48" t="s">
        <v>46</v>
      </c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48" t="s">
        <v>47</v>
      </c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48" t="s">
        <v>46</v>
      </c>
      <c r="AI60" s="38"/>
      <c r="AJ60" s="38"/>
      <c r="AK60" s="38"/>
      <c r="AL60" s="38"/>
      <c r="AM60" s="48" t="s">
        <v>47</v>
      </c>
      <c r="AN60" s="38"/>
      <c r="AO60" s="38"/>
      <c r="AP60" s="35"/>
      <c r="AQ60" s="35"/>
      <c r="AR60" s="36"/>
      <c r="BE60" s="35"/>
    </row>
    <row r="61" spans="1:57">
      <c r="B61" s="21"/>
      <c r="AR61" s="21"/>
    </row>
    <row r="62" spans="1:57">
      <c r="B62" s="21"/>
      <c r="AR62" s="21"/>
    </row>
    <row r="63" spans="1:57">
      <c r="B63" s="21"/>
      <c r="AR63" s="21"/>
    </row>
    <row r="64" spans="1:57" s="2" customFormat="1" ht="12.75">
      <c r="A64" s="35"/>
      <c r="B64" s="36"/>
      <c r="C64" s="35"/>
      <c r="D64" s="46" t="s">
        <v>48</v>
      </c>
      <c r="E64" s="49"/>
      <c r="F64" s="49"/>
      <c r="G64" s="49"/>
      <c r="H64" s="49"/>
      <c r="I64" s="49"/>
      <c r="J64" s="49"/>
      <c r="K64" s="49"/>
      <c r="L64" s="49"/>
      <c r="M64" s="49"/>
      <c r="N64" s="49"/>
      <c r="O64" s="49"/>
      <c r="P64" s="49"/>
      <c r="Q64" s="49"/>
      <c r="R64" s="49"/>
      <c r="S64" s="49"/>
      <c r="T64" s="49"/>
      <c r="U64" s="49"/>
      <c r="V64" s="49"/>
      <c r="W64" s="49"/>
      <c r="X64" s="49"/>
      <c r="Y64" s="49"/>
      <c r="Z64" s="49"/>
      <c r="AA64" s="49"/>
      <c r="AB64" s="49"/>
      <c r="AC64" s="49"/>
      <c r="AD64" s="49"/>
      <c r="AE64" s="49"/>
      <c r="AF64" s="49"/>
      <c r="AG64" s="49"/>
      <c r="AH64" s="46" t="s">
        <v>49</v>
      </c>
      <c r="AI64" s="49"/>
      <c r="AJ64" s="49"/>
      <c r="AK64" s="49"/>
      <c r="AL64" s="49"/>
      <c r="AM64" s="49"/>
      <c r="AN64" s="49"/>
      <c r="AO64" s="49"/>
      <c r="AP64" s="35"/>
      <c r="AQ64" s="35"/>
      <c r="AR64" s="36"/>
      <c r="BE64" s="35"/>
    </row>
    <row r="65" spans="1:57">
      <c r="B65" s="21"/>
      <c r="AR65" s="21"/>
    </row>
    <row r="66" spans="1:57">
      <c r="B66" s="21"/>
      <c r="AR66" s="21"/>
    </row>
    <row r="67" spans="1:57">
      <c r="B67" s="21"/>
      <c r="AR67" s="21"/>
    </row>
    <row r="68" spans="1:57">
      <c r="B68" s="21"/>
      <c r="AR68" s="21"/>
    </row>
    <row r="69" spans="1:57">
      <c r="B69" s="21"/>
      <c r="AR69" s="21"/>
    </row>
    <row r="70" spans="1:57">
      <c r="B70" s="21"/>
      <c r="AR70" s="21"/>
    </row>
    <row r="71" spans="1:57">
      <c r="B71" s="21"/>
      <c r="AR71" s="21"/>
    </row>
    <row r="72" spans="1:57">
      <c r="B72" s="21"/>
      <c r="AR72" s="21"/>
    </row>
    <row r="73" spans="1:57">
      <c r="B73" s="21"/>
      <c r="AR73" s="21"/>
    </row>
    <row r="74" spans="1:57">
      <c r="B74" s="21"/>
      <c r="AR74" s="21"/>
    </row>
    <row r="75" spans="1:57" s="2" customFormat="1" ht="12.75">
      <c r="A75" s="35"/>
      <c r="B75" s="36"/>
      <c r="C75" s="35"/>
      <c r="D75" s="48" t="s">
        <v>46</v>
      </c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38"/>
      <c r="S75" s="38"/>
      <c r="T75" s="38"/>
      <c r="U75" s="38"/>
      <c r="V75" s="48" t="s">
        <v>47</v>
      </c>
      <c r="W75" s="38"/>
      <c r="X75" s="38"/>
      <c r="Y75" s="38"/>
      <c r="Z75" s="38"/>
      <c r="AA75" s="38"/>
      <c r="AB75" s="38"/>
      <c r="AC75" s="38"/>
      <c r="AD75" s="38"/>
      <c r="AE75" s="38"/>
      <c r="AF75" s="38"/>
      <c r="AG75" s="38"/>
      <c r="AH75" s="48" t="s">
        <v>46</v>
      </c>
      <c r="AI75" s="38"/>
      <c r="AJ75" s="38"/>
      <c r="AK75" s="38"/>
      <c r="AL75" s="38"/>
      <c r="AM75" s="48" t="s">
        <v>47</v>
      </c>
      <c r="AN75" s="38"/>
      <c r="AO75" s="38"/>
      <c r="AP75" s="35"/>
      <c r="AQ75" s="35"/>
      <c r="AR75" s="36"/>
      <c r="BE75" s="35"/>
    </row>
    <row r="76" spans="1:57" s="2" customFormat="1">
      <c r="A76" s="35"/>
      <c r="B76" s="36"/>
      <c r="C76" s="35"/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  <c r="AF76" s="35"/>
      <c r="AG76" s="35"/>
      <c r="AH76" s="35"/>
      <c r="AI76" s="35"/>
      <c r="AJ76" s="35"/>
      <c r="AK76" s="35"/>
      <c r="AL76" s="35"/>
      <c r="AM76" s="35"/>
      <c r="AN76" s="35"/>
      <c r="AO76" s="35"/>
      <c r="AP76" s="35"/>
      <c r="AQ76" s="35"/>
      <c r="AR76" s="36"/>
      <c r="BE76" s="35"/>
    </row>
    <row r="77" spans="1:57" s="2" customFormat="1" ht="6.95" customHeight="1">
      <c r="A77" s="35"/>
      <c r="B77" s="50"/>
      <c r="C77" s="51"/>
      <c r="D77" s="51"/>
      <c r="E77" s="51"/>
      <c r="F77" s="51"/>
      <c r="G77" s="51"/>
      <c r="H77" s="51"/>
      <c r="I77" s="51"/>
      <c r="J77" s="51"/>
      <c r="K77" s="51"/>
      <c r="L77" s="51"/>
      <c r="M77" s="51"/>
      <c r="N77" s="51"/>
      <c r="O77" s="51"/>
      <c r="P77" s="51"/>
      <c r="Q77" s="51"/>
      <c r="R77" s="51"/>
      <c r="S77" s="51"/>
      <c r="T77" s="51"/>
      <c r="U77" s="51"/>
      <c r="V77" s="51"/>
      <c r="W77" s="51"/>
      <c r="X77" s="51"/>
      <c r="Y77" s="51"/>
      <c r="Z77" s="51"/>
      <c r="AA77" s="51"/>
      <c r="AB77" s="51"/>
      <c r="AC77" s="51"/>
      <c r="AD77" s="51"/>
      <c r="AE77" s="51"/>
      <c r="AF77" s="51"/>
      <c r="AG77" s="51"/>
      <c r="AH77" s="51"/>
      <c r="AI77" s="51"/>
      <c r="AJ77" s="51"/>
      <c r="AK77" s="51"/>
      <c r="AL77" s="51"/>
      <c r="AM77" s="51"/>
      <c r="AN77" s="51"/>
      <c r="AO77" s="51"/>
      <c r="AP77" s="51"/>
      <c r="AQ77" s="51"/>
      <c r="AR77" s="36"/>
      <c r="BE77" s="35"/>
    </row>
    <row r="81" spans="1:91" s="2" customFormat="1" ht="6.95" customHeight="1">
      <c r="A81" s="35"/>
      <c r="B81" s="52"/>
      <c r="C81" s="53"/>
      <c r="D81" s="53"/>
      <c r="E81" s="53"/>
      <c r="F81" s="53"/>
      <c r="G81" s="53"/>
      <c r="H81" s="53"/>
      <c r="I81" s="53"/>
      <c r="J81" s="53"/>
      <c r="K81" s="53"/>
      <c r="L81" s="53"/>
      <c r="M81" s="53"/>
      <c r="N81" s="53"/>
      <c r="O81" s="53"/>
      <c r="P81" s="53"/>
      <c r="Q81" s="53"/>
      <c r="R81" s="53"/>
      <c r="S81" s="53"/>
      <c r="T81" s="53"/>
      <c r="U81" s="53"/>
      <c r="V81" s="53"/>
      <c r="W81" s="53"/>
      <c r="X81" s="53"/>
      <c r="Y81" s="53"/>
      <c r="Z81" s="53"/>
      <c r="AA81" s="53"/>
      <c r="AB81" s="53"/>
      <c r="AC81" s="53"/>
      <c r="AD81" s="53"/>
      <c r="AE81" s="53"/>
      <c r="AF81" s="53"/>
      <c r="AG81" s="53"/>
      <c r="AH81" s="53"/>
      <c r="AI81" s="53"/>
      <c r="AJ81" s="53"/>
      <c r="AK81" s="53"/>
      <c r="AL81" s="53"/>
      <c r="AM81" s="53"/>
      <c r="AN81" s="53"/>
      <c r="AO81" s="53"/>
      <c r="AP81" s="53"/>
      <c r="AQ81" s="53"/>
      <c r="AR81" s="36"/>
      <c r="BE81" s="35"/>
    </row>
    <row r="82" spans="1:91" s="2" customFormat="1" ht="24.95" customHeight="1">
      <c r="A82" s="35"/>
      <c r="B82" s="36"/>
      <c r="C82" s="22" t="s">
        <v>50</v>
      </c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  <c r="AF82" s="35"/>
      <c r="AG82" s="35"/>
      <c r="AH82" s="35"/>
      <c r="AI82" s="35"/>
      <c r="AJ82" s="35"/>
      <c r="AK82" s="35"/>
      <c r="AL82" s="35"/>
      <c r="AM82" s="35"/>
      <c r="AN82" s="35"/>
      <c r="AO82" s="35"/>
      <c r="AP82" s="35"/>
      <c r="AQ82" s="35"/>
      <c r="AR82" s="36"/>
      <c r="BE82" s="35"/>
    </row>
    <row r="83" spans="1:91" s="2" customFormat="1" ht="6.95" customHeight="1">
      <c r="A83" s="35"/>
      <c r="B83" s="36"/>
      <c r="C83" s="35"/>
      <c r="D83" s="35"/>
      <c r="E83" s="35"/>
      <c r="F83" s="35"/>
      <c r="G83" s="35"/>
      <c r="H83" s="35"/>
      <c r="I83" s="35"/>
      <c r="J83" s="35"/>
      <c r="K83" s="35"/>
      <c r="L83" s="35"/>
      <c r="M83" s="35"/>
      <c r="N83" s="35"/>
      <c r="O83" s="35"/>
      <c r="P83" s="35"/>
      <c r="Q83" s="35"/>
      <c r="R83" s="35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  <c r="AF83" s="35"/>
      <c r="AG83" s="35"/>
      <c r="AH83" s="35"/>
      <c r="AI83" s="35"/>
      <c r="AJ83" s="35"/>
      <c r="AK83" s="35"/>
      <c r="AL83" s="35"/>
      <c r="AM83" s="35"/>
      <c r="AN83" s="35"/>
      <c r="AO83" s="35"/>
      <c r="AP83" s="35"/>
      <c r="AQ83" s="35"/>
      <c r="AR83" s="36"/>
      <c r="BE83" s="35"/>
    </row>
    <row r="84" spans="1:91" s="4" customFormat="1" ht="12" customHeight="1">
      <c r="B84" s="54"/>
      <c r="C84" s="28" t="s">
        <v>12</v>
      </c>
      <c r="L84" s="4">
        <f>K5</f>
        <v>0</v>
      </c>
      <c r="AR84" s="54"/>
    </row>
    <row r="85" spans="1:91" s="5" customFormat="1" ht="36.950000000000003" customHeight="1">
      <c r="B85" s="55"/>
      <c r="C85" s="56" t="s">
        <v>14</v>
      </c>
      <c r="L85" s="261" t="str">
        <f>K6</f>
        <v>Farma Turová - Hnojná koncovka kravína KN-C 1337</v>
      </c>
      <c r="M85" s="262"/>
      <c r="N85" s="262"/>
      <c r="O85" s="262"/>
      <c r="P85" s="262"/>
      <c r="Q85" s="262"/>
      <c r="R85" s="262"/>
      <c r="S85" s="262"/>
      <c r="T85" s="262"/>
      <c r="U85" s="262"/>
      <c r="V85" s="262"/>
      <c r="W85" s="262"/>
      <c r="X85" s="262"/>
      <c r="Y85" s="262"/>
      <c r="Z85" s="262"/>
      <c r="AA85" s="262"/>
      <c r="AB85" s="262"/>
      <c r="AC85" s="262"/>
      <c r="AD85" s="262"/>
      <c r="AE85" s="262"/>
      <c r="AF85" s="262"/>
      <c r="AG85" s="262"/>
      <c r="AH85" s="262"/>
      <c r="AI85" s="262"/>
      <c r="AJ85" s="262"/>
      <c r="AK85" s="262"/>
      <c r="AL85" s="262"/>
      <c r="AM85" s="262"/>
      <c r="AN85" s="262"/>
      <c r="AO85" s="262"/>
      <c r="AR85" s="55"/>
    </row>
    <row r="86" spans="1:91" s="2" customFormat="1" ht="6.95" customHeight="1">
      <c r="A86" s="35"/>
      <c r="B86" s="36"/>
      <c r="C86" s="35"/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  <c r="AF86" s="35"/>
      <c r="AG86" s="35"/>
      <c r="AH86" s="35"/>
      <c r="AI86" s="35"/>
      <c r="AJ86" s="35"/>
      <c r="AK86" s="35"/>
      <c r="AL86" s="35"/>
      <c r="AM86" s="35"/>
      <c r="AN86" s="35"/>
      <c r="AO86" s="35"/>
      <c r="AP86" s="35"/>
      <c r="AQ86" s="35"/>
      <c r="AR86" s="36"/>
      <c r="BE86" s="35"/>
    </row>
    <row r="87" spans="1:91" s="2" customFormat="1" ht="12" customHeight="1">
      <c r="A87" s="35"/>
      <c r="B87" s="36"/>
      <c r="C87" s="28" t="s">
        <v>17</v>
      </c>
      <c r="D87" s="35"/>
      <c r="E87" s="35"/>
      <c r="F87" s="35"/>
      <c r="G87" s="35"/>
      <c r="H87" s="35"/>
      <c r="I87" s="35"/>
      <c r="J87" s="35"/>
      <c r="K87" s="35"/>
      <c r="L87" s="57" t="str">
        <f>IF(K8="","",K8)</f>
        <v xml:space="preserve"> </v>
      </c>
      <c r="M87" s="35"/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  <c r="AF87" s="35"/>
      <c r="AG87" s="35"/>
      <c r="AH87" s="35"/>
      <c r="AI87" s="28" t="s">
        <v>19</v>
      </c>
      <c r="AJ87" s="35"/>
      <c r="AK87" s="35"/>
      <c r="AL87" s="35"/>
      <c r="AM87" s="263">
        <f>IF(AN8= "","",AN8)</f>
        <v>44309</v>
      </c>
      <c r="AN87" s="263"/>
      <c r="AO87" s="35"/>
      <c r="AP87" s="35"/>
      <c r="AQ87" s="35"/>
      <c r="AR87" s="36"/>
      <c r="BE87" s="35"/>
    </row>
    <row r="88" spans="1:91" s="2" customFormat="1" ht="6.95" customHeight="1">
      <c r="A88" s="35"/>
      <c r="B88" s="36"/>
      <c r="C88" s="35"/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  <c r="AF88" s="35"/>
      <c r="AG88" s="35"/>
      <c r="AH88" s="35"/>
      <c r="AI88" s="35"/>
      <c r="AJ88" s="35"/>
      <c r="AK88" s="35"/>
      <c r="AL88" s="35"/>
      <c r="AM88" s="35"/>
      <c r="AN88" s="35"/>
      <c r="AO88" s="35"/>
      <c r="AP88" s="35"/>
      <c r="AQ88" s="35"/>
      <c r="AR88" s="36"/>
      <c r="BE88" s="35"/>
    </row>
    <row r="89" spans="1:91" s="2" customFormat="1" ht="15.2" customHeight="1">
      <c r="A89" s="35"/>
      <c r="B89" s="36"/>
      <c r="C89" s="28" t="s">
        <v>20</v>
      </c>
      <c r="D89" s="35"/>
      <c r="E89" s="35"/>
      <c r="F89" s="35"/>
      <c r="G89" s="35"/>
      <c r="H89" s="35"/>
      <c r="I89" s="35"/>
      <c r="J89" s="35"/>
      <c r="K89" s="35"/>
      <c r="L89" s="4" t="str">
        <f>IF(E11= "","",E11)</f>
        <v xml:space="preserve"> </v>
      </c>
      <c r="M89" s="35"/>
      <c r="N89" s="35"/>
      <c r="O89" s="35"/>
      <c r="P89" s="35"/>
      <c r="Q89" s="35"/>
      <c r="R89" s="35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  <c r="AF89" s="35"/>
      <c r="AG89" s="35"/>
      <c r="AH89" s="35"/>
      <c r="AI89" s="28" t="s">
        <v>25</v>
      </c>
      <c r="AJ89" s="35"/>
      <c r="AK89" s="35"/>
      <c r="AL89" s="35"/>
      <c r="AM89" s="268" t="str">
        <f>IF(E17="","",E17)</f>
        <v xml:space="preserve"> </v>
      </c>
      <c r="AN89" s="269"/>
      <c r="AO89" s="269"/>
      <c r="AP89" s="269"/>
      <c r="AQ89" s="35"/>
      <c r="AR89" s="36"/>
      <c r="AS89" s="264" t="s">
        <v>51</v>
      </c>
      <c r="AT89" s="265"/>
      <c r="AU89" s="59"/>
      <c r="AV89" s="59"/>
      <c r="AW89" s="59"/>
      <c r="AX89" s="59"/>
      <c r="AY89" s="59"/>
      <c r="AZ89" s="59"/>
      <c r="BA89" s="59"/>
      <c r="BB89" s="59"/>
      <c r="BC89" s="59"/>
      <c r="BD89" s="60"/>
      <c r="BE89" s="35"/>
    </row>
    <row r="90" spans="1:91" s="2" customFormat="1" ht="15.2" customHeight="1">
      <c r="A90" s="35"/>
      <c r="B90" s="36"/>
      <c r="C90" s="28" t="s">
        <v>23</v>
      </c>
      <c r="D90" s="35"/>
      <c r="E90" s="35"/>
      <c r="F90" s="35"/>
      <c r="G90" s="35"/>
      <c r="H90" s="35"/>
      <c r="I90" s="35"/>
      <c r="J90" s="35"/>
      <c r="K90" s="35"/>
      <c r="L90" s="4" t="str">
        <f>IF(E14= "Vyplň údaj","",E14)</f>
        <v/>
      </c>
      <c r="M90" s="35"/>
      <c r="N90" s="35"/>
      <c r="O90" s="35"/>
      <c r="P90" s="35"/>
      <c r="Q90" s="35"/>
      <c r="R90" s="35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  <c r="AF90" s="35"/>
      <c r="AG90" s="35"/>
      <c r="AH90" s="35"/>
      <c r="AI90" s="28" t="s">
        <v>27</v>
      </c>
      <c r="AJ90" s="35"/>
      <c r="AK90" s="35"/>
      <c r="AL90" s="35"/>
      <c r="AM90" s="268" t="str">
        <f>IF(E20="","",E20)</f>
        <v xml:space="preserve"> </v>
      </c>
      <c r="AN90" s="269"/>
      <c r="AO90" s="269"/>
      <c r="AP90" s="269"/>
      <c r="AQ90" s="35"/>
      <c r="AR90" s="36"/>
      <c r="AS90" s="266"/>
      <c r="AT90" s="267"/>
      <c r="AU90" s="61"/>
      <c r="AV90" s="61"/>
      <c r="AW90" s="61"/>
      <c r="AX90" s="61"/>
      <c r="AY90" s="61"/>
      <c r="AZ90" s="61"/>
      <c r="BA90" s="61"/>
      <c r="BB90" s="61"/>
      <c r="BC90" s="61"/>
      <c r="BD90" s="62"/>
      <c r="BE90" s="35"/>
    </row>
    <row r="91" spans="1:91" s="2" customFormat="1" ht="10.9" customHeight="1">
      <c r="A91" s="35"/>
      <c r="B91" s="36"/>
      <c r="C91" s="35"/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  <c r="AF91" s="35"/>
      <c r="AG91" s="35"/>
      <c r="AH91" s="35"/>
      <c r="AI91" s="35"/>
      <c r="AJ91" s="35"/>
      <c r="AK91" s="35"/>
      <c r="AL91" s="35"/>
      <c r="AM91" s="35"/>
      <c r="AN91" s="35"/>
      <c r="AO91" s="35"/>
      <c r="AP91" s="35"/>
      <c r="AQ91" s="35"/>
      <c r="AR91" s="36"/>
      <c r="AS91" s="266"/>
      <c r="AT91" s="267"/>
      <c r="AU91" s="61"/>
      <c r="AV91" s="61"/>
      <c r="AW91" s="61"/>
      <c r="AX91" s="61"/>
      <c r="AY91" s="61"/>
      <c r="AZ91" s="61"/>
      <c r="BA91" s="61"/>
      <c r="BB91" s="61"/>
      <c r="BC91" s="61"/>
      <c r="BD91" s="62"/>
      <c r="BE91" s="35"/>
    </row>
    <row r="92" spans="1:91" s="2" customFormat="1" ht="29.25" customHeight="1">
      <c r="A92" s="35"/>
      <c r="B92" s="36"/>
      <c r="C92" s="255" t="s">
        <v>52</v>
      </c>
      <c r="D92" s="253"/>
      <c r="E92" s="253"/>
      <c r="F92" s="253"/>
      <c r="G92" s="253"/>
      <c r="H92" s="63"/>
      <c r="I92" s="252" t="s">
        <v>53</v>
      </c>
      <c r="J92" s="253"/>
      <c r="K92" s="253"/>
      <c r="L92" s="253"/>
      <c r="M92" s="253"/>
      <c r="N92" s="253"/>
      <c r="O92" s="253"/>
      <c r="P92" s="253"/>
      <c r="Q92" s="253"/>
      <c r="R92" s="253"/>
      <c r="S92" s="253"/>
      <c r="T92" s="253"/>
      <c r="U92" s="253"/>
      <c r="V92" s="253"/>
      <c r="W92" s="253"/>
      <c r="X92" s="253"/>
      <c r="Y92" s="253"/>
      <c r="Z92" s="253"/>
      <c r="AA92" s="253"/>
      <c r="AB92" s="253"/>
      <c r="AC92" s="253"/>
      <c r="AD92" s="253"/>
      <c r="AE92" s="253"/>
      <c r="AF92" s="253"/>
      <c r="AG92" s="256" t="s">
        <v>54</v>
      </c>
      <c r="AH92" s="253"/>
      <c r="AI92" s="253"/>
      <c r="AJ92" s="253"/>
      <c r="AK92" s="253"/>
      <c r="AL92" s="253"/>
      <c r="AM92" s="253"/>
      <c r="AN92" s="252" t="s">
        <v>55</v>
      </c>
      <c r="AO92" s="253"/>
      <c r="AP92" s="254"/>
      <c r="AQ92" s="64" t="s">
        <v>56</v>
      </c>
      <c r="AR92" s="36"/>
      <c r="AS92" s="65" t="s">
        <v>57</v>
      </c>
      <c r="AT92" s="66" t="s">
        <v>58</v>
      </c>
      <c r="AU92" s="66" t="s">
        <v>59</v>
      </c>
      <c r="AV92" s="66" t="s">
        <v>60</v>
      </c>
      <c r="AW92" s="66" t="s">
        <v>61</v>
      </c>
      <c r="AX92" s="66" t="s">
        <v>62</v>
      </c>
      <c r="AY92" s="66" t="s">
        <v>63</v>
      </c>
      <c r="AZ92" s="66" t="s">
        <v>64</v>
      </c>
      <c r="BA92" s="66" t="s">
        <v>65</v>
      </c>
      <c r="BB92" s="66" t="s">
        <v>66</v>
      </c>
      <c r="BC92" s="66" t="s">
        <v>67</v>
      </c>
      <c r="BD92" s="67" t="s">
        <v>68</v>
      </c>
      <c r="BE92" s="35"/>
    </row>
    <row r="93" spans="1:91" s="2" customFormat="1" ht="10.9" customHeight="1">
      <c r="A93" s="35"/>
      <c r="B93" s="36"/>
      <c r="C93" s="35"/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  <c r="AF93" s="35"/>
      <c r="AG93" s="35"/>
      <c r="AH93" s="35"/>
      <c r="AI93" s="35"/>
      <c r="AJ93" s="35"/>
      <c r="AK93" s="35"/>
      <c r="AL93" s="35"/>
      <c r="AM93" s="35"/>
      <c r="AN93" s="35"/>
      <c r="AO93" s="35"/>
      <c r="AP93" s="35"/>
      <c r="AQ93" s="35"/>
      <c r="AR93" s="36"/>
      <c r="AS93" s="68"/>
      <c r="AT93" s="69"/>
      <c r="AU93" s="69"/>
      <c r="AV93" s="69"/>
      <c r="AW93" s="69"/>
      <c r="AX93" s="69"/>
      <c r="AY93" s="69"/>
      <c r="AZ93" s="69"/>
      <c r="BA93" s="69"/>
      <c r="BB93" s="69"/>
      <c r="BC93" s="69"/>
      <c r="BD93" s="70"/>
      <c r="BE93" s="35"/>
    </row>
    <row r="94" spans="1:91" s="6" customFormat="1" ht="32.450000000000003" customHeight="1">
      <c r="B94" s="71"/>
      <c r="C94" s="72" t="s">
        <v>69</v>
      </c>
      <c r="D94" s="73"/>
      <c r="E94" s="73"/>
      <c r="F94" s="73"/>
      <c r="G94" s="73"/>
      <c r="H94" s="73"/>
      <c r="I94" s="73"/>
      <c r="J94" s="73"/>
      <c r="K94" s="73"/>
      <c r="L94" s="73"/>
      <c r="M94" s="73"/>
      <c r="N94" s="73"/>
      <c r="O94" s="73"/>
      <c r="P94" s="73"/>
      <c r="Q94" s="73"/>
      <c r="R94" s="73"/>
      <c r="S94" s="73"/>
      <c r="T94" s="73"/>
      <c r="U94" s="73"/>
      <c r="V94" s="73"/>
      <c r="W94" s="73"/>
      <c r="X94" s="73"/>
      <c r="Y94" s="73"/>
      <c r="Z94" s="73"/>
      <c r="AA94" s="73"/>
      <c r="AB94" s="73"/>
      <c r="AC94" s="73"/>
      <c r="AD94" s="73"/>
      <c r="AE94" s="73"/>
      <c r="AF94" s="73"/>
      <c r="AG94" s="260">
        <f>ROUND(AG95,2)</f>
        <v>0</v>
      </c>
      <c r="AH94" s="260"/>
      <c r="AI94" s="260"/>
      <c r="AJ94" s="260"/>
      <c r="AK94" s="260"/>
      <c r="AL94" s="260"/>
      <c r="AM94" s="260"/>
      <c r="AN94" s="234">
        <f>SUM(AG94,AT94)</f>
        <v>0</v>
      </c>
      <c r="AO94" s="234"/>
      <c r="AP94" s="234"/>
      <c r="AQ94" s="75" t="s">
        <v>1</v>
      </c>
      <c r="AR94" s="71"/>
      <c r="AS94" s="76">
        <f>ROUND(AS95,2)</f>
        <v>0</v>
      </c>
      <c r="AT94" s="77">
        <f>ROUND(SUM(AV94:AW94),2)</f>
        <v>0</v>
      </c>
      <c r="AU94" s="78">
        <f>ROUND(AU95,5)</f>
        <v>0</v>
      </c>
      <c r="AV94" s="77">
        <f>ROUND(AZ94*L32,2)</f>
        <v>0</v>
      </c>
      <c r="AW94" s="77">
        <f>ROUND(BA94*L33,2)</f>
        <v>0</v>
      </c>
      <c r="AX94" s="77">
        <f>ROUND(BB94*L32,2)</f>
        <v>0</v>
      </c>
      <c r="AY94" s="77">
        <f>ROUND(BC94*L33,2)</f>
        <v>0</v>
      </c>
      <c r="AZ94" s="77">
        <f>ROUND(AZ95,2)</f>
        <v>0</v>
      </c>
      <c r="BA94" s="77">
        <f>ROUND(BA95,2)</f>
        <v>0</v>
      </c>
      <c r="BB94" s="77">
        <f>ROUND(BB95,2)</f>
        <v>0</v>
      </c>
      <c r="BC94" s="77">
        <f>ROUND(BC95,2)</f>
        <v>0</v>
      </c>
      <c r="BD94" s="79">
        <f>ROUND(BD95,2)</f>
        <v>0</v>
      </c>
      <c r="BS94" s="80" t="s">
        <v>70</v>
      </c>
      <c r="BT94" s="80" t="s">
        <v>71</v>
      </c>
      <c r="BU94" s="81" t="s">
        <v>72</v>
      </c>
      <c r="BV94" s="80" t="s">
        <v>73</v>
      </c>
      <c r="BW94" s="80" t="s">
        <v>4</v>
      </c>
      <c r="BX94" s="80" t="s">
        <v>74</v>
      </c>
      <c r="CL94" s="80" t="s">
        <v>1</v>
      </c>
    </row>
    <row r="95" spans="1:91" s="7" customFormat="1" ht="24.75" customHeight="1">
      <c r="A95" s="82" t="s">
        <v>75</v>
      </c>
      <c r="B95" s="83"/>
      <c r="C95" s="84"/>
      <c r="D95" s="257"/>
      <c r="E95" s="257"/>
      <c r="F95" s="257"/>
      <c r="G95" s="257"/>
      <c r="H95" s="257"/>
      <c r="I95" s="85"/>
      <c r="J95" s="257" t="s">
        <v>76</v>
      </c>
      <c r="K95" s="257"/>
      <c r="L95" s="257"/>
      <c r="M95" s="257"/>
      <c r="N95" s="257"/>
      <c r="O95" s="257"/>
      <c r="P95" s="257"/>
      <c r="Q95" s="257"/>
      <c r="R95" s="257"/>
      <c r="S95" s="257"/>
      <c r="T95" s="257"/>
      <c r="U95" s="257"/>
      <c r="V95" s="257"/>
      <c r="W95" s="257"/>
      <c r="X95" s="257"/>
      <c r="Y95" s="257"/>
      <c r="Z95" s="257"/>
      <c r="AA95" s="257"/>
      <c r="AB95" s="257"/>
      <c r="AC95" s="257"/>
      <c r="AD95" s="257"/>
      <c r="AE95" s="257"/>
      <c r="AF95" s="257"/>
      <c r="AG95" s="258">
        <f>'01 - Farma Turová - Hnojn...'!J32</f>
        <v>0</v>
      </c>
      <c r="AH95" s="259"/>
      <c r="AI95" s="259"/>
      <c r="AJ95" s="259"/>
      <c r="AK95" s="259"/>
      <c r="AL95" s="259"/>
      <c r="AM95" s="259"/>
      <c r="AN95" s="258">
        <f>SUM(AG95,AT95)</f>
        <v>0</v>
      </c>
      <c r="AO95" s="259"/>
      <c r="AP95" s="259"/>
      <c r="AQ95" s="86" t="s">
        <v>77</v>
      </c>
      <c r="AR95" s="83"/>
      <c r="AS95" s="87">
        <v>0</v>
      </c>
      <c r="AT95" s="88">
        <f>ROUND(SUM(AV95:AW95),2)</f>
        <v>0</v>
      </c>
      <c r="AU95" s="89">
        <f>'01 - Farma Turová - Hnojn...'!P142</f>
        <v>0</v>
      </c>
      <c r="AV95" s="88">
        <f>'01 - Farma Turová - Hnojn...'!J35</f>
        <v>0</v>
      </c>
      <c r="AW95" s="88">
        <f>'01 - Farma Turová - Hnojn...'!J36</f>
        <v>0</v>
      </c>
      <c r="AX95" s="88">
        <f>'01 - Farma Turová - Hnojn...'!J37</f>
        <v>0</v>
      </c>
      <c r="AY95" s="88">
        <f>'01 - Farma Turová - Hnojn...'!J38</f>
        <v>0</v>
      </c>
      <c r="AZ95" s="88">
        <f>'01 - Farma Turová - Hnojn...'!F35</f>
        <v>0</v>
      </c>
      <c r="BA95" s="88">
        <f>'01 - Farma Turová - Hnojn...'!F36</f>
        <v>0</v>
      </c>
      <c r="BB95" s="88">
        <f>'01 - Farma Turová - Hnojn...'!F37</f>
        <v>0</v>
      </c>
      <c r="BC95" s="88">
        <f>'01 - Farma Turová - Hnojn...'!F38</f>
        <v>0</v>
      </c>
      <c r="BD95" s="90">
        <f>'01 - Farma Turová - Hnojn...'!F39</f>
        <v>0</v>
      </c>
      <c r="BT95" s="91" t="s">
        <v>78</v>
      </c>
      <c r="BV95" s="91" t="s">
        <v>73</v>
      </c>
      <c r="BW95" s="91" t="s">
        <v>79</v>
      </c>
      <c r="BX95" s="91" t="s">
        <v>4</v>
      </c>
      <c r="CL95" s="91" t="s">
        <v>1</v>
      </c>
      <c r="CM95" s="91" t="s">
        <v>71</v>
      </c>
    </row>
    <row r="96" spans="1:91">
      <c r="B96" s="21"/>
      <c r="AR96" s="21"/>
    </row>
    <row r="97" spans="1:89" s="2" customFormat="1" ht="30" customHeight="1">
      <c r="A97" s="35"/>
      <c r="B97" s="36"/>
      <c r="C97" s="72" t="s">
        <v>80</v>
      </c>
      <c r="D97" s="35"/>
      <c r="E97" s="35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  <c r="AF97" s="35"/>
      <c r="AG97" s="234">
        <f>ROUND(SUM(AG98:AG101), 2)</f>
        <v>0</v>
      </c>
      <c r="AH97" s="234"/>
      <c r="AI97" s="234"/>
      <c r="AJ97" s="234"/>
      <c r="AK97" s="234"/>
      <c r="AL97" s="234"/>
      <c r="AM97" s="234"/>
      <c r="AN97" s="234">
        <f>ROUND(SUM(AN98:AN101), 2)</f>
        <v>0</v>
      </c>
      <c r="AO97" s="234"/>
      <c r="AP97" s="234"/>
      <c r="AQ97" s="92"/>
      <c r="AR97" s="36"/>
      <c r="AS97" s="65" t="s">
        <v>81</v>
      </c>
      <c r="AT97" s="66" t="s">
        <v>82</v>
      </c>
      <c r="AU97" s="66" t="s">
        <v>35</v>
      </c>
      <c r="AV97" s="67" t="s">
        <v>58</v>
      </c>
      <c r="AW97" s="35"/>
      <c r="AX97" s="35"/>
      <c r="AY97" s="35"/>
      <c r="AZ97" s="35"/>
      <c r="BA97" s="35"/>
      <c r="BB97" s="35"/>
      <c r="BC97" s="35"/>
      <c r="BD97" s="35"/>
      <c r="BE97" s="35"/>
    </row>
    <row r="98" spans="1:89" s="2" customFormat="1" ht="19.899999999999999" customHeight="1">
      <c r="A98" s="35"/>
      <c r="B98" s="36"/>
      <c r="C98" s="35"/>
      <c r="D98" s="249" t="s">
        <v>83</v>
      </c>
      <c r="E98" s="249"/>
      <c r="F98" s="249"/>
      <c r="G98" s="249"/>
      <c r="H98" s="249"/>
      <c r="I98" s="249"/>
      <c r="J98" s="249"/>
      <c r="K98" s="249"/>
      <c r="L98" s="249"/>
      <c r="M98" s="249"/>
      <c r="N98" s="249"/>
      <c r="O98" s="249"/>
      <c r="P98" s="249"/>
      <c r="Q98" s="249"/>
      <c r="R98" s="249"/>
      <c r="S98" s="249"/>
      <c r="T98" s="249"/>
      <c r="U98" s="249"/>
      <c r="V98" s="249"/>
      <c r="W98" s="249"/>
      <c r="X98" s="249"/>
      <c r="Y98" s="249"/>
      <c r="Z98" s="249"/>
      <c r="AA98" s="249"/>
      <c r="AB98" s="249"/>
      <c r="AC98" s="35"/>
      <c r="AD98" s="35"/>
      <c r="AE98" s="35"/>
      <c r="AF98" s="35"/>
      <c r="AG98" s="250">
        <f>ROUND(AG94 * AS98, 2)</f>
        <v>0</v>
      </c>
      <c r="AH98" s="251"/>
      <c r="AI98" s="251"/>
      <c r="AJ98" s="251"/>
      <c r="AK98" s="251"/>
      <c r="AL98" s="251"/>
      <c r="AM98" s="251"/>
      <c r="AN98" s="251">
        <f>ROUND(AG98 + AV98, 2)</f>
        <v>0</v>
      </c>
      <c r="AO98" s="251"/>
      <c r="AP98" s="251"/>
      <c r="AQ98" s="35"/>
      <c r="AR98" s="36"/>
      <c r="AS98" s="94">
        <v>0</v>
      </c>
      <c r="AT98" s="95" t="s">
        <v>84</v>
      </c>
      <c r="AU98" s="95" t="s">
        <v>36</v>
      </c>
      <c r="AV98" s="96">
        <f>ROUND(IF(AU98="základná",AG98*L32,IF(AU98="znížená",AG98*L33,0)), 2)</f>
        <v>0</v>
      </c>
      <c r="AW98" s="35"/>
      <c r="AX98" s="35"/>
      <c r="AY98" s="35"/>
      <c r="AZ98" s="35"/>
      <c r="BA98" s="35"/>
      <c r="BB98" s="35"/>
      <c r="BC98" s="35"/>
      <c r="BD98" s="35"/>
      <c r="BE98" s="35"/>
      <c r="BV98" s="18" t="s">
        <v>85</v>
      </c>
      <c r="BY98" s="97">
        <f>IF(AU98="základná",AV98,0)</f>
        <v>0</v>
      </c>
      <c r="BZ98" s="97">
        <f>IF(AU98="znížená",AV98,0)</f>
        <v>0</v>
      </c>
      <c r="CA98" s="97">
        <v>0</v>
      </c>
      <c r="CB98" s="97">
        <v>0</v>
      </c>
      <c r="CC98" s="97">
        <v>0</v>
      </c>
      <c r="CD98" s="97">
        <f>IF(AU98="základná",AG98,0)</f>
        <v>0</v>
      </c>
      <c r="CE98" s="97">
        <f>IF(AU98="znížená",AG98,0)</f>
        <v>0</v>
      </c>
      <c r="CF98" s="97">
        <f>IF(AU98="zákl. prenesená",AG98,0)</f>
        <v>0</v>
      </c>
      <c r="CG98" s="97">
        <f>IF(AU98="zníž. prenesená",AG98,0)</f>
        <v>0</v>
      </c>
      <c r="CH98" s="97">
        <f>IF(AU98="nulová",AG98,0)</f>
        <v>0</v>
      </c>
      <c r="CI98" s="18">
        <f>IF(AU98="základná",1,IF(AU98="znížená",2,IF(AU98="zákl. prenesená",4,IF(AU98="zníž. prenesená",5,3))))</f>
        <v>1</v>
      </c>
      <c r="CJ98" s="18">
        <f>IF(AT98="stavebná časť",1,IF(AT98="investičná časť",2,3))</f>
        <v>1</v>
      </c>
      <c r="CK98" s="18" t="str">
        <f>IF(D98="Vyplň vlastné","","x")</f>
        <v>x</v>
      </c>
    </row>
    <row r="99" spans="1:89" s="2" customFormat="1" ht="19.899999999999999" customHeight="1">
      <c r="A99" s="35"/>
      <c r="B99" s="36"/>
      <c r="C99" s="35"/>
      <c r="D99" s="248" t="s">
        <v>86</v>
      </c>
      <c r="E99" s="249"/>
      <c r="F99" s="249"/>
      <c r="G99" s="249"/>
      <c r="H99" s="249"/>
      <c r="I99" s="249"/>
      <c r="J99" s="249"/>
      <c r="K99" s="249"/>
      <c r="L99" s="249"/>
      <c r="M99" s="249"/>
      <c r="N99" s="249"/>
      <c r="O99" s="249"/>
      <c r="P99" s="249"/>
      <c r="Q99" s="249"/>
      <c r="R99" s="249"/>
      <c r="S99" s="249"/>
      <c r="T99" s="249"/>
      <c r="U99" s="249"/>
      <c r="V99" s="249"/>
      <c r="W99" s="249"/>
      <c r="X99" s="249"/>
      <c r="Y99" s="249"/>
      <c r="Z99" s="249"/>
      <c r="AA99" s="249"/>
      <c r="AB99" s="249"/>
      <c r="AC99" s="35"/>
      <c r="AD99" s="35"/>
      <c r="AE99" s="35"/>
      <c r="AF99" s="35"/>
      <c r="AG99" s="250">
        <f>ROUND(AG94 * AS99, 2)</f>
        <v>0</v>
      </c>
      <c r="AH99" s="251"/>
      <c r="AI99" s="251"/>
      <c r="AJ99" s="251"/>
      <c r="AK99" s="251"/>
      <c r="AL99" s="251"/>
      <c r="AM99" s="251"/>
      <c r="AN99" s="251">
        <f>ROUND(AG99 + AV99, 2)</f>
        <v>0</v>
      </c>
      <c r="AO99" s="251"/>
      <c r="AP99" s="251"/>
      <c r="AQ99" s="35"/>
      <c r="AR99" s="36"/>
      <c r="AS99" s="94">
        <v>0</v>
      </c>
      <c r="AT99" s="95" t="s">
        <v>84</v>
      </c>
      <c r="AU99" s="95" t="s">
        <v>36</v>
      </c>
      <c r="AV99" s="96">
        <f>ROUND(IF(AU99="základná",AG99*L32,IF(AU99="znížená",AG99*L33,0)), 2)</f>
        <v>0</v>
      </c>
      <c r="AW99" s="35"/>
      <c r="AX99" s="35"/>
      <c r="AY99" s="35"/>
      <c r="AZ99" s="35"/>
      <c r="BA99" s="35"/>
      <c r="BB99" s="35"/>
      <c r="BC99" s="35"/>
      <c r="BD99" s="35"/>
      <c r="BE99" s="35"/>
      <c r="BV99" s="18" t="s">
        <v>87</v>
      </c>
      <c r="BY99" s="97">
        <f>IF(AU99="základná",AV99,0)</f>
        <v>0</v>
      </c>
      <c r="BZ99" s="97">
        <f>IF(AU99="znížená",AV99,0)</f>
        <v>0</v>
      </c>
      <c r="CA99" s="97">
        <v>0</v>
      </c>
      <c r="CB99" s="97">
        <v>0</v>
      </c>
      <c r="CC99" s="97">
        <v>0</v>
      </c>
      <c r="CD99" s="97">
        <f>IF(AU99="základná",AG99,0)</f>
        <v>0</v>
      </c>
      <c r="CE99" s="97">
        <f>IF(AU99="znížená",AG99,0)</f>
        <v>0</v>
      </c>
      <c r="CF99" s="97">
        <f>IF(AU99="zákl. prenesená",AG99,0)</f>
        <v>0</v>
      </c>
      <c r="CG99" s="97">
        <f>IF(AU99="zníž. prenesená",AG99,0)</f>
        <v>0</v>
      </c>
      <c r="CH99" s="97">
        <f>IF(AU99="nulová",AG99,0)</f>
        <v>0</v>
      </c>
      <c r="CI99" s="18">
        <f>IF(AU99="základná",1,IF(AU99="znížená",2,IF(AU99="zákl. prenesená",4,IF(AU99="zníž. prenesená",5,3))))</f>
        <v>1</v>
      </c>
      <c r="CJ99" s="18">
        <f>IF(AT99="stavebná časť",1,IF(AT99="investičná časť",2,3))</f>
        <v>1</v>
      </c>
      <c r="CK99" s="18" t="str">
        <f>IF(D99="Vyplň vlastné","","x")</f>
        <v/>
      </c>
    </row>
    <row r="100" spans="1:89" s="2" customFormat="1" ht="19.899999999999999" customHeight="1">
      <c r="A100" s="35"/>
      <c r="B100" s="36"/>
      <c r="C100" s="35"/>
      <c r="D100" s="248" t="s">
        <v>86</v>
      </c>
      <c r="E100" s="249"/>
      <c r="F100" s="249"/>
      <c r="G100" s="249"/>
      <c r="H100" s="249"/>
      <c r="I100" s="249"/>
      <c r="J100" s="249"/>
      <c r="K100" s="249"/>
      <c r="L100" s="249"/>
      <c r="M100" s="249"/>
      <c r="N100" s="249"/>
      <c r="O100" s="249"/>
      <c r="P100" s="249"/>
      <c r="Q100" s="249"/>
      <c r="R100" s="249"/>
      <c r="S100" s="249"/>
      <c r="T100" s="249"/>
      <c r="U100" s="249"/>
      <c r="V100" s="249"/>
      <c r="W100" s="249"/>
      <c r="X100" s="249"/>
      <c r="Y100" s="249"/>
      <c r="Z100" s="249"/>
      <c r="AA100" s="249"/>
      <c r="AB100" s="249"/>
      <c r="AC100" s="35"/>
      <c r="AD100" s="35"/>
      <c r="AE100" s="35"/>
      <c r="AF100" s="35"/>
      <c r="AG100" s="250">
        <f>ROUND(AG94 * AS100, 2)</f>
        <v>0</v>
      </c>
      <c r="AH100" s="251"/>
      <c r="AI100" s="251"/>
      <c r="AJ100" s="251"/>
      <c r="AK100" s="251"/>
      <c r="AL100" s="251"/>
      <c r="AM100" s="251"/>
      <c r="AN100" s="251">
        <f>ROUND(AG100 + AV100, 2)</f>
        <v>0</v>
      </c>
      <c r="AO100" s="251"/>
      <c r="AP100" s="251"/>
      <c r="AQ100" s="35"/>
      <c r="AR100" s="36"/>
      <c r="AS100" s="94">
        <v>0</v>
      </c>
      <c r="AT100" s="95" t="s">
        <v>84</v>
      </c>
      <c r="AU100" s="95" t="s">
        <v>36</v>
      </c>
      <c r="AV100" s="96">
        <f>ROUND(IF(AU100="základná",AG100*L32,IF(AU100="znížená",AG100*L33,0)), 2)</f>
        <v>0</v>
      </c>
      <c r="AW100" s="35"/>
      <c r="AX100" s="35"/>
      <c r="AY100" s="35"/>
      <c r="AZ100" s="35"/>
      <c r="BA100" s="35"/>
      <c r="BB100" s="35"/>
      <c r="BC100" s="35"/>
      <c r="BD100" s="35"/>
      <c r="BE100" s="35"/>
      <c r="BV100" s="18" t="s">
        <v>87</v>
      </c>
      <c r="BY100" s="97">
        <f>IF(AU100="základná",AV100,0)</f>
        <v>0</v>
      </c>
      <c r="BZ100" s="97">
        <f>IF(AU100="znížená",AV100,0)</f>
        <v>0</v>
      </c>
      <c r="CA100" s="97">
        <v>0</v>
      </c>
      <c r="CB100" s="97">
        <v>0</v>
      </c>
      <c r="CC100" s="97">
        <v>0</v>
      </c>
      <c r="CD100" s="97">
        <f>IF(AU100="základná",AG100,0)</f>
        <v>0</v>
      </c>
      <c r="CE100" s="97">
        <f>IF(AU100="znížená",AG100,0)</f>
        <v>0</v>
      </c>
      <c r="CF100" s="97">
        <f>IF(AU100="zákl. prenesená",AG100,0)</f>
        <v>0</v>
      </c>
      <c r="CG100" s="97">
        <f>IF(AU100="zníž. prenesená",AG100,0)</f>
        <v>0</v>
      </c>
      <c r="CH100" s="97">
        <f>IF(AU100="nulová",AG100,0)</f>
        <v>0</v>
      </c>
      <c r="CI100" s="18">
        <f>IF(AU100="základná",1,IF(AU100="znížená",2,IF(AU100="zákl. prenesená",4,IF(AU100="zníž. prenesená",5,3))))</f>
        <v>1</v>
      </c>
      <c r="CJ100" s="18">
        <f>IF(AT100="stavebná časť",1,IF(AT100="investičná časť",2,3))</f>
        <v>1</v>
      </c>
      <c r="CK100" s="18" t="str">
        <f>IF(D100="Vyplň vlastné","","x")</f>
        <v/>
      </c>
    </row>
    <row r="101" spans="1:89" s="2" customFormat="1" ht="19.899999999999999" customHeight="1">
      <c r="A101" s="35"/>
      <c r="B101" s="36"/>
      <c r="C101" s="35"/>
      <c r="D101" s="248" t="s">
        <v>86</v>
      </c>
      <c r="E101" s="249"/>
      <c r="F101" s="249"/>
      <c r="G101" s="249"/>
      <c r="H101" s="249"/>
      <c r="I101" s="249"/>
      <c r="J101" s="249"/>
      <c r="K101" s="249"/>
      <c r="L101" s="249"/>
      <c r="M101" s="249"/>
      <c r="N101" s="249"/>
      <c r="O101" s="249"/>
      <c r="P101" s="249"/>
      <c r="Q101" s="249"/>
      <c r="R101" s="249"/>
      <c r="S101" s="249"/>
      <c r="T101" s="249"/>
      <c r="U101" s="249"/>
      <c r="V101" s="249"/>
      <c r="W101" s="249"/>
      <c r="X101" s="249"/>
      <c r="Y101" s="249"/>
      <c r="Z101" s="249"/>
      <c r="AA101" s="249"/>
      <c r="AB101" s="249"/>
      <c r="AC101" s="35"/>
      <c r="AD101" s="35"/>
      <c r="AE101" s="35"/>
      <c r="AF101" s="35"/>
      <c r="AG101" s="250">
        <f>ROUND(AG94 * AS101, 2)</f>
        <v>0</v>
      </c>
      <c r="AH101" s="251"/>
      <c r="AI101" s="251"/>
      <c r="AJ101" s="251"/>
      <c r="AK101" s="251"/>
      <c r="AL101" s="251"/>
      <c r="AM101" s="251"/>
      <c r="AN101" s="251">
        <f>ROUND(AG101 + AV101, 2)</f>
        <v>0</v>
      </c>
      <c r="AO101" s="251"/>
      <c r="AP101" s="251"/>
      <c r="AQ101" s="35"/>
      <c r="AR101" s="36"/>
      <c r="AS101" s="98">
        <v>0</v>
      </c>
      <c r="AT101" s="99" t="s">
        <v>84</v>
      </c>
      <c r="AU101" s="99" t="s">
        <v>36</v>
      </c>
      <c r="AV101" s="100">
        <f>ROUND(IF(AU101="základná",AG101*L32,IF(AU101="znížená",AG101*L33,0)), 2)</f>
        <v>0</v>
      </c>
      <c r="AW101" s="35"/>
      <c r="AX101" s="35"/>
      <c r="AY101" s="35"/>
      <c r="AZ101" s="35"/>
      <c r="BA101" s="35"/>
      <c r="BB101" s="35"/>
      <c r="BC101" s="35"/>
      <c r="BD101" s="35"/>
      <c r="BE101" s="35"/>
      <c r="BV101" s="18" t="s">
        <v>87</v>
      </c>
      <c r="BY101" s="97">
        <f>IF(AU101="základná",AV101,0)</f>
        <v>0</v>
      </c>
      <c r="BZ101" s="97">
        <f>IF(AU101="znížená",AV101,0)</f>
        <v>0</v>
      </c>
      <c r="CA101" s="97">
        <v>0</v>
      </c>
      <c r="CB101" s="97">
        <v>0</v>
      </c>
      <c r="CC101" s="97">
        <v>0</v>
      </c>
      <c r="CD101" s="97">
        <f>IF(AU101="základná",AG101,0)</f>
        <v>0</v>
      </c>
      <c r="CE101" s="97">
        <f>IF(AU101="znížená",AG101,0)</f>
        <v>0</v>
      </c>
      <c r="CF101" s="97">
        <f>IF(AU101="zákl. prenesená",AG101,0)</f>
        <v>0</v>
      </c>
      <c r="CG101" s="97">
        <f>IF(AU101="zníž. prenesená",AG101,0)</f>
        <v>0</v>
      </c>
      <c r="CH101" s="97">
        <f>IF(AU101="nulová",AG101,0)</f>
        <v>0</v>
      </c>
      <c r="CI101" s="18">
        <f>IF(AU101="základná",1,IF(AU101="znížená",2,IF(AU101="zákl. prenesená",4,IF(AU101="zníž. prenesená",5,3))))</f>
        <v>1</v>
      </c>
      <c r="CJ101" s="18">
        <f>IF(AT101="stavebná časť",1,IF(AT101="investičná časť",2,3))</f>
        <v>1</v>
      </c>
      <c r="CK101" s="18" t="str">
        <f>IF(D101="Vyplň vlastné","","x")</f>
        <v/>
      </c>
    </row>
    <row r="102" spans="1:89" s="2" customFormat="1" ht="10.9" customHeight="1">
      <c r="A102" s="35"/>
      <c r="B102" s="36"/>
      <c r="C102" s="35"/>
      <c r="D102" s="35"/>
      <c r="E102" s="35"/>
      <c r="F102" s="35"/>
      <c r="G102" s="35"/>
      <c r="H102" s="35"/>
      <c r="I102" s="35"/>
      <c r="J102" s="35"/>
      <c r="K102" s="35"/>
      <c r="L102" s="35"/>
      <c r="M102" s="35"/>
      <c r="N102" s="35"/>
      <c r="O102" s="35"/>
      <c r="P102" s="35"/>
      <c r="Q102" s="35"/>
      <c r="R102" s="35"/>
      <c r="S102" s="35"/>
      <c r="T102" s="35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  <c r="AF102" s="35"/>
      <c r="AG102" s="35"/>
      <c r="AH102" s="35"/>
      <c r="AI102" s="35"/>
      <c r="AJ102" s="35"/>
      <c r="AK102" s="35"/>
      <c r="AL102" s="35"/>
      <c r="AM102" s="35"/>
      <c r="AN102" s="35"/>
      <c r="AO102" s="35"/>
      <c r="AP102" s="35"/>
      <c r="AQ102" s="35"/>
      <c r="AR102" s="36"/>
      <c r="AS102" s="35"/>
      <c r="AT102" s="35"/>
      <c r="AU102" s="35"/>
      <c r="AV102" s="35"/>
      <c r="AW102" s="35"/>
      <c r="AX102" s="35"/>
      <c r="AY102" s="35"/>
      <c r="AZ102" s="35"/>
      <c r="BA102" s="35"/>
      <c r="BB102" s="35"/>
      <c r="BC102" s="35"/>
      <c r="BD102" s="35"/>
      <c r="BE102" s="35"/>
    </row>
    <row r="103" spans="1:89" s="2" customFormat="1" ht="30" customHeight="1">
      <c r="A103" s="35"/>
      <c r="B103" s="36"/>
      <c r="C103" s="101" t="s">
        <v>88</v>
      </c>
      <c r="D103" s="102"/>
      <c r="E103" s="102"/>
      <c r="F103" s="102"/>
      <c r="G103" s="102"/>
      <c r="H103" s="102"/>
      <c r="I103" s="102"/>
      <c r="J103" s="102"/>
      <c r="K103" s="102"/>
      <c r="L103" s="102"/>
      <c r="M103" s="102"/>
      <c r="N103" s="102"/>
      <c r="O103" s="102"/>
      <c r="P103" s="102"/>
      <c r="Q103" s="102"/>
      <c r="R103" s="102"/>
      <c r="S103" s="102"/>
      <c r="T103" s="102"/>
      <c r="U103" s="102"/>
      <c r="V103" s="102"/>
      <c r="W103" s="102"/>
      <c r="X103" s="102"/>
      <c r="Y103" s="102"/>
      <c r="Z103" s="102"/>
      <c r="AA103" s="102"/>
      <c r="AB103" s="102"/>
      <c r="AC103" s="102"/>
      <c r="AD103" s="102"/>
      <c r="AE103" s="102"/>
      <c r="AF103" s="102"/>
      <c r="AG103" s="235">
        <f>ROUND(AG94 + AG97, 2)</f>
        <v>0</v>
      </c>
      <c r="AH103" s="235"/>
      <c r="AI103" s="235"/>
      <c r="AJ103" s="235"/>
      <c r="AK103" s="235"/>
      <c r="AL103" s="235"/>
      <c r="AM103" s="235"/>
      <c r="AN103" s="235">
        <f>ROUND(AN94 + AN97, 2)</f>
        <v>0</v>
      </c>
      <c r="AO103" s="235"/>
      <c r="AP103" s="235"/>
      <c r="AQ103" s="102"/>
      <c r="AR103" s="36"/>
      <c r="AS103" s="35"/>
      <c r="AT103" s="35"/>
      <c r="AU103" s="35"/>
      <c r="AV103" s="35"/>
      <c r="AW103" s="35"/>
      <c r="AX103" s="35"/>
      <c r="AY103" s="35"/>
      <c r="AZ103" s="35"/>
      <c r="BA103" s="35"/>
      <c r="BB103" s="35"/>
      <c r="BC103" s="35"/>
      <c r="BD103" s="35"/>
      <c r="BE103" s="35"/>
    </row>
    <row r="104" spans="1:89" s="2" customFormat="1" ht="6.95" customHeight="1">
      <c r="A104" s="35"/>
      <c r="B104" s="50"/>
      <c r="C104" s="51"/>
      <c r="D104" s="51"/>
      <c r="E104" s="51"/>
      <c r="F104" s="51"/>
      <c r="G104" s="51"/>
      <c r="H104" s="51"/>
      <c r="I104" s="51"/>
      <c r="J104" s="51"/>
      <c r="K104" s="51"/>
      <c r="L104" s="51"/>
      <c r="M104" s="51"/>
      <c r="N104" s="51"/>
      <c r="O104" s="51"/>
      <c r="P104" s="51"/>
      <c r="Q104" s="51"/>
      <c r="R104" s="51"/>
      <c r="S104" s="51"/>
      <c r="T104" s="51"/>
      <c r="U104" s="51"/>
      <c r="V104" s="51"/>
      <c r="W104" s="51"/>
      <c r="X104" s="51"/>
      <c r="Y104" s="51"/>
      <c r="Z104" s="51"/>
      <c r="AA104" s="51"/>
      <c r="AB104" s="51"/>
      <c r="AC104" s="51"/>
      <c r="AD104" s="51"/>
      <c r="AE104" s="51"/>
      <c r="AF104" s="51"/>
      <c r="AG104" s="51"/>
      <c r="AH104" s="51"/>
      <c r="AI104" s="51"/>
      <c r="AJ104" s="51"/>
      <c r="AK104" s="51"/>
      <c r="AL104" s="51"/>
      <c r="AM104" s="51"/>
      <c r="AN104" s="51"/>
      <c r="AO104" s="51"/>
      <c r="AP104" s="51"/>
      <c r="AQ104" s="51"/>
      <c r="AR104" s="36"/>
      <c r="AS104" s="35"/>
      <c r="AT104" s="35"/>
      <c r="AU104" s="35"/>
      <c r="AV104" s="35"/>
      <c r="AW104" s="35"/>
      <c r="AX104" s="35"/>
      <c r="AY104" s="35"/>
      <c r="AZ104" s="35"/>
      <c r="BA104" s="35"/>
      <c r="BB104" s="35"/>
      <c r="BC104" s="35"/>
      <c r="BD104" s="35"/>
      <c r="BE104" s="35"/>
    </row>
  </sheetData>
  <mergeCells count="60">
    <mergeCell ref="L85:AO85"/>
    <mergeCell ref="AM87:AN87"/>
    <mergeCell ref="AS89:AT91"/>
    <mergeCell ref="AM89:AP89"/>
    <mergeCell ref="AM90:AP90"/>
    <mergeCell ref="AN99:AP99"/>
    <mergeCell ref="AN92:AP92"/>
    <mergeCell ref="C92:G92"/>
    <mergeCell ref="AG92:AM92"/>
    <mergeCell ref="I92:AF92"/>
    <mergeCell ref="J95:AF95"/>
    <mergeCell ref="D95:H95"/>
    <mergeCell ref="AN95:AP95"/>
    <mergeCell ref="AG95:AM95"/>
    <mergeCell ref="AG94:AM94"/>
    <mergeCell ref="AN94:AP94"/>
    <mergeCell ref="BE5:BE34"/>
    <mergeCell ref="K5:AO5"/>
    <mergeCell ref="K6:AO6"/>
    <mergeCell ref="E14:AJ14"/>
    <mergeCell ref="E23:AN23"/>
    <mergeCell ref="AK26:AO26"/>
    <mergeCell ref="AK27:AO27"/>
    <mergeCell ref="AK29:AO29"/>
    <mergeCell ref="W31:AE31"/>
    <mergeCell ref="L31:P31"/>
    <mergeCell ref="AK31:AO31"/>
    <mergeCell ref="L32:P32"/>
    <mergeCell ref="W33:AE33"/>
    <mergeCell ref="AG97:AM97"/>
    <mergeCell ref="AN97:AP97"/>
    <mergeCell ref="AG103:AM103"/>
    <mergeCell ref="AN103:AP103"/>
    <mergeCell ref="D100:AB100"/>
    <mergeCell ref="AG100:AM100"/>
    <mergeCell ref="AN100:AP100"/>
    <mergeCell ref="D101:AB101"/>
    <mergeCell ref="AG101:AM101"/>
    <mergeCell ref="AN101:AP101"/>
    <mergeCell ref="AG98:AM98"/>
    <mergeCell ref="D98:AB98"/>
    <mergeCell ref="AN98:AP98"/>
    <mergeCell ref="AG99:AM99"/>
    <mergeCell ref="D99:AB99"/>
    <mergeCell ref="AR2:BE2"/>
    <mergeCell ref="AK36:AO36"/>
    <mergeCell ref="L36:P36"/>
    <mergeCell ref="W36:AE36"/>
    <mergeCell ref="X38:AB38"/>
    <mergeCell ref="AK38:AO38"/>
    <mergeCell ref="L34:P34"/>
    <mergeCell ref="AK34:AO34"/>
    <mergeCell ref="W34:AE34"/>
    <mergeCell ref="W35:AE35"/>
    <mergeCell ref="L35:P35"/>
    <mergeCell ref="AK35:AO35"/>
    <mergeCell ref="W32:AE32"/>
    <mergeCell ref="AK32:AO32"/>
    <mergeCell ref="L33:P33"/>
    <mergeCell ref="AK33:AO33"/>
  </mergeCells>
  <dataValidations count="2">
    <dataValidation type="list" allowBlank="1" showInputMessage="1" showErrorMessage="1" error="Povolené sú hodnoty základná, znížená, nulová." sqref="AU97:AU101" xr:uid="{00000000-0002-0000-0000-000000000000}">
      <formula1>"základná, znížená, nulová"</formula1>
    </dataValidation>
    <dataValidation type="list" allowBlank="1" showInputMessage="1" showErrorMessage="1" error="Povolené sú hodnoty stavebná časť, technologická časť, investičná časť." sqref="AT97:AT101" xr:uid="{00000000-0002-0000-0000-000001000000}">
      <formula1>"stavebná časť, technologická časť, investičná časť"</formula1>
    </dataValidation>
  </dataValidations>
  <hyperlinks>
    <hyperlink ref="A95" location="'01 - Farma Turová - Hnojn...'!C2" display="/" xr:uid="{00000000-0004-0000-0000-000000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BM513"/>
  <sheetViews>
    <sheetView showGridLines="0" topLeftCell="A493" workbookViewId="0">
      <selection activeCell="H423" sqref="H423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56" s="1" customFormat="1" ht="36.950000000000003" customHeight="1">
      <c r="L2" s="225" t="s">
        <v>5</v>
      </c>
      <c r="M2" s="226"/>
      <c r="N2" s="226"/>
      <c r="O2" s="226"/>
      <c r="P2" s="226"/>
      <c r="Q2" s="226"/>
      <c r="R2" s="226"/>
      <c r="S2" s="226"/>
      <c r="T2" s="226"/>
      <c r="U2" s="226"/>
      <c r="V2" s="226"/>
      <c r="AT2" s="18" t="s">
        <v>79</v>
      </c>
      <c r="AZ2" s="104" t="s">
        <v>89</v>
      </c>
      <c r="BA2" s="104" t="s">
        <v>90</v>
      </c>
      <c r="BB2" s="104" t="s">
        <v>1</v>
      </c>
      <c r="BC2" s="104" t="s">
        <v>91</v>
      </c>
      <c r="BD2" s="104" t="s">
        <v>92</v>
      </c>
    </row>
    <row r="3" spans="1:56" s="1" customFormat="1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71</v>
      </c>
      <c r="AZ3" s="104" t="s">
        <v>93</v>
      </c>
      <c r="BA3" s="104" t="s">
        <v>94</v>
      </c>
      <c r="BB3" s="104" t="s">
        <v>1</v>
      </c>
      <c r="BC3" s="104" t="s">
        <v>95</v>
      </c>
      <c r="BD3" s="104" t="s">
        <v>92</v>
      </c>
    </row>
    <row r="4" spans="1:56" s="1" customFormat="1" ht="24.95" customHeight="1">
      <c r="B4" s="21"/>
      <c r="D4" s="22" t="s">
        <v>96</v>
      </c>
      <c r="L4" s="21"/>
      <c r="M4" s="105" t="s">
        <v>9</v>
      </c>
      <c r="AT4" s="18" t="s">
        <v>3</v>
      </c>
      <c r="AZ4" s="104" t="s">
        <v>97</v>
      </c>
      <c r="BA4" s="104" t="s">
        <v>98</v>
      </c>
      <c r="BB4" s="104" t="s">
        <v>1</v>
      </c>
      <c r="BC4" s="104" t="s">
        <v>99</v>
      </c>
      <c r="BD4" s="104" t="s">
        <v>92</v>
      </c>
    </row>
    <row r="5" spans="1:56" s="1" customFormat="1" ht="6.95" customHeight="1">
      <c r="B5" s="21"/>
      <c r="L5" s="21"/>
      <c r="AZ5" s="104" t="s">
        <v>100</v>
      </c>
      <c r="BA5" s="104" t="s">
        <v>101</v>
      </c>
      <c r="BB5" s="104" t="s">
        <v>1</v>
      </c>
      <c r="BC5" s="104" t="s">
        <v>102</v>
      </c>
      <c r="BD5" s="104" t="s">
        <v>92</v>
      </c>
    </row>
    <row r="6" spans="1:56" s="1" customFormat="1" ht="12" customHeight="1">
      <c r="B6" s="21"/>
      <c r="D6" s="28" t="s">
        <v>14</v>
      </c>
      <c r="L6" s="21"/>
      <c r="AZ6" s="104" t="s">
        <v>103</v>
      </c>
      <c r="BA6" s="104" t="s">
        <v>104</v>
      </c>
      <c r="BB6" s="104" t="s">
        <v>1</v>
      </c>
      <c r="BC6" s="104" t="s">
        <v>105</v>
      </c>
      <c r="BD6" s="104" t="s">
        <v>92</v>
      </c>
    </row>
    <row r="7" spans="1:56" s="1" customFormat="1" ht="16.5" customHeight="1">
      <c r="B7" s="21"/>
      <c r="E7" s="272" t="str">
        <f>'Rekapitulácia stavby'!K6</f>
        <v>Farma Turová - Hnojná koncovka kravína KN-C 1337</v>
      </c>
      <c r="F7" s="273"/>
      <c r="G7" s="273"/>
      <c r="H7" s="273"/>
      <c r="L7" s="21"/>
      <c r="AZ7" s="104" t="s">
        <v>106</v>
      </c>
      <c r="BA7" s="104" t="s">
        <v>107</v>
      </c>
      <c r="BB7" s="104" t="s">
        <v>1</v>
      </c>
      <c r="BC7" s="104" t="s">
        <v>108</v>
      </c>
      <c r="BD7" s="104" t="s">
        <v>92</v>
      </c>
    </row>
    <row r="8" spans="1:56" s="2" customFormat="1" ht="12" customHeight="1">
      <c r="A8" s="35"/>
      <c r="B8" s="36"/>
      <c r="C8" s="35"/>
      <c r="D8" s="28" t="s">
        <v>109</v>
      </c>
      <c r="E8" s="35"/>
      <c r="F8" s="35"/>
      <c r="G8" s="35"/>
      <c r="H8" s="35"/>
      <c r="I8" s="35"/>
      <c r="J8" s="35"/>
      <c r="K8" s="35"/>
      <c r="L8" s="4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Z8" s="104" t="s">
        <v>110</v>
      </c>
      <c r="BA8" s="104" t="s">
        <v>111</v>
      </c>
      <c r="BB8" s="104" t="s">
        <v>1</v>
      </c>
      <c r="BC8" s="104" t="s">
        <v>112</v>
      </c>
      <c r="BD8" s="104" t="s">
        <v>92</v>
      </c>
    </row>
    <row r="9" spans="1:56" s="2" customFormat="1" ht="16.5" customHeight="1">
      <c r="A9" s="35"/>
      <c r="B9" s="36"/>
      <c r="C9" s="35"/>
      <c r="D9" s="35"/>
      <c r="E9" s="261" t="s">
        <v>76</v>
      </c>
      <c r="F9" s="274"/>
      <c r="G9" s="274"/>
      <c r="H9" s="274"/>
      <c r="I9" s="35"/>
      <c r="J9" s="35"/>
      <c r="K9" s="35"/>
      <c r="L9" s="4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Z9" s="104" t="s">
        <v>113</v>
      </c>
      <c r="BA9" s="104" t="s">
        <v>114</v>
      </c>
      <c r="BB9" s="104" t="s">
        <v>1</v>
      </c>
      <c r="BC9" s="104" t="s">
        <v>115</v>
      </c>
      <c r="BD9" s="104" t="s">
        <v>92</v>
      </c>
    </row>
    <row r="10" spans="1:56" s="2" customFormat="1">
      <c r="A10" s="35"/>
      <c r="B10" s="36"/>
      <c r="C10" s="35"/>
      <c r="D10" s="35"/>
      <c r="E10" s="35"/>
      <c r="F10" s="35"/>
      <c r="G10" s="35"/>
      <c r="H10" s="35"/>
      <c r="I10" s="35"/>
      <c r="J10" s="35"/>
      <c r="K10" s="35"/>
      <c r="L10" s="45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Z10" s="104" t="s">
        <v>116</v>
      </c>
      <c r="BA10" s="104" t="s">
        <v>117</v>
      </c>
      <c r="BB10" s="104" t="s">
        <v>1</v>
      </c>
      <c r="BC10" s="104" t="s">
        <v>118</v>
      </c>
      <c r="BD10" s="104" t="s">
        <v>92</v>
      </c>
    </row>
    <row r="11" spans="1:56" s="2" customFormat="1" ht="12" customHeight="1">
      <c r="A11" s="35"/>
      <c r="B11" s="36"/>
      <c r="C11" s="35"/>
      <c r="D11" s="28" t="s">
        <v>15</v>
      </c>
      <c r="E11" s="35"/>
      <c r="F11" s="26" t="s">
        <v>1</v>
      </c>
      <c r="G11" s="35"/>
      <c r="H11" s="35"/>
      <c r="I11" s="28" t="s">
        <v>16</v>
      </c>
      <c r="J11" s="26" t="s">
        <v>1</v>
      </c>
      <c r="K11" s="35"/>
      <c r="L11" s="4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Z11" s="104" t="s">
        <v>119</v>
      </c>
      <c r="BA11" s="104" t="s">
        <v>120</v>
      </c>
      <c r="BB11" s="104" t="s">
        <v>1</v>
      </c>
      <c r="BC11" s="104" t="s">
        <v>121</v>
      </c>
      <c r="BD11" s="104" t="s">
        <v>92</v>
      </c>
    </row>
    <row r="12" spans="1:56" s="2" customFormat="1" ht="12" customHeight="1">
      <c r="A12" s="35"/>
      <c r="B12" s="36"/>
      <c r="C12" s="35"/>
      <c r="D12" s="28" t="s">
        <v>17</v>
      </c>
      <c r="E12" s="35"/>
      <c r="F12" s="26" t="s">
        <v>18</v>
      </c>
      <c r="G12" s="35"/>
      <c r="H12" s="35"/>
      <c r="I12" s="28" t="s">
        <v>19</v>
      </c>
      <c r="J12" s="58">
        <f>'Rekapitulácia stavby'!AN8</f>
        <v>44309</v>
      </c>
      <c r="K12" s="35"/>
      <c r="L12" s="4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Z12" s="104" t="s">
        <v>122</v>
      </c>
      <c r="BA12" s="104" t="s">
        <v>122</v>
      </c>
      <c r="BB12" s="104" t="s">
        <v>1</v>
      </c>
      <c r="BC12" s="104" t="s">
        <v>123</v>
      </c>
      <c r="BD12" s="104" t="s">
        <v>92</v>
      </c>
    </row>
    <row r="13" spans="1:56" s="2" customFormat="1" ht="10.9" customHeight="1">
      <c r="A13" s="35"/>
      <c r="B13" s="36"/>
      <c r="C13" s="35"/>
      <c r="D13" s="35"/>
      <c r="E13" s="35"/>
      <c r="F13" s="35"/>
      <c r="G13" s="35"/>
      <c r="H13" s="35"/>
      <c r="I13" s="35"/>
      <c r="J13" s="35"/>
      <c r="K13" s="35"/>
      <c r="L13" s="4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Z13" s="104" t="s">
        <v>124</v>
      </c>
      <c r="BA13" s="104" t="s">
        <v>125</v>
      </c>
      <c r="BB13" s="104" t="s">
        <v>1</v>
      </c>
      <c r="BC13" s="104" t="s">
        <v>126</v>
      </c>
      <c r="BD13" s="104" t="s">
        <v>92</v>
      </c>
    </row>
    <row r="14" spans="1:56" s="2" customFormat="1" ht="12" customHeight="1">
      <c r="A14" s="35"/>
      <c r="B14" s="36"/>
      <c r="C14" s="35"/>
      <c r="D14" s="28" t="s">
        <v>20</v>
      </c>
      <c r="E14" s="35"/>
      <c r="F14" s="35"/>
      <c r="G14" s="35"/>
      <c r="H14" s="35"/>
      <c r="I14" s="28" t="s">
        <v>21</v>
      </c>
      <c r="J14" s="26" t="s">
        <v>1</v>
      </c>
      <c r="K14" s="35"/>
      <c r="L14" s="4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Z14" s="104" t="s">
        <v>127</v>
      </c>
      <c r="BA14" s="104" t="s">
        <v>128</v>
      </c>
      <c r="BB14" s="104" t="s">
        <v>1</v>
      </c>
      <c r="BC14" s="104" t="s">
        <v>129</v>
      </c>
      <c r="BD14" s="104" t="s">
        <v>92</v>
      </c>
    </row>
    <row r="15" spans="1:56" s="2" customFormat="1" ht="18" customHeight="1">
      <c r="A15" s="35"/>
      <c r="B15" s="36"/>
      <c r="C15" s="35"/>
      <c r="D15" s="35"/>
      <c r="E15" s="26" t="s">
        <v>130</v>
      </c>
      <c r="F15" s="35"/>
      <c r="G15" s="35"/>
      <c r="H15" s="35"/>
      <c r="I15" s="28" t="s">
        <v>22</v>
      </c>
      <c r="J15" s="26" t="s">
        <v>1</v>
      </c>
      <c r="K15" s="35"/>
      <c r="L15" s="4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Z15" s="104" t="s">
        <v>131</v>
      </c>
      <c r="BA15" s="104" t="s">
        <v>132</v>
      </c>
      <c r="BB15" s="104" t="s">
        <v>1</v>
      </c>
      <c r="BC15" s="104" t="s">
        <v>133</v>
      </c>
      <c r="BD15" s="104" t="s">
        <v>92</v>
      </c>
    </row>
    <row r="16" spans="1:56" s="2" customFormat="1" ht="6.95" customHeight="1">
      <c r="A16" s="35"/>
      <c r="B16" s="36"/>
      <c r="C16" s="35"/>
      <c r="D16" s="35"/>
      <c r="E16" s="35"/>
      <c r="F16" s="35"/>
      <c r="G16" s="35"/>
      <c r="H16" s="35"/>
      <c r="I16" s="35"/>
      <c r="J16" s="35"/>
      <c r="K16" s="35"/>
      <c r="L16" s="4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Z16" s="104" t="s">
        <v>134</v>
      </c>
      <c r="BA16" s="104" t="s">
        <v>135</v>
      </c>
      <c r="BB16" s="104" t="s">
        <v>1</v>
      </c>
      <c r="BC16" s="104" t="s">
        <v>136</v>
      </c>
      <c r="BD16" s="104" t="s">
        <v>92</v>
      </c>
    </row>
    <row r="17" spans="1:56" s="2" customFormat="1" ht="12" customHeight="1">
      <c r="A17" s="35"/>
      <c r="B17" s="36"/>
      <c r="C17" s="35"/>
      <c r="D17" s="28" t="s">
        <v>23</v>
      </c>
      <c r="E17" s="35"/>
      <c r="F17" s="35"/>
      <c r="G17" s="35"/>
      <c r="H17" s="35"/>
      <c r="I17" s="28" t="s">
        <v>21</v>
      </c>
      <c r="J17" s="29" t="str">
        <f>'Rekapitulácia stavby'!AN13</f>
        <v>Vyplň údaj</v>
      </c>
      <c r="K17" s="35"/>
      <c r="L17" s="4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Z17" s="104" t="s">
        <v>137</v>
      </c>
      <c r="BA17" s="104" t="s">
        <v>138</v>
      </c>
      <c r="BB17" s="104" t="s">
        <v>1</v>
      </c>
      <c r="BC17" s="104" t="s">
        <v>139</v>
      </c>
      <c r="BD17" s="104" t="s">
        <v>92</v>
      </c>
    </row>
    <row r="18" spans="1:56" s="2" customFormat="1" ht="18" customHeight="1">
      <c r="A18" s="35"/>
      <c r="B18" s="36"/>
      <c r="C18" s="35"/>
      <c r="D18" s="35"/>
      <c r="E18" s="275" t="str">
        <f>'Rekapitulácia stavby'!E14</f>
        <v>Vyplň údaj</v>
      </c>
      <c r="F18" s="239"/>
      <c r="G18" s="239"/>
      <c r="H18" s="239"/>
      <c r="I18" s="28" t="s">
        <v>22</v>
      </c>
      <c r="J18" s="29" t="str">
        <f>'Rekapitulácia stavby'!AN14</f>
        <v>Vyplň údaj</v>
      </c>
      <c r="K18" s="35"/>
      <c r="L18" s="4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56" s="2" customFormat="1" ht="6.95" customHeight="1">
      <c r="A19" s="35"/>
      <c r="B19" s="36"/>
      <c r="C19" s="35"/>
      <c r="D19" s="35"/>
      <c r="E19" s="35"/>
      <c r="F19" s="35"/>
      <c r="G19" s="35"/>
      <c r="H19" s="35"/>
      <c r="I19" s="35"/>
      <c r="J19" s="35"/>
      <c r="K19" s="35"/>
      <c r="L19" s="4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56" s="2" customFormat="1" ht="12" customHeight="1">
      <c r="A20" s="35"/>
      <c r="B20" s="36"/>
      <c r="C20" s="35"/>
      <c r="D20" s="28" t="s">
        <v>25</v>
      </c>
      <c r="E20" s="35"/>
      <c r="F20" s="35"/>
      <c r="G20" s="35"/>
      <c r="H20" s="35"/>
      <c r="I20" s="28" t="s">
        <v>21</v>
      </c>
      <c r="J20" s="26" t="s">
        <v>1</v>
      </c>
      <c r="K20" s="35"/>
      <c r="L20" s="4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56" s="2" customFormat="1" ht="18" customHeight="1">
      <c r="A21" s="35"/>
      <c r="B21" s="36"/>
      <c r="C21" s="35"/>
      <c r="D21" s="35"/>
      <c r="E21" s="26" t="s">
        <v>140</v>
      </c>
      <c r="F21" s="35"/>
      <c r="G21" s="35"/>
      <c r="H21" s="35"/>
      <c r="I21" s="28" t="s">
        <v>22</v>
      </c>
      <c r="J21" s="26" t="s">
        <v>1</v>
      </c>
      <c r="K21" s="35"/>
      <c r="L21" s="4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56" s="2" customFormat="1" ht="6.95" customHeight="1">
      <c r="A22" s="35"/>
      <c r="B22" s="36"/>
      <c r="C22" s="35"/>
      <c r="D22" s="35"/>
      <c r="E22" s="35"/>
      <c r="F22" s="35"/>
      <c r="G22" s="35"/>
      <c r="H22" s="35"/>
      <c r="I22" s="35"/>
      <c r="J22" s="35"/>
      <c r="K22" s="35"/>
      <c r="L22" s="4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56" s="2" customFormat="1" ht="12" customHeight="1">
      <c r="A23" s="35"/>
      <c r="B23" s="36"/>
      <c r="C23" s="35"/>
      <c r="D23" s="28" t="s">
        <v>27</v>
      </c>
      <c r="E23" s="35"/>
      <c r="F23" s="35"/>
      <c r="G23" s="35"/>
      <c r="H23" s="35"/>
      <c r="I23" s="28" t="s">
        <v>21</v>
      </c>
      <c r="J23" s="26" t="s">
        <v>1</v>
      </c>
      <c r="K23" s="35"/>
      <c r="L23" s="4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56" s="2" customFormat="1" ht="18" customHeight="1">
      <c r="A24" s="35"/>
      <c r="B24" s="36"/>
      <c r="C24" s="35"/>
      <c r="D24" s="35"/>
      <c r="E24" s="26" t="s">
        <v>141</v>
      </c>
      <c r="F24" s="35"/>
      <c r="G24" s="35"/>
      <c r="H24" s="35"/>
      <c r="I24" s="28" t="s">
        <v>22</v>
      </c>
      <c r="J24" s="26" t="s">
        <v>1</v>
      </c>
      <c r="K24" s="35"/>
      <c r="L24" s="4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56" s="2" customFormat="1" ht="6.95" customHeight="1">
      <c r="A25" s="35"/>
      <c r="B25" s="36"/>
      <c r="C25" s="35"/>
      <c r="D25" s="35"/>
      <c r="E25" s="35"/>
      <c r="F25" s="35"/>
      <c r="G25" s="35"/>
      <c r="H25" s="35"/>
      <c r="I25" s="35"/>
      <c r="J25" s="35"/>
      <c r="K25" s="35"/>
      <c r="L25" s="4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56" s="2" customFormat="1" ht="12" customHeight="1">
      <c r="A26" s="35"/>
      <c r="B26" s="36"/>
      <c r="C26" s="35"/>
      <c r="D26" s="28" t="s">
        <v>28</v>
      </c>
      <c r="E26" s="35"/>
      <c r="F26" s="35"/>
      <c r="G26" s="35"/>
      <c r="H26" s="35"/>
      <c r="I26" s="35"/>
      <c r="J26" s="35"/>
      <c r="K26" s="35"/>
      <c r="L26" s="4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56" s="8" customFormat="1" ht="16.5" customHeight="1">
      <c r="A27" s="106"/>
      <c r="B27" s="107"/>
      <c r="C27" s="106"/>
      <c r="D27" s="106"/>
      <c r="E27" s="243" t="s">
        <v>1</v>
      </c>
      <c r="F27" s="243"/>
      <c r="G27" s="243"/>
      <c r="H27" s="243"/>
      <c r="I27" s="106"/>
      <c r="J27" s="106"/>
      <c r="K27" s="106"/>
      <c r="L27" s="108"/>
      <c r="S27" s="106"/>
      <c r="T27" s="106"/>
      <c r="U27" s="106"/>
      <c r="V27" s="106"/>
      <c r="W27" s="106"/>
      <c r="X27" s="106"/>
      <c r="Y27" s="106"/>
      <c r="Z27" s="106"/>
      <c r="AA27" s="106"/>
      <c r="AB27" s="106"/>
      <c r="AC27" s="106"/>
      <c r="AD27" s="106"/>
      <c r="AE27" s="106"/>
    </row>
    <row r="28" spans="1:56" s="2" customFormat="1" ht="6.95" customHeight="1">
      <c r="A28" s="35"/>
      <c r="B28" s="36"/>
      <c r="C28" s="35"/>
      <c r="D28" s="35"/>
      <c r="E28" s="35"/>
      <c r="F28" s="35"/>
      <c r="G28" s="35"/>
      <c r="H28" s="35"/>
      <c r="I28" s="35"/>
      <c r="J28" s="35"/>
      <c r="K28" s="35"/>
      <c r="L28" s="4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56" s="2" customFormat="1" ht="6.95" customHeight="1">
      <c r="A29" s="35"/>
      <c r="B29" s="36"/>
      <c r="C29" s="35"/>
      <c r="D29" s="69"/>
      <c r="E29" s="69"/>
      <c r="F29" s="69"/>
      <c r="G29" s="69"/>
      <c r="H29" s="69"/>
      <c r="I29" s="69"/>
      <c r="J29" s="69"/>
      <c r="K29" s="69"/>
      <c r="L29" s="4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pans="1:56" s="2" customFormat="1" ht="14.45" customHeight="1">
      <c r="A30" s="35"/>
      <c r="B30" s="36"/>
      <c r="C30" s="35"/>
      <c r="D30" s="26" t="s">
        <v>142</v>
      </c>
      <c r="E30" s="35"/>
      <c r="F30" s="35"/>
      <c r="G30" s="35"/>
      <c r="H30" s="35"/>
      <c r="I30" s="35"/>
      <c r="J30" s="34">
        <f>J96</f>
        <v>0</v>
      </c>
      <c r="K30" s="35"/>
      <c r="L30" s="4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56" s="2" customFormat="1" ht="14.45" customHeight="1">
      <c r="A31" s="35"/>
      <c r="B31" s="36"/>
      <c r="C31" s="35"/>
      <c r="D31" s="33" t="s">
        <v>83</v>
      </c>
      <c r="E31" s="35"/>
      <c r="F31" s="35"/>
      <c r="G31" s="35"/>
      <c r="H31" s="35"/>
      <c r="I31" s="35"/>
      <c r="J31" s="34">
        <f>J115</f>
        <v>0</v>
      </c>
      <c r="K31" s="35"/>
      <c r="L31" s="4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56" s="2" customFormat="1" ht="25.35" customHeight="1">
      <c r="A32" s="35"/>
      <c r="B32" s="36"/>
      <c r="C32" s="35"/>
      <c r="D32" s="109" t="s">
        <v>31</v>
      </c>
      <c r="E32" s="35"/>
      <c r="F32" s="35"/>
      <c r="G32" s="35"/>
      <c r="H32" s="35"/>
      <c r="I32" s="35"/>
      <c r="J32" s="74">
        <f>ROUND(J30 + J31, 2)</f>
        <v>0</v>
      </c>
      <c r="K32" s="35"/>
      <c r="L32" s="4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6.95" customHeight="1">
      <c r="A33" s="35"/>
      <c r="B33" s="36"/>
      <c r="C33" s="35"/>
      <c r="D33" s="69"/>
      <c r="E33" s="69"/>
      <c r="F33" s="69"/>
      <c r="G33" s="69"/>
      <c r="H33" s="69"/>
      <c r="I33" s="69"/>
      <c r="J33" s="69"/>
      <c r="K33" s="69"/>
      <c r="L33" s="4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14.45" customHeight="1">
      <c r="A34" s="35"/>
      <c r="B34" s="36"/>
      <c r="C34" s="35"/>
      <c r="D34" s="35"/>
      <c r="E34" s="35"/>
      <c r="F34" s="39" t="s">
        <v>33</v>
      </c>
      <c r="G34" s="35"/>
      <c r="H34" s="35"/>
      <c r="I34" s="39" t="s">
        <v>32</v>
      </c>
      <c r="J34" s="39" t="s">
        <v>34</v>
      </c>
      <c r="K34" s="35"/>
      <c r="L34" s="4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5" customHeight="1">
      <c r="A35" s="35"/>
      <c r="B35" s="36"/>
      <c r="C35" s="35"/>
      <c r="D35" s="110" t="s">
        <v>35</v>
      </c>
      <c r="E35" s="28" t="s">
        <v>36</v>
      </c>
      <c r="F35" s="111">
        <f>ROUND((SUM(BE115:BE122) + SUM(BE142:BE505)),  2)</f>
        <v>0</v>
      </c>
      <c r="G35" s="35"/>
      <c r="H35" s="35"/>
      <c r="I35" s="112">
        <v>0.2</v>
      </c>
      <c r="J35" s="111">
        <f>ROUND(((SUM(BE115:BE122) + SUM(BE142:BE505))*I35),  2)</f>
        <v>0</v>
      </c>
      <c r="K35" s="35"/>
      <c r="L35" s="4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5" customHeight="1">
      <c r="A36" s="35"/>
      <c r="B36" s="36"/>
      <c r="C36" s="35"/>
      <c r="D36" s="35"/>
      <c r="E36" s="28" t="s">
        <v>37</v>
      </c>
      <c r="F36" s="111">
        <f>ROUND((SUM(BF115:BF122) + SUM(BF142:BF505)),  2)</f>
        <v>0</v>
      </c>
      <c r="G36" s="35"/>
      <c r="H36" s="35"/>
      <c r="I36" s="112">
        <v>0.2</v>
      </c>
      <c r="J36" s="111">
        <f>ROUND(((SUM(BF115:BF122) + SUM(BF142:BF505))*I36),  2)</f>
        <v>0</v>
      </c>
      <c r="K36" s="35"/>
      <c r="L36" s="4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5" hidden="1" customHeight="1">
      <c r="A37" s="35"/>
      <c r="B37" s="36"/>
      <c r="C37" s="35"/>
      <c r="D37" s="35"/>
      <c r="E37" s="28" t="s">
        <v>38</v>
      </c>
      <c r="F37" s="111">
        <f>ROUND((SUM(BG115:BG122) + SUM(BG142:BG505)),  2)</f>
        <v>0</v>
      </c>
      <c r="G37" s="35"/>
      <c r="H37" s="35"/>
      <c r="I37" s="112">
        <v>0.2</v>
      </c>
      <c r="J37" s="111">
        <f>0</f>
        <v>0</v>
      </c>
      <c r="K37" s="35"/>
      <c r="L37" s="4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14.45" hidden="1" customHeight="1">
      <c r="A38" s="35"/>
      <c r="B38" s="36"/>
      <c r="C38" s="35"/>
      <c r="D38" s="35"/>
      <c r="E38" s="28" t="s">
        <v>39</v>
      </c>
      <c r="F38" s="111">
        <f>ROUND((SUM(BH115:BH122) + SUM(BH142:BH505)),  2)</f>
        <v>0</v>
      </c>
      <c r="G38" s="35"/>
      <c r="H38" s="35"/>
      <c r="I38" s="112">
        <v>0.2</v>
      </c>
      <c r="J38" s="111">
        <f>0</f>
        <v>0</v>
      </c>
      <c r="K38" s="35"/>
      <c r="L38" s="4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14.45" hidden="1" customHeight="1">
      <c r="A39" s="35"/>
      <c r="B39" s="36"/>
      <c r="C39" s="35"/>
      <c r="D39" s="35"/>
      <c r="E39" s="28" t="s">
        <v>40</v>
      </c>
      <c r="F39" s="111">
        <f>ROUND((SUM(BI115:BI122) + SUM(BI142:BI505)),  2)</f>
        <v>0</v>
      </c>
      <c r="G39" s="35"/>
      <c r="H39" s="35"/>
      <c r="I39" s="112">
        <v>0</v>
      </c>
      <c r="J39" s="111">
        <f>0</f>
        <v>0</v>
      </c>
      <c r="K39" s="35"/>
      <c r="L39" s="45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6.95" customHeight="1">
      <c r="A40" s="35"/>
      <c r="B40" s="36"/>
      <c r="C40" s="35"/>
      <c r="D40" s="35"/>
      <c r="E40" s="35"/>
      <c r="F40" s="35"/>
      <c r="G40" s="35"/>
      <c r="H40" s="35"/>
      <c r="I40" s="35"/>
      <c r="J40" s="35"/>
      <c r="K40" s="35"/>
      <c r="L40" s="4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pans="1:31" s="2" customFormat="1" ht="25.35" customHeight="1">
      <c r="A41" s="35"/>
      <c r="B41" s="36"/>
      <c r="C41" s="102"/>
      <c r="D41" s="113" t="s">
        <v>41</v>
      </c>
      <c r="E41" s="63"/>
      <c r="F41" s="63"/>
      <c r="G41" s="114" t="s">
        <v>42</v>
      </c>
      <c r="H41" s="115" t="s">
        <v>43</v>
      </c>
      <c r="I41" s="63"/>
      <c r="J41" s="116">
        <f>SUM(J32:J39)</f>
        <v>0</v>
      </c>
      <c r="K41" s="117"/>
      <c r="L41" s="45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</row>
    <row r="42" spans="1:31" s="2" customFormat="1" ht="14.45" customHeight="1">
      <c r="A42" s="35"/>
      <c r="B42" s="36"/>
      <c r="C42" s="35"/>
      <c r="D42" s="35"/>
      <c r="E42" s="35"/>
      <c r="F42" s="35"/>
      <c r="G42" s="35"/>
      <c r="H42" s="35"/>
      <c r="I42" s="35"/>
      <c r="J42" s="35"/>
      <c r="K42" s="35"/>
      <c r="L42" s="45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</row>
    <row r="43" spans="1:31" s="1" customFormat="1" ht="14.45" customHeight="1">
      <c r="B43" s="21"/>
      <c r="L43" s="21"/>
    </row>
    <row r="44" spans="1:31" s="1" customFormat="1" ht="14.45" customHeight="1">
      <c r="B44" s="21"/>
      <c r="L44" s="21"/>
    </row>
    <row r="45" spans="1:31" s="1" customFormat="1" ht="14.45" customHeight="1">
      <c r="B45" s="21"/>
      <c r="L45" s="21"/>
    </row>
    <row r="46" spans="1:31" s="1" customFormat="1" ht="14.45" customHeight="1">
      <c r="B46" s="21"/>
      <c r="L46" s="21"/>
    </row>
    <row r="47" spans="1:31" s="1" customFormat="1" ht="14.45" customHeight="1">
      <c r="B47" s="21"/>
      <c r="L47" s="21"/>
    </row>
    <row r="48" spans="1:31" s="1" customFormat="1" ht="14.45" customHeight="1">
      <c r="B48" s="21"/>
      <c r="L48" s="21"/>
    </row>
    <row r="49" spans="1:31" s="1" customFormat="1" ht="14.45" customHeight="1">
      <c r="B49" s="21"/>
      <c r="L49" s="21"/>
    </row>
    <row r="50" spans="1:31" s="2" customFormat="1" ht="14.45" customHeight="1">
      <c r="B50" s="45"/>
      <c r="D50" s="46" t="s">
        <v>44</v>
      </c>
      <c r="E50" s="47"/>
      <c r="F50" s="47"/>
      <c r="G50" s="46" t="s">
        <v>45</v>
      </c>
      <c r="H50" s="47"/>
      <c r="I50" s="47"/>
      <c r="J50" s="47"/>
      <c r="K50" s="47"/>
      <c r="L50" s="45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2.75">
      <c r="A61" s="35"/>
      <c r="B61" s="36"/>
      <c r="C61" s="35"/>
      <c r="D61" s="48" t="s">
        <v>46</v>
      </c>
      <c r="E61" s="38"/>
      <c r="F61" s="118" t="s">
        <v>47</v>
      </c>
      <c r="G61" s="48" t="s">
        <v>46</v>
      </c>
      <c r="H61" s="38"/>
      <c r="I61" s="38"/>
      <c r="J61" s="119" t="s">
        <v>47</v>
      </c>
      <c r="K61" s="38"/>
      <c r="L61" s="4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2.75">
      <c r="A65" s="35"/>
      <c r="B65" s="36"/>
      <c r="C65" s="35"/>
      <c r="D65" s="46" t="s">
        <v>48</v>
      </c>
      <c r="E65" s="49"/>
      <c r="F65" s="49"/>
      <c r="G65" s="46" t="s">
        <v>49</v>
      </c>
      <c r="H65" s="49"/>
      <c r="I65" s="49"/>
      <c r="J65" s="49"/>
      <c r="K65" s="49"/>
      <c r="L65" s="45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2.75">
      <c r="A76" s="35"/>
      <c r="B76" s="36"/>
      <c r="C76" s="35"/>
      <c r="D76" s="48" t="s">
        <v>46</v>
      </c>
      <c r="E76" s="38"/>
      <c r="F76" s="118" t="s">
        <v>47</v>
      </c>
      <c r="G76" s="48" t="s">
        <v>46</v>
      </c>
      <c r="H76" s="38"/>
      <c r="I76" s="38"/>
      <c r="J76" s="119" t="s">
        <v>47</v>
      </c>
      <c r="K76" s="38"/>
      <c r="L76" s="45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31" s="2" customFormat="1" ht="14.45" customHeight="1">
      <c r="A77" s="35"/>
      <c r="B77" s="50"/>
      <c r="C77" s="51"/>
      <c r="D77" s="51"/>
      <c r="E77" s="51"/>
      <c r="F77" s="51"/>
      <c r="G77" s="51"/>
      <c r="H77" s="51"/>
      <c r="I77" s="51"/>
      <c r="J77" s="51"/>
      <c r="K77" s="51"/>
      <c r="L77" s="45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pans="1:47" s="2" customFormat="1" ht="6.95" customHeight="1">
      <c r="A81" s="35"/>
      <c r="B81" s="52"/>
      <c r="C81" s="53"/>
      <c r="D81" s="53"/>
      <c r="E81" s="53"/>
      <c r="F81" s="53"/>
      <c r="G81" s="53"/>
      <c r="H81" s="53"/>
      <c r="I81" s="53"/>
      <c r="J81" s="53"/>
      <c r="K81" s="53"/>
      <c r="L81" s="45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pans="1:47" s="2" customFormat="1" ht="24.95" customHeight="1">
      <c r="A82" s="35"/>
      <c r="B82" s="36"/>
      <c r="C82" s="22" t="s">
        <v>143</v>
      </c>
      <c r="D82" s="35"/>
      <c r="E82" s="35"/>
      <c r="F82" s="35"/>
      <c r="G82" s="35"/>
      <c r="H82" s="35"/>
      <c r="I82" s="35"/>
      <c r="J82" s="35"/>
      <c r="K82" s="35"/>
      <c r="L82" s="45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pans="1:47" s="2" customFormat="1" ht="6.95" customHeight="1">
      <c r="A83" s="35"/>
      <c r="B83" s="36"/>
      <c r="C83" s="35"/>
      <c r="D83" s="35"/>
      <c r="E83" s="35"/>
      <c r="F83" s="35"/>
      <c r="G83" s="35"/>
      <c r="H83" s="35"/>
      <c r="I83" s="35"/>
      <c r="J83" s="35"/>
      <c r="K83" s="35"/>
      <c r="L83" s="45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pans="1:47" s="2" customFormat="1" ht="12" customHeight="1">
      <c r="A84" s="35"/>
      <c r="B84" s="36"/>
      <c r="C84" s="28" t="s">
        <v>14</v>
      </c>
      <c r="D84" s="35"/>
      <c r="E84" s="35"/>
      <c r="F84" s="35"/>
      <c r="G84" s="35"/>
      <c r="H84" s="35"/>
      <c r="I84" s="35"/>
      <c r="J84" s="35"/>
      <c r="K84" s="35"/>
      <c r="L84" s="45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pans="1:47" s="2" customFormat="1" ht="16.5" customHeight="1">
      <c r="A85" s="35"/>
      <c r="B85" s="36"/>
      <c r="C85" s="35"/>
      <c r="D85" s="35"/>
      <c r="E85" s="272" t="str">
        <f>E7</f>
        <v>Farma Turová - Hnojná koncovka kravína KN-C 1337</v>
      </c>
      <c r="F85" s="273"/>
      <c r="G85" s="273"/>
      <c r="H85" s="273"/>
      <c r="I85" s="35"/>
      <c r="J85" s="35"/>
      <c r="K85" s="35"/>
      <c r="L85" s="45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pans="1:47" s="2" customFormat="1" ht="12" customHeight="1">
      <c r="A86" s="35"/>
      <c r="B86" s="36"/>
      <c r="C86" s="28" t="s">
        <v>109</v>
      </c>
      <c r="D86" s="35"/>
      <c r="E86" s="35"/>
      <c r="F86" s="35"/>
      <c r="G86" s="35"/>
      <c r="H86" s="35"/>
      <c r="I86" s="35"/>
      <c r="J86" s="35"/>
      <c r="K86" s="35"/>
      <c r="L86" s="45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pans="1:47" s="2" customFormat="1" ht="16.5" customHeight="1">
      <c r="A87" s="35"/>
      <c r="B87" s="36"/>
      <c r="C87" s="35"/>
      <c r="D87" s="35"/>
      <c r="E87" s="261" t="str">
        <f>E9</f>
        <v>Farma Turová - Hnojná koncovka kravína KN-C 1337</v>
      </c>
      <c r="F87" s="274"/>
      <c r="G87" s="274"/>
      <c r="H87" s="274"/>
      <c r="I87" s="35"/>
      <c r="J87" s="35"/>
      <c r="K87" s="35"/>
      <c r="L87" s="45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pans="1:47" s="2" customFormat="1" ht="6.95" customHeight="1">
      <c r="A88" s="35"/>
      <c r="B88" s="36"/>
      <c r="C88" s="35"/>
      <c r="D88" s="35"/>
      <c r="E88" s="35"/>
      <c r="F88" s="35"/>
      <c r="G88" s="35"/>
      <c r="H88" s="35"/>
      <c r="I88" s="35"/>
      <c r="J88" s="35"/>
      <c r="K88" s="35"/>
      <c r="L88" s="45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pans="1:47" s="2" customFormat="1" ht="12" customHeight="1">
      <c r="A89" s="35"/>
      <c r="B89" s="36"/>
      <c r="C89" s="28" t="s">
        <v>17</v>
      </c>
      <c r="D89" s="35"/>
      <c r="E89" s="35"/>
      <c r="F89" s="26" t="str">
        <f>F12</f>
        <v xml:space="preserve"> </v>
      </c>
      <c r="G89" s="35"/>
      <c r="H89" s="35"/>
      <c r="I89" s="28" t="s">
        <v>19</v>
      </c>
      <c r="J89" s="58">
        <f>IF(J12="","",J12)</f>
        <v>44309</v>
      </c>
      <c r="K89" s="35"/>
      <c r="L89" s="45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pans="1:47" s="2" customFormat="1" ht="6.95" customHeight="1">
      <c r="A90" s="35"/>
      <c r="B90" s="36"/>
      <c r="C90" s="35"/>
      <c r="D90" s="35"/>
      <c r="E90" s="35"/>
      <c r="F90" s="35"/>
      <c r="G90" s="35"/>
      <c r="H90" s="35"/>
      <c r="I90" s="35"/>
      <c r="J90" s="35"/>
      <c r="K90" s="35"/>
      <c r="L90" s="45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pans="1:47" s="2" customFormat="1" ht="15.2" customHeight="1">
      <c r="A91" s="35"/>
      <c r="B91" s="36"/>
      <c r="C91" s="28" t="s">
        <v>20</v>
      </c>
      <c r="D91" s="35"/>
      <c r="E91" s="35"/>
      <c r="F91" s="26" t="str">
        <f>E15</f>
        <v>Ing. Peter Badiar BONUM</v>
      </c>
      <c r="G91" s="35"/>
      <c r="H91" s="35"/>
      <c r="I91" s="28" t="s">
        <v>25</v>
      </c>
      <c r="J91" s="31" t="str">
        <f>E21</f>
        <v>Ing. Peter Jurek</v>
      </c>
      <c r="K91" s="35"/>
      <c r="L91" s="45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pans="1:47" s="2" customFormat="1" ht="15.2" customHeight="1">
      <c r="A92" s="35"/>
      <c r="B92" s="36"/>
      <c r="C92" s="28" t="s">
        <v>23</v>
      </c>
      <c r="D92" s="35"/>
      <c r="E92" s="35"/>
      <c r="F92" s="26" t="str">
        <f>IF(E18="","",E18)</f>
        <v>Vyplň údaj</v>
      </c>
      <c r="G92" s="35"/>
      <c r="H92" s="35"/>
      <c r="I92" s="28" t="s">
        <v>27</v>
      </c>
      <c r="J92" s="31" t="str">
        <f>E24</f>
        <v>Rosoft,s.r.o.</v>
      </c>
      <c r="K92" s="35"/>
      <c r="L92" s="45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pans="1:47" s="2" customFormat="1" ht="10.35" customHeight="1">
      <c r="A93" s="35"/>
      <c r="B93" s="36"/>
      <c r="C93" s="35"/>
      <c r="D93" s="35"/>
      <c r="E93" s="35"/>
      <c r="F93" s="35"/>
      <c r="G93" s="35"/>
      <c r="H93" s="35"/>
      <c r="I93" s="35"/>
      <c r="J93" s="35"/>
      <c r="K93" s="35"/>
      <c r="L93" s="45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pans="1:47" s="2" customFormat="1" ht="29.25" customHeight="1">
      <c r="A94" s="35"/>
      <c r="B94" s="36"/>
      <c r="C94" s="120" t="s">
        <v>144</v>
      </c>
      <c r="D94" s="102"/>
      <c r="E94" s="102"/>
      <c r="F94" s="102"/>
      <c r="G94" s="102"/>
      <c r="H94" s="102"/>
      <c r="I94" s="102"/>
      <c r="J94" s="121" t="s">
        <v>145</v>
      </c>
      <c r="K94" s="102"/>
      <c r="L94" s="45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pans="1:47" s="2" customFormat="1" ht="10.35" customHeight="1">
      <c r="A95" s="35"/>
      <c r="B95" s="36"/>
      <c r="C95" s="35"/>
      <c r="D95" s="35"/>
      <c r="E95" s="35"/>
      <c r="F95" s="35"/>
      <c r="G95" s="35"/>
      <c r="H95" s="35"/>
      <c r="I95" s="35"/>
      <c r="J95" s="35"/>
      <c r="K95" s="35"/>
      <c r="L95" s="45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pans="1:47" s="2" customFormat="1" ht="22.9" customHeight="1">
      <c r="A96" s="35"/>
      <c r="B96" s="36"/>
      <c r="C96" s="122" t="s">
        <v>146</v>
      </c>
      <c r="D96" s="35"/>
      <c r="E96" s="35"/>
      <c r="F96" s="35"/>
      <c r="G96" s="35"/>
      <c r="H96" s="35"/>
      <c r="I96" s="35"/>
      <c r="J96" s="74">
        <f>J142</f>
        <v>0</v>
      </c>
      <c r="K96" s="35"/>
      <c r="L96" s="45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8" t="s">
        <v>147</v>
      </c>
    </row>
    <row r="97" spans="2:12" s="9" customFormat="1" ht="24.95" customHeight="1">
      <c r="B97" s="123"/>
      <c r="D97" s="124" t="s">
        <v>148</v>
      </c>
      <c r="E97" s="125"/>
      <c r="F97" s="125"/>
      <c r="G97" s="125"/>
      <c r="H97" s="125"/>
      <c r="I97" s="125"/>
      <c r="J97" s="126">
        <f>J143</f>
        <v>0</v>
      </c>
      <c r="L97" s="123"/>
    </row>
    <row r="98" spans="2:12" s="10" customFormat="1" ht="19.899999999999999" customHeight="1">
      <c r="B98" s="127"/>
      <c r="D98" s="128" t="s">
        <v>149</v>
      </c>
      <c r="E98" s="129"/>
      <c r="F98" s="129"/>
      <c r="G98" s="129"/>
      <c r="H98" s="129"/>
      <c r="I98" s="129"/>
      <c r="J98" s="130">
        <f>J144</f>
        <v>0</v>
      </c>
      <c r="L98" s="127"/>
    </row>
    <row r="99" spans="2:12" s="10" customFormat="1" ht="19.899999999999999" customHeight="1">
      <c r="B99" s="127"/>
      <c r="D99" s="128" t="s">
        <v>150</v>
      </c>
      <c r="E99" s="129"/>
      <c r="F99" s="129"/>
      <c r="G99" s="129"/>
      <c r="H99" s="129"/>
      <c r="I99" s="129"/>
      <c r="J99" s="130">
        <f>J194</f>
        <v>0</v>
      </c>
      <c r="L99" s="127"/>
    </row>
    <row r="100" spans="2:12" s="10" customFormat="1" ht="19.899999999999999" customHeight="1">
      <c r="B100" s="127"/>
      <c r="D100" s="128" t="s">
        <v>151</v>
      </c>
      <c r="E100" s="129"/>
      <c r="F100" s="129"/>
      <c r="G100" s="129"/>
      <c r="H100" s="129"/>
      <c r="I100" s="129"/>
      <c r="J100" s="130">
        <f>J259</f>
        <v>0</v>
      </c>
      <c r="L100" s="127"/>
    </row>
    <row r="101" spans="2:12" s="10" customFormat="1" ht="19.899999999999999" customHeight="1">
      <c r="B101" s="127"/>
      <c r="D101" s="128" t="s">
        <v>152</v>
      </c>
      <c r="E101" s="129"/>
      <c r="F101" s="129"/>
      <c r="G101" s="129"/>
      <c r="H101" s="129"/>
      <c r="I101" s="129"/>
      <c r="J101" s="130">
        <f>J324</f>
        <v>0</v>
      </c>
      <c r="L101" s="127"/>
    </row>
    <row r="102" spans="2:12" s="10" customFormat="1" ht="19.899999999999999" customHeight="1">
      <c r="B102" s="127"/>
      <c r="D102" s="128" t="s">
        <v>153</v>
      </c>
      <c r="E102" s="129"/>
      <c r="F102" s="129"/>
      <c r="G102" s="129"/>
      <c r="H102" s="129"/>
      <c r="I102" s="129"/>
      <c r="J102" s="130">
        <f>J352</f>
        <v>0</v>
      </c>
      <c r="L102" s="127"/>
    </row>
    <row r="103" spans="2:12" s="10" customFormat="1" ht="19.899999999999999" customHeight="1">
      <c r="B103" s="127"/>
      <c r="D103" s="128" t="s">
        <v>154</v>
      </c>
      <c r="E103" s="129"/>
      <c r="F103" s="129"/>
      <c r="G103" s="129"/>
      <c r="H103" s="129"/>
      <c r="I103" s="129"/>
      <c r="J103" s="130">
        <f>J374</f>
        <v>0</v>
      </c>
      <c r="L103" s="127"/>
    </row>
    <row r="104" spans="2:12" s="10" customFormat="1" ht="19.899999999999999" customHeight="1">
      <c r="B104" s="127"/>
      <c r="D104" s="128" t="s">
        <v>155</v>
      </c>
      <c r="E104" s="129"/>
      <c r="F104" s="129"/>
      <c r="G104" s="129"/>
      <c r="H104" s="129"/>
      <c r="I104" s="129"/>
      <c r="J104" s="130">
        <f>J387</f>
        <v>0</v>
      </c>
      <c r="L104" s="127"/>
    </row>
    <row r="105" spans="2:12" s="10" customFormat="1" ht="19.899999999999999" customHeight="1">
      <c r="B105" s="127"/>
      <c r="D105" s="128" t="s">
        <v>156</v>
      </c>
      <c r="E105" s="129"/>
      <c r="F105" s="129"/>
      <c r="G105" s="129"/>
      <c r="H105" s="129"/>
      <c r="I105" s="129"/>
      <c r="J105" s="130">
        <f>J419</f>
        <v>0</v>
      </c>
      <c r="L105" s="127"/>
    </row>
    <row r="106" spans="2:12" s="9" customFormat="1" ht="24.95" customHeight="1">
      <c r="B106" s="123"/>
      <c r="D106" s="124" t="s">
        <v>157</v>
      </c>
      <c r="E106" s="125"/>
      <c r="F106" s="125"/>
      <c r="G106" s="125"/>
      <c r="H106" s="125"/>
      <c r="I106" s="125"/>
      <c r="J106" s="126">
        <f>J421</f>
        <v>0</v>
      </c>
      <c r="L106" s="123"/>
    </row>
    <row r="107" spans="2:12" s="10" customFormat="1" ht="19.899999999999999" customHeight="1">
      <c r="B107" s="127"/>
      <c r="D107" s="128" t="s">
        <v>158</v>
      </c>
      <c r="E107" s="129"/>
      <c r="F107" s="129"/>
      <c r="G107" s="129"/>
      <c r="H107" s="129"/>
      <c r="I107" s="129"/>
      <c r="J107" s="130">
        <f>J422</f>
        <v>0</v>
      </c>
      <c r="L107" s="127"/>
    </row>
    <row r="108" spans="2:12" s="10" customFormat="1" ht="19.899999999999999" customHeight="1">
      <c r="B108" s="127"/>
      <c r="D108" s="128" t="s">
        <v>159</v>
      </c>
      <c r="E108" s="129"/>
      <c r="F108" s="129"/>
      <c r="G108" s="129"/>
      <c r="H108" s="129"/>
      <c r="I108" s="129"/>
      <c r="J108" s="130">
        <f>J458</f>
        <v>0</v>
      </c>
      <c r="L108" s="127"/>
    </row>
    <row r="109" spans="2:12" s="10" customFormat="1" ht="19.899999999999999" customHeight="1">
      <c r="B109" s="127"/>
      <c r="D109" s="128" t="s">
        <v>160</v>
      </c>
      <c r="E109" s="129"/>
      <c r="F109" s="129"/>
      <c r="G109" s="129"/>
      <c r="H109" s="129"/>
      <c r="I109" s="129"/>
      <c r="J109" s="130">
        <f>J461</f>
        <v>0</v>
      </c>
      <c r="L109" s="127"/>
    </row>
    <row r="110" spans="2:12" s="10" customFormat="1" ht="19.899999999999999" customHeight="1">
      <c r="B110" s="127"/>
      <c r="D110" s="128" t="s">
        <v>161</v>
      </c>
      <c r="E110" s="129"/>
      <c r="F110" s="129"/>
      <c r="G110" s="129"/>
      <c r="H110" s="129"/>
      <c r="I110" s="129"/>
      <c r="J110" s="130">
        <f>J470</f>
        <v>0</v>
      </c>
      <c r="L110" s="127"/>
    </row>
    <row r="111" spans="2:12" s="10" customFormat="1" ht="19.899999999999999" customHeight="1">
      <c r="B111" s="127"/>
      <c r="D111" s="128" t="s">
        <v>162</v>
      </c>
      <c r="E111" s="129"/>
      <c r="F111" s="129"/>
      <c r="G111" s="129"/>
      <c r="H111" s="129"/>
      <c r="I111" s="129"/>
      <c r="J111" s="130">
        <f>J483</f>
        <v>0</v>
      </c>
      <c r="L111" s="127"/>
    </row>
    <row r="112" spans="2:12" s="10" customFormat="1" ht="19.899999999999999" customHeight="1">
      <c r="B112" s="127"/>
      <c r="D112" s="128" t="s">
        <v>163</v>
      </c>
      <c r="E112" s="129"/>
      <c r="F112" s="129"/>
      <c r="G112" s="129"/>
      <c r="H112" s="129"/>
      <c r="I112" s="129"/>
      <c r="J112" s="130">
        <f>J497</f>
        <v>0</v>
      </c>
      <c r="L112" s="127"/>
    </row>
    <row r="113" spans="1:65" s="2" customFormat="1" ht="21.75" customHeight="1">
      <c r="A113" s="35"/>
      <c r="B113" s="36"/>
      <c r="C113" s="35"/>
      <c r="D113" s="35"/>
      <c r="E113" s="35"/>
      <c r="F113" s="35"/>
      <c r="G113" s="35"/>
      <c r="H113" s="35"/>
      <c r="I113" s="35"/>
      <c r="J113" s="35"/>
      <c r="K113" s="35"/>
      <c r="L113" s="45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pans="1:65" s="2" customFormat="1" ht="6.95" customHeight="1">
      <c r="A114" s="35"/>
      <c r="B114" s="36"/>
      <c r="C114" s="35"/>
      <c r="D114" s="35"/>
      <c r="E114" s="35"/>
      <c r="F114" s="35"/>
      <c r="G114" s="35"/>
      <c r="H114" s="35"/>
      <c r="I114" s="35"/>
      <c r="J114" s="35"/>
      <c r="K114" s="35"/>
      <c r="L114" s="45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pans="1:65" s="2" customFormat="1" ht="29.25" customHeight="1">
      <c r="A115" s="35"/>
      <c r="B115" s="36"/>
      <c r="C115" s="122" t="s">
        <v>164</v>
      </c>
      <c r="D115" s="35"/>
      <c r="E115" s="35"/>
      <c r="F115" s="35"/>
      <c r="G115" s="35"/>
      <c r="H115" s="35"/>
      <c r="I115" s="35"/>
      <c r="J115" s="131">
        <f>ROUND(J116 + J117 + J118 + J119 + J120 + J121,2)</f>
        <v>0</v>
      </c>
      <c r="K115" s="35"/>
      <c r="L115" s="45"/>
      <c r="N115" s="132" t="s">
        <v>35</v>
      </c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pans="1:65" s="2" customFormat="1" ht="18" customHeight="1">
      <c r="A116" s="35"/>
      <c r="B116" s="133"/>
      <c r="C116" s="134"/>
      <c r="D116" s="248" t="s">
        <v>165</v>
      </c>
      <c r="E116" s="271"/>
      <c r="F116" s="271"/>
      <c r="G116" s="134"/>
      <c r="H116" s="134"/>
      <c r="I116" s="134"/>
      <c r="J116" s="93">
        <v>0</v>
      </c>
      <c r="K116" s="134"/>
      <c r="L116" s="136"/>
      <c r="M116" s="137"/>
      <c r="N116" s="138" t="s">
        <v>37</v>
      </c>
      <c r="O116" s="137"/>
      <c r="P116" s="137"/>
      <c r="Q116" s="137"/>
      <c r="R116" s="137"/>
      <c r="S116" s="134"/>
      <c r="T116" s="134"/>
      <c r="U116" s="134"/>
      <c r="V116" s="134"/>
      <c r="W116" s="134"/>
      <c r="X116" s="134"/>
      <c r="Y116" s="134"/>
      <c r="Z116" s="134"/>
      <c r="AA116" s="134"/>
      <c r="AB116" s="134"/>
      <c r="AC116" s="134"/>
      <c r="AD116" s="134"/>
      <c r="AE116" s="134"/>
      <c r="AF116" s="137"/>
      <c r="AG116" s="137"/>
      <c r="AH116" s="137"/>
      <c r="AI116" s="137"/>
      <c r="AJ116" s="137"/>
      <c r="AK116" s="137"/>
      <c r="AL116" s="137"/>
      <c r="AM116" s="137"/>
      <c r="AN116" s="137"/>
      <c r="AO116" s="137"/>
      <c r="AP116" s="137"/>
      <c r="AQ116" s="137"/>
      <c r="AR116" s="137"/>
      <c r="AS116" s="137"/>
      <c r="AT116" s="137"/>
      <c r="AU116" s="137"/>
      <c r="AV116" s="137"/>
      <c r="AW116" s="137"/>
      <c r="AX116" s="137"/>
      <c r="AY116" s="139" t="s">
        <v>166</v>
      </c>
      <c r="AZ116" s="137"/>
      <c r="BA116" s="137"/>
      <c r="BB116" s="137"/>
      <c r="BC116" s="137"/>
      <c r="BD116" s="137"/>
      <c r="BE116" s="140">
        <f t="shared" ref="BE116:BE121" si="0">IF(N116="základná",J116,0)</f>
        <v>0</v>
      </c>
      <c r="BF116" s="140">
        <f t="shared" ref="BF116:BF121" si="1">IF(N116="znížená",J116,0)</f>
        <v>0</v>
      </c>
      <c r="BG116" s="140">
        <f t="shared" ref="BG116:BG121" si="2">IF(N116="zákl. prenesená",J116,0)</f>
        <v>0</v>
      </c>
      <c r="BH116" s="140">
        <f t="shared" ref="BH116:BH121" si="3">IF(N116="zníž. prenesená",J116,0)</f>
        <v>0</v>
      </c>
      <c r="BI116" s="140">
        <f t="shared" ref="BI116:BI121" si="4">IF(N116="nulová",J116,0)</f>
        <v>0</v>
      </c>
      <c r="BJ116" s="139" t="s">
        <v>92</v>
      </c>
      <c r="BK116" s="137"/>
      <c r="BL116" s="137"/>
      <c r="BM116" s="137"/>
    </row>
    <row r="117" spans="1:65" s="2" customFormat="1" ht="18" customHeight="1">
      <c r="A117" s="35"/>
      <c r="B117" s="133"/>
      <c r="C117" s="134"/>
      <c r="D117" s="248" t="s">
        <v>167</v>
      </c>
      <c r="E117" s="271"/>
      <c r="F117" s="271"/>
      <c r="G117" s="134"/>
      <c r="H117" s="134"/>
      <c r="I117" s="134"/>
      <c r="J117" s="93">
        <v>0</v>
      </c>
      <c r="K117" s="134"/>
      <c r="L117" s="136"/>
      <c r="M117" s="137"/>
      <c r="N117" s="138" t="s">
        <v>37</v>
      </c>
      <c r="O117" s="137"/>
      <c r="P117" s="137"/>
      <c r="Q117" s="137"/>
      <c r="R117" s="137"/>
      <c r="S117" s="134"/>
      <c r="T117" s="134"/>
      <c r="U117" s="134"/>
      <c r="V117" s="134"/>
      <c r="W117" s="134"/>
      <c r="X117" s="134"/>
      <c r="Y117" s="134"/>
      <c r="Z117" s="134"/>
      <c r="AA117" s="134"/>
      <c r="AB117" s="134"/>
      <c r="AC117" s="134"/>
      <c r="AD117" s="134"/>
      <c r="AE117" s="134"/>
      <c r="AF117" s="137"/>
      <c r="AG117" s="137"/>
      <c r="AH117" s="137"/>
      <c r="AI117" s="137"/>
      <c r="AJ117" s="137"/>
      <c r="AK117" s="137"/>
      <c r="AL117" s="137"/>
      <c r="AM117" s="137"/>
      <c r="AN117" s="137"/>
      <c r="AO117" s="137"/>
      <c r="AP117" s="137"/>
      <c r="AQ117" s="137"/>
      <c r="AR117" s="137"/>
      <c r="AS117" s="137"/>
      <c r="AT117" s="137"/>
      <c r="AU117" s="137"/>
      <c r="AV117" s="137"/>
      <c r="AW117" s="137"/>
      <c r="AX117" s="137"/>
      <c r="AY117" s="139" t="s">
        <v>166</v>
      </c>
      <c r="AZ117" s="137"/>
      <c r="BA117" s="137"/>
      <c r="BB117" s="137"/>
      <c r="BC117" s="137"/>
      <c r="BD117" s="137"/>
      <c r="BE117" s="140">
        <f t="shared" si="0"/>
        <v>0</v>
      </c>
      <c r="BF117" s="140">
        <f t="shared" si="1"/>
        <v>0</v>
      </c>
      <c r="BG117" s="140">
        <f t="shared" si="2"/>
        <v>0</v>
      </c>
      <c r="BH117" s="140">
        <f t="shared" si="3"/>
        <v>0</v>
      </c>
      <c r="BI117" s="140">
        <f t="shared" si="4"/>
        <v>0</v>
      </c>
      <c r="BJ117" s="139" t="s">
        <v>92</v>
      </c>
      <c r="BK117" s="137"/>
      <c r="BL117" s="137"/>
      <c r="BM117" s="137"/>
    </row>
    <row r="118" spans="1:65" s="2" customFormat="1" ht="18" customHeight="1">
      <c r="A118" s="35"/>
      <c r="B118" s="133"/>
      <c r="C118" s="134"/>
      <c r="D118" s="248" t="s">
        <v>168</v>
      </c>
      <c r="E118" s="271"/>
      <c r="F118" s="271"/>
      <c r="G118" s="134"/>
      <c r="H118" s="134"/>
      <c r="I118" s="134"/>
      <c r="J118" s="93">
        <v>0</v>
      </c>
      <c r="K118" s="134"/>
      <c r="L118" s="136"/>
      <c r="M118" s="137"/>
      <c r="N118" s="138" t="s">
        <v>37</v>
      </c>
      <c r="O118" s="137"/>
      <c r="P118" s="137"/>
      <c r="Q118" s="137"/>
      <c r="R118" s="137"/>
      <c r="S118" s="134"/>
      <c r="T118" s="134"/>
      <c r="U118" s="134"/>
      <c r="V118" s="134"/>
      <c r="W118" s="134"/>
      <c r="X118" s="134"/>
      <c r="Y118" s="134"/>
      <c r="Z118" s="134"/>
      <c r="AA118" s="134"/>
      <c r="AB118" s="134"/>
      <c r="AC118" s="134"/>
      <c r="AD118" s="134"/>
      <c r="AE118" s="134"/>
      <c r="AF118" s="137"/>
      <c r="AG118" s="137"/>
      <c r="AH118" s="137"/>
      <c r="AI118" s="137"/>
      <c r="AJ118" s="137"/>
      <c r="AK118" s="137"/>
      <c r="AL118" s="137"/>
      <c r="AM118" s="137"/>
      <c r="AN118" s="137"/>
      <c r="AO118" s="137"/>
      <c r="AP118" s="137"/>
      <c r="AQ118" s="137"/>
      <c r="AR118" s="137"/>
      <c r="AS118" s="137"/>
      <c r="AT118" s="137"/>
      <c r="AU118" s="137"/>
      <c r="AV118" s="137"/>
      <c r="AW118" s="137"/>
      <c r="AX118" s="137"/>
      <c r="AY118" s="139" t="s">
        <v>166</v>
      </c>
      <c r="AZ118" s="137"/>
      <c r="BA118" s="137"/>
      <c r="BB118" s="137"/>
      <c r="BC118" s="137"/>
      <c r="BD118" s="137"/>
      <c r="BE118" s="140">
        <f t="shared" si="0"/>
        <v>0</v>
      </c>
      <c r="BF118" s="140">
        <f t="shared" si="1"/>
        <v>0</v>
      </c>
      <c r="BG118" s="140">
        <f t="shared" si="2"/>
        <v>0</v>
      </c>
      <c r="BH118" s="140">
        <f t="shared" si="3"/>
        <v>0</v>
      </c>
      <c r="BI118" s="140">
        <f t="shared" si="4"/>
        <v>0</v>
      </c>
      <c r="BJ118" s="139" t="s">
        <v>92</v>
      </c>
      <c r="BK118" s="137"/>
      <c r="BL118" s="137"/>
      <c r="BM118" s="137"/>
    </row>
    <row r="119" spans="1:65" s="2" customFormat="1" ht="18" customHeight="1">
      <c r="A119" s="35"/>
      <c r="B119" s="133"/>
      <c r="C119" s="134"/>
      <c r="D119" s="248" t="s">
        <v>169</v>
      </c>
      <c r="E119" s="271"/>
      <c r="F119" s="271"/>
      <c r="G119" s="134"/>
      <c r="H119" s="134"/>
      <c r="I119" s="134"/>
      <c r="J119" s="93">
        <v>0</v>
      </c>
      <c r="K119" s="134"/>
      <c r="L119" s="136"/>
      <c r="M119" s="137"/>
      <c r="N119" s="138" t="s">
        <v>37</v>
      </c>
      <c r="O119" s="137"/>
      <c r="P119" s="137"/>
      <c r="Q119" s="137"/>
      <c r="R119" s="137"/>
      <c r="S119" s="134"/>
      <c r="T119" s="134"/>
      <c r="U119" s="134"/>
      <c r="V119" s="134"/>
      <c r="W119" s="134"/>
      <c r="X119" s="134"/>
      <c r="Y119" s="134"/>
      <c r="Z119" s="134"/>
      <c r="AA119" s="134"/>
      <c r="AB119" s="134"/>
      <c r="AC119" s="134"/>
      <c r="AD119" s="134"/>
      <c r="AE119" s="134"/>
      <c r="AF119" s="137"/>
      <c r="AG119" s="137"/>
      <c r="AH119" s="137"/>
      <c r="AI119" s="137"/>
      <c r="AJ119" s="137"/>
      <c r="AK119" s="137"/>
      <c r="AL119" s="137"/>
      <c r="AM119" s="137"/>
      <c r="AN119" s="137"/>
      <c r="AO119" s="137"/>
      <c r="AP119" s="137"/>
      <c r="AQ119" s="137"/>
      <c r="AR119" s="137"/>
      <c r="AS119" s="137"/>
      <c r="AT119" s="137"/>
      <c r="AU119" s="137"/>
      <c r="AV119" s="137"/>
      <c r="AW119" s="137"/>
      <c r="AX119" s="137"/>
      <c r="AY119" s="139" t="s">
        <v>166</v>
      </c>
      <c r="AZ119" s="137"/>
      <c r="BA119" s="137"/>
      <c r="BB119" s="137"/>
      <c r="BC119" s="137"/>
      <c r="BD119" s="137"/>
      <c r="BE119" s="140">
        <f t="shared" si="0"/>
        <v>0</v>
      </c>
      <c r="BF119" s="140">
        <f t="shared" si="1"/>
        <v>0</v>
      </c>
      <c r="BG119" s="140">
        <f t="shared" si="2"/>
        <v>0</v>
      </c>
      <c r="BH119" s="140">
        <f t="shared" si="3"/>
        <v>0</v>
      </c>
      <c r="BI119" s="140">
        <f t="shared" si="4"/>
        <v>0</v>
      </c>
      <c r="BJ119" s="139" t="s">
        <v>92</v>
      </c>
      <c r="BK119" s="137"/>
      <c r="BL119" s="137"/>
      <c r="BM119" s="137"/>
    </row>
    <row r="120" spans="1:65" s="2" customFormat="1" ht="18" customHeight="1">
      <c r="A120" s="35"/>
      <c r="B120" s="133"/>
      <c r="C120" s="134"/>
      <c r="D120" s="248" t="s">
        <v>170</v>
      </c>
      <c r="E120" s="271"/>
      <c r="F120" s="271"/>
      <c r="G120" s="134"/>
      <c r="H120" s="134"/>
      <c r="I120" s="134"/>
      <c r="J120" s="93">
        <v>0</v>
      </c>
      <c r="K120" s="134"/>
      <c r="L120" s="136"/>
      <c r="M120" s="137"/>
      <c r="N120" s="138" t="s">
        <v>37</v>
      </c>
      <c r="O120" s="137"/>
      <c r="P120" s="137"/>
      <c r="Q120" s="137"/>
      <c r="R120" s="137"/>
      <c r="S120" s="134"/>
      <c r="T120" s="134"/>
      <c r="U120" s="134"/>
      <c r="V120" s="134"/>
      <c r="W120" s="134"/>
      <c r="X120" s="134"/>
      <c r="Y120" s="134"/>
      <c r="Z120" s="134"/>
      <c r="AA120" s="134"/>
      <c r="AB120" s="134"/>
      <c r="AC120" s="134"/>
      <c r="AD120" s="134"/>
      <c r="AE120" s="134"/>
      <c r="AF120" s="137"/>
      <c r="AG120" s="137"/>
      <c r="AH120" s="137"/>
      <c r="AI120" s="137"/>
      <c r="AJ120" s="137"/>
      <c r="AK120" s="137"/>
      <c r="AL120" s="137"/>
      <c r="AM120" s="137"/>
      <c r="AN120" s="137"/>
      <c r="AO120" s="137"/>
      <c r="AP120" s="137"/>
      <c r="AQ120" s="137"/>
      <c r="AR120" s="137"/>
      <c r="AS120" s="137"/>
      <c r="AT120" s="137"/>
      <c r="AU120" s="137"/>
      <c r="AV120" s="137"/>
      <c r="AW120" s="137"/>
      <c r="AX120" s="137"/>
      <c r="AY120" s="139" t="s">
        <v>166</v>
      </c>
      <c r="AZ120" s="137"/>
      <c r="BA120" s="137"/>
      <c r="BB120" s="137"/>
      <c r="BC120" s="137"/>
      <c r="BD120" s="137"/>
      <c r="BE120" s="140">
        <f t="shared" si="0"/>
        <v>0</v>
      </c>
      <c r="BF120" s="140">
        <f t="shared" si="1"/>
        <v>0</v>
      </c>
      <c r="BG120" s="140">
        <f t="shared" si="2"/>
        <v>0</v>
      </c>
      <c r="BH120" s="140">
        <f t="shared" si="3"/>
        <v>0</v>
      </c>
      <c r="BI120" s="140">
        <f t="shared" si="4"/>
        <v>0</v>
      </c>
      <c r="BJ120" s="139" t="s">
        <v>92</v>
      </c>
      <c r="BK120" s="137"/>
      <c r="BL120" s="137"/>
      <c r="BM120" s="137"/>
    </row>
    <row r="121" spans="1:65" s="2" customFormat="1" ht="18" customHeight="1">
      <c r="A121" s="35"/>
      <c r="B121" s="133"/>
      <c r="C121" s="134"/>
      <c r="D121" s="135" t="s">
        <v>171</v>
      </c>
      <c r="E121" s="134"/>
      <c r="F121" s="134"/>
      <c r="G121" s="134"/>
      <c r="H121" s="134"/>
      <c r="I121" s="134"/>
      <c r="J121" s="93">
        <f>ROUND(J30*T121,2)</f>
        <v>0</v>
      </c>
      <c r="K121" s="134"/>
      <c r="L121" s="136"/>
      <c r="M121" s="137"/>
      <c r="N121" s="138" t="s">
        <v>37</v>
      </c>
      <c r="O121" s="137"/>
      <c r="P121" s="137"/>
      <c r="Q121" s="137"/>
      <c r="R121" s="137"/>
      <c r="S121" s="134"/>
      <c r="T121" s="134"/>
      <c r="U121" s="134"/>
      <c r="V121" s="134"/>
      <c r="W121" s="134"/>
      <c r="X121" s="134"/>
      <c r="Y121" s="134"/>
      <c r="Z121" s="134"/>
      <c r="AA121" s="134"/>
      <c r="AB121" s="134"/>
      <c r="AC121" s="134"/>
      <c r="AD121" s="134"/>
      <c r="AE121" s="134"/>
      <c r="AF121" s="137"/>
      <c r="AG121" s="137"/>
      <c r="AH121" s="137"/>
      <c r="AI121" s="137"/>
      <c r="AJ121" s="137"/>
      <c r="AK121" s="137"/>
      <c r="AL121" s="137"/>
      <c r="AM121" s="137"/>
      <c r="AN121" s="137"/>
      <c r="AO121" s="137"/>
      <c r="AP121" s="137"/>
      <c r="AQ121" s="137"/>
      <c r="AR121" s="137"/>
      <c r="AS121" s="137"/>
      <c r="AT121" s="137"/>
      <c r="AU121" s="137"/>
      <c r="AV121" s="137"/>
      <c r="AW121" s="137"/>
      <c r="AX121" s="137"/>
      <c r="AY121" s="139" t="s">
        <v>172</v>
      </c>
      <c r="AZ121" s="137"/>
      <c r="BA121" s="137"/>
      <c r="BB121" s="137"/>
      <c r="BC121" s="137"/>
      <c r="BD121" s="137"/>
      <c r="BE121" s="140">
        <f t="shared" si="0"/>
        <v>0</v>
      </c>
      <c r="BF121" s="140">
        <f t="shared" si="1"/>
        <v>0</v>
      </c>
      <c r="BG121" s="140">
        <f t="shared" si="2"/>
        <v>0</v>
      </c>
      <c r="BH121" s="140">
        <f t="shared" si="3"/>
        <v>0</v>
      </c>
      <c r="BI121" s="140">
        <f t="shared" si="4"/>
        <v>0</v>
      </c>
      <c r="BJ121" s="139" t="s">
        <v>92</v>
      </c>
      <c r="BK121" s="137"/>
      <c r="BL121" s="137"/>
      <c r="BM121" s="137"/>
    </row>
    <row r="122" spans="1:65" s="2" customFormat="1">
      <c r="A122" s="35"/>
      <c r="B122" s="36"/>
      <c r="C122" s="35"/>
      <c r="D122" s="35"/>
      <c r="E122" s="35"/>
      <c r="F122" s="35"/>
      <c r="G122" s="35"/>
      <c r="H122" s="35"/>
      <c r="I122" s="35"/>
      <c r="J122" s="35"/>
      <c r="K122" s="35"/>
      <c r="L122" s="45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</row>
    <row r="123" spans="1:65" s="2" customFormat="1" ht="29.25" customHeight="1">
      <c r="A123" s="35"/>
      <c r="B123" s="36"/>
      <c r="C123" s="101" t="s">
        <v>88</v>
      </c>
      <c r="D123" s="102"/>
      <c r="E123" s="102"/>
      <c r="F123" s="102"/>
      <c r="G123" s="102"/>
      <c r="H123" s="102"/>
      <c r="I123" s="102"/>
      <c r="J123" s="103">
        <f>ROUND(J96+J115,2)</f>
        <v>0</v>
      </c>
      <c r="K123" s="102"/>
      <c r="L123" s="45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</row>
    <row r="124" spans="1:65" s="2" customFormat="1" ht="6.95" customHeight="1">
      <c r="A124" s="35"/>
      <c r="B124" s="50"/>
      <c r="C124" s="51"/>
      <c r="D124" s="51"/>
      <c r="E124" s="51"/>
      <c r="F124" s="51"/>
      <c r="G124" s="51"/>
      <c r="H124" s="51"/>
      <c r="I124" s="51"/>
      <c r="J124" s="51"/>
      <c r="K124" s="51"/>
      <c r="L124" s="45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</row>
    <row r="128" spans="1:65" s="2" customFormat="1" ht="6.95" customHeight="1">
      <c r="A128" s="35"/>
      <c r="B128" s="52"/>
      <c r="C128" s="53"/>
      <c r="D128" s="53"/>
      <c r="E128" s="53"/>
      <c r="F128" s="53"/>
      <c r="G128" s="53"/>
      <c r="H128" s="53"/>
      <c r="I128" s="53"/>
      <c r="J128" s="53"/>
      <c r="K128" s="53"/>
      <c r="L128" s="45"/>
      <c r="S128" s="35"/>
      <c r="T128" s="35"/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</row>
    <row r="129" spans="1:63" s="2" customFormat="1" ht="24.95" customHeight="1">
      <c r="A129" s="35"/>
      <c r="B129" s="36"/>
      <c r="C129" s="22" t="s">
        <v>173</v>
      </c>
      <c r="D129" s="35"/>
      <c r="E129" s="35"/>
      <c r="F129" s="35"/>
      <c r="G129" s="35"/>
      <c r="H129" s="35"/>
      <c r="I129" s="35"/>
      <c r="J129" s="35"/>
      <c r="K129" s="35"/>
      <c r="L129" s="45"/>
      <c r="S129" s="35"/>
      <c r="T129" s="35"/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</row>
    <row r="130" spans="1:63" s="2" customFormat="1" ht="6.95" customHeight="1">
      <c r="A130" s="35"/>
      <c r="B130" s="36"/>
      <c r="C130" s="35"/>
      <c r="D130" s="35"/>
      <c r="E130" s="35"/>
      <c r="F130" s="35"/>
      <c r="G130" s="35"/>
      <c r="H130" s="35"/>
      <c r="I130" s="35"/>
      <c r="J130" s="35"/>
      <c r="K130" s="35"/>
      <c r="L130" s="45"/>
      <c r="S130" s="35"/>
      <c r="T130" s="35"/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</row>
    <row r="131" spans="1:63" s="2" customFormat="1" ht="12" customHeight="1">
      <c r="A131" s="35"/>
      <c r="B131" s="36"/>
      <c r="C131" s="28" t="s">
        <v>14</v>
      </c>
      <c r="D131" s="35"/>
      <c r="E131" s="35"/>
      <c r="F131" s="35"/>
      <c r="G131" s="35"/>
      <c r="H131" s="35"/>
      <c r="I131" s="35"/>
      <c r="J131" s="35"/>
      <c r="K131" s="35"/>
      <c r="L131" s="45"/>
      <c r="S131" s="35"/>
      <c r="T131" s="35"/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</row>
    <row r="132" spans="1:63" s="2" customFormat="1" ht="16.5" customHeight="1">
      <c r="A132" s="35"/>
      <c r="B132" s="36"/>
      <c r="C132" s="35"/>
      <c r="D132" s="35"/>
      <c r="E132" s="272" t="str">
        <f>E7</f>
        <v>Farma Turová - Hnojná koncovka kravína KN-C 1337</v>
      </c>
      <c r="F132" s="273"/>
      <c r="G132" s="273"/>
      <c r="H132" s="273"/>
      <c r="I132" s="35"/>
      <c r="J132" s="35"/>
      <c r="K132" s="35"/>
      <c r="L132" s="45"/>
      <c r="S132" s="35"/>
      <c r="T132" s="35"/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</row>
    <row r="133" spans="1:63" s="2" customFormat="1" ht="12" customHeight="1">
      <c r="A133" s="35"/>
      <c r="B133" s="36"/>
      <c r="C133" s="28" t="s">
        <v>109</v>
      </c>
      <c r="D133" s="35"/>
      <c r="E133" s="35"/>
      <c r="F133" s="35"/>
      <c r="G133" s="35"/>
      <c r="H133" s="35"/>
      <c r="I133" s="35"/>
      <c r="J133" s="35"/>
      <c r="K133" s="35"/>
      <c r="L133" s="45"/>
      <c r="S133" s="35"/>
      <c r="T133" s="35"/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</row>
    <row r="134" spans="1:63" s="2" customFormat="1" ht="16.5" customHeight="1">
      <c r="A134" s="35"/>
      <c r="B134" s="36"/>
      <c r="C134" s="35"/>
      <c r="D134" s="35"/>
      <c r="E134" s="261" t="str">
        <f>E9</f>
        <v>Farma Turová - Hnojná koncovka kravína KN-C 1337</v>
      </c>
      <c r="F134" s="274"/>
      <c r="G134" s="274"/>
      <c r="H134" s="274"/>
      <c r="I134" s="35"/>
      <c r="J134" s="35"/>
      <c r="K134" s="35"/>
      <c r="L134" s="45"/>
      <c r="S134" s="35"/>
      <c r="T134" s="35"/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</row>
    <row r="135" spans="1:63" s="2" customFormat="1" ht="6.95" customHeight="1">
      <c r="A135" s="35"/>
      <c r="B135" s="36"/>
      <c r="C135" s="35"/>
      <c r="D135" s="35"/>
      <c r="E135" s="35"/>
      <c r="F135" s="35"/>
      <c r="G135" s="35"/>
      <c r="H135" s="35"/>
      <c r="I135" s="35"/>
      <c r="J135" s="35"/>
      <c r="K135" s="35"/>
      <c r="L135" s="45"/>
      <c r="S135" s="35"/>
      <c r="T135" s="35"/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</row>
    <row r="136" spans="1:63" s="2" customFormat="1" ht="12" customHeight="1">
      <c r="A136" s="35"/>
      <c r="B136" s="36"/>
      <c r="C136" s="28" t="s">
        <v>17</v>
      </c>
      <c r="D136" s="35"/>
      <c r="E136" s="35"/>
      <c r="F136" s="26" t="str">
        <f>F12</f>
        <v xml:space="preserve"> </v>
      </c>
      <c r="G136" s="35"/>
      <c r="H136" s="35"/>
      <c r="I136" s="28" t="s">
        <v>19</v>
      </c>
      <c r="J136" s="58">
        <f>IF(J12="","",J12)</f>
        <v>44309</v>
      </c>
      <c r="K136" s="35"/>
      <c r="L136" s="45"/>
      <c r="S136" s="35"/>
      <c r="T136" s="35"/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</row>
    <row r="137" spans="1:63" s="2" customFormat="1" ht="6.95" customHeight="1">
      <c r="A137" s="35"/>
      <c r="B137" s="36"/>
      <c r="C137" s="35"/>
      <c r="D137" s="35"/>
      <c r="E137" s="35"/>
      <c r="F137" s="35"/>
      <c r="G137" s="35"/>
      <c r="H137" s="35"/>
      <c r="I137" s="35"/>
      <c r="J137" s="35"/>
      <c r="K137" s="35"/>
      <c r="L137" s="45"/>
      <c r="S137" s="35"/>
      <c r="T137" s="35"/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</row>
    <row r="138" spans="1:63" s="2" customFormat="1" ht="15.2" customHeight="1">
      <c r="A138" s="35"/>
      <c r="B138" s="36"/>
      <c r="C138" s="28" t="s">
        <v>20</v>
      </c>
      <c r="D138" s="35"/>
      <c r="E138" s="35"/>
      <c r="F138" s="26" t="str">
        <f>E15</f>
        <v>Ing. Peter Badiar BONUM</v>
      </c>
      <c r="G138" s="35"/>
      <c r="H138" s="35"/>
      <c r="I138" s="28" t="s">
        <v>25</v>
      </c>
      <c r="J138" s="31" t="str">
        <f>E21</f>
        <v>Ing. Peter Jurek</v>
      </c>
      <c r="K138" s="35"/>
      <c r="L138" s="45"/>
      <c r="S138" s="35"/>
      <c r="T138" s="35"/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</row>
    <row r="139" spans="1:63" s="2" customFormat="1" ht="15.2" customHeight="1">
      <c r="A139" s="35"/>
      <c r="B139" s="36"/>
      <c r="C139" s="28" t="s">
        <v>23</v>
      </c>
      <c r="D139" s="35"/>
      <c r="E139" s="35"/>
      <c r="F139" s="26" t="str">
        <f>IF(E18="","",E18)</f>
        <v>Vyplň údaj</v>
      </c>
      <c r="G139" s="35"/>
      <c r="H139" s="35"/>
      <c r="I139" s="28" t="s">
        <v>27</v>
      </c>
      <c r="J139" s="31" t="str">
        <f>E24</f>
        <v>Rosoft,s.r.o.</v>
      </c>
      <c r="K139" s="35"/>
      <c r="L139" s="45"/>
      <c r="S139" s="35"/>
      <c r="T139" s="35"/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</row>
    <row r="140" spans="1:63" s="2" customFormat="1" ht="10.35" customHeight="1">
      <c r="A140" s="35"/>
      <c r="B140" s="36"/>
      <c r="C140" s="35"/>
      <c r="D140" s="35"/>
      <c r="E140" s="35"/>
      <c r="F140" s="35"/>
      <c r="G140" s="35"/>
      <c r="H140" s="35"/>
      <c r="I140" s="35"/>
      <c r="J140" s="35"/>
      <c r="K140" s="35"/>
      <c r="L140" s="45"/>
      <c r="S140" s="35"/>
      <c r="T140" s="35"/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</row>
    <row r="141" spans="1:63" s="11" customFormat="1" ht="29.25" customHeight="1">
      <c r="A141" s="141"/>
      <c r="B141" s="142"/>
      <c r="C141" s="143" t="s">
        <v>174</v>
      </c>
      <c r="D141" s="144" t="s">
        <v>56</v>
      </c>
      <c r="E141" s="144" t="s">
        <v>52</v>
      </c>
      <c r="F141" s="144" t="s">
        <v>53</v>
      </c>
      <c r="G141" s="144" t="s">
        <v>175</v>
      </c>
      <c r="H141" s="144" t="s">
        <v>176</v>
      </c>
      <c r="I141" s="144" t="s">
        <v>177</v>
      </c>
      <c r="J141" s="145" t="s">
        <v>145</v>
      </c>
      <c r="K141" s="146" t="s">
        <v>178</v>
      </c>
      <c r="L141" s="147"/>
      <c r="M141" s="65" t="s">
        <v>1</v>
      </c>
      <c r="N141" s="66" t="s">
        <v>35</v>
      </c>
      <c r="O141" s="66" t="s">
        <v>179</v>
      </c>
      <c r="P141" s="66" t="s">
        <v>180</v>
      </c>
      <c r="Q141" s="66" t="s">
        <v>181</v>
      </c>
      <c r="R141" s="66" t="s">
        <v>182</v>
      </c>
      <c r="S141" s="66" t="s">
        <v>183</v>
      </c>
      <c r="T141" s="67" t="s">
        <v>184</v>
      </c>
      <c r="U141" s="141"/>
      <c r="V141" s="141"/>
      <c r="W141" s="141"/>
      <c r="X141" s="141"/>
      <c r="Y141" s="141"/>
      <c r="Z141" s="141"/>
      <c r="AA141" s="141"/>
      <c r="AB141" s="141"/>
      <c r="AC141" s="141"/>
      <c r="AD141" s="141"/>
      <c r="AE141" s="141"/>
    </row>
    <row r="142" spans="1:63" s="2" customFormat="1" ht="22.9" customHeight="1">
      <c r="A142" s="35"/>
      <c r="B142" s="36"/>
      <c r="C142" s="72" t="s">
        <v>142</v>
      </c>
      <c r="D142" s="35"/>
      <c r="E142" s="35"/>
      <c r="F142" s="35"/>
      <c r="G142" s="35"/>
      <c r="H142" s="35"/>
      <c r="I142" s="35"/>
      <c r="J142" s="148">
        <f>BK142</f>
        <v>0</v>
      </c>
      <c r="K142" s="35"/>
      <c r="L142" s="36"/>
      <c r="M142" s="68"/>
      <c r="N142" s="59"/>
      <c r="O142" s="69"/>
      <c r="P142" s="149">
        <f>P143+P421</f>
        <v>0</v>
      </c>
      <c r="Q142" s="69"/>
      <c r="R142" s="149">
        <f>R143+R421</f>
        <v>314.74730562000002</v>
      </c>
      <c r="S142" s="69"/>
      <c r="T142" s="150">
        <f>T143+T421</f>
        <v>31.927197999999997</v>
      </c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T142" s="18" t="s">
        <v>70</v>
      </c>
      <c r="AU142" s="18" t="s">
        <v>147</v>
      </c>
      <c r="BK142" s="151">
        <f>BK143+BK421</f>
        <v>0</v>
      </c>
    </row>
    <row r="143" spans="1:63" s="12" customFormat="1" ht="25.9" customHeight="1">
      <c r="B143" s="152"/>
      <c r="D143" s="153" t="s">
        <v>70</v>
      </c>
      <c r="E143" s="154" t="s">
        <v>185</v>
      </c>
      <c r="F143" s="154" t="s">
        <v>186</v>
      </c>
      <c r="I143" s="155"/>
      <c r="J143" s="156">
        <f>BK143</f>
        <v>0</v>
      </c>
      <c r="L143" s="152"/>
      <c r="M143" s="157"/>
      <c r="N143" s="158"/>
      <c r="O143" s="158"/>
      <c r="P143" s="159">
        <f>P144+P194+P259+P324+P352+P374+P387+P419</f>
        <v>0</v>
      </c>
      <c r="Q143" s="158"/>
      <c r="R143" s="159">
        <f>R144+R194+R259+R324+R352+R374+R387+R419</f>
        <v>307.48279136000002</v>
      </c>
      <c r="S143" s="158"/>
      <c r="T143" s="160">
        <f>T144+T194+T259+T324+T352+T374+T387+T419</f>
        <v>31.893199999999997</v>
      </c>
      <c r="AR143" s="153" t="s">
        <v>78</v>
      </c>
      <c r="AT143" s="161" t="s">
        <v>70</v>
      </c>
      <c r="AU143" s="161" t="s">
        <v>71</v>
      </c>
      <c r="AY143" s="153" t="s">
        <v>187</v>
      </c>
      <c r="BK143" s="162">
        <f>BK144+BK194+BK259+BK324+BK352+BK374+BK387+BK419</f>
        <v>0</v>
      </c>
    </row>
    <row r="144" spans="1:63" s="12" customFormat="1" ht="22.9" customHeight="1">
      <c r="B144" s="152"/>
      <c r="D144" s="153" t="s">
        <v>70</v>
      </c>
      <c r="E144" s="163" t="s">
        <v>78</v>
      </c>
      <c r="F144" s="163" t="s">
        <v>188</v>
      </c>
      <c r="I144" s="155"/>
      <c r="J144" s="164">
        <f>BK144</f>
        <v>0</v>
      </c>
      <c r="L144" s="152"/>
      <c r="M144" s="157"/>
      <c r="N144" s="158"/>
      <c r="O144" s="158"/>
      <c r="P144" s="159">
        <f>SUM(P145:P193)</f>
        <v>0</v>
      </c>
      <c r="Q144" s="158"/>
      <c r="R144" s="159">
        <f>SUM(R145:R193)</f>
        <v>104.988</v>
      </c>
      <c r="S144" s="158"/>
      <c r="T144" s="160">
        <f>SUM(T145:T193)</f>
        <v>0</v>
      </c>
      <c r="AR144" s="153" t="s">
        <v>78</v>
      </c>
      <c r="AT144" s="161" t="s">
        <v>70</v>
      </c>
      <c r="AU144" s="161" t="s">
        <v>78</v>
      </c>
      <c r="AY144" s="153" t="s">
        <v>187</v>
      </c>
      <c r="BK144" s="162">
        <f>SUM(BK145:BK193)</f>
        <v>0</v>
      </c>
    </row>
    <row r="145" spans="1:65" s="2" customFormat="1" ht="21.75" customHeight="1">
      <c r="A145" s="35"/>
      <c r="B145" s="133"/>
      <c r="C145" s="165" t="s">
        <v>78</v>
      </c>
      <c r="D145" s="165" t="s">
        <v>189</v>
      </c>
      <c r="E145" s="166" t="s">
        <v>190</v>
      </c>
      <c r="F145" s="167" t="s">
        <v>191</v>
      </c>
      <c r="G145" s="168" t="s">
        <v>192</v>
      </c>
      <c r="H145" s="169">
        <v>182.27199999999999</v>
      </c>
      <c r="I145" s="170"/>
      <c r="J145" s="171">
        <f>ROUND(I145*H145,2)</f>
        <v>0</v>
      </c>
      <c r="K145" s="172"/>
      <c r="L145" s="36"/>
      <c r="M145" s="173" t="s">
        <v>1</v>
      </c>
      <c r="N145" s="174" t="s">
        <v>37</v>
      </c>
      <c r="O145" s="61"/>
      <c r="P145" s="175">
        <f>O145*H145</f>
        <v>0</v>
      </c>
      <c r="Q145" s="175">
        <v>0</v>
      </c>
      <c r="R145" s="175">
        <f>Q145*H145</f>
        <v>0</v>
      </c>
      <c r="S145" s="175">
        <v>0</v>
      </c>
      <c r="T145" s="176">
        <f>S145*H145</f>
        <v>0</v>
      </c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R145" s="177" t="s">
        <v>193</v>
      </c>
      <c r="AT145" s="177" t="s">
        <v>189</v>
      </c>
      <c r="AU145" s="177" t="s">
        <v>92</v>
      </c>
      <c r="AY145" s="18" t="s">
        <v>187</v>
      </c>
      <c r="BE145" s="97">
        <f>IF(N145="základná",J145,0)</f>
        <v>0</v>
      </c>
      <c r="BF145" s="97">
        <f>IF(N145="znížená",J145,0)</f>
        <v>0</v>
      </c>
      <c r="BG145" s="97">
        <f>IF(N145="zákl. prenesená",J145,0)</f>
        <v>0</v>
      </c>
      <c r="BH145" s="97">
        <f>IF(N145="zníž. prenesená",J145,0)</f>
        <v>0</v>
      </c>
      <c r="BI145" s="97">
        <f>IF(N145="nulová",J145,0)</f>
        <v>0</v>
      </c>
      <c r="BJ145" s="18" t="s">
        <v>92</v>
      </c>
      <c r="BK145" s="97">
        <f>ROUND(I145*H145,2)</f>
        <v>0</v>
      </c>
      <c r="BL145" s="18" t="s">
        <v>193</v>
      </c>
      <c r="BM145" s="177" t="s">
        <v>194</v>
      </c>
    </row>
    <row r="146" spans="1:65" s="13" customFormat="1">
      <c r="B146" s="178"/>
      <c r="D146" s="179" t="s">
        <v>195</v>
      </c>
      <c r="E146" s="180" t="s">
        <v>1</v>
      </c>
      <c r="F146" s="181" t="s">
        <v>196</v>
      </c>
      <c r="H146" s="180" t="s">
        <v>1</v>
      </c>
      <c r="I146" s="182"/>
      <c r="L146" s="178"/>
      <c r="M146" s="183"/>
      <c r="N146" s="184"/>
      <c r="O146" s="184"/>
      <c r="P146" s="184"/>
      <c r="Q146" s="184"/>
      <c r="R146" s="184"/>
      <c r="S146" s="184"/>
      <c r="T146" s="185"/>
      <c r="AT146" s="180" t="s">
        <v>195</v>
      </c>
      <c r="AU146" s="180" t="s">
        <v>92</v>
      </c>
      <c r="AV146" s="13" t="s">
        <v>78</v>
      </c>
      <c r="AW146" s="13" t="s">
        <v>26</v>
      </c>
      <c r="AX146" s="13" t="s">
        <v>71</v>
      </c>
      <c r="AY146" s="180" t="s">
        <v>187</v>
      </c>
    </row>
    <row r="147" spans="1:65" s="14" customFormat="1">
      <c r="B147" s="186"/>
      <c r="D147" s="179" t="s">
        <v>195</v>
      </c>
      <c r="E147" s="187" t="s">
        <v>1</v>
      </c>
      <c r="F147" s="188" t="s">
        <v>197</v>
      </c>
      <c r="H147" s="189">
        <v>182.27199999999999</v>
      </c>
      <c r="I147" s="190"/>
      <c r="L147" s="186"/>
      <c r="M147" s="191"/>
      <c r="N147" s="192"/>
      <c r="O147" s="192"/>
      <c r="P147" s="192"/>
      <c r="Q147" s="192"/>
      <c r="R147" s="192"/>
      <c r="S147" s="192"/>
      <c r="T147" s="193"/>
      <c r="AT147" s="187" t="s">
        <v>195</v>
      </c>
      <c r="AU147" s="187" t="s">
        <v>92</v>
      </c>
      <c r="AV147" s="14" t="s">
        <v>92</v>
      </c>
      <c r="AW147" s="14" t="s">
        <v>26</v>
      </c>
      <c r="AX147" s="14" t="s">
        <v>71</v>
      </c>
      <c r="AY147" s="187" t="s">
        <v>187</v>
      </c>
    </row>
    <row r="148" spans="1:65" s="15" customFormat="1">
      <c r="B148" s="194"/>
      <c r="D148" s="179" t="s">
        <v>195</v>
      </c>
      <c r="E148" s="195" t="s">
        <v>110</v>
      </c>
      <c r="F148" s="196" t="s">
        <v>198</v>
      </c>
      <c r="H148" s="197">
        <v>182.27199999999999</v>
      </c>
      <c r="I148" s="198"/>
      <c r="L148" s="194"/>
      <c r="M148" s="199"/>
      <c r="N148" s="200"/>
      <c r="O148" s="200"/>
      <c r="P148" s="200"/>
      <c r="Q148" s="200"/>
      <c r="R148" s="200"/>
      <c r="S148" s="200"/>
      <c r="T148" s="201"/>
      <c r="AT148" s="195" t="s">
        <v>195</v>
      </c>
      <c r="AU148" s="195" t="s">
        <v>92</v>
      </c>
      <c r="AV148" s="15" t="s">
        <v>193</v>
      </c>
      <c r="AW148" s="15" t="s">
        <v>26</v>
      </c>
      <c r="AX148" s="15" t="s">
        <v>78</v>
      </c>
      <c r="AY148" s="195" t="s">
        <v>187</v>
      </c>
    </row>
    <row r="149" spans="1:65" s="2" customFormat="1" ht="21.75" customHeight="1">
      <c r="A149" s="35"/>
      <c r="B149" s="133"/>
      <c r="C149" s="165" t="s">
        <v>92</v>
      </c>
      <c r="D149" s="165" t="s">
        <v>189</v>
      </c>
      <c r="E149" s="166" t="s">
        <v>199</v>
      </c>
      <c r="F149" s="167" t="s">
        <v>200</v>
      </c>
      <c r="G149" s="168" t="s">
        <v>192</v>
      </c>
      <c r="H149" s="169">
        <v>182.27199999999999</v>
      </c>
      <c r="I149" s="170"/>
      <c r="J149" s="171">
        <f>ROUND(I149*H149,2)</f>
        <v>0</v>
      </c>
      <c r="K149" s="172"/>
      <c r="L149" s="36"/>
      <c r="M149" s="173" t="s">
        <v>1</v>
      </c>
      <c r="N149" s="174" t="s">
        <v>37</v>
      </c>
      <c r="O149" s="61"/>
      <c r="P149" s="175">
        <f>O149*H149</f>
        <v>0</v>
      </c>
      <c r="Q149" s="175">
        <v>0</v>
      </c>
      <c r="R149" s="175">
        <f>Q149*H149</f>
        <v>0</v>
      </c>
      <c r="S149" s="175">
        <v>0</v>
      </c>
      <c r="T149" s="176">
        <f>S149*H149</f>
        <v>0</v>
      </c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R149" s="177" t="s">
        <v>193</v>
      </c>
      <c r="AT149" s="177" t="s">
        <v>189</v>
      </c>
      <c r="AU149" s="177" t="s">
        <v>92</v>
      </c>
      <c r="AY149" s="18" t="s">
        <v>187</v>
      </c>
      <c r="BE149" s="97">
        <f>IF(N149="základná",J149,0)</f>
        <v>0</v>
      </c>
      <c r="BF149" s="97">
        <f>IF(N149="znížená",J149,0)</f>
        <v>0</v>
      </c>
      <c r="BG149" s="97">
        <f>IF(N149="zákl. prenesená",J149,0)</f>
        <v>0</v>
      </c>
      <c r="BH149" s="97">
        <f>IF(N149="zníž. prenesená",J149,0)</f>
        <v>0</v>
      </c>
      <c r="BI149" s="97">
        <f>IF(N149="nulová",J149,0)</f>
        <v>0</v>
      </c>
      <c r="BJ149" s="18" t="s">
        <v>92</v>
      </c>
      <c r="BK149" s="97">
        <f>ROUND(I149*H149,2)</f>
        <v>0</v>
      </c>
      <c r="BL149" s="18" t="s">
        <v>193</v>
      </c>
      <c r="BM149" s="177" t="s">
        <v>201</v>
      </c>
    </row>
    <row r="150" spans="1:65" s="14" customFormat="1">
      <c r="B150" s="186"/>
      <c r="D150" s="179" t="s">
        <v>195</v>
      </c>
      <c r="E150" s="187" t="s">
        <v>1</v>
      </c>
      <c r="F150" s="188" t="s">
        <v>110</v>
      </c>
      <c r="H150" s="189">
        <v>182.27199999999999</v>
      </c>
      <c r="I150" s="190"/>
      <c r="L150" s="186"/>
      <c r="M150" s="191"/>
      <c r="N150" s="192"/>
      <c r="O150" s="192"/>
      <c r="P150" s="192"/>
      <c r="Q150" s="192"/>
      <c r="R150" s="192"/>
      <c r="S150" s="192"/>
      <c r="T150" s="193"/>
      <c r="AT150" s="187" t="s">
        <v>195</v>
      </c>
      <c r="AU150" s="187" t="s">
        <v>92</v>
      </c>
      <c r="AV150" s="14" t="s">
        <v>92</v>
      </c>
      <c r="AW150" s="14" t="s">
        <v>26</v>
      </c>
      <c r="AX150" s="14" t="s">
        <v>78</v>
      </c>
      <c r="AY150" s="187" t="s">
        <v>187</v>
      </c>
    </row>
    <row r="151" spans="1:65" s="2" customFormat="1" ht="16.5" customHeight="1">
      <c r="A151" s="35"/>
      <c r="B151" s="133"/>
      <c r="C151" s="165" t="s">
        <v>202</v>
      </c>
      <c r="D151" s="165" t="s">
        <v>189</v>
      </c>
      <c r="E151" s="166" t="s">
        <v>203</v>
      </c>
      <c r="F151" s="167" t="s">
        <v>204</v>
      </c>
      <c r="G151" s="168" t="s">
        <v>192</v>
      </c>
      <c r="H151" s="169">
        <v>19.899000000000001</v>
      </c>
      <c r="I151" s="170"/>
      <c r="J151" s="171">
        <f>ROUND(I151*H151,2)</f>
        <v>0</v>
      </c>
      <c r="K151" s="172"/>
      <c r="L151" s="36"/>
      <c r="M151" s="173" t="s">
        <v>1</v>
      </c>
      <c r="N151" s="174" t="s">
        <v>37</v>
      </c>
      <c r="O151" s="61"/>
      <c r="P151" s="175">
        <f>O151*H151</f>
        <v>0</v>
      </c>
      <c r="Q151" s="175">
        <v>0</v>
      </c>
      <c r="R151" s="175">
        <f>Q151*H151</f>
        <v>0</v>
      </c>
      <c r="S151" s="175">
        <v>0</v>
      </c>
      <c r="T151" s="176">
        <f>S151*H151</f>
        <v>0</v>
      </c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R151" s="177" t="s">
        <v>193</v>
      </c>
      <c r="AT151" s="177" t="s">
        <v>189</v>
      </c>
      <c r="AU151" s="177" t="s">
        <v>92</v>
      </c>
      <c r="AY151" s="18" t="s">
        <v>187</v>
      </c>
      <c r="BE151" s="97">
        <f>IF(N151="základná",J151,0)</f>
        <v>0</v>
      </c>
      <c r="BF151" s="97">
        <f>IF(N151="znížená",J151,0)</f>
        <v>0</v>
      </c>
      <c r="BG151" s="97">
        <f>IF(N151="zákl. prenesená",J151,0)</f>
        <v>0</v>
      </c>
      <c r="BH151" s="97">
        <f>IF(N151="zníž. prenesená",J151,0)</f>
        <v>0</v>
      </c>
      <c r="BI151" s="97">
        <f>IF(N151="nulová",J151,0)</f>
        <v>0</v>
      </c>
      <c r="BJ151" s="18" t="s">
        <v>92</v>
      </c>
      <c r="BK151" s="97">
        <f>ROUND(I151*H151,2)</f>
        <v>0</v>
      </c>
      <c r="BL151" s="18" t="s">
        <v>193</v>
      </c>
      <c r="BM151" s="177" t="s">
        <v>205</v>
      </c>
    </row>
    <row r="152" spans="1:65" s="14" customFormat="1">
      <c r="B152" s="186"/>
      <c r="D152" s="179" t="s">
        <v>195</v>
      </c>
      <c r="E152" s="187" t="s">
        <v>1</v>
      </c>
      <c r="F152" s="188" t="s">
        <v>206</v>
      </c>
      <c r="H152" s="189">
        <v>17.68</v>
      </c>
      <c r="I152" s="190"/>
      <c r="L152" s="186"/>
      <c r="M152" s="191"/>
      <c r="N152" s="192"/>
      <c r="O152" s="192"/>
      <c r="P152" s="192"/>
      <c r="Q152" s="192"/>
      <c r="R152" s="192"/>
      <c r="S152" s="192"/>
      <c r="T152" s="193"/>
      <c r="AT152" s="187" t="s">
        <v>195</v>
      </c>
      <c r="AU152" s="187" t="s">
        <v>92</v>
      </c>
      <c r="AV152" s="14" t="s">
        <v>92</v>
      </c>
      <c r="AW152" s="14" t="s">
        <v>26</v>
      </c>
      <c r="AX152" s="14" t="s">
        <v>71</v>
      </c>
      <c r="AY152" s="187" t="s">
        <v>187</v>
      </c>
    </row>
    <row r="153" spans="1:65" s="14" customFormat="1">
      <c r="B153" s="186"/>
      <c r="D153" s="179" t="s">
        <v>195</v>
      </c>
      <c r="E153" s="187" t="s">
        <v>1</v>
      </c>
      <c r="F153" s="188" t="s">
        <v>207</v>
      </c>
      <c r="H153" s="189">
        <v>0.91400000000000003</v>
      </c>
      <c r="I153" s="190"/>
      <c r="L153" s="186"/>
      <c r="M153" s="191"/>
      <c r="N153" s="192"/>
      <c r="O153" s="192"/>
      <c r="P153" s="192"/>
      <c r="Q153" s="192"/>
      <c r="R153" s="192"/>
      <c r="S153" s="192"/>
      <c r="T153" s="193"/>
      <c r="AT153" s="187" t="s">
        <v>195</v>
      </c>
      <c r="AU153" s="187" t="s">
        <v>92</v>
      </c>
      <c r="AV153" s="14" t="s">
        <v>92</v>
      </c>
      <c r="AW153" s="14" t="s">
        <v>26</v>
      </c>
      <c r="AX153" s="14" t="s">
        <v>71</v>
      </c>
      <c r="AY153" s="187" t="s">
        <v>187</v>
      </c>
    </row>
    <row r="154" spans="1:65" s="14" customFormat="1">
      <c r="B154" s="186"/>
      <c r="D154" s="179" t="s">
        <v>195</v>
      </c>
      <c r="E154" s="187" t="s">
        <v>1</v>
      </c>
      <c r="F154" s="188" t="s">
        <v>208</v>
      </c>
      <c r="H154" s="189">
        <v>1.3049999999999999</v>
      </c>
      <c r="I154" s="190"/>
      <c r="L154" s="186"/>
      <c r="M154" s="191"/>
      <c r="N154" s="192"/>
      <c r="O154" s="192"/>
      <c r="P154" s="192"/>
      <c r="Q154" s="192"/>
      <c r="R154" s="192"/>
      <c r="S154" s="192"/>
      <c r="T154" s="193"/>
      <c r="AT154" s="187" t="s">
        <v>195</v>
      </c>
      <c r="AU154" s="187" t="s">
        <v>92</v>
      </c>
      <c r="AV154" s="14" t="s">
        <v>92</v>
      </c>
      <c r="AW154" s="14" t="s">
        <v>26</v>
      </c>
      <c r="AX154" s="14" t="s">
        <v>71</v>
      </c>
      <c r="AY154" s="187" t="s">
        <v>187</v>
      </c>
    </row>
    <row r="155" spans="1:65" s="15" customFormat="1">
      <c r="B155" s="194"/>
      <c r="D155" s="179" t="s">
        <v>195</v>
      </c>
      <c r="E155" s="195" t="s">
        <v>113</v>
      </c>
      <c r="F155" s="196" t="s">
        <v>198</v>
      </c>
      <c r="H155" s="197">
        <v>19.899000000000001</v>
      </c>
      <c r="I155" s="198"/>
      <c r="L155" s="194"/>
      <c r="M155" s="199"/>
      <c r="N155" s="200"/>
      <c r="O155" s="200"/>
      <c r="P155" s="200"/>
      <c r="Q155" s="200"/>
      <c r="R155" s="200"/>
      <c r="S155" s="200"/>
      <c r="T155" s="201"/>
      <c r="AT155" s="195" t="s">
        <v>195</v>
      </c>
      <c r="AU155" s="195" t="s">
        <v>92</v>
      </c>
      <c r="AV155" s="15" t="s">
        <v>193</v>
      </c>
      <c r="AW155" s="15" t="s">
        <v>26</v>
      </c>
      <c r="AX155" s="15" t="s">
        <v>78</v>
      </c>
      <c r="AY155" s="195" t="s">
        <v>187</v>
      </c>
    </row>
    <row r="156" spans="1:65" s="2" customFormat="1" ht="21.75" customHeight="1">
      <c r="A156" s="35"/>
      <c r="B156" s="133"/>
      <c r="C156" s="165" t="s">
        <v>193</v>
      </c>
      <c r="D156" s="165" t="s">
        <v>189</v>
      </c>
      <c r="E156" s="166" t="s">
        <v>209</v>
      </c>
      <c r="F156" s="167" t="s">
        <v>210</v>
      </c>
      <c r="G156" s="168" t="s">
        <v>192</v>
      </c>
      <c r="H156" s="169">
        <v>19.899000000000001</v>
      </c>
      <c r="I156" s="170"/>
      <c r="J156" s="171">
        <f>ROUND(I156*H156,2)</f>
        <v>0</v>
      </c>
      <c r="K156" s="172"/>
      <c r="L156" s="36"/>
      <c r="M156" s="173" t="s">
        <v>1</v>
      </c>
      <c r="N156" s="174" t="s">
        <v>37</v>
      </c>
      <c r="O156" s="61"/>
      <c r="P156" s="175">
        <f>O156*H156</f>
        <v>0</v>
      </c>
      <c r="Q156" s="175">
        <v>0</v>
      </c>
      <c r="R156" s="175">
        <f>Q156*H156</f>
        <v>0</v>
      </c>
      <c r="S156" s="175">
        <v>0</v>
      </c>
      <c r="T156" s="176">
        <f>S156*H156</f>
        <v>0</v>
      </c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R156" s="177" t="s">
        <v>193</v>
      </c>
      <c r="AT156" s="177" t="s">
        <v>189</v>
      </c>
      <c r="AU156" s="177" t="s">
        <v>92</v>
      </c>
      <c r="AY156" s="18" t="s">
        <v>187</v>
      </c>
      <c r="BE156" s="97">
        <f>IF(N156="základná",J156,0)</f>
        <v>0</v>
      </c>
      <c r="BF156" s="97">
        <f>IF(N156="znížená",J156,0)</f>
        <v>0</v>
      </c>
      <c r="BG156" s="97">
        <f>IF(N156="zákl. prenesená",J156,0)</f>
        <v>0</v>
      </c>
      <c r="BH156" s="97">
        <f>IF(N156="zníž. prenesená",J156,0)</f>
        <v>0</v>
      </c>
      <c r="BI156" s="97">
        <f>IF(N156="nulová",J156,0)</f>
        <v>0</v>
      </c>
      <c r="BJ156" s="18" t="s">
        <v>92</v>
      </c>
      <c r="BK156" s="97">
        <f>ROUND(I156*H156,2)</f>
        <v>0</v>
      </c>
      <c r="BL156" s="18" t="s">
        <v>193</v>
      </c>
      <c r="BM156" s="177" t="s">
        <v>211</v>
      </c>
    </row>
    <row r="157" spans="1:65" s="14" customFormat="1">
      <c r="B157" s="186"/>
      <c r="D157" s="179" t="s">
        <v>195</v>
      </c>
      <c r="E157" s="187" t="s">
        <v>1</v>
      </c>
      <c r="F157" s="188" t="s">
        <v>113</v>
      </c>
      <c r="H157" s="189">
        <v>19.899000000000001</v>
      </c>
      <c r="I157" s="190"/>
      <c r="L157" s="186"/>
      <c r="M157" s="191"/>
      <c r="N157" s="192"/>
      <c r="O157" s="192"/>
      <c r="P157" s="192"/>
      <c r="Q157" s="192"/>
      <c r="R157" s="192"/>
      <c r="S157" s="192"/>
      <c r="T157" s="193"/>
      <c r="AT157" s="187" t="s">
        <v>195</v>
      </c>
      <c r="AU157" s="187" t="s">
        <v>92</v>
      </c>
      <c r="AV157" s="14" t="s">
        <v>92</v>
      </c>
      <c r="AW157" s="14" t="s">
        <v>26</v>
      </c>
      <c r="AX157" s="14" t="s">
        <v>78</v>
      </c>
      <c r="AY157" s="187" t="s">
        <v>187</v>
      </c>
    </row>
    <row r="158" spans="1:65" s="2" customFormat="1" ht="21.75" customHeight="1">
      <c r="A158" s="35"/>
      <c r="B158" s="133"/>
      <c r="C158" s="165" t="s">
        <v>212</v>
      </c>
      <c r="D158" s="165" t="s">
        <v>189</v>
      </c>
      <c r="E158" s="166" t="s">
        <v>213</v>
      </c>
      <c r="F158" s="167" t="s">
        <v>214</v>
      </c>
      <c r="G158" s="168" t="s">
        <v>192</v>
      </c>
      <c r="H158" s="169">
        <v>5.6580000000000004</v>
      </c>
      <c r="I158" s="170"/>
      <c r="J158" s="171">
        <f>ROUND(I158*H158,2)</f>
        <v>0</v>
      </c>
      <c r="K158" s="172"/>
      <c r="L158" s="36"/>
      <c r="M158" s="173" t="s">
        <v>1</v>
      </c>
      <c r="N158" s="174" t="s">
        <v>37</v>
      </c>
      <c r="O158" s="61"/>
      <c r="P158" s="175">
        <f>O158*H158</f>
        <v>0</v>
      </c>
      <c r="Q158" s="175">
        <v>0</v>
      </c>
      <c r="R158" s="175">
        <f>Q158*H158</f>
        <v>0</v>
      </c>
      <c r="S158" s="175">
        <v>0</v>
      </c>
      <c r="T158" s="176">
        <f>S158*H158</f>
        <v>0</v>
      </c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R158" s="177" t="s">
        <v>193</v>
      </c>
      <c r="AT158" s="177" t="s">
        <v>189</v>
      </c>
      <c r="AU158" s="177" t="s">
        <v>92</v>
      </c>
      <c r="AY158" s="18" t="s">
        <v>187</v>
      </c>
      <c r="BE158" s="97">
        <f>IF(N158="základná",J158,0)</f>
        <v>0</v>
      </c>
      <c r="BF158" s="97">
        <f>IF(N158="znížená",J158,0)</f>
        <v>0</v>
      </c>
      <c r="BG158" s="97">
        <f>IF(N158="zákl. prenesená",J158,0)</f>
        <v>0</v>
      </c>
      <c r="BH158" s="97">
        <f>IF(N158="zníž. prenesená",J158,0)</f>
        <v>0</v>
      </c>
      <c r="BI158" s="97">
        <f>IF(N158="nulová",J158,0)</f>
        <v>0</v>
      </c>
      <c r="BJ158" s="18" t="s">
        <v>92</v>
      </c>
      <c r="BK158" s="97">
        <f>ROUND(I158*H158,2)</f>
        <v>0</v>
      </c>
      <c r="BL158" s="18" t="s">
        <v>193</v>
      </c>
      <c r="BM158" s="177" t="s">
        <v>215</v>
      </c>
    </row>
    <row r="159" spans="1:65" s="13" customFormat="1">
      <c r="B159" s="178"/>
      <c r="D159" s="179" t="s">
        <v>195</v>
      </c>
      <c r="E159" s="180" t="s">
        <v>1</v>
      </c>
      <c r="F159" s="181" t="s">
        <v>216</v>
      </c>
      <c r="H159" s="180" t="s">
        <v>1</v>
      </c>
      <c r="I159" s="182"/>
      <c r="L159" s="178"/>
      <c r="M159" s="183"/>
      <c r="N159" s="184"/>
      <c r="O159" s="184"/>
      <c r="P159" s="184"/>
      <c r="Q159" s="184"/>
      <c r="R159" s="184"/>
      <c r="S159" s="184"/>
      <c r="T159" s="185"/>
      <c r="AT159" s="180" t="s">
        <v>195</v>
      </c>
      <c r="AU159" s="180" t="s">
        <v>92</v>
      </c>
      <c r="AV159" s="13" t="s">
        <v>78</v>
      </c>
      <c r="AW159" s="13" t="s">
        <v>26</v>
      </c>
      <c r="AX159" s="13" t="s">
        <v>71</v>
      </c>
      <c r="AY159" s="180" t="s">
        <v>187</v>
      </c>
    </row>
    <row r="160" spans="1:65" s="14" customFormat="1">
      <c r="B160" s="186"/>
      <c r="D160" s="179" t="s">
        <v>195</v>
      </c>
      <c r="E160" s="187" t="s">
        <v>1</v>
      </c>
      <c r="F160" s="188" t="s">
        <v>217</v>
      </c>
      <c r="H160" s="189">
        <v>5.6580000000000004</v>
      </c>
      <c r="I160" s="190"/>
      <c r="L160" s="186"/>
      <c r="M160" s="191"/>
      <c r="N160" s="192"/>
      <c r="O160" s="192"/>
      <c r="P160" s="192"/>
      <c r="Q160" s="192"/>
      <c r="R160" s="192"/>
      <c r="S160" s="192"/>
      <c r="T160" s="193"/>
      <c r="AT160" s="187" t="s">
        <v>195</v>
      </c>
      <c r="AU160" s="187" t="s">
        <v>92</v>
      </c>
      <c r="AV160" s="14" t="s">
        <v>92</v>
      </c>
      <c r="AW160" s="14" t="s">
        <v>26</v>
      </c>
      <c r="AX160" s="14" t="s">
        <v>71</v>
      </c>
      <c r="AY160" s="187" t="s">
        <v>187</v>
      </c>
    </row>
    <row r="161" spans="1:65" s="15" customFormat="1">
      <c r="B161" s="194"/>
      <c r="D161" s="179" t="s">
        <v>195</v>
      </c>
      <c r="E161" s="195" t="s">
        <v>127</v>
      </c>
      <c r="F161" s="196" t="s">
        <v>198</v>
      </c>
      <c r="H161" s="197">
        <v>5.6580000000000004</v>
      </c>
      <c r="I161" s="198"/>
      <c r="L161" s="194"/>
      <c r="M161" s="199"/>
      <c r="N161" s="200"/>
      <c r="O161" s="200"/>
      <c r="P161" s="200"/>
      <c r="Q161" s="200"/>
      <c r="R161" s="200"/>
      <c r="S161" s="200"/>
      <c r="T161" s="201"/>
      <c r="AT161" s="195" t="s">
        <v>195</v>
      </c>
      <c r="AU161" s="195" t="s">
        <v>92</v>
      </c>
      <c r="AV161" s="15" t="s">
        <v>193</v>
      </c>
      <c r="AW161" s="15" t="s">
        <v>26</v>
      </c>
      <c r="AX161" s="15" t="s">
        <v>78</v>
      </c>
      <c r="AY161" s="195" t="s">
        <v>187</v>
      </c>
    </row>
    <row r="162" spans="1:65" s="2" customFormat="1" ht="33" customHeight="1">
      <c r="A162" s="35"/>
      <c r="B162" s="133"/>
      <c r="C162" s="165" t="s">
        <v>218</v>
      </c>
      <c r="D162" s="165" t="s">
        <v>189</v>
      </c>
      <c r="E162" s="166" t="s">
        <v>219</v>
      </c>
      <c r="F162" s="167" t="s">
        <v>220</v>
      </c>
      <c r="G162" s="168" t="s">
        <v>192</v>
      </c>
      <c r="H162" s="169">
        <v>5.6580000000000004</v>
      </c>
      <c r="I162" s="170"/>
      <c r="J162" s="171">
        <f>ROUND(I162*H162,2)</f>
        <v>0</v>
      </c>
      <c r="K162" s="172"/>
      <c r="L162" s="36"/>
      <c r="M162" s="173" t="s">
        <v>1</v>
      </c>
      <c r="N162" s="174" t="s">
        <v>37</v>
      </c>
      <c r="O162" s="61"/>
      <c r="P162" s="175">
        <f>O162*H162</f>
        <v>0</v>
      </c>
      <c r="Q162" s="175">
        <v>0</v>
      </c>
      <c r="R162" s="175">
        <f>Q162*H162</f>
        <v>0</v>
      </c>
      <c r="S162" s="175">
        <v>0</v>
      </c>
      <c r="T162" s="176">
        <f>S162*H162</f>
        <v>0</v>
      </c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R162" s="177" t="s">
        <v>193</v>
      </c>
      <c r="AT162" s="177" t="s">
        <v>189</v>
      </c>
      <c r="AU162" s="177" t="s">
        <v>92</v>
      </c>
      <c r="AY162" s="18" t="s">
        <v>187</v>
      </c>
      <c r="BE162" s="97">
        <f>IF(N162="základná",J162,0)</f>
        <v>0</v>
      </c>
      <c r="BF162" s="97">
        <f>IF(N162="znížená",J162,0)</f>
        <v>0</v>
      </c>
      <c r="BG162" s="97">
        <f>IF(N162="zákl. prenesená",J162,0)</f>
        <v>0</v>
      </c>
      <c r="BH162" s="97">
        <f>IF(N162="zníž. prenesená",J162,0)</f>
        <v>0</v>
      </c>
      <c r="BI162" s="97">
        <f>IF(N162="nulová",J162,0)</f>
        <v>0</v>
      </c>
      <c r="BJ162" s="18" t="s">
        <v>92</v>
      </c>
      <c r="BK162" s="97">
        <f>ROUND(I162*H162,2)</f>
        <v>0</v>
      </c>
      <c r="BL162" s="18" t="s">
        <v>193</v>
      </c>
      <c r="BM162" s="177" t="s">
        <v>221</v>
      </c>
    </row>
    <row r="163" spans="1:65" s="14" customFormat="1">
      <c r="B163" s="186"/>
      <c r="D163" s="179" t="s">
        <v>195</v>
      </c>
      <c r="E163" s="187" t="s">
        <v>1</v>
      </c>
      <c r="F163" s="188" t="s">
        <v>127</v>
      </c>
      <c r="H163" s="189">
        <v>5.6580000000000004</v>
      </c>
      <c r="I163" s="190"/>
      <c r="L163" s="186"/>
      <c r="M163" s="191"/>
      <c r="N163" s="192"/>
      <c r="O163" s="192"/>
      <c r="P163" s="192"/>
      <c r="Q163" s="192"/>
      <c r="R163" s="192"/>
      <c r="S163" s="192"/>
      <c r="T163" s="193"/>
      <c r="AT163" s="187" t="s">
        <v>195</v>
      </c>
      <c r="AU163" s="187" t="s">
        <v>92</v>
      </c>
      <c r="AV163" s="14" t="s">
        <v>92</v>
      </c>
      <c r="AW163" s="14" t="s">
        <v>26</v>
      </c>
      <c r="AX163" s="14" t="s">
        <v>78</v>
      </c>
      <c r="AY163" s="187" t="s">
        <v>187</v>
      </c>
    </row>
    <row r="164" spans="1:65" s="2" customFormat="1" ht="21.75" customHeight="1">
      <c r="A164" s="35"/>
      <c r="B164" s="133"/>
      <c r="C164" s="165" t="s">
        <v>222</v>
      </c>
      <c r="D164" s="165" t="s">
        <v>189</v>
      </c>
      <c r="E164" s="166" t="s">
        <v>223</v>
      </c>
      <c r="F164" s="167" t="s">
        <v>224</v>
      </c>
      <c r="G164" s="168" t="s">
        <v>192</v>
      </c>
      <c r="H164" s="169">
        <v>202.17099999999999</v>
      </c>
      <c r="I164" s="170"/>
      <c r="J164" s="171">
        <f>ROUND(I164*H164,2)</f>
        <v>0</v>
      </c>
      <c r="K164" s="172"/>
      <c r="L164" s="36"/>
      <c r="M164" s="173" t="s">
        <v>1</v>
      </c>
      <c r="N164" s="174" t="s">
        <v>37</v>
      </c>
      <c r="O164" s="61"/>
      <c r="P164" s="175">
        <f>O164*H164</f>
        <v>0</v>
      </c>
      <c r="Q164" s="175">
        <v>0</v>
      </c>
      <c r="R164" s="175">
        <f>Q164*H164</f>
        <v>0</v>
      </c>
      <c r="S164" s="175">
        <v>0</v>
      </c>
      <c r="T164" s="176">
        <f>S164*H164</f>
        <v>0</v>
      </c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R164" s="177" t="s">
        <v>193</v>
      </c>
      <c r="AT164" s="177" t="s">
        <v>189</v>
      </c>
      <c r="AU164" s="177" t="s">
        <v>92</v>
      </c>
      <c r="AY164" s="18" t="s">
        <v>187</v>
      </c>
      <c r="BE164" s="97">
        <f>IF(N164="základná",J164,0)</f>
        <v>0</v>
      </c>
      <c r="BF164" s="97">
        <f>IF(N164="znížená",J164,0)</f>
        <v>0</v>
      </c>
      <c r="BG164" s="97">
        <f>IF(N164="zákl. prenesená",J164,0)</f>
        <v>0</v>
      </c>
      <c r="BH164" s="97">
        <f>IF(N164="zníž. prenesená",J164,0)</f>
        <v>0</v>
      </c>
      <c r="BI164" s="97">
        <f>IF(N164="nulová",J164,0)</f>
        <v>0</v>
      </c>
      <c r="BJ164" s="18" t="s">
        <v>92</v>
      </c>
      <c r="BK164" s="97">
        <f>ROUND(I164*H164,2)</f>
        <v>0</v>
      </c>
      <c r="BL164" s="18" t="s">
        <v>193</v>
      </c>
      <c r="BM164" s="177" t="s">
        <v>225</v>
      </c>
    </row>
    <row r="165" spans="1:65" s="14" customFormat="1">
      <c r="B165" s="186"/>
      <c r="D165" s="179" t="s">
        <v>195</v>
      </c>
      <c r="E165" s="187" t="s">
        <v>1</v>
      </c>
      <c r="F165" s="188" t="s">
        <v>110</v>
      </c>
      <c r="H165" s="189">
        <v>182.27199999999999</v>
      </c>
      <c r="I165" s="190"/>
      <c r="L165" s="186"/>
      <c r="M165" s="191"/>
      <c r="N165" s="192"/>
      <c r="O165" s="192"/>
      <c r="P165" s="192"/>
      <c r="Q165" s="192"/>
      <c r="R165" s="192"/>
      <c r="S165" s="192"/>
      <c r="T165" s="193"/>
      <c r="AT165" s="187" t="s">
        <v>195</v>
      </c>
      <c r="AU165" s="187" t="s">
        <v>92</v>
      </c>
      <c r="AV165" s="14" t="s">
        <v>92</v>
      </c>
      <c r="AW165" s="14" t="s">
        <v>26</v>
      </c>
      <c r="AX165" s="14" t="s">
        <v>71</v>
      </c>
      <c r="AY165" s="187" t="s">
        <v>187</v>
      </c>
    </row>
    <row r="166" spans="1:65" s="14" customFormat="1">
      <c r="B166" s="186"/>
      <c r="D166" s="179" t="s">
        <v>195</v>
      </c>
      <c r="E166" s="187" t="s">
        <v>1</v>
      </c>
      <c r="F166" s="188" t="s">
        <v>113</v>
      </c>
      <c r="H166" s="189">
        <v>19.899000000000001</v>
      </c>
      <c r="I166" s="190"/>
      <c r="L166" s="186"/>
      <c r="M166" s="191"/>
      <c r="N166" s="192"/>
      <c r="O166" s="192"/>
      <c r="P166" s="192"/>
      <c r="Q166" s="192"/>
      <c r="R166" s="192"/>
      <c r="S166" s="192"/>
      <c r="T166" s="193"/>
      <c r="AT166" s="187" t="s">
        <v>195</v>
      </c>
      <c r="AU166" s="187" t="s">
        <v>92</v>
      </c>
      <c r="AV166" s="14" t="s">
        <v>92</v>
      </c>
      <c r="AW166" s="14" t="s">
        <v>26</v>
      </c>
      <c r="AX166" s="14" t="s">
        <v>71</v>
      </c>
      <c r="AY166" s="187" t="s">
        <v>187</v>
      </c>
    </row>
    <row r="167" spans="1:65" s="15" customFormat="1">
      <c r="B167" s="194"/>
      <c r="D167" s="179" t="s">
        <v>195</v>
      </c>
      <c r="E167" s="195" t="s">
        <v>1</v>
      </c>
      <c r="F167" s="196" t="s">
        <v>198</v>
      </c>
      <c r="H167" s="197">
        <v>202.17099999999999</v>
      </c>
      <c r="I167" s="198"/>
      <c r="L167" s="194"/>
      <c r="M167" s="199"/>
      <c r="N167" s="200"/>
      <c r="O167" s="200"/>
      <c r="P167" s="200"/>
      <c r="Q167" s="200"/>
      <c r="R167" s="200"/>
      <c r="S167" s="200"/>
      <c r="T167" s="201"/>
      <c r="AT167" s="195" t="s">
        <v>195</v>
      </c>
      <c r="AU167" s="195" t="s">
        <v>92</v>
      </c>
      <c r="AV167" s="15" t="s">
        <v>193</v>
      </c>
      <c r="AW167" s="15" t="s">
        <v>26</v>
      </c>
      <c r="AX167" s="15" t="s">
        <v>78</v>
      </c>
      <c r="AY167" s="195" t="s">
        <v>187</v>
      </c>
    </row>
    <row r="168" spans="1:65" s="2" customFormat="1" ht="21.75" customHeight="1">
      <c r="A168" s="35"/>
      <c r="B168" s="133"/>
      <c r="C168" s="165" t="s">
        <v>226</v>
      </c>
      <c r="D168" s="165" t="s">
        <v>189</v>
      </c>
      <c r="E168" s="166" t="s">
        <v>227</v>
      </c>
      <c r="F168" s="167" t="s">
        <v>228</v>
      </c>
      <c r="G168" s="168" t="s">
        <v>192</v>
      </c>
      <c r="H168" s="169">
        <v>202.17099999999999</v>
      </c>
      <c r="I168" s="170"/>
      <c r="J168" s="171">
        <f>ROUND(I168*H168,2)</f>
        <v>0</v>
      </c>
      <c r="K168" s="172"/>
      <c r="L168" s="36"/>
      <c r="M168" s="173" t="s">
        <v>1</v>
      </c>
      <c r="N168" s="174" t="s">
        <v>37</v>
      </c>
      <c r="O168" s="61"/>
      <c r="P168" s="175">
        <f>O168*H168</f>
        <v>0</v>
      </c>
      <c r="Q168" s="175">
        <v>0</v>
      </c>
      <c r="R168" s="175">
        <f>Q168*H168</f>
        <v>0</v>
      </c>
      <c r="S168" s="175">
        <v>0</v>
      </c>
      <c r="T168" s="176">
        <f>S168*H168</f>
        <v>0</v>
      </c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R168" s="177" t="s">
        <v>193</v>
      </c>
      <c r="AT168" s="177" t="s">
        <v>189</v>
      </c>
      <c r="AU168" s="177" t="s">
        <v>92</v>
      </c>
      <c r="AY168" s="18" t="s">
        <v>187</v>
      </c>
      <c r="BE168" s="97">
        <f>IF(N168="základná",J168,0)</f>
        <v>0</v>
      </c>
      <c r="BF168" s="97">
        <f>IF(N168="znížená",J168,0)</f>
        <v>0</v>
      </c>
      <c r="BG168" s="97">
        <f>IF(N168="zákl. prenesená",J168,0)</f>
        <v>0</v>
      </c>
      <c r="BH168" s="97">
        <f>IF(N168="zníž. prenesená",J168,0)</f>
        <v>0</v>
      </c>
      <c r="BI168" s="97">
        <f>IF(N168="nulová",J168,0)</f>
        <v>0</v>
      </c>
      <c r="BJ168" s="18" t="s">
        <v>92</v>
      </c>
      <c r="BK168" s="97">
        <f>ROUND(I168*H168,2)</f>
        <v>0</v>
      </c>
      <c r="BL168" s="18" t="s">
        <v>193</v>
      </c>
      <c r="BM168" s="177" t="s">
        <v>229</v>
      </c>
    </row>
    <row r="169" spans="1:65" s="14" customFormat="1">
      <c r="B169" s="186"/>
      <c r="D169" s="179" t="s">
        <v>195</v>
      </c>
      <c r="E169" s="187" t="s">
        <v>1</v>
      </c>
      <c r="F169" s="188" t="s">
        <v>110</v>
      </c>
      <c r="H169" s="189">
        <v>182.27199999999999</v>
      </c>
      <c r="I169" s="190"/>
      <c r="L169" s="186"/>
      <c r="M169" s="191"/>
      <c r="N169" s="192"/>
      <c r="O169" s="192"/>
      <c r="P169" s="192"/>
      <c r="Q169" s="192"/>
      <c r="R169" s="192"/>
      <c r="S169" s="192"/>
      <c r="T169" s="193"/>
      <c r="AT169" s="187" t="s">
        <v>195</v>
      </c>
      <c r="AU169" s="187" t="s">
        <v>92</v>
      </c>
      <c r="AV169" s="14" t="s">
        <v>92</v>
      </c>
      <c r="AW169" s="14" t="s">
        <v>26</v>
      </c>
      <c r="AX169" s="14" t="s">
        <v>71</v>
      </c>
      <c r="AY169" s="187" t="s">
        <v>187</v>
      </c>
    </row>
    <row r="170" spans="1:65" s="14" customFormat="1">
      <c r="B170" s="186"/>
      <c r="D170" s="179" t="s">
        <v>195</v>
      </c>
      <c r="E170" s="187" t="s">
        <v>1</v>
      </c>
      <c r="F170" s="188" t="s">
        <v>113</v>
      </c>
      <c r="H170" s="189">
        <v>19.899000000000001</v>
      </c>
      <c r="I170" s="190"/>
      <c r="L170" s="186"/>
      <c r="M170" s="191"/>
      <c r="N170" s="192"/>
      <c r="O170" s="192"/>
      <c r="P170" s="192"/>
      <c r="Q170" s="192"/>
      <c r="R170" s="192"/>
      <c r="S170" s="192"/>
      <c r="T170" s="193"/>
      <c r="AT170" s="187" t="s">
        <v>195</v>
      </c>
      <c r="AU170" s="187" t="s">
        <v>92</v>
      </c>
      <c r="AV170" s="14" t="s">
        <v>92</v>
      </c>
      <c r="AW170" s="14" t="s">
        <v>26</v>
      </c>
      <c r="AX170" s="14" t="s">
        <v>71</v>
      </c>
      <c r="AY170" s="187" t="s">
        <v>187</v>
      </c>
    </row>
    <row r="171" spans="1:65" s="15" customFormat="1">
      <c r="B171" s="194"/>
      <c r="D171" s="179" t="s">
        <v>195</v>
      </c>
      <c r="E171" s="195" t="s">
        <v>137</v>
      </c>
      <c r="F171" s="196" t="s">
        <v>198</v>
      </c>
      <c r="H171" s="197">
        <v>202.17099999999999</v>
      </c>
      <c r="I171" s="198"/>
      <c r="L171" s="194"/>
      <c r="M171" s="199"/>
      <c r="N171" s="200"/>
      <c r="O171" s="200"/>
      <c r="P171" s="200"/>
      <c r="Q171" s="200"/>
      <c r="R171" s="200"/>
      <c r="S171" s="200"/>
      <c r="T171" s="201"/>
      <c r="AT171" s="195" t="s">
        <v>195</v>
      </c>
      <c r="AU171" s="195" t="s">
        <v>92</v>
      </c>
      <c r="AV171" s="15" t="s">
        <v>193</v>
      </c>
      <c r="AW171" s="15" t="s">
        <v>26</v>
      </c>
      <c r="AX171" s="15" t="s">
        <v>78</v>
      </c>
      <c r="AY171" s="195" t="s">
        <v>187</v>
      </c>
    </row>
    <row r="172" spans="1:65" s="2" customFormat="1" ht="21.75" customHeight="1">
      <c r="A172" s="35"/>
      <c r="B172" s="133"/>
      <c r="C172" s="165" t="s">
        <v>230</v>
      </c>
      <c r="D172" s="165" t="s">
        <v>189</v>
      </c>
      <c r="E172" s="166" t="s">
        <v>231</v>
      </c>
      <c r="F172" s="167" t="s">
        <v>232</v>
      </c>
      <c r="G172" s="168" t="s">
        <v>192</v>
      </c>
      <c r="H172" s="169">
        <v>202.17099999999999</v>
      </c>
      <c r="I172" s="170"/>
      <c r="J172" s="171">
        <f>ROUND(I172*H172,2)</f>
        <v>0</v>
      </c>
      <c r="K172" s="172"/>
      <c r="L172" s="36"/>
      <c r="M172" s="173" t="s">
        <v>1</v>
      </c>
      <c r="N172" s="174" t="s">
        <v>37</v>
      </c>
      <c r="O172" s="61"/>
      <c r="P172" s="175">
        <f>O172*H172</f>
        <v>0</v>
      </c>
      <c r="Q172" s="175">
        <v>0</v>
      </c>
      <c r="R172" s="175">
        <f>Q172*H172</f>
        <v>0</v>
      </c>
      <c r="S172" s="175">
        <v>0</v>
      </c>
      <c r="T172" s="176">
        <f>S172*H172</f>
        <v>0</v>
      </c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R172" s="177" t="s">
        <v>193</v>
      </c>
      <c r="AT172" s="177" t="s">
        <v>189</v>
      </c>
      <c r="AU172" s="177" t="s">
        <v>92</v>
      </c>
      <c r="AY172" s="18" t="s">
        <v>187</v>
      </c>
      <c r="BE172" s="97">
        <f>IF(N172="základná",J172,0)</f>
        <v>0</v>
      </c>
      <c r="BF172" s="97">
        <f>IF(N172="znížená",J172,0)</f>
        <v>0</v>
      </c>
      <c r="BG172" s="97">
        <f>IF(N172="zákl. prenesená",J172,0)</f>
        <v>0</v>
      </c>
      <c r="BH172" s="97">
        <f>IF(N172="zníž. prenesená",J172,0)</f>
        <v>0</v>
      </c>
      <c r="BI172" s="97">
        <f>IF(N172="nulová",J172,0)</f>
        <v>0</v>
      </c>
      <c r="BJ172" s="18" t="s">
        <v>92</v>
      </c>
      <c r="BK172" s="97">
        <f>ROUND(I172*H172,2)</f>
        <v>0</v>
      </c>
      <c r="BL172" s="18" t="s">
        <v>193</v>
      </c>
      <c r="BM172" s="177" t="s">
        <v>233</v>
      </c>
    </row>
    <row r="173" spans="1:65" s="14" customFormat="1">
      <c r="B173" s="186"/>
      <c r="D173" s="179" t="s">
        <v>195</v>
      </c>
      <c r="E173" s="187" t="s">
        <v>1</v>
      </c>
      <c r="F173" s="188" t="s">
        <v>137</v>
      </c>
      <c r="H173" s="189">
        <v>202.17099999999999</v>
      </c>
      <c r="I173" s="190"/>
      <c r="L173" s="186"/>
      <c r="M173" s="191"/>
      <c r="N173" s="192"/>
      <c r="O173" s="192"/>
      <c r="P173" s="192"/>
      <c r="Q173" s="192"/>
      <c r="R173" s="192"/>
      <c r="S173" s="192"/>
      <c r="T173" s="193"/>
      <c r="AT173" s="187" t="s">
        <v>195</v>
      </c>
      <c r="AU173" s="187" t="s">
        <v>92</v>
      </c>
      <c r="AV173" s="14" t="s">
        <v>92</v>
      </c>
      <c r="AW173" s="14" t="s">
        <v>26</v>
      </c>
      <c r="AX173" s="14" t="s">
        <v>78</v>
      </c>
      <c r="AY173" s="187" t="s">
        <v>187</v>
      </c>
    </row>
    <row r="174" spans="1:65" s="2" customFormat="1" ht="21.75" customHeight="1">
      <c r="A174" s="35"/>
      <c r="B174" s="133"/>
      <c r="C174" s="165" t="s">
        <v>234</v>
      </c>
      <c r="D174" s="165" t="s">
        <v>189</v>
      </c>
      <c r="E174" s="166" t="s">
        <v>235</v>
      </c>
      <c r="F174" s="167" t="s">
        <v>236</v>
      </c>
      <c r="G174" s="168" t="s">
        <v>192</v>
      </c>
      <c r="H174" s="169">
        <v>7.2640000000000002</v>
      </c>
      <c r="I174" s="170"/>
      <c r="J174" s="171">
        <f>ROUND(I174*H174,2)</f>
        <v>0</v>
      </c>
      <c r="K174" s="172"/>
      <c r="L174" s="36"/>
      <c r="M174" s="173" t="s">
        <v>1</v>
      </c>
      <c r="N174" s="174" t="s">
        <v>37</v>
      </c>
      <c r="O174" s="61"/>
      <c r="P174" s="175">
        <f>O174*H174</f>
        <v>0</v>
      </c>
      <c r="Q174" s="175">
        <v>0</v>
      </c>
      <c r="R174" s="175">
        <f>Q174*H174</f>
        <v>0</v>
      </c>
      <c r="S174" s="175">
        <v>0</v>
      </c>
      <c r="T174" s="176">
        <f>S174*H174</f>
        <v>0</v>
      </c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R174" s="177" t="s">
        <v>193</v>
      </c>
      <c r="AT174" s="177" t="s">
        <v>189</v>
      </c>
      <c r="AU174" s="177" t="s">
        <v>92</v>
      </c>
      <c r="AY174" s="18" t="s">
        <v>187</v>
      </c>
      <c r="BE174" s="97">
        <f>IF(N174="základná",J174,0)</f>
        <v>0</v>
      </c>
      <c r="BF174" s="97">
        <f>IF(N174="znížená",J174,0)</f>
        <v>0</v>
      </c>
      <c r="BG174" s="97">
        <f>IF(N174="zákl. prenesená",J174,0)</f>
        <v>0</v>
      </c>
      <c r="BH174" s="97">
        <f>IF(N174="zníž. prenesená",J174,0)</f>
        <v>0</v>
      </c>
      <c r="BI174" s="97">
        <f>IF(N174="nulová",J174,0)</f>
        <v>0</v>
      </c>
      <c r="BJ174" s="18" t="s">
        <v>92</v>
      </c>
      <c r="BK174" s="97">
        <f>ROUND(I174*H174,2)</f>
        <v>0</v>
      </c>
      <c r="BL174" s="18" t="s">
        <v>193</v>
      </c>
      <c r="BM174" s="177" t="s">
        <v>237</v>
      </c>
    </row>
    <row r="175" spans="1:65" s="13" customFormat="1">
      <c r="B175" s="178"/>
      <c r="D175" s="179" t="s">
        <v>195</v>
      </c>
      <c r="E175" s="180" t="s">
        <v>1</v>
      </c>
      <c r="F175" s="181" t="s">
        <v>238</v>
      </c>
      <c r="H175" s="180" t="s">
        <v>1</v>
      </c>
      <c r="I175" s="182"/>
      <c r="L175" s="178"/>
      <c r="M175" s="183"/>
      <c r="N175" s="184"/>
      <c r="O175" s="184"/>
      <c r="P175" s="184"/>
      <c r="Q175" s="184"/>
      <c r="R175" s="184"/>
      <c r="S175" s="184"/>
      <c r="T175" s="185"/>
      <c r="AT175" s="180" t="s">
        <v>195</v>
      </c>
      <c r="AU175" s="180" t="s">
        <v>92</v>
      </c>
      <c r="AV175" s="13" t="s">
        <v>78</v>
      </c>
      <c r="AW175" s="13" t="s">
        <v>26</v>
      </c>
      <c r="AX175" s="13" t="s">
        <v>71</v>
      </c>
      <c r="AY175" s="180" t="s">
        <v>187</v>
      </c>
    </row>
    <row r="176" spans="1:65" s="14" customFormat="1">
      <c r="B176" s="186"/>
      <c r="D176" s="179" t="s">
        <v>195</v>
      </c>
      <c r="E176" s="187" t="s">
        <v>1</v>
      </c>
      <c r="F176" s="188" t="s">
        <v>206</v>
      </c>
      <c r="H176" s="189">
        <v>17.68</v>
      </c>
      <c r="I176" s="190"/>
      <c r="L176" s="186"/>
      <c r="M176" s="191"/>
      <c r="N176" s="192"/>
      <c r="O176" s="192"/>
      <c r="P176" s="192"/>
      <c r="Q176" s="192"/>
      <c r="R176" s="192"/>
      <c r="S176" s="192"/>
      <c r="T176" s="193"/>
      <c r="AT176" s="187" t="s">
        <v>195</v>
      </c>
      <c r="AU176" s="187" t="s">
        <v>92</v>
      </c>
      <c r="AV176" s="14" t="s">
        <v>92</v>
      </c>
      <c r="AW176" s="14" t="s">
        <v>26</v>
      </c>
      <c r="AX176" s="14" t="s">
        <v>71</v>
      </c>
      <c r="AY176" s="187" t="s">
        <v>187</v>
      </c>
    </row>
    <row r="177" spans="1:65" s="14" customFormat="1">
      <c r="B177" s="186"/>
      <c r="D177" s="179" t="s">
        <v>195</v>
      </c>
      <c r="E177" s="187" t="s">
        <v>1</v>
      </c>
      <c r="F177" s="188" t="s">
        <v>239</v>
      </c>
      <c r="H177" s="189">
        <v>-10.416</v>
      </c>
      <c r="I177" s="190"/>
      <c r="L177" s="186"/>
      <c r="M177" s="191"/>
      <c r="N177" s="192"/>
      <c r="O177" s="192"/>
      <c r="P177" s="192"/>
      <c r="Q177" s="192"/>
      <c r="R177" s="192"/>
      <c r="S177" s="192"/>
      <c r="T177" s="193"/>
      <c r="AT177" s="187" t="s">
        <v>195</v>
      </c>
      <c r="AU177" s="187" t="s">
        <v>92</v>
      </c>
      <c r="AV177" s="14" t="s">
        <v>92</v>
      </c>
      <c r="AW177" s="14" t="s">
        <v>26</v>
      </c>
      <c r="AX177" s="14" t="s">
        <v>71</v>
      </c>
      <c r="AY177" s="187" t="s">
        <v>187</v>
      </c>
    </row>
    <row r="178" spans="1:65" s="15" customFormat="1">
      <c r="B178" s="194"/>
      <c r="D178" s="179" t="s">
        <v>195</v>
      </c>
      <c r="E178" s="195" t="s">
        <v>1</v>
      </c>
      <c r="F178" s="196" t="s">
        <v>198</v>
      </c>
      <c r="H178" s="197">
        <v>7.2640000000000002</v>
      </c>
      <c r="I178" s="198"/>
      <c r="L178" s="194"/>
      <c r="M178" s="199"/>
      <c r="N178" s="200"/>
      <c r="O178" s="200"/>
      <c r="P178" s="200"/>
      <c r="Q178" s="200"/>
      <c r="R178" s="200"/>
      <c r="S178" s="200"/>
      <c r="T178" s="201"/>
      <c r="AT178" s="195" t="s">
        <v>195</v>
      </c>
      <c r="AU178" s="195" t="s">
        <v>92</v>
      </c>
      <c r="AV178" s="15" t="s">
        <v>193</v>
      </c>
      <c r="AW178" s="15" t="s">
        <v>26</v>
      </c>
      <c r="AX178" s="15" t="s">
        <v>78</v>
      </c>
      <c r="AY178" s="195" t="s">
        <v>187</v>
      </c>
    </row>
    <row r="179" spans="1:65" s="2" customFormat="1" ht="16.5" customHeight="1">
      <c r="A179" s="35"/>
      <c r="B179" s="133"/>
      <c r="C179" s="202" t="s">
        <v>240</v>
      </c>
      <c r="D179" s="202" t="s">
        <v>241</v>
      </c>
      <c r="E179" s="203" t="s">
        <v>242</v>
      </c>
      <c r="F179" s="204" t="s">
        <v>243</v>
      </c>
      <c r="G179" s="205" t="s">
        <v>244</v>
      </c>
      <c r="H179" s="206">
        <v>14.528</v>
      </c>
      <c r="I179" s="207"/>
      <c r="J179" s="208">
        <f>ROUND(I179*H179,2)</f>
        <v>0</v>
      </c>
      <c r="K179" s="209"/>
      <c r="L179" s="210"/>
      <c r="M179" s="211" t="s">
        <v>1</v>
      </c>
      <c r="N179" s="212" t="s">
        <v>37</v>
      </c>
      <c r="O179" s="61"/>
      <c r="P179" s="175">
        <f>O179*H179</f>
        <v>0</v>
      </c>
      <c r="Q179" s="175">
        <v>1</v>
      </c>
      <c r="R179" s="175">
        <f>Q179*H179</f>
        <v>14.528</v>
      </c>
      <c r="S179" s="175">
        <v>0</v>
      </c>
      <c r="T179" s="176">
        <f>S179*H179</f>
        <v>0</v>
      </c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  <c r="AR179" s="177" t="s">
        <v>226</v>
      </c>
      <c r="AT179" s="177" t="s">
        <v>241</v>
      </c>
      <c r="AU179" s="177" t="s">
        <v>92</v>
      </c>
      <c r="AY179" s="18" t="s">
        <v>187</v>
      </c>
      <c r="BE179" s="97">
        <f>IF(N179="základná",J179,0)</f>
        <v>0</v>
      </c>
      <c r="BF179" s="97">
        <f>IF(N179="znížená",J179,0)</f>
        <v>0</v>
      </c>
      <c r="BG179" s="97">
        <f>IF(N179="zákl. prenesená",J179,0)</f>
        <v>0</v>
      </c>
      <c r="BH179" s="97">
        <f>IF(N179="zníž. prenesená",J179,0)</f>
        <v>0</v>
      </c>
      <c r="BI179" s="97">
        <f>IF(N179="nulová",J179,0)</f>
        <v>0</v>
      </c>
      <c r="BJ179" s="18" t="s">
        <v>92</v>
      </c>
      <c r="BK179" s="97">
        <f>ROUND(I179*H179,2)</f>
        <v>0</v>
      </c>
      <c r="BL179" s="18" t="s">
        <v>193</v>
      </c>
      <c r="BM179" s="177" t="s">
        <v>245</v>
      </c>
    </row>
    <row r="180" spans="1:65" s="14" customFormat="1">
      <c r="B180" s="186"/>
      <c r="D180" s="179" t="s">
        <v>195</v>
      </c>
      <c r="E180" s="187" t="s">
        <v>1</v>
      </c>
      <c r="F180" s="188" t="s">
        <v>246</v>
      </c>
      <c r="H180" s="189">
        <v>14.528</v>
      </c>
      <c r="I180" s="190"/>
      <c r="L180" s="186"/>
      <c r="M180" s="191"/>
      <c r="N180" s="192"/>
      <c r="O180" s="192"/>
      <c r="P180" s="192"/>
      <c r="Q180" s="192"/>
      <c r="R180" s="192"/>
      <c r="S180" s="192"/>
      <c r="T180" s="193"/>
      <c r="AT180" s="187" t="s">
        <v>195</v>
      </c>
      <c r="AU180" s="187" t="s">
        <v>92</v>
      </c>
      <c r="AV180" s="14" t="s">
        <v>92</v>
      </c>
      <c r="AW180" s="14" t="s">
        <v>26</v>
      </c>
      <c r="AX180" s="14" t="s">
        <v>78</v>
      </c>
      <c r="AY180" s="187" t="s">
        <v>187</v>
      </c>
    </row>
    <row r="181" spans="1:65" s="2" customFormat="1" ht="21.75" customHeight="1">
      <c r="A181" s="35"/>
      <c r="B181" s="133"/>
      <c r="C181" s="165" t="s">
        <v>247</v>
      </c>
      <c r="D181" s="165" t="s">
        <v>189</v>
      </c>
      <c r="E181" s="166" t="s">
        <v>248</v>
      </c>
      <c r="F181" s="167" t="s">
        <v>249</v>
      </c>
      <c r="G181" s="168" t="s">
        <v>192</v>
      </c>
      <c r="H181" s="169">
        <v>1.764</v>
      </c>
      <c r="I181" s="170"/>
      <c r="J181" s="171">
        <f>ROUND(I181*H181,2)</f>
        <v>0</v>
      </c>
      <c r="K181" s="172"/>
      <c r="L181" s="36"/>
      <c r="M181" s="173" t="s">
        <v>1</v>
      </c>
      <c r="N181" s="174" t="s">
        <v>37</v>
      </c>
      <c r="O181" s="61"/>
      <c r="P181" s="175">
        <f>O181*H181</f>
        <v>0</v>
      </c>
      <c r="Q181" s="175">
        <v>0</v>
      </c>
      <c r="R181" s="175">
        <f>Q181*H181</f>
        <v>0</v>
      </c>
      <c r="S181" s="175">
        <v>0</v>
      </c>
      <c r="T181" s="176">
        <f>S181*H181</f>
        <v>0</v>
      </c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R181" s="177" t="s">
        <v>193</v>
      </c>
      <c r="AT181" s="177" t="s">
        <v>189</v>
      </c>
      <c r="AU181" s="177" t="s">
        <v>92</v>
      </c>
      <c r="AY181" s="18" t="s">
        <v>187</v>
      </c>
      <c r="BE181" s="97">
        <f>IF(N181="základná",J181,0)</f>
        <v>0</v>
      </c>
      <c r="BF181" s="97">
        <f>IF(N181="znížená",J181,0)</f>
        <v>0</v>
      </c>
      <c r="BG181" s="97">
        <f>IF(N181="zákl. prenesená",J181,0)</f>
        <v>0</v>
      </c>
      <c r="BH181" s="97">
        <f>IF(N181="zníž. prenesená",J181,0)</f>
        <v>0</v>
      </c>
      <c r="BI181" s="97">
        <f>IF(N181="nulová",J181,0)</f>
        <v>0</v>
      </c>
      <c r="BJ181" s="18" t="s">
        <v>92</v>
      </c>
      <c r="BK181" s="97">
        <f>ROUND(I181*H181,2)</f>
        <v>0</v>
      </c>
      <c r="BL181" s="18" t="s">
        <v>193</v>
      </c>
      <c r="BM181" s="177" t="s">
        <v>250</v>
      </c>
    </row>
    <row r="182" spans="1:65" s="13" customFormat="1">
      <c r="B182" s="178"/>
      <c r="D182" s="179" t="s">
        <v>195</v>
      </c>
      <c r="E182" s="180" t="s">
        <v>1</v>
      </c>
      <c r="F182" s="181" t="s">
        <v>251</v>
      </c>
      <c r="H182" s="180" t="s">
        <v>1</v>
      </c>
      <c r="I182" s="182"/>
      <c r="L182" s="178"/>
      <c r="M182" s="183"/>
      <c r="N182" s="184"/>
      <c r="O182" s="184"/>
      <c r="P182" s="184"/>
      <c r="Q182" s="184"/>
      <c r="R182" s="184"/>
      <c r="S182" s="184"/>
      <c r="T182" s="185"/>
      <c r="AT182" s="180" t="s">
        <v>195</v>
      </c>
      <c r="AU182" s="180" t="s">
        <v>92</v>
      </c>
      <c r="AV182" s="13" t="s">
        <v>78</v>
      </c>
      <c r="AW182" s="13" t="s">
        <v>26</v>
      </c>
      <c r="AX182" s="13" t="s">
        <v>71</v>
      </c>
      <c r="AY182" s="180" t="s">
        <v>187</v>
      </c>
    </row>
    <row r="183" spans="1:65" s="14" customFormat="1">
      <c r="B183" s="186"/>
      <c r="D183" s="179" t="s">
        <v>195</v>
      </c>
      <c r="E183" s="187" t="s">
        <v>1</v>
      </c>
      <c r="F183" s="188" t="s">
        <v>252</v>
      </c>
      <c r="H183" s="189">
        <v>1.764</v>
      </c>
      <c r="I183" s="190"/>
      <c r="L183" s="186"/>
      <c r="M183" s="191"/>
      <c r="N183" s="192"/>
      <c r="O183" s="192"/>
      <c r="P183" s="192"/>
      <c r="Q183" s="192"/>
      <c r="R183" s="192"/>
      <c r="S183" s="192"/>
      <c r="T183" s="193"/>
      <c r="AT183" s="187" t="s">
        <v>195</v>
      </c>
      <c r="AU183" s="187" t="s">
        <v>92</v>
      </c>
      <c r="AV183" s="14" t="s">
        <v>92</v>
      </c>
      <c r="AW183" s="14" t="s">
        <v>26</v>
      </c>
      <c r="AX183" s="14" t="s">
        <v>71</v>
      </c>
      <c r="AY183" s="187" t="s">
        <v>187</v>
      </c>
    </row>
    <row r="184" spans="1:65" s="15" customFormat="1">
      <c r="B184" s="194"/>
      <c r="D184" s="179" t="s">
        <v>195</v>
      </c>
      <c r="E184" s="195" t="s">
        <v>124</v>
      </c>
      <c r="F184" s="196" t="s">
        <v>198</v>
      </c>
      <c r="H184" s="197">
        <v>1.764</v>
      </c>
      <c r="I184" s="198"/>
      <c r="L184" s="194"/>
      <c r="M184" s="199"/>
      <c r="N184" s="200"/>
      <c r="O184" s="200"/>
      <c r="P184" s="200"/>
      <c r="Q184" s="200"/>
      <c r="R184" s="200"/>
      <c r="S184" s="200"/>
      <c r="T184" s="201"/>
      <c r="AT184" s="195" t="s">
        <v>195</v>
      </c>
      <c r="AU184" s="195" t="s">
        <v>92</v>
      </c>
      <c r="AV184" s="15" t="s">
        <v>193</v>
      </c>
      <c r="AW184" s="15" t="s">
        <v>26</v>
      </c>
      <c r="AX184" s="15" t="s">
        <v>78</v>
      </c>
      <c r="AY184" s="195" t="s">
        <v>187</v>
      </c>
    </row>
    <row r="185" spans="1:65" s="2" customFormat="1" ht="16.5" customHeight="1">
      <c r="A185" s="35"/>
      <c r="B185" s="133"/>
      <c r="C185" s="202" t="s">
        <v>253</v>
      </c>
      <c r="D185" s="202" t="s">
        <v>241</v>
      </c>
      <c r="E185" s="203" t="s">
        <v>254</v>
      </c>
      <c r="F185" s="204" t="s">
        <v>255</v>
      </c>
      <c r="G185" s="205" t="s">
        <v>244</v>
      </c>
      <c r="H185" s="206">
        <v>3.528</v>
      </c>
      <c r="I185" s="207"/>
      <c r="J185" s="208">
        <f>ROUND(I185*H185,2)</f>
        <v>0</v>
      </c>
      <c r="K185" s="209"/>
      <c r="L185" s="210"/>
      <c r="M185" s="211" t="s">
        <v>1</v>
      </c>
      <c r="N185" s="212" t="s">
        <v>37</v>
      </c>
      <c r="O185" s="61"/>
      <c r="P185" s="175">
        <f>O185*H185</f>
        <v>0</v>
      </c>
      <c r="Q185" s="175">
        <v>1</v>
      </c>
      <c r="R185" s="175">
        <f>Q185*H185</f>
        <v>3.528</v>
      </c>
      <c r="S185" s="175">
        <v>0</v>
      </c>
      <c r="T185" s="176">
        <f>S185*H185</f>
        <v>0</v>
      </c>
      <c r="U185" s="35"/>
      <c r="V185" s="35"/>
      <c r="W185" s="35"/>
      <c r="X185" s="35"/>
      <c r="Y185" s="35"/>
      <c r="Z185" s="35"/>
      <c r="AA185" s="35"/>
      <c r="AB185" s="35"/>
      <c r="AC185" s="35"/>
      <c r="AD185" s="35"/>
      <c r="AE185" s="35"/>
      <c r="AR185" s="177" t="s">
        <v>226</v>
      </c>
      <c r="AT185" s="177" t="s">
        <v>241</v>
      </c>
      <c r="AU185" s="177" t="s">
        <v>92</v>
      </c>
      <c r="AY185" s="18" t="s">
        <v>187</v>
      </c>
      <c r="BE185" s="97">
        <f>IF(N185="základná",J185,0)</f>
        <v>0</v>
      </c>
      <c r="BF185" s="97">
        <f>IF(N185="znížená",J185,0)</f>
        <v>0</v>
      </c>
      <c r="BG185" s="97">
        <f>IF(N185="zákl. prenesená",J185,0)</f>
        <v>0</v>
      </c>
      <c r="BH185" s="97">
        <f>IF(N185="zníž. prenesená",J185,0)</f>
        <v>0</v>
      </c>
      <c r="BI185" s="97">
        <f>IF(N185="nulová",J185,0)</f>
        <v>0</v>
      </c>
      <c r="BJ185" s="18" t="s">
        <v>92</v>
      </c>
      <c r="BK185" s="97">
        <f>ROUND(I185*H185,2)</f>
        <v>0</v>
      </c>
      <c r="BL185" s="18" t="s">
        <v>193</v>
      </c>
      <c r="BM185" s="177" t="s">
        <v>256</v>
      </c>
    </row>
    <row r="186" spans="1:65" s="14" customFormat="1">
      <c r="B186" s="186"/>
      <c r="D186" s="179" t="s">
        <v>195</v>
      </c>
      <c r="E186" s="187" t="s">
        <v>1</v>
      </c>
      <c r="F186" s="188" t="s">
        <v>257</v>
      </c>
      <c r="H186" s="189">
        <v>3.528</v>
      </c>
      <c r="I186" s="190"/>
      <c r="L186" s="186"/>
      <c r="M186" s="191"/>
      <c r="N186" s="192"/>
      <c r="O186" s="192"/>
      <c r="P186" s="192"/>
      <c r="Q186" s="192"/>
      <c r="R186" s="192"/>
      <c r="S186" s="192"/>
      <c r="T186" s="193"/>
      <c r="AT186" s="187" t="s">
        <v>195</v>
      </c>
      <c r="AU186" s="187" t="s">
        <v>92</v>
      </c>
      <c r="AV186" s="14" t="s">
        <v>92</v>
      </c>
      <c r="AW186" s="14" t="s">
        <v>26</v>
      </c>
      <c r="AX186" s="14" t="s">
        <v>71</v>
      </c>
      <c r="AY186" s="187" t="s">
        <v>187</v>
      </c>
    </row>
    <row r="187" spans="1:65" s="15" customFormat="1">
      <c r="B187" s="194"/>
      <c r="D187" s="179" t="s">
        <v>195</v>
      </c>
      <c r="E187" s="195" t="s">
        <v>1</v>
      </c>
      <c r="F187" s="196" t="s">
        <v>198</v>
      </c>
      <c r="H187" s="197">
        <v>3.528</v>
      </c>
      <c r="I187" s="198"/>
      <c r="L187" s="194"/>
      <c r="M187" s="199"/>
      <c r="N187" s="200"/>
      <c r="O187" s="200"/>
      <c r="P187" s="200"/>
      <c r="Q187" s="200"/>
      <c r="R187" s="200"/>
      <c r="S187" s="200"/>
      <c r="T187" s="201"/>
      <c r="AT187" s="195" t="s">
        <v>195</v>
      </c>
      <c r="AU187" s="195" t="s">
        <v>92</v>
      </c>
      <c r="AV187" s="15" t="s">
        <v>193</v>
      </c>
      <c r="AW187" s="15" t="s">
        <v>26</v>
      </c>
      <c r="AX187" s="15" t="s">
        <v>78</v>
      </c>
      <c r="AY187" s="195" t="s">
        <v>187</v>
      </c>
    </row>
    <row r="188" spans="1:65" s="2" customFormat="1" ht="33" customHeight="1">
      <c r="A188" s="35"/>
      <c r="B188" s="133"/>
      <c r="C188" s="165" t="s">
        <v>258</v>
      </c>
      <c r="D188" s="165" t="s">
        <v>189</v>
      </c>
      <c r="E188" s="166" t="s">
        <v>259</v>
      </c>
      <c r="F188" s="167" t="s">
        <v>260</v>
      </c>
      <c r="G188" s="168" t="s">
        <v>192</v>
      </c>
      <c r="H188" s="169">
        <v>86.932000000000002</v>
      </c>
      <c r="I188" s="170"/>
      <c r="J188" s="171">
        <f>ROUND(I188*H188,2)</f>
        <v>0</v>
      </c>
      <c r="K188" s="172"/>
      <c r="L188" s="36"/>
      <c r="M188" s="173" t="s">
        <v>1</v>
      </c>
      <c r="N188" s="174" t="s">
        <v>37</v>
      </c>
      <c r="O188" s="61"/>
      <c r="P188" s="175">
        <f>O188*H188</f>
        <v>0</v>
      </c>
      <c r="Q188" s="175">
        <v>0</v>
      </c>
      <c r="R188" s="175">
        <f>Q188*H188</f>
        <v>0</v>
      </c>
      <c r="S188" s="175">
        <v>0</v>
      </c>
      <c r="T188" s="176">
        <f>S188*H188</f>
        <v>0</v>
      </c>
      <c r="U188" s="35"/>
      <c r="V188" s="35"/>
      <c r="W188" s="35"/>
      <c r="X188" s="35"/>
      <c r="Y188" s="35"/>
      <c r="Z188" s="35"/>
      <c r="AA188" s="35"/>
      <c r="AB188" s="35"/>
      <c r="AC188" s="35"/>
      <c r="AD188" s="35"/>
      <c r="AE188" s="35"/>
      <c r="AR188" s="177" t="s">
        <v>193</v>
      </c>
      <c r="AT188" s="177" t="s">
        <v>189</v>
      </c>
      <c r="AU188" s="177" t="s">
        <v>92</v>
      </c>
      <c r="AY188" s="18" t="s">
        <v>187</v>
      </c>
      <c r="BE188" s="97">
        <f>IF(N188="základná",J188,0)</f>
        <v>0</v>
      </c>
      <c r="BF188" s="97">
        <f>IF(N188="znížená",J188,0)</f>
        <v>0</v>
      </c>
      <c r="BG188" s="97">
        <f>IF(N188="zákl. prenesená",J188,0)</f>
        <v>0</v>
      </c>
      <c r="BH188" s="97">
        <f>IF(N188="zníž. prenesená",J188,0)</f>
        <v>0</v>
      </c>
      <c r="BI188" s="97">
        <f>IF(N188="nulová",J188,0)</f>
        <v>0</v>
      </c>
      <c r="BJ188" s="18" t="s">
        <v>92</v>
      </c>
      <c r="BK188" s="97">
        <f>ROUND(I188*H188,2)</f>
        <v>0</v>
      </c>
      <c r="BL188" s="18" t="s">
        <v>193</v>
      </c>
      <c r="BM188" s="177" t="s">
        <v>261</v>
      </c>
    </row>
    <row r="189" spans="1:65" s="13" customFormat="1">
      <c r="B189" s="178"/>
      <c r="D189" s="179" t="s">
        <v>195</v>
      </c>
      <c r="E189" s="180" t="s">
        <v>1</v>
      </c>
      <c r="F189" s="181" t="s">
        <v>262</v>
      </c>
      <c r="H189" s="180" t="s">
        <v>1</v>
      </c>
      <c r="I189" s="182"/>
      <c r="L189" s="178"/>
      <c r="M189" s="183"/>
      <c r="N189" s="184"/>
      <c r="O189" s="184"/>
      <c r="P189" s="184"/>
      <c r="Q189" s="184"/>
      <c r="R189" s="184"/>
      <c r="S189" s="184"/>
      <c r="T189" s="185"/>
      <c r="AT189" s="180" t="s">
        <v>195</v>
      </c>
      <c r="AU189" s="180" t="s">
        <v>92</v>
      </c>
      <c r="AV189" s="13" t="s">
        <v>78</v>
      </c>
      <c r="AW189" s="13" t="s">
        <v>26</v>
      </c>
      <c r="AX189" s="13" t="s">
        <v>71</v>
      </c>
      <c r="AY189" s="180" t="s">
        <v>187</v>
      </c>
    </row>
    <row r="190" spans="1:65" s="14" customFormat="1">
      <c r="B190" s="186"/>
      <c r="D190" s="179" t="s">
        <v>195</v>
      </c>
      <c r="E190" s="187" t="s">
        <v>1</v>
      </c>
      <c r="F190" s="188" t="s">
        <v>263</v>
      </c>
      <c r="H190" s="189">
        <v>90.144999999999996</v>
      </c>
      <c r="I190" s="190"/>
      <c r="L190" s="186"/>
      <c r="M190" s="191"/>
      <c r="N190" s="192"/>
      <c r="O190" s="192"/>
      <c r="P190" s="192"/>
      <c r="Q190" s="192"/>
      <c r="R190" s="192"/>
      <c r="S190" s="192"/>
      <c r="T190" s="193"/>
      <c r="AT190" s="187" t="s">
        <v>195</v>
      </c>
      <c r="AU190" s="187" t="s">
        <v>92</v>
      </c>
      <c r="AV190" s="14" t="s">
        <v>92</v>
      </c>
      <c r="AW190" s="14" t="s">
        <v>26</v>
      </c>
      <c r="AX190" s="14" t="s">
        <v>71</v>
      </c>
      <c r="AY190" s="187" t="s">
        <v>187</v>
      </c>
    </row>
    <row r="191" spans="1:65" s="14" customFormat="1">
      <c r="B191" s="186"/>
      <c r="D191" s="179" t="s">
        <v>195</v>
      </c>
      <c r="E191" s="187" t="s">
        <v>1</v>
      </c>
      <c r="F191" s="188" t="s">
        <v>264</v>
      </c>
      <c r="H191" s="189">
        <v>-3.2130000000000001</v>
      </c>
      <c r="I191" s="190"/>
      <c r="L191" s="186"/>
      <c r="M191" s="191"/>
      <c r="N191" s="192"/>
      <c r="O191" s="192"/>
      <c r="P191" s="192"/>
      <c r="Q191" s="192"/>
      <c r="R191" s="192"/>
      <c r="S191" s="192"/>
      <c r="T191" s="193"/>
      <c r="AT191" s="187" t="s">
        <v>195</v>
      </c>
      <c r="AU191" s="187" t="s">
        <v>92</v>
      </c>
      <c r="AV191" s="14" t="s">
        <v>92</v>
      </c>
      <c r="AW191" s="14" t="s">
        <v>26</v>
      </c>
      <c r="AX191" s="14" t="s">
        <v>71</v>
      </c>
      <c r="AY191" s="187" t="s">
        <v>187</v>
      </c>
    </row>
    <row r="192" spans="1:65" s="15" customFormat="1">
      <c r="B192" s="194"/>
      <c r="D192" s="179" t="s">
        <v>195</v>
      </c>
      <c r="E192" s="195" t="s">
        <v>122</v>
      </c>
      <c r="F192" s="196" t="s">
        <v>198</v>
      </c>
      <c r="H192" s="197">
        <v>86.932000000000002</v>
      </c>
      <c r="I192" s="198"/>
      <c r="L192" s="194"/>
      <c r="M192" s="199"/>
      <c r="N192" s="200"/>
      <c r="O192" s="200"/>
      <c r="P192" s="200"/>
      <c r="Q192" s="200"/>
      <c r="R192" s="200"/>
      <c r="S192" s="200"/>
      <c r="T192" s="201"/>
      <c r="AT192" s="195" t="s">
        <v>195</v>
      </c>
      <c r="AU192" s="195" t="s">
        <v>92</v>
      </c>
      <c r="AV192" s="15" t="s">
        <v>193</v>
      </c>
      <c r="AW192" s="15" t="s">
        <v>26</v>
      </c>
      <c r="AX192" s="15" t="s">
        <v>78</v>
      </c>
      <c r="AY192" s="195" t="s">
        <v>187</v>
      </c>
    </row>
    <row r="193" spans="1:65" s="2" customFormat="1" ht="16.5" customHeight="1">
      <c r="A193" s="35"/>
      <c r="B193" s="133"/>
      <c r="C193" s="202" t="s">
        <v>265</v>
      </c>
      <c r="D193" s="202" t="s">
        <v>241</v>
      </c>
      <c r="E193" s="203" t="s">
        <v>266</v>
      </c>
      <c r="F193" s="204" t="s">
        <v>267</v>
      </c>
      <c r="G193" s="205" t="s">
        <v>244</v>
      </c>
      <c r="H193" s="206">
        <v>86.932000000000002</v>
      </c>
      <c r="I193" s="207"/>
      <c r="J193" s="208">
        <f>ROUND(I193*H193,2)</f>
        <v>0</v>
      </c>
      <c r="K193" s="209"/>
      <c r="L193" s="210"/>
      <c r="M193" s="211" t="s">
        <v>1</v>
      </c>
      <c r="N193" s="212" t="s">
        <v>37</v>
      </c>
      <c r="O193" s="61"/>
      <c r="P193" s="175">
        <f>O193*H193</f>
        <v>0</v>
      </c>
      <c r="Q193" s="175">
        <v>1</v>
      </c>
      <c r="R193" s="175">
        <f>Q193*H193</f>
        <v>86.932000000000002</v>
      </c>
      <c r="S193" s="175">
        <v>0</v>
      </c>
      <c r="T193" s="176">
        <f>S193*H193</f>
        <v>0</v>
      </c>
      <c r="U193" s="35"/>
      <c r="V193" s="35"/>
      <c r="W193" s="35"/>
      <c r="X193" s="35"/>
      <c r="Y193" s="35"/>
      <c r="Z193" s="35"/>
      <c r="AA193" s="35"/>
      <c r="AB193" s="35"/>
      <c r="AC193" s="35"/>
      <c r="AD193" s="35"/>
      <c r="AE193" s="35"/>
      <c r="AR193" s="177" t="s">
        <v>226</v>
      </c>
      <c r="AT193" s="177" t="s">
        <v>241</v>
      </c>
      <c r="AU193" s="177" t="s">
        <v>92</v>
      </c>
      <c r="AY193" s="18" t="s">
        <v>187</v>
      </c>
      <c r="BE193" s="97">
        <f>IF(N193="základná",J193,0)</f>
        <v>0</v>
      </c>
      <c r="BF193" s="97">
        <f>IF(N193="znížená",J193,0)</f>
        <v>0</v>
      </c>
      <c r="BG193" s="97">
        <f>IF(N193="zákl. prenesená",J193,0)</f>
        <v>0</v>
      </c>
      <c r="BH193" s="97">
        <f>IF(N193="zníž. prenesená",J193,0)</f>
        <v>0</v>
      </c>
      <c r="BI193" s="97">
        <f>IF(N193="nulová",J193,0)</f>
        <v>0</v>
      </c>
      <c r="BJ193" s="18" t="s">
        <v>92</v>
      </c>
      <c r="BK193" s="97">
        <f>ROUND(I193*H193,2)</f>
        <v>0</v>
      </c>
      <c r="BL193" s="18" t="s">
        <v>193</v>
      </c>
      <c r="BM193" s="177" t="s">
        <v>268</v>
      </c>
    </row>
    <row r="194" spans="1:65" s="12" customFormat="1" ht="22.9" customHeight="1">
      <c r="B194" s="152"/>
      <c r="D194" s="153" t="s">
        <v>70</v>
      </c>
      <c r="E194" s="163" t="s">
        <v>92</v>
      </c>
      <c r="F194" s="163" t="s">
        <v>269</v>
      </c>
      <c r="I194" s="155"/>
      <c r="J194" s="164">
        <f>BK194</f>
        <v>0</v>
      </c>
      <c r="L194" s="152"/>
      <c r="M194" s="157"/>
      <c r="N194" s="158"/>
      <c r="O194" s="158"/>
      <c r="P194" s="159">
        <f>SUM(P195:P258)</f>
        <v>0</v>
      </c>
      <c r="Q194" s="158"/>
      <c r="R194" s="159">
        <f>SUM(R195:R258)</f>
        <v>26.893615020000002</v>
      </c>
      <c r="S194" s="158"/>
      <c r="T194" s="160">
        <f>SUM(T195:T258)</f>
        <v>0</v>
      </c>
      <c r="AR194" s="153" t="s">
        <v>78</v>
      </c>
      <c r="AT194" s="161" t="s">
        <v>70</v>
      </c>
      <c r="AU194" s="161" t="s">
        <v>78</v>
      </c>
      <c r="AY194" s="153" t="s">
        <v>187</v>
      </c>
      <c r="BK194" s="162">
        <f>SUM(BK195:BK258)</f>
        <v>0</v>
      </c>
    </row>
    <row r="195" spans="1:65" s="2" customFormat="1" ht="33" customHeight="1">
      <c r="A195" s="35"/>
      <c r="B195" s="133"/>
      <c r="C195" s="165" t="s">
        <v>270</v>
      </c>
      <c r="D195" s="165" t="s">
        <v>189</v>
      </c>
      <c r="E195" s="166" t="s">
        <v>271</v>
      </c>
      <c r="F195" s="167" t="s">
        <v>272</v>
      </c>
      <c r="G195" s="168" t="s">
        <v>273</v>
      </c>
      <c r="H195" s="169">
        <v>34.5</v>
      </c>
      <c r="I195" s="170"/>
      <c r="J195" s="171">
        <f>ROUND(I195*H195,2)</f>
        <v>0</v>
      </c>
      <c r="K195" s="172"/>
      <c r="L195" s="36"/>
      <c r="M195" s="173" t="s">
        <v>1</v>
      </c>
      <c r="N195" s="174" t="s">
        <v>37</v>
      </c>
      <c r="O195" s="61"/>
      <c r="P195" s="175">
        <f>O195*H195</f>
        <v>0</v>
      </c>
      <c r="Q195" s="175">
        <v>1.8000000000000001E-4</v>
      </c>
      <c r="R195" s="175">
        <f>Q195*H195</f>
        <v>6.2100000000000002E-3</v>
      </c>
      <c r="S195" s="175">
        <v>0</v>
      </c>
      <c r="T195" s="176">
        <f>S195*H195</f>
        <v>0</v>
      </c>
      <c r="U195" s="35"/>
      <c r="V195" s="35"/>
      <c r="W195" s="35"/>
      <c r="X195" s="35"/>
      <c r="Y195" s="35"/>
      <c r="Z195" s="35"/>
      <c r="AA195" s="35"/>
      <c r="AB195" s="35"/>
      <c r="AC195" s="35"/>
      <c r="AD195" s="35"/>
      <c r="AE195" s="35"/>
      <c r="AR195" s="177" t="s">
        <v>193</v>
      </c>
      <c r="AT195" s="177" t="s">
        <v>189</v>
      </c>
      <c r="AU195" s="177" t="s">
        <v>92</v>
      </c>
      <c r="AY195" s="18" t="s">
        <v>187</v>
      </c>
      <c r="BE195" s="97">
        <f>IF(N195="základná",J195,0)</f>
        <v>0</v>
      </c>
      <c r="BF195" s="97">
        <f>IF(N195="znížená",J195,0)</f>
        <v>0</v>
      </c>
      <c r="BG195" s="97">
        <f>IF(N195="zákl. prenesená",J195,0)</f>
        <v>0</v>
      </c>
      <c r="BH195" s="97">
        <f>IF(N195="zníž. prenesená",J195,0)</f>
        <v>0</v>
      </c>
      <c r="BI195" s="97">
        <f>IF(N195="nulová",J195,0)</f>
        <v>0</v>
      </c>
      <c r="BJ195" s="18" t="s">
        <v>92</v>
      </c>
      <c r="BK195" s="97">
        <f>ROUND(I195*H195,2)</f>
        <v>0</v>
      </c>
      <c r="BL195" s="18" t="s">
        <v>193</v>
      </c>
      <c r="BM195" s="177" t="s">
        <v>274</v>
      </c>
    </row>
    <row r="196" spans="1:65" s="14" customFormat="1">
      <c r="B196" s="186"/>
      <c r="D196" s="179" t="s">
        <v>195</v>
      </c>
      <c r="E196" s="187" t="s">
        <v>1</v>
      </c>
      <c r="F196" s="188" t="s">
        <v>275</v>
      </c>
      <c r="H196" s="189">
        <v>34.5</v>
      </c>
      <c r="I196" s="190"/>
      <c r="L196" s="186"/>
      <c r="M196" s="191"/>
      <c r="N196" s="192"/>
      <c r="O196" s="192"/>
      <c r="P196" s="192"/>
      <c r="Q196" s="192"/>
      <c r="R196" s="192"/>
      <c r="S196" s="192"/>
      <c r="T196" s="193"/>
      <c r="AT196" s="187" t="s">
        <v>195</v>
      </c>
      <c r="AU196" s="187" t="s">
        <v>92</v>
      </c>
      <c r="AV196" s="14" t="s">
        <v>92</v>
      </c>
      <c r="AW196" s="14" t="s">
        <v>26</v>
      </c>
      <c r="AX196" s="14" t="s">
        <v>71</v>
      </c>
      <c r="AY196" s="187" t="s">
        <v>187</v>
      </c>
    </row>
    <row r="197" spans="1:65" s="15" customFormat="1">
      <c r="B197" s="194"/>
      <c r="D197" s="179" t="s">
        <v>195</v>
      </c>
      <c r="E197" s="195" t="s">
        <v>1</v>
      </c>
      <c r="F197" s="196" t="s">
        <v>198</v>
      </c>
      <c r="H197" s="197">
        <v>34.5</v>
      </c>
      <c r="I197" s="198"/>
      <c r="L197" s="194"/>
      <c r="M197" s="199"/>
      <c r="N197" s="200"/>
      <c r="O197" s="200"/>
      <c r="P197" s="200"/>
      <c r="Q197" s="200"/>
      <c r="R197" s="200"/>
      <c r="S197" s="200"/>
      <c r="T197" s="201"/>
      <c r="AT197" s="195" t="s">
        <v>195</v>
      </c>
      <c r="AU197" s="195" t="s">
        <v>92</v>
      </c>
      <c r="AV197" s="15" t="s">
        <v>193</v>
      </c>
      <c r="AW197" s="15" t="s">
        <v>26</v>
      </c>
      <c r="AX197" s="15" t="s">
        <v>78</v>
      </c>
      <c r="AY197" s="195" t="s">
        <v>187</v>
      </c>
    </row>
    <row r="198" spans="1:65" s="2" customFormat="1" ht="16.5" customHeight="1">
      <c r="A198" s="35"/>
      <c r="B198" s="133"/>
      <c r="C198" s="202" t="s">
        <v>276</v>
      </c>
      <c r="D198" s="202" t="s">
        <v>241</v>
      </c>
      <c r="E198" s="203" t="s">
        <v>277</v>
      </c>
      <c r="F198" s="204" t="s">
        <v>278</v>
      </c>
      <c r="G198" s="205" t="s">
        <v>273</v>
      </c>
      <c r="H198" s="206">
        <v>35.19</v>
      </c>
      <c r="I198" s="207"/>
      <c r="J198" s="208">
        <f>ROUND(I198*H198,2)</f>
        <v>0</v>
      </c>
      <c r="K198" s="209"/>
      <c r="L198" s="210"/>
      <c r="M198" s="211" t="s">
        <v>1</v>
      </c>
      <c r="N198" s="212" t="s">
        <v>37</v>
      </c>
      <c r="O198" s="61"/>
      <c r="P198" s="175">
        <f>O198*H198</f>
        <v>0</v>
      </c>
      <c r="Q198" s="175">
        <v>2.9999999999999997E-4</v>
      </c>
      <c r="R198" s="175">
        <f>Q198*H198</f>
        <v>1.0556999999999999E-2</v>
      </c>
      <c r="S198" s="175">
        <v>0</v>
      </c>
      <c r="T198" s="176">
        <f>S198*H198</f>
        <v>0</v>
      </c>
      <c r="U198" s="35"/>
      <c r="V198" s="35"/>
      <c r="W198" s="35"/>
      <c r="X198" s="35"/>
      <c r="Y198" s="35"/>
      <c r="Z198" s="35"/>
      <c r="AA198" s="35"/>
      <c r="AB198" s="35"/>
      <c r="AC198" s="35"/>
      <c r="AD198" s="35"/>
      <c r="AE198" s="35"/>
      <c r="AR198" s="177" t="s">
        <v>226</v>
      </c>
      <c r="AT198" s="177" t="s">
        <v>241</v>
      </c>
      <c r="AU198" s="177" t="s">
        <v>92</v>
      </c>
      <c r="AY198" s="18" t="s">
        <v>187</v>
      </c>
      <c r="BE198" s="97">
        <f>IF(N198="základná",J198,0)</f>
        <v>0</v>
      </c>
      <c r="BF198" s="97">
        <f>IF(N198="znížená",J198,0)</f>
        <v>0</v>
      </c>
      <c r="BG198" s="97">
        <f>IF(N198="zákl. prenesená",J198,0)</f>
        <v>0</v>
      </c>
      <c r="BH198" s="97">
        <f>IF(N198="zníž. prenesená",J198,0)</f>
        <v>0</v>
      </c>
      <c r="BI198" s="97">
        <f>IF(N198="nulová",J198,0)</f>
        <v>0</v>
      </c>
      <c r="BJ198" s="18" t="s">
        <v>92</v>
      </c>
      <c r="BK198" s="97">
        <f>ROUND(I198*H198,2)</f>
        <v>0</v>
      </c>
      <c r="BL198" s="18" t="s">
        <v>193</v>
      </c>
      <c r="BM198" s="177" t="s">
        <v>279</v>
      </c>
    </row>
    <row r="199" spans="1:65" s="14" customFormat="1">
      <c r="B199" s="186"/>
      <c r="D199" s="179" t="s">
        <v>195</v>
      </c>
      <c r="F199" s="188" t="s">
        <v>280</v>
      </c>
      <c r="H199" s="189">
        <v>35.19</v>
      </c>
      <c r="I199" s="190"/>
      <c r="L199" s="186"/>
      <c r="M199" s="191"/>
      <c r="N199" s="192"/>
      <c r="O199" s="192"/>
      <c r="P199" s="192"/>
      <c r="Q199" s="192"/>
      <c r="R199" s="192"/>
      <c r="S199" s="192"/>
      <c r="T199" s="193"/>
      <c r="AT199" s="187" t="s">
        <v>195</v>
      </c>
      <c r="AU199" s="187" t="s">
        <v>92</v>
      </c>
      <c r="AV199" s="14" t="s">
        <v>92</v>
      </c>
      <c r="AW199" s="14" t="s">
        <v>3</v>
      </c>
      <c r="AX199" s="14" t="s">
        <v>78</v>
      </c>
      <c r="AY199" s="187" t="s">
        <v>187</v>
      </c>
    </row>
    <row r="200" spans="1:65" s="2" customFormat="1" ht="16.5" customHeight="1">
      <c r="A200" s="35"/>
      <c r="B200" s="133"/>
      <c r="C200" s="165" t="s">
        <v>281</v>
      </c>
      <c r="D200" s="165" t="s">
        <v>189</v>
      </c>
      <c r="E200" s="166" t="s">
        <v>282</v>
      </c>
      <c r="F200" s="167" t="s">
        <v>283</v>
      </c>
      <c r="G200" s="168" t="s">
        <v>192</v>
      </c>
      <c r="H200" s="169">
        <v>4.1399999999999997</v>
      </c>
      <c r="I200" s="170"/>
      <c r="J200" s="171">
        <f>ROUND(I200*H200,2)</f>
        <v>0</v>
      </c>
      <c r="K200" s="172"/>
      <c r="L200" s="36"/>
      <c r="M200" s="173" t="s">
        <v>1</v>
      </c>
      <c r="N200" s="174" t="s">
        <v>37</v>
      </c>
      <c r="O200" s="61"/>
      <c r="P200" s="175">
        <f>O200*H200</f>
        <v>0</v>
      </c>
      <c r="Q200" s="175">
        <v>1.9205000000000001</v>
      </c>
      <c r="R200" s="175">
        <f>Q200*H200</f>
        <v>7.9508700000000001</v>
      </c>
      <c r="S200" s="175">
        <v>0</v>
      </c>
      <c r="T200" s="176">
        <f>S200*H200</f>
        <v>0</v>
      </c>
      <c r="U200" s="35"/>
      <c r="V200" s="35"/>
      <c r="W200" s="35"/>
      <c r="X200" s="35"/>
      <c r="Y200" s="35"/>
      <c r="Z200" s="35"/>
      <c r="AA200" s="35"/>
      <c r="AB200" s="35"/>
      <c r="AC200" s="35"/>
      <c r="AD200" s="35"/>
      <c r="AE200" s="35"/>
      <c r="AR200" s="177" t="s">
        <v>193</v>
      </c>
      <c r="AT200" s="177" t="s">
        <v>189</v>
      </c>
      <c r="AU200" s="177" t="s">
        <v>92</v>
      </c>
      <c r="AY200" s="18" t="s">
        <v>187</v>
      </c>
      <c r="BE200" s="97">
        <f>IF(N200="základná",J200,0)</f>
        <v>0</v>
      </c>
      <c r="BF200" s="97">
        <f>IF(N200="znížená",J200,0)</f>
        <v>0</v>
      </c>
      <c r="BG200" s="97">
        <f>IF(N200="zákl. prenesená",J200,0)</f>
        <v>0</v>
      </c>
      <c r="BH200" s="97">
        <f>IF(N200="zníž. prenesená",J200,0)</f>
        <v>0</v>
      </c>
      <c r="BI200" s="97">
        <f>IF(N200="nulová",J200,0)</f>
        <v>0</v>
      </c>
      <c r="BJ200" s="18" t="s">
        <v>92</v>
      </c>
      <c r="BK200" s="97">
        <f>ROUND(I200*H200,2)</f>
        <v>0</v>
      </c>
      <c r="BL200" s="18" t="s">
        <v>193</v>
      </c>
      <c r="BM200" s="177" t="s">
        <v>284</v>
      </c>
    </row>
    <row r="201" spans="1:65" s="14" customFormat="1">
      <c r="B201" s="186"/>
      <c r="D201" s="179" t="s">
        <v>195</v>
      </c>
      <c r="E201" s="187" t="s">
        <v>1</v>
      </c>
      <c r="F201" s="188" t="s">
        <v>285</v>
      </c>
      <c r="H201" s="189">
        <v>4.1399999999999997</v>
      </c>
      <c r="I201" s="190"/>
      <c r="L201" s="186"/>
      <c r="M201" s="191"/>
      <c r="N201" s="192"/>
      <c r="O201" s="192"/>
      <c r="P201" s="192"/>
      <c r="Q201" s="192"/>
      <c r="R201" s="192"/>
      <c r="S201" s="192"/>
      <c r="T201" s="193"/>
      <c r="AT201" s="187" t="s">
        <v>195</v>
      </c>
      <c r="AU201" s="187" t="s">
        <v>92</v>
      </c>
      <c r="AV201" s="14" t="s">
        <v>92</v>
      </c>
      <c r="AW201" s="14" t="s">
        <v>26</v>
      </c>
      <c r="AX201" s="14" t="s">
        <v>78</v>
      </c>
      <c r="AY201" s="187" t="s">
        <v>187</v>
      </c>
    </row>
    <row r="202" spans="1:65" s="2" customFormat="1" ht="21.75" customHeight="1">
      <c r="A202" s="35"/>
      <c r="B202" s="133"/>
      <c r="C202" s="165" t="s">
        <v>286</v>
      </c>
      <c r="D202" s="165" t="s">
        <v>189</v>
      </c>
      <c r="E202" s="166" t="s">
        <v>287</v>
      </c>
      <c r="F202" s="167" t="s">
        <v>288</v>
      </c>
      <c r="G202" s="168" t="s">
        <v>289</v>
      </c>
      <c r="H202" s="169">
        <v>17.25</v>
      </c>
      <c r="I202" s="170"/>
      <c r="J202" s="171">
        <f>ROUND(I202*H202,2)</f>
        <v>0</v>
      </c>
      <c r="K202" s="172"/>
      <c r="L202" s="36"/>
      <c r="M202" s="173" t="s">
        <v>1</v>
      </c>
      <c r="N202" s="174" t="s">
        <v>37</v>
      </c>
      <c r="O202" s="61"/>
      <c r="P202" s="175">
        <f>O202*H202</f>
        <v>0</v>
      </c>
      <c r="Q202" s="175">
        <v>9.92E-3</v>
      </c>
      <c r="R202" s="175">
        <f>Q202*H202</f>
        <v>0.17111999999999999</v>
      </c>
      <c r="S202" s="175">
        <v>0</v>
      </c>
      <c r="T202" s="176">
        <f>S202*H202</f>
        <v>0</v>
      </c>
      <c r="U202" s="35"/>
      <c r="V202" s="35"/>
      <c r="W202" s="35"/>
      <c r="X202" s="35"/>
      <c r="Y202" s="35"/>
      <c r="Z202" s="35"/>
      <c r="AA202" s="35"/>
      <c r="AB202" s="35"/>
      <c r="AC202" s="35"/>
      <c r="AD202" s="35"/>
      <c r="AE202" s="35"/>
      <c r="AR202" s="177" t="s">
        <v>193</v>
      </c>
      <c r="AT202" s="177" t="s">
        <v>189</v>
      </c>
      <c r="AU202" s="177" t="s">
        <v>92</v>
      </c>
      <c r="AY202" s="18" t="s">
        <v>187</v>
      </c>
      <c r="BE202" s="97">
        <f>IF(N202="základná",J202,0)</f>
        <v>0</v>
      </c>
      <c r="BF202" s="97">
        <f>IF(N202="znížená",J202,0)</f>
        <v>0</v>
      </c>
      <c r="BG202" s="97">
        <f>IF(N202="zákl. prenesená",J202,0)</f>
        <v>0</v>
      </c>
      <c r="BH202" s="97">
        <f>IF(N202="zníž. prenesená",J202,0)</f>
        <v>0</v>
      </c>
      <c r="BI202" s="97">
        <f>IF(N202="nulová",J202,0)</f>
        <v>0</v>
      </c>
      <c r="BJ202" s="18" t="s">
        <v>92</v>
      </c>
      <c r="BK202" s="97">
        <f>ROUND(I202*H202,2)</f>
        <v>0</v>
      </c>
      <c r="BL202" s="18" t="s">
        <v>193</v>
      </c>
      <c r="BM202" s="177" t="s">
        <v>290</v>
      </c>
    </row>
    <row r="203" spans="1:65" s="14" customFormat="1">
      <c r="B203" s="186"/>
      <c r="D203" s="179" t="s">
        <v>195</v>
      </c>
      <c r="E203" s="187" t="s">
        <v>1</v>
      </c>
      <c r="F203" s="188" t="s">
        <v>291</v>
      </c>
      <c r="H203" s="189">
        <v>17.25</v>
      </c>
      <c r="I203" s="190"/>
      <c r="L203" s="186"/>
      <c r="M203" s="191"/>
      <c r="N203" s="192"/>
      <c r="O203" s="192"/>
      <c r="P203" s="192"/>
      <c r="Q203" s="192"/>
      <c r="R203" s="192"/>
      <c r="S203" s="192"/>
      <c r="T203" s="193"/>
      <c r="AT203" s="187" t="s">
        <v>195</v>
      </c>
      <c r="AU203" s="187" t="s">
        <v>92</v>
      </c>
      <c r="AV203" s="14" t="s">
        <v>92</v>
      </c>
      <c r="AW203" s="14" t="s">
        <v>26</v>
      </c>
      <c r="AX203" s="14" t="s">
        <v>71</v>
      </c>
      <c r="AY203" s="187" t="s">
        <v>187</v>
      </c>
    </row>
    <row r="204" spans="1:65" s="15" customFormat="1">
      <c r="B204" s="194"/>
      <c r="D204" s="179" t="s">
        <v>195</v>
      </c>
      <c r="E204" s="195" t="s">
        <v>100</v>
      </c>
      <c r="F204" s="196" t="s">
        <v>198</v>
      </c>
      <c r="H204" s="197">
        <v>17.25</v>
      </c>
      <c r="I204" s="198"/>
      <c r="L204" s="194"/>
      <c r="M204" s="199"/>
      <c r="N204" s="200"/>
      <c r="O204" s="200"/>
      <c r="P204" s="200"/>
      <c r="Q204" s="200"/>
      <c r="R204" s="200"/>
      <c r="S204" s="200"/>
      <c r="T204" s="201"/>
      <c r="AT204" s="195" t="s">
        <v>195</v>
      </c>
      <c r="AU204" s="195" t="s">
        <v>92</v>
      </c>
      <c r="AV204" s="15" t="s">
        <v>193</v>
      </c>
      <c r="AW204" s="15" t="s">
        <v>26</v>
      </c>
      <c r="AX204" s="15" t="s">
        <v>78</v>
      </c>
      <c r="AY204" s="195" t="s">
        <v>187</v>
      </c>
    </row>
    <row r="205" spans="1:65" s="2" customFormat="1" ht="21.75" customHeight="1">
      <c r="A205" s="35"/>
      <c r="B205" s="133"/>
      <c r="C205" s="165" t="s">
        <v>7</v>
      </c>
      <c r="D205" s="165" t="s">
        <v>189</v>
      </c>
      <c r="E205" s="166" t="s">
        <v>292</v>
      </c>
      <c r="F205" s="167" t="s">
        <v>293</v>
      </c>
      <c r="G205" s="168" t="s">
        <v>192</v>
      </c>
      <c r="H205" s="169">
        <v>5.1589999999999998</v>
      </c>
      <c r="I205" s="170"/>
      <c r="J205" s="171">
        <f>ROUND(I205*H205,2)</f>
        <v>0</v>
      </c>
      <c r="K205" s="172"/>
      <c r="L205" s="36"/>
      <c r="M205" s="173" t="s">
        <v>1</v>
      </c>
      <c r="N205" s="174" t="s">
        <v>37</v>
      </c>
      <c r="O205" s="61"/>
      <c r="P205" s="175">
        <f>O205*H205</f>
        <v>0</v>
      </c>
      <c r="Q205" s="175">
        <v>2.19407</v>
      </c>
      <c r="R205" s="175">
        <f>Q205*H205</f>
        <v>11.319207129999999</v>
      </c>
      <c r="S205" s="175">
        <v>0</v>
      </c>
      <c r="T205" s="176">
        <f>S205*H205</f>
        <v>0</v>
      </c>
      <c r="U205" s="35"/>
      <c r="V205" s="35"/>
      <c r="W205" s="35"/>
      <c r="X205" s="35"/>
      <c r="Y205" s="35"/>
      <c r="Z205" s="35"/>
      <c r="AA205" s="35"/>
      <c r="AB205" s="35"/>
      <c r="AC205" s="35"/>
      <c r="AD205" s="35"/>
      <c r="AE205" s="35"/>
      <c r="AR205" s="177" t="s">
        <v>193</v>
      </c>
      <c r="AT205" s="177" t="s">
        <v>189</v>
      </c>
      <c r="AU205" s="177" t="s">
        <v>92</v>
      </c>
      <c r="AY205" s="18" t="s">
        <v>187</v>
      </c>
      <c r="BE205" s="97">
        <f>IF(N205="základná",J205,0)</f>
        <v>0</v>
      </c>
      <c r="BF205" s="97">
        <f>IF(N205="znížená",J205,0)</f>
        <v>0</v>
      </c>
      <c r="BG205" s="97">
        <f>IF(N205="zákl. prenesená",J205,0)</f>
        <v>0</v>
      </c>
      <c r="BH205" s="97">
        <f>IF(N205="zníž. prenesená",J205,0)</f>
        <v>0</v>
      </c>
      <c r="BI205" s="97">
        <f>IF(N205="nulová",J205,0)</f>
        <v>0</v>
      </c>
      <c r="BJ205" s="18" t="s">
        <v>92</v>
      </c>
      <c r="BK205" s="97">
        <f>ROUND(I205*H205,2)</f>
        <v>0</v>
      </c>
      <c r="BL205" s="18" t="s">
        <v>193</v>
      </c>
      <c r="BM205" s="177" t="s">
        <v>294</v>
      </c>
    </row>
    <row r="206" spans="1:65" s="13" customFormat="1">
      <c r="B206" s="178"/>
      <c r="D206" s="179" t="s">
        <v>195</v>
      </c>
      <c r="E206" s="180" t="s">
        <v>1</v>
      </c>
      <c r="F206" s="181" t="s">
        <v>295</v>
      </c>
      <c r="H206" s="180" t="s">
        <v>1</v>
      </c>
      <c r="I206" s="182"/>
      <c r="L206" s="178"/>
      <c r="M206" s="183"/>
      <c r="N206" s="184"/>
      <c r="O206" s="184"/>
      <c r="P206" s="184"/>
      <c r="Q206" s="184"/>
      <c r="R206" s="184"/>
      <c r="S206" s="184"/>
      <c r="T206" s="185"/>
      <c r="AT206" s="180" t="s">
        <v>195</v>
      </c>
      <c r="AU206" s="180" t="s">
        <v>92</v>
      </c>
      <c r="AV206" s="13" t="s">
        <v>78</v>
      </c>
      <c r="AW206" s="13" t="s">
        <v>26</v>
      </c>
      <c r="AX206" s="13" t="s">
        <v>71</v>
      </c>
      <c r="AY206" s="180" t="s">
        <v>187</v>
      </c>
    </row>
    <row r="207" spans="1:65" s="14" customFormat="1" ht="22.5">
      <c r="B207" s="186"/>
      <c r="D207" s="179" t="s">
        <v>195</v>
      </c>
      <c r="E207" s="187" t="s">
        <v>1</v>
      </c>
      <c r="F207" s="188" t="s">
        <v>296</v>
      </c>
      <c r="H207" s="189">
        <v>3.282</v>
      </c>
      <c r="I207" s="190"/>
      <c r="L207" s="186"/>
      <c r="M207" s="191"/>
      <c r="N207" s="192"/>
      <c r="O207" s="192"/>
      <c r="P207" s="192"/>
      <c r="Q207" s="192"/>
      <c r="R207" s="192"/>
      <c r="S207" s="192"/>
      <c r="T207" s="193"/>
      <c r="AT207" s="187" t="s">
        <v>195</v>
      </c>
      <c r="AU207" s="187" t="s">
        <v>92</v>
      </c>
      <c r="AV207" s="14" t="s">
        <v>92</v>
      </c>
      <c r="AW207" s="14" t="s">
        <v>26</v>
      </c>
      <c r="AX207" s="14" t="s">
        <v>71</v>
      </c>
      <c r="AY207" s="187" t="s">
        <v>187</v>
      </c>
    </row>
    <row r="208" spans="1:65" s="14" customFormat="1">
      <c r="B208" s="186"/>
      <c r="D208" s="179" t="s">
        <v>195</v>
      </c>
      <c r="E208" s="187" t="s">
        <v>1</v>
      </c>
      <c r="F208" s="188" t="s">
        <v>297</v>
      </c>
      <c r="H208" s="189">
        <v>0.97899999999999998</v>
      </c>
      <c r="I208" s="190"/>
      <c r="L208" s="186"/>
      <c r="M208" s="191"/>
      <c r="N208" s="192"/>
      <c r="O208" s="192"/>
      <c r="P208" s="192"/>
      <c r="Q208" s="192"/>
      <c r="R208" s="192"/>
      <c r="S208" s="192"/>
      <c r="T208" s="193"/>
      <c r="AT208" s="187" t="s">
        <v>195</v>
      </c>
      <c r="AU208" s="187" t="s">
        <v>92</v>
      </c>
      <c r="AV208" s="14" t="s">
        <v>92</v>
      </c>
      <c r="AW208" s="14" t="s">
        <v>26</v>
      </c>
      <c r="AX208" s="14" t="s">
        <v>71</v>
      </c>
      <c r="AY208" s="187" t="s">
        <v>187</v>
      </c>
    </row>
    <row r="209" spans="1:65" s="13" customFormat="1">
      <c r="B209" s="178"/>
      <c r="D209" s="179" t="s">
        <v>195</v>
      </c>
      <c r="E209" s="180" t="s">
        <v>1</v>
      </c>
      <c r="F209" s="181" t="s">
        <v>298</v>
      </c>
      <c r="H209" s="180" t="s">
        <v>1</v>
      </c>
      <c r="I209" s="182"/>
      <c r="L209" s="178"/>
      <c r="M209" s="183"/>
      <c r="N209" s="184"/>
      <c r="O209" s="184"/>
      <c r="P209" s="184"/>
      <c r="Q209" s="184"/>
      <c r="R209" s="184"/>
      <c r="S209" s="184"/>
      <c r="T209" s="185"/>
      <c r="AT209" s="180" t="s">
        <v>195</v>
      </c>
      <c r="AU209" s="180" t="s">
        <v>92</v>
      </c>
      <c r="AV209" s="13" t="s">
        <v>78</v>
      </c>
      <c r="AW209" s="13" t="s">
        <v>26</v>
      </c>
      <c r="AX209" s="13" t="s">
        <v>71</v>
      </c>
      <c r="AY209" s="180" t="s">
        <v>187</v>
      </c>
    </row>
    <row r="210" spans="1:65" s="14" customFormat="1">
      <c r="B210" s="186"/>
      <c r="D210" s="179" t="s">
        <v>195</v>
      </c>
      <c r="E210" s="187" t="s">
        <v>1</v>
      </c>
      <c r="F210" s="188" t="s">
        <v>299</v>
      </c>
      <c r="H210" s="189">
        <v>0.89800000000000002</v>
      </c>
      <c r="I210" s="190"/>
      <c r="L210" s="186"/>
      <c r="M210" s="191"/>
      <c r="N210" s="192"/>
      <c r="O210" s="192"/>
      <c r="P210" s="192"/>
      <c r="Q210" s="192"/>
      <c r="R210" s="192"/>
      <c r="S210" s="192"/>
      <c r="T210" s="193"/>
      <c r="AT210" s="187" t="s">
        <v>195</v>
      </c>
      <c r="AU210" s="187" t="s">
        <v>92</v>
      </c>
      <c r="AV210" s="14" t="s">
        <v>92</v>
      </c>
      <c r="AW210" s="14" t="s">
        <v>26</v>
      </c>
      <c r="AX210" s="14" t="s">
        <v>71</v>
      </c>
      <c r="AY210" s="187" t="s">
        <v>187</v>
      </c>
    </row>
    <row r="211" spans="1:65" s="15" customFormat="1">
      <c r="B211" s="194"/>
      <c r="D211" s="179" t="s">
        <v>195</v>
      </c>
      <c r="E211" s="195" t="s">
        <v>1</v>
      </c>
      <c r="F211" s="196" t="s">
        <v>198</v>
      </c>
      <c r="H211" s="197">
        <v>5.1589999999999998</v>
      </c>
      <c r="I211" s="198"/>
      <c r="L211" s="194"/>
      <c r="M211" s="199"/>
      <c r="N211" s="200"/>
      <c r="O211" s="200"/>
      <c r="P211" s="200"/>
      <c r="Q211" s="200"/>
      <c r="R211" s="200"/>
      <c r="S211" s="200"/>
      <c r="T211" s="201"/>
      <c r="AT211" s="195" t="s">
        <v>195</v>
      </c>
      <c r="AU211" s="195" t="s">
        <v>92</v>
      </c>
      <c r="AV211" s="15" t="s">
        <v>193</v>
      </c>
      <c r="AW211" s="15" t="s">
        <v>26</v>
      </c>
      <c r="AX211" s="15" t="s">
        <v>78</v>
      </c>
      <c r="AY211" s="195" t="s">
        <v>187</v>
      </c>
    </row>
    <row r="212" spans="1:65" s="2" customFormat="1" ht="21.75" customHeight="1">
      <c r="A212" s="35"/>
      <c r="B212" s="133"/>
      <c r="C212" s="165" t="s">
        <v>300</v>
      </c>
      <c r="D212" s="165" t="s">
        <v>189</v>
      </c>
      <c r="E212" s="166" t="s">
        <v>301</v>
      </c>
      <c r="F212" s="167" t="s">
        <v>302</v>
      </c>
      <c r="G212" s="168" t="s">
        <v>192</v>
      </c>
      <c r="H212" s="169">
        <v>0.28399999999999997</v>
      </c>
      <c r="I212" s="170"/>
      <c r="J212" s="171">
        <f>ROUND(I212*H212,2)</f>
        <v>0</v>
      </c>
      <c r="K212" s="172"/>
      <c r="L212" s="36"/>
      <c r="M212" s="173" t="s">
        <v>1</v>
      </c>
      <c r="N212" s="174" t="s">
        <v>37</v>
      </c>
      <c r="O212" s="61"/>
      <c r="P212" s="175">
        <f>O212*H212</f>
        <v>0</v>
      </c>
      <c r="Q212" s="175">
        <v>2.19407</v>
      </c>
      <c r="R212" s="175">
        <f>Q212*H212</f>
        <v>0.62311587999999996</v>
      </c>
      <c r="S212" s="175">
        <v>0</v>
      </c>
      <c r="T212" s="176">
        <f>S212*H212</f>
        <v>0</v>
      </c>
      <c r="U212" s="35"/>
      <c r="V212" s="35"/>
      <c r="W212" s="35"/>
      <c r="X212" s="35"/>
      <c r="Y212" s="35"/>
      <c r="Z212" s="35"/>
      <c r="AA212" s="35"/>
      <c r="AB212" s="35"/>
      <c r="AC212" s="35"/>
      <c r="AD212" s="35"/>
      <c r="AE212" s="35"/>
      <c r="AR212" s="177" t="s">
        <v>193</v>
      </c>
      <c r="AT212" s="177" t="s">
        <v>189</v>
      </c>
      <c r="AU212" s="177" t="s">
        <v>92</v>
      </c>
      <c r="AY212" s="18" t="s">
        <v>187</v>
      </c>
      <c r="BE212" s="97">
        <f>IF(N212="základná",J212,0)</f>
        <v>0</v>
      </c>
      <c r="BF212" s="97">
        <f>IF(N212="znížená",J212,0)</f>
        <v>0</v>
      </c>
      <c r="BG212" s="97">
        <f>IF(N212="zákl. prenesená",J212,0)</f>
        <v>0</v>
      </c>
      <c r="BH212" s="97">
        <f>IF(N212="zníž. prenesená",J212,0)</f>
        <v>0</v>
      </c>
      <c r="BI212" s="97">
        <f>IF(N212="nulová",J212,0)</f>
        <v>0</v>
      </c>
      <c r="BJ212" s="18" t="s">
        <v>92</v>
      </c>
      <c r="BK212" s="97">
        <f>ROUND(I212*H212,2)</f>
        <v>0</v>
      </c>
      <c r="BL212" s="18" t="s">
        <v>193</v>
      </c>
      <c r="BM212" s="177" t="s">
        <v>303</v>
      </c>
    </row>
    <row r="213" spans="1:65" s="13" customFormat="1">
      <c r="B213" s="178"/>
      <c r="D213" s="179" t="s">
        <v>195</v>
      </c>
      <c r="E213" s="180" t="s">
        <v>1</v>
      </c>
      <c r="F213" s="181" t="s">
        <v>304</v>
      </c>
      <c r="H213" s="180" t="s">
        <v>1</v>
      </c>
      <c r="I213" s="182"/>
      <c r="L213" s="178"/>
      <c r="M213" s="183"/>
      <c r="N213" s="184"/>
      <c r="O213" s="184"/>
      <c r="P213" s="184"/>
      <c r="Q213" s="184"/>
      <c r="R213" s="184"/>
      <c r="S213" s="184"/>
      <c r="T213" s="185"/>
      <c r="AT213" s="180" t="s">
        <v>195</v>
      </c>
      <c r="AU213" s="180" t="s">
        <v>92</v>
      </c>
      <c r="AV213" s="13" t="s">
        <v>78</v>
      </c>
      <c r="AW213" s="13" t="s">
        <v>26</v>
      </c>
      <c r="AX213" s="13" t="s">
        <v>71</v>
      </c>
      <c r="AY213" s="180" t="s">
        <v>187</v>
      </c>
    </row>
    <row r="214" spans="1:65" s="14" customFormat="1">
      <c r="B214" s="186"/>
      <c r="D214" s="179" t="s">
        <v>195</v>
      </c>
      <c r="E214" s="187" t="s">
        <v>1</v>
      </c>
      <c r="F214" s="188" t="s">
        <v>305</v>
      </c>
      <c r="H214" s="189">
        <v>0.28399999999999997</v>
      </c>
      <c r="I214" s="190"/>
      <c r="L214" s="186"/>
      <c r="M214" s="191"/>
      <c r="N214" s="192"/>
      <c r="O214" s="192"/>
      <c r="P214" s="192"/>
      <c r="Q214" s="192"/>
      <c r="R214" s="192"/>
      <c r="S214" s="192"/>
      <c r="T214" s="193"/>
      <c r="AT214" s="187" t="s">
        <v>195</v>
      </c>
      <c r="AU214" s="187" t="s">
        <v>92</v>
      </c>
      <c r="AV214" s="14" t="s">
        <v>92</v>
      </c>
      <c r="AW214" s="14" t="s">
        <v>26</v>
      </c>
      <c r="AX214" s="14" t="s">
        <v>71</v>
      </c>
      <c r="AY214" s="187" t="s">
        <v>187</v>
      </c>
    </row>
    <row r="215" spans="1:65" s="15" customFormat="1">
      <c r="B215" s="194"/>
      <c r="D215" s="179" t="s">
        <v>195</v>
      </c>
      <c r="E215" s="195" t="s">
        <v>1</v>
      </c>
      <c r="F215" s="196" t="s">
        <v>198</v>
      </c>
      <c r="H215" s="197">
        <v>0.28399999999999997</v>
      </c>
      <c r="I215" s="198"/>
      <c r="L215" s="194"/>
      <c r="M215" s="199"/>
      <c r="N215" s="200"/>
      <c r="O215" s="200"/>
      <c r="P215" s="200"/>
      <c r="Q215" s="200"/>
      <c r="R215" s="200"/>
      <c r="S215" s="200"/>
      <c r="T215" s="201"/>
      <c r="AT215" s="195" t="s">
        <v>195</v>
      </c>
      <c r="AU215" s="195" t="s">
        <v>92</v>
      </c>
      <c r="AV215" s="15" t="s">
        <v>193</v>
      </c>
      <c r="AW215" s="15" t="s">
        <v>26</v>
      </c>
      <c r="AX215" s="15" t="s">
        <v>78</v>
      </c>
      <c r="AY215" s="195" t="s">
        <v>187</v>
      </c>
    </row>
    <row r="216" spans="1:65" s="2" customFormat="1" ht="21.75" customHeight="1">
      <c r="A216" s="35"/>
      <c r="B216" s="133"/>
      <c r="C216" s="165" t="s">
        <v>306</v>
      </c>
      <c r="D216" s="165" t="s">
        <v>189</v>
      </c>
      <c r="E216" s="166" t="s">
        <v>307</v>
      </c>
      <c r="F216" s="167" t="s">
        <v>308</v>
      </c>
      <c r="G216" s="168" t="s">
        <v>273</v>
      </c>
      <c r="H216" s="169">
        <v>10.42</v>
      </c>
      <c r="I216" s="170"/>
      <c r="J216" s="171">
        <f>ROUND(I216*H216,2)</f>
        <v>0</v>
      </c>
      <c r="K216" s="172"/>
      <c r="L216" s="36"/>
      <c r="M216" s="173" t="s">
        <v>1</v>
      </c>
      <c r="N216" s="174" t="s">
        <v>37</v>
      </c>
      <c r="O216" s="61"/>
      <c r="P216" s="175">
        <f>O216*H216</f>
        <v>0</v>
      </c>
      <c r="Q216" s="175">
        <v>4.4400000000000004E-3</v>
      </c>
      <c r="R216" s="175">
        <f>Q216*H216</f>
        <v>4.6264800000000002E-2</v>
      </c>
      <c r="S216" s="175">
        <v>0</v>
      </c>
      <c r="T216" s="176">
        <f>S216*H216</f>
        <v>0</v>
      </c>
      <c r="U216" s="35"/>
      <c r="V216" s="35"/>
      <c r="W216" s="35"/>
      <c r="X216" s="35"/>
      <c r="Y216" s="35"/>
      <c r="Z216" s="35"/>
      <c r="AA216" s="35"/>
      <c r="AB216" s="35"/>
      <c r="AC216" s="35"/>
      <c r="AD216" s="35"/>
      <c r="AE216" s="35"/>
      <c r="AR216" s="177" t="s">
        <v>193</v>
      </c>
      <c r="AT216" s="177" t="s">
        <v>189</v>
      </c>
      <c r="AU216" s="177" t="s">
        <v>92</v>
      </c>
      <c r="AY216" s="18" t="s">
        <v>187</v>
      </c>
      <c r="BE216" s="97">
        <f>IF(N216="základná",J216,0)</f>
        <v>0</v>
      </c>
      <c r="BF216" s="97">
        <f>IF(N216="znížená",J216,0)</f>
        <v>0</v>
      </c>
      <c r="BG216" s="97">
        <f>IF(N216="zákl. prenesená",J216,0)</f>
        <v>0</v>
      </c>
      <c r="BH216" s="97">
        <f>IF(N216="zníž. prenesená",J216,0)</f>
        <v>0</v>
      </c>
      <c r="BI216" s="97">
        <f>IF(N216="nulová",J216,0)</f>
        <v>0</v>
      </c>
      <c r="BJ216" s="18" t="s">
        <v>92</v>
      </c>
      <c r="BK216" s="97">
        <f>ROUND(I216*H216,2)</f>
        <v>0</v>
      </c>
      <c r="BL216" s="18" t="s">
        <v>193</v>
      </c>
      <c r="BM216" s="177" t="s">
        <v>309</v>
      </c>
    </row>
    <row r="217" spans="1:65" s="13" customFormat="1">
      <c r="B217" s="178"/>
      <c r="D217" s="179" t="s">
        <v>195</v>
      </c>
      <c r="E217" s="180" t="s">
        <v>1</v>
      </c>
      <c r="F217" s="181" t="s">
        <v>310</v>
      </c>
      <c r="H217" s="180" t="s">
        <v>1</v>
      </c>
      <c r="I217" s="182"/>
      <c r="L217" s="178"/>
      <c r="M217" s="183"/>
      <c r="N217" s="184"/>
      <c r="O217" s="184"/>
      <c r="P217" s="184"/>
      <c r="Q217" s="184"/>
      <c r="R217" s="184"/>
      <c r="S217" s="184"/>
      <c r="T217" s="185"/>
      <c r="AT217" s="180" t="s">
        <v>195</v>
      </c>
      <c r="AU217" s="180" t="s">
        <v>92</v>
      </c>
      <c r="AV217" s="13" t="s">
        <v>78</v>
      </c>
      <c r="AW217" s="13" t="s">
        <v>26</v>
      </c>
      <c r="AX217" s="13" t="s">
        <v>71</v>
      </c>
      <c r="AY217" s="180" t="s">
        <v>187</v>
      </c>
    </row>
    <row r="218" spans="1:65" s="14" customFormat="1">
      <c r="B218" s="186"/>
      <c r="D218" s="179" t="s">
        <v>195</v>
      </c>
      <c r="E218" s="187" t="s">
        <v>1</v>
      </c>
      <c r="F218" s="188" t="s">
        <v>311</v>
      </c>
      <c r="H218" s="189">
        <v>9.6</v>
      </c>
      <c r="I218" s="190"/>
      <c r="L218" s="186"/>
      <c r="M218" s="191"/>
      <c r="N218" s="192"/>
      <c r="O218" s="192"/>
      <c r="P218" s="192"/>
      <c r="Q218" s="192"/>
      <c r="R218" s="192"/>
      <c r="S218" s="192"/>
      <c r="T218" s="193"/>
      <c r="AT218" s="187" t="s">
        <v>195</v>
      </c>
      <c r="AU218" s="187" t="s">
        <v>92</v>
      </c>
      <c r="AV218" s="14" t="s">
        <v>92</v>
      </c>
      <c r="AW218" s="14" t="s">
        <v>26</v>
      </c>
      <c r="AX218" s="14" t="s">
        <v>71</v>
      </c>
      <c r="AY218" s="187" t="s">
        <v>187</v>
      </c>
    </row>
    <row r="219" spans="1:65" s="13" customFormat="1">
      <c r="B219" s="178"/>
      <c r="D219" s="179" t="s">
        <v>195</v>
      </c>
      <c r="E219" s="180" t="s">
        <v>1</v>
      </c>
      <c r="F219" s="181" t="s">
        <v>312</v>
      </c>
      <c r="H219" s="180" t="s">
        <v>1</v>
      </c>
      <c r="I219" s="182"/>
      <c r="L219" s="178"/>
      <c r="M219" s="183"/>
      <c r="N219" s="184"/>
      <c r="O219" s="184"/>
      <c r="P219" s="184"/>
      <c r="Q219" s="184"/>
      <c r="R219" s="184"/>
      <c r="S219" s="184"/>
      <c r="T219" s="185"/>
      <c r="AT219" s="180" t="s">
        <v>195</v>
      </c>
      <c r="AU219" s="180" t="s">
        <v>92</v>
      </c>
      <c r="AV219" s="13" t="s">
        <v>78</v>
      </c>
      <c r="AW219" s="13" t="s">
        <v>26</v>
      </c>
      <c r="AX219" s="13" t="s">
        <v>71</v>
      </c>
      <c r="AY219" s="180" t="s">
        <v>187</v>
      </c>
    </row>
    <row r="220" spans="1:65" s="14" customFormat="1">
      <c r="B220" s="186"/>
      <c r="D220" s="179" t="s">
        <v>195</v>
      </c>
      <c r="E220" s="187" t="s">
        <v>1</v>
      </c>
      <c r="F220" s="188" t="s">
        <v>313</v>
      </c>
      <c r="H220" s="189">
        <v>0.82</v>
      </c>
      <c r="I220" s="190"/>
      <c r="L220" s="186"/>
      <c r="M220" s="191"/>
      <c r="N220" s="192"/>
      <c r="O220" s="192"/>
      <c r="P220" s="192"/>
      <c r="Q220" s="192"/>
      <c r="R220" s="192"/>
      <c r="S220" s="192"/>
      <c r="T220" s="193"/>
      <c r="AT220" s="187" t="s">
        <v>195</v>
      </c>
      <c r="AU220" s="187" t="s">
        <v>92</v>
      </c>
      <c r="AV220" s="14" t="s">
        <v>92</v>
      </c>
      <c r="AW220" s="14" t="s">
        <v>26</v>
      </c>
      <c r="AX220" s="14" t="s">
        <v>71</v>
      </c>
      <c r="AY220" s="187" t="s">
        <v>187</v>
      </c>
    </row>
    <row r="221" spans="1:65" s="15" customFormat="1">
      <c r="B221" s="194"/>
      <c r="D221" s="179" t="s">
        <v>195</v>
      </c>
      <c r="E221" s="195" t="s">
        <v>89</v>
      </c>
      <c r="F221" s="196" t="s">
        <v>198</v>
      </c>
      <c r="H221" s="197">
        <v>10.42</v>
      </c>
      <c r="I221" s="198"/>
      <c r="L221" s="194"/>
      <c r="M221" s="199"/>
      <c r="N221" s="200"/>
      <c r="O221" s="200"/>
      <c r="P221" s="200"/>
      <c r="Q221" s="200"/>
      <c r="R221" s="200"/>
      <c r="S221" s="200"/>
      <c r="T221" s="201"/>
      <c r="AT221" s="195" t="s">
        <v>195</v>
      </c>
      <c r="AU221" s="195" t="s">
        <v>92</v>
      </c>
      <c r="AV221" s="15" t="s">
        <v>193</v>
      </c>
      <c r="AW221" s="15" t="s">
        <v>26</v>
      </c>
      <c r="AX221" s="15" t="s">
        <v>78</v>
      </c>
      <c r="AY221" s="195" t="s">
        <v>187</v>
      </c>
    </row>
    <row r="222" spans="1:65" s="2" customFormat="1" ht="21.75" customHeight="1">
      <c r="A222" s="35"/>
      <c r="B222" s="133"/>
      <c r="C222" s="165" t="s">
        <v>314</v>
      </c>
      <c r="D222" s="165" t="s">
        <v>189</v>
      </c>
      <c r="E222" s="166" t="s">
        <v>315</v>
      </c>
      <c r="F222" s="167" t="s">
        <v>316</v>
      </c>
      <c r="G222" s="168" t="s">
        <v>273</v>
      </c>
      <c r="H222" s="169">
        <v>10.42</v>
      </c>
      <c r="I222" s="170"/>
      <c r="J222" s="171">
        <f>ROUND(I222*H222,2)</f>
        <v>0</v>
      </c>
      <c r="K222" s="172"/>
      <c r="L222" s="36"/>
      <c r="M222" s="173" t="s">
        <v>1</v>
      </c>
      <c r="N222" s="174" t="s">
        <v>37</v>
      </c>
      <c r="O222" s="61"/>
      <c r="P222" s="175">
        <f>O222*H222</f>
        <v>0</v>
      </c>
      <c r="Q222" s="175">
        <v>0</v>
      </c>
      <c r="R222" s="175">
        <f>Q222*H222</f>
        <v>0</v>
      </c>
      <c r="S222" s="175">
        <v>0</v>
      </c>
      <c r="T222" s="176">
        <f>S222*H222</f>
        <v>0</v>
      </c>
      <c r="U222" s="35"/>
      <c r="V222" s="35"/>
      <c r="W222" s="35"/>
      <c r="X222" s="35"/>
      <c r="Y222" s="35"/>
      <c r="Z222" s="35"/>
      <c r="AA222" s="35"/>
      <c r="AB222" s="35"/>
      <c r="AC222" s="35"/>
      <c r="AD222" s="35"/>
      <c r="AE222" s="35"/>
      <c r="AR222" s="177" t="s">
        <v>193</v>
      </c>
      <c r="AT222" s="177" t="s">
        <v>189</v>
      </c>
      <c r="AU222" s="177" t="s">
        <v>92</v>
      </c>
      <c r="AY222" s="18" t="s">
        <v>187</v>
      </c>
      <c r="BE222" s="97">
        <f>IF(N222="základná",J222,0)</f>
        <v>0</v>
      </c>
      <c r="BF222" s="97">
        <f>IF(N222="znížená",J222,0)</f>
        <v>0</v>
      </c>
      <c r="BG222" s="97">
        <f>IF(N222="zákl. prenesená",J222,0)</f>
        <v>0</v>
      </c>
      <c r="BH222" s="97">
        <f>IF(N222="zníž. prenesená",J222,0)</f>
        <v>0</v>
      </c>
      <c r="BI222" s="97">
        <f>IF(N222="nulová",J222,0)</f>
        <v>0</v>
      </c>
      <c r="BJ222" s="18" t="s">
        <v>92</v>
      </c>
      <c r="BK222" s="97">
        <f>ROUND(I222*H222,2)</f>
        <v>0</v>
      </c>
      <c r="BL222" s="18" t="s">
        <v>193</v>
      </c>
      <c r="BM222" s="177" t="s">
        <v>317</v>
      </c>
    </row>
    <row r="223" spans="1:65" s="14" customFormat="1">
      <c r="B223" s="186"/>
      <c r="D223" s="179" t="s">
        <v>195</v>
      </c>
      <c r="E223" s="187" t="s">
        <v>1</v>
      </c>
      <c r="F223" s="188" t="s">
        <v>89</v>
      </c>
      <c r="H223" s="189">
        <v>10.42</v>
      </c>
      <c r="I223" s="190"/>
      <c r="L223" s="186"/>
      <c r="M223" s="191"/>
      <c r="N223" s="192"/>
      <c r="O223" s="192"/>
      <c r="P223" s="192"/>
      <c r="Q223" s="192"/>
      <c r="R223" s="192"/>
      <c r="S223" s="192"/>
      <c r="T223" s="193"/>
      <c r="AT223" s="187" t="s">
        <v>195</v>
      </c>
      <c r="AU223" s="187" t="s">
        <v>92</v>
      </c>
      <c r="AV223" s="14" t="s">
        <v>92</v>
      </c>
      <c r="AW223" s="14" t="s">
        <v>26</v>
      </c>
      <c r="AX223" s="14" t="s">
        <v>71</v>
      </c>
      <c r="AY223" s="187" t="s">
        <v>187</v>
      </c>
    </row>
    <row r="224" spans="1:65" s="15" customFormat="1">
      <c r="B224" s="194"/>
      <c r="D224" s="179" t="s">
        <v>195</v>
      </c>
      <c r="E224" s="195" t="s">
        <v>1</v>
      </c>
      <c r="F224" s="196" t="s">
        <v>198</v>
      </c>
      <c r="H224" s="197">
        <v>10.42</v>
      </c>
      <c r="I224" s="198"/>
      <c r="L224" s="194"/>
      <c r="M224" s="199"/>
      <c r="N224" s="200"/>
      <c r="O224" s="200"/>
      <c r="P224" s="200"/>
      <c r="Q224" s="200"/>
      <c r="R224" s="200"/>
      <c r="S224" s="200"/>
      <c r="T224" s="201"/>
      <c r="AT224" s="195" t="s">
        <v>195</v>
      </c>
      <c r="AU224" s="195" t="s">
        <v>92</v>
      </c>
      <c r="AV224" s="15" t="s">
        <v>193</v>
      </c>
      <c r="AW224" s="15" t="s">
        <v>26</v>
      </c>
      <c r="AX224" s="15" t="s">
        <v>78</v>
      </c>
      <c r="AY224" s="195" t="s">
        <v>187</v>
      </c>
    </row>
    <row r="225" spans="1:65" s="2" customFormat="1" ht="16.5" customHeight="1">
      <c r="A225" s="35"/>
      <c r="B225" s="133"/>
      <c r="C225" s="165" t="s">
        <v>318</v>
      </c>
      <c r="D225" s="165" t="s">
        <v>189</v>
      </c>
      <c r="E225" s="166" t="s">
        <v>319</v>
      </c>
      <c r="F225" s="167" t="s">
        <v>320</v>
      </c>
      <c r="G225" s="168" t="s">
        <v>244</v>
      </c>
      <c r="H225" s="169">
        <v>1.123</v>
      </c>
      <c r="I225" s="170"/>
      <c r="J225" s="171">
        <f>ROUND(I225*H225,2)</f>
        <v>0</v>
      </c>
      <c r="K225" s="172"/>
      <c r="L225" s="36"/>
      <c r="M225" s="173" t="s">
        <v>1</v>
      </c>
      <c r="N225" s="174" t="s">
        <v>37</v>
      </c>
      <c r="O225" s="61"/>
      <c r="P225" s="175">
        <f>O225*H225</f>
        <v>0</v>
      </c>
      <c r="Q225" s="175">
        <v>1.01895</v>
      </c>
      <c r="R225" s="175">
        <f>Q225*H225</f>
        <v>1.1442808500000001</v>
      </c>
      <c r="S225" s="175">
        <v>0</v>
      </c>
      <c r="T225" s="176">
        <f>S225*H225</f>
        <v>0</v>
      </c>
      <c r="U225" s="35"/>
      <c r="V225" s="35"/>
      <c r="W225" s="35"/>
      <c r="X225" s="35"/>
      <c r="Y225" s="35"/>
      <c r="Z225" s="35"/>
      <c r="AA225" s="35"/>
      <c r="AB225" s="35"/>
      <c r="AC225" s="35"/>
      <c r="AD225" s="35"/>
      <c r="AE225" s="35"/>
      <c r="AR225" s="177" t="s">
        <v>193</v>
      </c>
      <c r="AT225" s="177" t="s">
        <v>189</v>
      </c>
      <c r="AU225" s="177" t="s">
        <v>92</v>
      </c>
      <c r="AY225" s="18" t="s">
        <v>187</v>
      </c>
      <c r="BE225" s="97">
        <f>IF(N225="základná",J225,0)</f>
        <v>0</v>
      </c>
      <c r="BF225" s="97">
        <f>IF(N225="znížená",J225,0)</f>
        <v>0</v>
      </c>
      <c r="BG225" s="97">
        <f>IF(N225="zákl. prenesená",J225,0)</f>
        <v>0</v>
      </c>
      <c r="BH225" s="97">
        <f>IF(N225="zníž. prenesená",J225,0)</f>
        <v>0</v>
      </c>
      <c r="BI225" s="97">
        <f>IF(N225="nulová",J225,0)</f>
        <v>0</v>
      </c>
      <c r="BJ225" s="18" t="s">
        <v>92</v>
      </c>
      <c r="BK225" s="97">
        <f>ROUND(I225*H225,2)</f>
        <v>0</v>
      </c>
      <c r="BL225" s="18" t="s">
        <v>193</v>
      </c>
      <c r="BM225" s="177" t="s">
        <v>321</v>
      </c>
    </row>
    <row r="226" spans="1:65" s="13" customFormat="1">
      <c r="B226" s="178"/>
      <c r="D226" s="179" t="s">
        <v>195</v>
      </c>
      <c r="E226" s="180" t="s">
        <v>1</v>
      </c>
      <c r="F226" s="181" t="s">
        <v>322</v>
      </c>
      <c r="H226" s="180" t="s">
        <v>1</v>
      </c>
      <c r="I226" s="182"/>
      <c r="L226" s="178"/>
      <c r="M226" s="183"/>
      <c r="N226" s="184"/>
      <c r="O226" s="184"/>
      <c r="P226" s="184"/>
      <c r="Q226" s="184"/>
      <c r="R226" s="184"/>
      <c r="S226" s="184"/>
      <c r="T226" s="185"/>
      <c r="AT226" s="180" t="s">
        <v>195</v>
      </c>
      <c r="AU226" s="180" t="s">
        <v>92</v>
      </c>
      <c r="AV226" s="13" t="s">
        <v>78</v>
      </c>
      <c r="AW226" s="13" t="s">
        <v>26</v>
      </c>
      <c r="AX226" s="13" t="s">
        <v>71</v>
      </c>
      <c r="AY226" s="180" t="s">
        <v>187</v>
      </c>
    </row>
    <row r="227" spans="1:65" s="14" customFormat="1">
      <c r="B227" s="186"/>
      <c r="D227" s="179" t="s">
        <v>195</v>
      </c>
      <c r="E227" s="187" t="s">
        <v>1</v>
      </c>
      <c r="F227" s="188" t="s">
        <v>323</v>
      </c>
      <c r="H227" s="189">
        <v>1.123</v>
      </c>
      <c r="I227" s="190"/>
      <c r="L227" s="186"/>
      <c r="M227" s="191"/>
      <c r="N227" s="192"/>
      <c r="O227" s="192"/>
      <c r="P227" s="192"/>
      <c r="Q227" s="192"/>
      <c r="R227" s="192"/>
      <c r="S227" s="192"/>
      <c r="T227" s="193"/>
      <c r="AT227" s="187" t="s">
        <v>195</v>
      </c>
      <c r="AU227" s="187" t="s">
        <v>92</v>
      </c>
      <c r="AV227" s="14" t="s">
        <v>92</v>
      </c>
      <c r="AW227" s="14" t="s">
        <v>26</v>
      </c>
      <c r="AX227" s="14" t="s">
        <v>71</v>
      </c>
      <c r="AY227" s="187" t="s">
        <v>187</v>
      </c>
    </row>
    <row r="228" spans="1:65" s="15" customFormat="1">
      <c r="B228" s="194"/>
      <c r="D228" s="179" t="s">
        <v>195</v>
      </c>
      <c r="E228" s="195" t="s">
        <v>1</v>
      </c>
      <c r="F228" s="196" t="s">
        <v>198</v>
      </c>
      <c r="H228" s="197">
        <v>1.123</v>
      </c>
      <c r="I228" s="198"/>
      <c r="L228" s="194"/>
      <c r="M228" s="199"/>
      <c r="N228" s="200"/>
      <c r="O228" s="200"/>
      <c r="P228" s="200"/>
      <c r="Q228" s="200"/>
      <c r="R228" s="200"/>
      <c r="S228" s="200"/>
      <c r="T228" s="201"/>
      <c r="AT228" s="195" t="s">
        <v>195</v>
      </c>
      <c r="AU228" s="195" t="s">
        <v>92</v>
      </c>
      <c r="AV228" s="15" t="s">
        <v>193</v>
      </c>
      <c r="AW228" s="15" t="s">
        <v>26</v>
      </c>
      <c r="AX228" s="15" t="s">
        <v>78</v>
      </c>
      <c r="AY228" s="195" t="s">
        <v>187</v>
      </c>
    </row>
    <row r="229" spans="1:65" s="2" customFormat="1" ht="16.5" customHeight="1">
      <c r="A229" s="35"/>
      <c r="B229" s="133"/>
      <c r="C229" s="165" t="s">
        <v>324</v>
      </c>
      <c r="D229" s="165" t="s">
        <v>189</v>
      </c>
      <c r="E229" s="166" t="s">
        <v>325</v>
      </c>
      <c r="F229" s="167" t="s">
        <v>326</v>
      </c>
      <c r="G229" s="168" t="s">
        <v>244</v>
      </c>
      <c r="H229" s="169">
        <v>0.434</v>
      </c>
      <c r="I229" s="170"/>
      <c r="J229" s="171">
        <f>ROUND(I229*H229,2)</f>
        <v>0</v>
      </c>
      <c r="K229" s="172"/>
      <c r="L229" s="36"/>
      <c r="M229" s="173" t="s">
        <v>1</v>
      </c>
      <c r="N229" s="174" t="s">
        <v>37</v>
      </c>
      <c r="O229" s="61"/>
      <c r="P229" s="175">
        <f>O229*H229</f>
        <v>0</v>
      </c>
      <c r="Q229" s="175">
        <v>1.20296</v>
      </c>
      <c r="R229" s="175">
        <f>Q229*H229</f>
        <v>0.52208463999999999</v>
      </c>
      <c r="S229" s="175">
        <v>0</v>
      </c>
      <c r="T229" s="176">
        <f>S229*H229</f>
        <v>0</v>
      </c>
      <c r="U229" s="35"/>
      <c r="V229" s="35"/>
      <c r="W229" s="35"/>
      <c r="X229" s="35"/>
      <c r="Y229" s="35"/>
      <c r="Z229" s="35"/>
      <c r="AA229" s="35"/>
      <c r="AB229" s="35"/>
      <c r="AC229" s="35"/>
      <c r="AD229" s="35"/>
      <c r="AE229" s="35"/>
      <c r="AR229" s="177" t="s">
        <v>193</v>
      </c>
      <c r="AT229" s="177" t="s">
        <v>189</v>
      </c>
      <c r="AU229" s="177" t="s">
        <v>92</v>
      </c>
      <c r="AY229" s="18" t="s">
        <v>187</v>
      </c>
      <c r="BE229" s="97">
        <f>IF(N229="základná",J229,0)</f>
        <v>0</v>
      </c>
      <c r="BF229" s="97">
        <f>IF(N229="znížená",J229,0)</f>
        <v>0</v>
      </c>
      <c r="BG229" s="97">
        <f>IF(N229="zákl. prenesená",J229,0)</f>
        <v>0</v>
      </c>
      <c r="BH229" s="97">
        <f>IF(N229="zníž. prenesená",J229,0)</f>
        <v>0</v>
      </c>
      <c r="BI229" s="97">
        <f>IF(N229="nulová",J229,0)</f>
        <v>0</v>
      </c>
      <c r="BJ229" s="18" t="s">
        <v>92</v>
      </c>
      <c r="BK229" s="97">
        <f>ROUND(I229*H229,2)</f>
        <v>0</v>
      </c>
      <c r="BL229" s="18" t="s">
        <v>193</v>
      </c>
      <c r="BM229" s="177" t="s">
        <v>327</v>
      </c>
    </row>
    <row r="230" spans="1:65" s="13" customFormat="1">
      <c r="B230" s="178"/>
      <c r="D230" s="179" t="s">
        <v>195</v>
      </c>
      <c r="E230" s="180" t="s">
        <v>1</v>
      </c>
      <c r="F230" s="181" t="s">
        <v>328</v>
      </c>
      <c r="H230" s="180" t="s">
        <v>1</v>
      </c>
      <c r="I230" s="182"/>
      <c r="L230" s="178"/>
      <c r="M230" s="183"/>
      <c r="N230" s="184"/>
      <c r="O230" s="184"/>
      <c r="P230" s="184"/>
      <c r="Q230" s="184"/>
      <c r="R230" s="184"/>
      <c r="S230" s="184"/>
      <c r="T230" s="185"/>
      <c r="AT230" s="180" t="s">
        <v>195</v>
      </c>
      <c r="AU230" s="180" t="s">
        <v>92</v>
      </c>
      <c r="AV230" s="13" t="s">
        <v>78</v>
      </c>
      <c r="AW230" s="13" t="s">
        <v>26</v>
      </c>
      <c r="AX230" s="13" t="s">
        <v>71</v>
      </c>
      <c r="AY230" s="180" t="s">
        <v>187</v>
      </c>
    </row>
    <row r="231" spans="1:65" s="13" customFormat="1">
      <c r="B231" s="178"/>
      <c r="D231" s="179" t="s">
        <v>195</v>
      </c>
      <c r="E231" s="180" t="s">
        <v>1</v>
      </c>
      <c r="F231" s="181" t="s">
        <v>304</v>
      </c>
      <c r="H231" s="180" t="s">
        <v>1</v>
      </c>
      <c r="I231" s="182"/>
      <c r="L231" s="178"/>
      <c r="M231" s="183"/>
      <c r="N231" s="184"/>
      <c r="O231" s="184"/>
      <c r="P231" s="184"/>
      <c r="Q231" s="184"/>
      <c r="R231" s="184"/>
      <c r="S231" s="184"/>
      <c r="T231" s="185"/>
      <c r="AT231" s="180" t="s">
        <v>195</v>
      </c>
      <c r="AU231" s="180" t="s">
        <v>92</v>
      </c>
      <c r="AV231" s="13" t="s">
        <v>78</v>
      </c>
      <c r="AW231" s="13" t="s">
        <v>26</v>
      </c>
      <c r="AX231" s="13" t="s">
        <v>71</v>
      </c>
      <c r="AY231" s="180" t="s">
        <v>187</v>
      </c>
    </row>
    <row r="232" spans="1:65" s="14" customFormat="1">
      <c r="B232" s="186"/>
      <c r="D232" s="179" t="s">
        <v>195</v>
      </c>
      <c r="E232" s="187" t="s">
        <v>1</v>
      </c>
      <c r="F232" s="188" t="s">
        <v>329</v>
      </c>
      <c r="H232" s="189">
        <v>1.89</v>
      </c>
      <c r="I232" s="190"/>
      <c r="L232" s="186"/>
      <c r="M232" s="191"/>
      <c r="N232" s="192"/>
      <c r="O232" s="192"/>
      <c r="P232" s="192"/>
      <c r="Q232" s="192"/>
      <c r="R232" s="192"/>
      <c r="S232" s="192"/>
      <c r="T232" s="193"/>
      <c r="AT232" s="187" t="s">
        <v>195</v>
      </c>
      <c r="AU232" s="187" t="s">
        <v>92</v>
      </c>
      <c r="AV232" s="14" t="s">
        <v>92</v>
      </c>
      <c r="AW232" s="14" t="s">
        <v>26</v>
      </c>
      <c r="AX232" s="14" t="s">
        <v>71</v>
      </c>
      <c r="AY232" s="187" t="s">
        <v>187</v>
      </c>
    </row>
    <row r="233" spans="1:65" s="13" customFormat="1">
      <c r="B233" s="178"/>
      <c r="D233" s="179" t="s">
        <v>195</v>
      </c>
      <c r="E233" s="180" t="s">
        <v>1</v>
      </c>
      <c r="F233" s="181" t="s">
        <v>310</v>
      </c>
      <c r="H233" s="180" t="s">
        <v>1</v>
      </c>
      <c r="I233" s="182"/>
      <c r="L233" s="178"/>
      <c r="M233" s="183"/>
      <c r="N233" s="184"/>
      <c r="O233" s="184"/>
      <c r="P233" s="184"/>
      <c r="Q233" s="184"/>
      <c r="R233" s="184"/>
      <c r="S233" s="184"/>
      <c r="T233" s="185"/>
      <c r="AT233" s="180" t="s">
        <v>195</v>
      </c>
      <c r="AU233" s="180" t="s">
        <v>92</v>
      </c>
      <c r="AV233" s="13" t="s">
        <v>78</v>
      </c>
      <c r="AW233" s="13" t="s">
        <v>26</v>
      </c>
      <c r="AX233" s="13" t="s">
        <v>71</v>
      </c>
      <c r="AY233" s="180" t="s">
        <v>187</v>
      </c>
    </row>
    <row r="234" spans="1:65" s="14" customFormat="1">
      <c r="B234" s="186"/>
      <c r="D234" s="179" t="s">
        <v>195</v>
      </c>
      <c r="E234" s="187" t="s">
        <v>1</v>
      </c>
      <c r="F234" s="188" t="s">
        <v>330</v>
      </c>
      <c r="H234" s="189">
        <v>31.713000000000001</v>
      </c>
      <c r="I234" s="190"/>
      <c r="L234" s="186"/>
      <c r="M234" s="191"/>
      <c r="N234" s="192"/>
      <c r="O234" s="192"/>
      <c r="P234" s="192"/>
      <c r="Q234" s="192"/>
      <c r="R234" s="192"/>
      <c r="S234" s="192"/>
      <c r="T234" s="193"/>
      <c r="AT234" s="187" t="s">
        <v>195</v>
      </c>
      <c r="AU234" s="187" t="s">
        <v>92</v>
      </c>
      <c r="AV234" s="14" t="s">
        <v>92</v>
      </c>
      <c r="AW234" s="14" t="s">
        <v>26</v>
      </c>
      <c r="AX234" s="14" t="s">
        <v>71</v>
      </c>
      <c r="AY234" s="187" t="s">
        <v>187</v>
      </c>
    </row>
    <row r="235" spans="1:65" s="14" customFormat="1">
      <c r="B235" s="186"/>
      <c r="D235" s="179" t="s">
        <v>195</v>
      </c>
      <c r="E235" s="187" t="s">
        <v>1</v>
      </c>
      <c r="F235" s="188" t="s">
        <v>331</v>
      </c>
      <c r="H235" s="189">
        <v>9.4580000000000002</v>
      </c>
      <c r="I235" s="190"/>
      <c r="L235" s="186"/>
      <c r="M235" s="191"/>
      <c r="N235" s="192"/>
      <c r="O235" s="192"/>
      <c r="P235" s="192"/>
      <c r="Q235" s="192"/>
      <c r="R235" s="192"/>
      <c r="S235" s="192"/>
      <c r="T235" s="193"/>
      <c r="AT235" s="187" t="s">
        <v>195</v>
      </c>
      <c r="AU235" s="187" t="s">
        <v>92</v>
      </c>
      <c r="AV235" s="14" t="s">
        <v>92</v>
      </c>
      <c r="AW235" s="14" t="s">
        <v>26</v>
      </c>
      <c r="AX235" s="14" t="s">
        <v>71</v>
      </c>
      <c r="AY235" s="187" t="s">
        <v>187</v>
      </c>
    </row>
    <row r="236" spans="1:65" s="13" customFormat="1">
      <c r="B236" s="178"/>
      <c r="D236" s="179" t="s">
        <v>195</v>
      </c>
      <c r="E236" s="180" t="s">
        <v>1</v>
      </c>
      <c r="F236" s="181" t="s">
        <v>332</v>
      </c>
      <c r="H236" s="180" t="s">
        <v>1</v>
      </c>
      <c r="I236" s="182"/>
      <c r="L236" s="178"/>
      <c r="M236" s="183"/>
      <c r="N236" s="184"/>
      <c r="O236" s="184"/>
      <c r="P236" s="184"/>
      <c r="Q236" s="184"/>
      <c r="R236" s="184"/>
      <c r="S236" s="184"/>
      <c r="T236" s="185"/>
      <c r="AT236" s="180" t="s">
        <v>195</v>
      </c>
      <c r="AU236" s="180" t="s">
        <v>92</v>
      </c>
      <c r="AV236" s="13" t="s">
        <v>78</v>
      </c>
      <c r="AW236" s="13" t="s">
        <v>26</v>
      </c>
      <c r="AX236" s="13" t="s">
        <v>71</v>
      </c>
      <c r="AY236" s="180" t="s">
        <v>187</v>
      </c>
    </row>
    <row r="237" spans="1:65" s="14" customFormat="1">
      <c r="B237" s="186"/>
      <c r="D237" s="179" t="s">
        <v>195</v>
      </c>
      <c r="E237" s="187" t="s">
        <v>1</v>
      </c>
      <c r="F237" s="188" t="s">
        <v>333</v>
      </c>
      <c r="H237" s="189">
        <v>8.68</v>
      </c>
      <c r="I237" s="190"/>
      <c r="L237" s="186"/>
      <c r="M237" s="191"/>
      <c r="N237" s="192"/>
      <c r="O237" s="192"/>
      <c r="P237" s="192"/>
      <c r="Q237" s="192"/>
      <c r="R237" s="192"/>
      <c r="S237" s="192"/>
      <c r="T237" s="193"/>
      <c r="AT237" s="187" t="s">
        <v>195</v>
      </c>
      <c r="AU237" s="187" t="s">
        <v>92</v>
      </c>
      <c r="AV237" s="14" t="s">
        <v>92</v>
      </c>
      <c r="AW237" s="14" t="s">
        <v>26</v>
      </c>
      <c r="AX237" s="14" t="s">
        <v>71</v>
      </c>
      <c r="AY237" s="187" t="s">
        <v>187</v>
      </c>
    </row>
    <row r="238" spans="1:65" s="16" customFormat="1">
      <c r="B238" s="213"/>
      <c r="D238" s="179" t="s">
        <v>195</v>
      </c>
      <c r="E238" s="214" t="s">
        <v>116</v>
      </c>
      <c r="F238" s="215" t="s">
        <v>334</v>
      </c>
      <c r="H238" s="216">
        <v>51.741</v>
      </c>
      <c r="I238" s="217"/>
      <c r="L238" s="213"/>
      <c r="M238" s="218"/>
      <c r="N238" s="219"/>
      <c r="O238" s="219"/>
      <c r="P238" s="219"/>
      <c r="Q238" s="219"/>
      <c r="R238" s="219"/>
      <c r="S238" s="219"/>
      <c r="T238" s="220"/>
      <c r="AT238" s="214" t="s">
        <v>195</v>
      </c>
      <c r="AU238" s="214" t="s">
        <v>92</v>
      </c>
      <c r="AV238" s="16" t="s">
        <v>202</v>
      </c>
      <c r="AW238" s="16" t="s">
        <v>26</v>
      </c>
      <c r="AX238" s="16" t="s">
        <v>71</v>
      </c>
      <c r="AY238" s="214" t="s">
        <v>187</v>
      </c>
    </row>
    <row r="239" spans="1:65" s="14" customFormat="1" ht="22.5">
      <c r="B239" s="186"/>
      <c r="D239" s="179" t="s">
        <v>195</v>
      </c>
      <c r="E239" s="187" t="s">
        <v>1</v>
      </c>
      <c r="F239" s="188" t="s">
        <v>335</v>
      </c>
      <c r="H239" s="189">
        <v>0.434</v>
      </c>
      <c r="I239" s="190"/>
      <c r="L239" s="186"/>
      <c r="M239" s="191"/>
      <c r="N239" s="192"/>
      <c r="O239" s="192"/>
      <c r="P239" s="192"/>
      <c r="Q239" s="192"/>
      <c r="R239" s="192"/>
      <c r="S239" s="192"/>
      <c r="T239" s="193"/>
      <c r="AT239" s="187" t="s">
        <v>195</v>
      </c>
      <c r="AU239" s="187" t="s">
        <v>92</v>
      </c>
      <c r="AV239" s="14" t="s">
        <v>92</v>
      </c>
      <c r="AW239" s="14" t="s">
        <v>26</v>
      </c>
      <c r="AX239" s="14" t="s">
        <v>78</v>
      </c>
      <c r="AY239" s="187" t="s">
        <v>187</v>
      </c>
    </row>
    <row r="240" spans="1:65" s="2" customFormat="1" ht="16.5" customHeight="1">
      <c r="A240" s="35"/>
      <c r="B240" s="133"/>
      <c r="C240" s="165" t="s">
        <v>336</v>
      </c>
      <c r="D240" s="165" t="s">
        <v>189</v>
      </c>
      <c r="E240" s="166" t="s">
        <v>337</v>
      </c>
      <c r="F240" s="167" t="s">
        <v>338</v>
      </c>
      <c r="G240" s="168" t="s">
        <v>192</v>
      </c>
      <c r="H240" s="169">
        <v>1.159</v>
      </c>
      <c r="I240" s="170"/>
      <c r="J240" s="171">
        <f>ROUND(I240*H240,2)</f>
        <v>0</v>
      </c>
      <c r="K240" s="172"/>
      <c r="L240" s="36"/>
      <c r="M240" s="173" t="s">
        <v>1</v>
      </c>
      <c r="N240" s="174" t="s">
        <v>37</v>
      </c>
      <c r="O240" s="61"/>
      <c r="P240" s="175">
        <f>O240*H240</f>
        <v>0</v>
      </c>
      <c r="Q240" s="175">
        <v>2.19407</v>
      </c>
      <c r="R240" s="175">
        <f>Q240*H240</f>
        <v>2.5429271299999998</v>
      </c>
      <c r="S240" s="175">
        <v>0</v>
      </c>
      <c r="T240" s="176">
        <f>S240*H240</f>
        <v>0</v>
      </c>
      <c r="U240" s="35"/>
      <c r="V240" s="35"/>
      <c r="W240" s="35"/>
      <c r="X240" s="35"/>
      <c r="Y240" s="35"/>
      <c r="Z240" s="35"/>
      <c r="AA240" s="35"/>
      <c r="AB240" s="35"/>
      <c r="AC240" s="35"/>
      <c r="AD240" s="35"/>
      <c r="AE240" s="35"/>
      <c r="AR240" s="177" t="s">
        <v>193</v>
      </c>
      <c r="AT240" s="177" t="s">
        <v>189</v>
      </c>
      <c r="AU240" s="177" t="s">
        <v>92</v>
      </c>
      <c r="AY240" s="18" t="s">
        <v>187</v>
      </c>
      <c r="BE240" s="97">
        <f>IF(N240="základná",J240,0)</f>
        <v>0</v>
      </c>
      <c r="BF240" s="97">
        <f>IF(N240="znížená",J240,0)</f>
        <v>0</v>
      </c>
      <c r="BG240" s="97">
        <f>IF(N240="zákl. prenesená",J240,0)</f>
        <v>0</v>
      </c>
      <c r="BH240" s="97">
        <f>IF(N240="zníž. prenesená",J240,0)</f>
        <v>0</v>
      </c>
      <c r="BI240" s="97">
        <f>IF(N240="nulová",J240,0)</f>
        <v>0</v>
      </c>
      <c r="BJ240" s="18" t="s">
        <v>92</v>
      </c>
      <c r="BK240" s="97">
        <f>ROUND(I240*H240,2)</f>
        <v>0</v>
      </c>
      <c r="BL240" s="18" t="s">
        <v>193</v>
      </c>
      <c r="BM240" s="177" t="s">
        <v>339</v>
      </c>
    </row>
    <row r="241" spans="1:65" s="13" customFormat="1">
      <c r="B241" s="178"/>
      <c r="D241" s="179" t="s">
        <v>195</v>
      </c>
      <c r="E241" s="180" t="s">
        <v>1</v>
      </c>
      <c r="F241" s="181" t="s">
        <v>340</v>
      </c>
      <c r="H241" s="180" t="s">
        <v>1</v>
      </c>
      <c r="I241" s="182"/>
      <c r="L241" s="178"/>
      <c r="M241" s="183"/>
      <c r="N241" s="184"/>
      <c r="O241" s="184"/>
      <c r="P241" s="184"/>
      <c r="Q241" s="184"/>
      <c r="R241" s="184"/>
      <c r="S241" s="184"/>
      <c r="T241" s="185"/>
      <c r="AT241" s="180" t="s">
        <v>195</v>
      </c>
      <c r="AU241" s="180" t="s">
        <v>92</v>
      </c>
      <c r="AV241" s="13" t="s">
        <v>78</v>
      </c>
      <c r="AW241" s="13" t="s">
        <v>26</v>
      </c>
      <c r="AX241" s="13" t="s">
        <v>71</v>
      </c>
      <c r="AY241" s="180" t="s">
        <v>187</v>
      </c>
    </row>
    <row r="242" spans="1:65" s="14" customFormat="1">
      <c r="B242" s="186"/>
      <c r="D242" s="179" t="s">
        <v>195</v>
      </c>
      <c r="E242" s="187" t="s">
        <v>1</v>
      </c>
      <c r="F242" s="188" t="s">
        <v>341</v>
      </c>
      <c r="H242" s="189">
        <v>1.159</v>
      </c>
      <c r="I242" s="190"/>
      <c r="L242" s="186"/>
      <c r="M242" s="191"/>
      <c r="N242" s="192"/>
      <c r="O242" s="192"/>
      <c r="P242" s="192"/>
      <c r="Q242" s="192"/>
      <c r="R242" s="192"/>
      <c r="S242" s="192"/>
      <c r="T242" s="193"/>
      <c r="AT242" s="187" t="s">
        <v>195</v>
      </c>
      <c r="AU242" s="187" t="s">
        <v>92</v>
      </c>
      <c r="AV242" s="14" t="s">
        <v>92</v>
      </c>
      <c r="AW242" s="14" t="s">
        <v>26</v>
      </c>
      <c r="AX242" s="14" t="s">
        <v>71</v>
      </c>
      <c r="AY242" s="187" t="s">
        <v>187</v>
      </c>
    </row>
    <row r="243" spans="1:65" s="15" customFormat="1">
      <c r="B243" s="194"/>
      <c r="D243" s="179" t="s">
        <v>195</v>
      </c>
      <c r="E243" s="195" t="s">
        <v>1</v>
      </c>
      <c r="F243" s="196" t="s">
        <v>198</v>
      </c>
      <c r="H243" s="197">
        <v>1.159</v>
      </c>
      <c r="I243" s="198"/>
      <c r="L243" s="194"/>
      <c r="M243" s="199"/>
      <c r="N243" s="200"/>
      <c r="O243" s="200"/>
      <c r="P243" s="200"/>
      <c r="Q243" s="200"/>
      <c r="R243" s="200"/>
      <c r="S243" s="200"/>
      <c r="T243" s="201"/>
      <c r="AT243" s="195" t="s">
        <v>195</v>
      </c>
      <c r="AU243" s="195" t="s">
        <v>92</v>
      </c>
      <c r="AV243" s="15" t="s">
        <v>193</v>
      </c>
      <c r="AW243" s="15" t="s">
        <v>26</v>
      </c>
      <c r="AX243" s="15" t="s">
        <v>78</v>
      </c>
      <c r="AY243" s="195" t="s">
        <v>187</v>
      </c>
    </row>
    <row r="244" spans="1:65" s="13" customFormat="1">
      <c r="B244" s="178"/>
      <c r="D244" s="179" t="s">
        <v>195</v>
      </c>
      <c r="E244" s="180" t="s">
        <v>1</v>
      </c>
      <c r="F244" s="181" t="s">
        <v>342</v>
      </c>
      <c r="H244" s="180" t="s">
        <v>1</v>
      </c>
      <c r="I244" s="182"/>
      <c r="L244" s="178"/>
      <c r="M244" s="183"/>
      <c r="N244" s="184"/>
      <c r="O244" s="184"/>
      <c r="P244" s="184"/>
      <c r="Q244" s="184"/>
      <c r="R244" s="184"/>
      <c r="S244" s="184"/>
      <c r="T244" s="185"/>
      <c r="AT244" s="180" t="s">
        <v>195</v>
      </c>
      <c r="AU244" s="180" t="s">
        <v>92</v>
      </c>
      <c r="AV244" s="13" t="s">
        <v>78</v>
      </c>
      <c r="AW244" s="13" t="s">
        <v>26</v>
      </c>
      <c r="AX244" s="13" t="s">
        <v>71</v>
      </c>
      <c r="AY244" s="180" t="s">
        <v>187</v>
      </c>
    </row>
    <row r="245" spans="1:65" s="2" customFormat="1" ht="21.75" customHeight="1">
      <c r="A245" s="35"/>
      <c r="B245" s="133"/>
      <c r="C245" s="165" t="s">
        <v>343</v>
      </c>
      <c r="D245" s="165" t="s">
        <v>189</v>
      </c>
      <c r="E245" s="166" t="s">
        <v>344</v>
      </c>
      <c r="F245" s="167" t="s">
        <v>345</v>
      </c>
      <c r="G245" s="168" t="s">
        <v>192</v>
      </c>
      <c r="H245" s="169">
        <v>1.147</v>
      </c>
      <c r="I245" s="170"/>
      <c r="J245" s="171">
        <f>ROUND(I245*H245,2)</f>
        <v>0</v>
      </c>
      <c r="K245" s="172"/>
      <c r="L245" s="36"/>
      <c r="M245" s="173" t="s">
        <v>1</v>
      </c>
      <c r="N245" s="174" t="s">
        <v>37</v>
      </c>
      <c r="O245" s="61"/>
      <c r="P245" s="175">
        <f>O245*H245</f>
        <v>0</v>
      </c>
      <c r="Q245" s="175">
        <v>2.19407</v>
      </c>
      <c r="R245" s="175">
        <f>Q245*H245</f>
        <v>2.5165982900000001</v>
      </c>
      <c r="S245" s="175">
        <v>0</v>
      </c>
      <c r="T245" s="176">
        <f>S245*H245</f>
        <v>0</v>
      </c>
      <c r="U245" s="35"/>
      <c r="V245" s="35"/>
      <c r="W245" s="35"/>
      <c r="X245" s="35"/>
      <c r="Y245" s="35"/>
      <c r="Z245" s="35"/>
      <c r="AA245" s="35"/>
      <c r="AB245" s="35"/>
      <c r="AC245" s="35"/>
      <c r="AD245" s="35"/>
      <c r="AE245" s="35"/>
      <c r="AR245" s="177" t="s">
        <v>193</v>
      </c>
      <c r="AT245" s="177" t="s">
        <v>189</v>
      </c>
      <c r="AU245" s="177" t="s">
        <v>92</v>
      </c>
      <c r="AY245" s="18" t="s">
        <v>187</v>
      </c>
      <c r="BE245" s="97">
        <f>IF(N245="základná",J245,0)</f>
        <v>0</v>
      </c>
      <c r="BF245" s="97">
        <f>IF(N245="znížená",J245,0)</f>
        <v>0</v>
      </c>
      <c r="BG245" s="97">
        <f>IF(N245="zákl. prenesená",J245,0)</f>
        <v>0</v>
      </c>
      <c r="BH245" s="97">
        <f>IF(N245="zníž. prenesená",J245,0)</f>
        <v>0</v>
      </c>
      <c r="BI245" s="97">
        <f>IF(N245="nulová",J245,0)</f>
        <v>0</v>
      </c>
      <c r="BJ245" s="18" t="s">
        <v>92</v>
      </c>
      <c r="BK245" s="97">
        <f>ROUND(I245*H245,2)</f>
        <v>0</v>
      </c>
      <c r="BL245" s="18" t="s">
        <v>193</v>
      </c>
      <c r="BM245" s="177" t="s">
        <v>346</v>
      </c>
    </row>
    <row r="246" spans="1:65" s="13" customFormat="1">
      <c r="B246" s="178"/>
      <c r="D246" s="179" t="s">
        <v>195</v>
      </c>
      <c r="E246" s="180" t="s">
        <v>1</v>
      </c>
      <c r="F246" s="181" t="s">
        <v>304</v>
      </c>
      <c r="H246" s="180" t="s">
        <v>1</v>
      </c>
      <c r="I246" s="182"/>
      <c r="L246" s="178"/>
      <c r="M246" s="183"/>
      <c r="N246" s="184"/>
      <c r="O246" s="184"/>
      <c r="P246" s="184"/>
      <c r="Q246" s="184"/>
      <c r="R246" s="184"/>
      <c r="S246" s="184"/>
      <c r="T246" s="185"/>
      <c r="AT246" s="180" t="s">
        <v>195</v>
      </c>
      <c r="AU246" s="180" t="s">
        <v>92</v>
      </c>
      <c r="AV246" s="13" t="s">
        <v>78</v>
      </c>
      <c r="AW246" s="13" t="s">
        <v>26</v>
      </c>
      <c r="AX246" s="13" t="s">
        <v>71</v>
      </c>
      <c r="AY246" s="180" t="s">
        <v>187</v>
      </c>
    </row>
    <row r="247" spans="1:65" s="14" customFormat="1">
      <c r="B247" s="186"/>
      <c r="D247" s="179" t="s">
        <v>195</v>
      </c>
      <c r="E247" s="187" t="s">
        <v>1</v>
      </c>
      <c r="F247" s="188" t="s">
        <v>347</v>
      </c>
      <c r="H247" s="189">
        <v>1.147</v>
      </c>
      <c r="I247" s="190"/>
      <c r="L247" s="186"/>
      <c r="M247" s="191"/>
      <c r="N247" s="192"/>
      <c r="O247" s="192"/>
      <c r="P247" s="192"/>
      <c r="Q247" s="192"/>
      <c r="R247" s="192"/>
      <c r="S247" s="192"/>
      <c r="T247" s="193"/>
      <c r="AT247" s="187" t="s">
        <v>195</v>
      </c>
      <c r="AU247" s="187" t="s">
        <v>92</v>
      </c>
      <c r="AV247" s="14" t="s">
        <v>92</v>
      </c>
      <c r="AW247" s="14" t="s">
        <v>26</v>
      </c>
      <c r="AX247" s="14" t="s">
        <v>71</v>
      </c>
      <c r="AY247" s="187" t="s">
        <v>187</v>
      </c>
    </row>
    <row r="248" spans="1:65" s="15" customFormat="1">
      <c r="B248" s="194"/>
      <c r="D248" s="179" t="s">
        <v>195</v>
      </c>
      <c r="E248" s="195" t="s">
        <v>1</v>
      </c>
      <c r="F248" s="196" t="s">
        <v>198</v>
      </c>
      <c r="H248" s="197">
        <v>1.147</v>
      </c>
      <c r="I248" s="198"/>
      <c r="L248" s="194"/>
      <c r="M248" s="199"/>
      <c r="N248" s="200"/>
      <c r="O248" s="200"/>
      <c r="P248" s="200"/>
      <c r="Q248" s="200"/>
      <c r="R248" s="200"/>
      <c r="S248" s="200"/>
      <c r="T248" s="201"/>
      <c r="AT248" s="195" t="s">
        <v>195</v>
      </c>
      <c r="AU248" s="195" t="s">
        <v>92</v>
      </c>
      <c r="AV248" s="15" t="s">
        <v>193</v>
      </c>
      <c r="AW248" s="15" t="s">
        <v>26</v>
      </c>
      <c r="AX248" s="15" t="s">
        <v>78</v>
      </c>
      <c r="AY248" s="195" t="s">
        <v>187</v>
      </c>
    </row>
    <row r="249" spans="1:65" s="2" customFormat="1" ht="21.75" customHeight="1">
      <c r="A249" s="35"/>
      <c r="B249" s="133"/>
      <c r="C249" s="165" t="s">
        <v>348</v>
      </c>
      <c r="D249" s="165" t="s">
        <v>189</v>
      </c>
      <c r="E249" s="166" t="s">
        <v>349</v>
      </c>
      <c r="F249" s="167" t="s">
        <v>350</v>
      </c>
      <c r="G249" s="168" t="s">
        <v>273</v>
      </c>
      <c r="H249" s="169">
        <v>11.47</v>
      </c>
      <c r="I249" s="170"/>
      <c r="J249" s="171">
        <f>ROUND(I249*H249,2)</f>
        <v>0</v>
      </c>
      <c r="K249" s="172"/>
      <c r="L249" s="36"/>
      <c r="M249" s="173" t="s">
        <v>1</v>
      </c>
      <c r="N249" s="174" t="s">
        <v>37</v>
      </c>
      <c r="O249" s="61"/>
      <c r="P249" s="175">
        <f>O249*H249</f>
        <v>0</v>
      </c>
      <c r="Q249" s="175">
        <v>5.0000000000000001E-4</v>
      </c>
      <c r="R249" s="175">
        <f>Q249*H249</f>
        <v>5.7350000000000005E-3</v>
      </c>
      <c r="S249" s="175">
        <v>0</v>
      </c>
      <c r="T249" s="176">
        <f>S249*H249</f>
        <v>0</v>
      </c>
      <c r="U249" s="35"/>
      <c r="V249" s="35"/>
      <c r="W249" s="35"/>
      <c r="X249" s="35"/>
      <c r="Y249" s="35"/>
      <c r="Z249" s="35"/>
      <c r="AA249" s="35"/>
      <c r="AB249" s="35"/>
      <c r="AC249" s="35"/>
      <c r="AD249" s="35"/>
      <c r="AE249" s="35"/>
      <c r="AR249" s="177" t="s">
        <v>193</v>
      </c>
      <c r="AT249" s="177" t="s">
        <v>189</v>
      </c>
      <c r="AU249" s="177" t="s">
        <v>92</v>
      </c>
      <c r="AY249" s="18" t="s">
        <v>187</v>
      </c>
      <c r="BE249" s="97">
        <f>IF(N249="základná",J249,0)</f>
        <v>0</v>
      </c>
      <c r="BF249" s="97">
        <f>IF(N249="znížená",J249,0)</f>
        <v>0</v>
      </c>
      <c r="BG249" s="97">
        <f>IF(N249="zákl. prenesená",J249,0)</f>
        <v>0</v>
      </c>
      <c r="BH249" s="97">
        <f>IF(N249="zníž. prenesená",J249,0)</f>
        <v>0</v>
      </c>
      <c r="BI249" s="97">
        <f>IF(N249="nulová",J249,0)</f>
        <v>0</v>
      </c>
      <c r="BJ249" s="18" t="s">
        <v>92</v>
      </c>
      <c r="BK249" s="97">
        <f>ROUND(I249*H249,2)</f>
        <v>0</v>
      </c>
      <c r="BL249" s="18" t="s">
        <v>193</v>
      </c>
      <c r="BM249" s="177" t="s">
        <v>351</v>
      </c>
    </row>
    <row r="250" spans="1:65" s="13" customFormat="1">
      <c r="B250" s="178"/>
      <c r="D250" s="179" t="s">
        <v>195</v>
      </c>
      <c r="E250" s="180" t="s">
        <v>1</v>
      </c>
      <c r="F250" s="181" t="s">
        <v>304</v>
      </c>
      <c r="H250" s="180" t="s">
        <v>1</v>
      </c>
      <c r="I250" s="182"/>
      <c r="L250" s="178"/>
      <c r="M250" s="183"/>
      <c r="N250" s="184"/>
      <c r="O250" s="184"/>
      <c r="P250" s="184"/>
      <c r="Q250" s="184"/>
      <c r="R250" s="184"/>
      <c r="S250" s="184"/>
      <c r="T250" s="185"/>
      <c r="AT250" s="180" t="s">
        <v>195</v>
      </c>
      <c r="AU250" s="180" t="s">
        <v>92</v>
      </c>
      <c r="AV250" s="13" t="s">
        <v>78</v>
      </c>
      <c r="AW250" s="13" t="s">
        <v>26</v>
      </c>
      <c r="AX250" s="13" t="s">
        <v>71</v>
      </c>
      <c r="AY250" s="180" t="s">
        <v>187</v>
      </c>
    </row>
    <row r="251" spans="1:65" s="14" customFormat="1">
      <c r="B251" s="186"/>
      <c r="D251" s="179" t="s">
        <v>195</v>
      </c>
      <c r="E251" s="187" t="s">
        <v>1</v>
      </c>
      <c r="F251" s="188" t="s">
        <v>352</v>
      </c>
      <c r="H251" s="189">
        <v>6.3550000000000004</v>
      </c>
      <c r="I251" s="190"/>
      <c r="L251" s="186"/>
      <c r="M251" s="191"/>
      <c r="N251" s="192"/>
      <c r="O251" s="192"/>
      <c r="P251" s="192"/>
      <c r="Q251" s="192"/>
      <c r="R251" s="192"/>
      <c r="S251" s="192"/>
      <c r="T251" s="193"/>
      <c r="AT251" s="187" t="s">
        <v>195</v>
      </c>
      <c r="AU251" s="187" t="s">
        <v>92</v>
      </c>
      <c r="AV251" s="14" t="s">
        <v>92</v>
      </c>
      <c r="AW251" s="14" t="s">
        <v>26</v>
      </c>
      <c r="AX251" s="14" t="s">
        <v>71</v>
      </c>
      <c r="AY251" s="187" t="s">
        <v>187</v>
      </c>
    </row>
    <row r="252" spans="1:65" s="14" customFormat="1">
      <c r="B252" s="186"/>
      <c r="D252" s="179" t="s">
        <v>195</v>
      </c>
      <c r="E252" s="187" t="s">
        <v>1</v>
      </c>
      <c r="F252" s="188" t="s">
        <v>353</v>
      </c>
      <c r="H252" s="189">
        <v>5.1150000000000002</v>
      </c>
      <c r="I252" s="190"/>
      <c r="L252" s="186"/>
      <c r="M252" s="191"/>
      <c r="N252" s="192"/>
      <c r="O252" s="192"/>
      <c r="P252" s="192"/>
      <c r="Q252" s="192"/>
      <c r="R252" s="192"/>
      <c r="S252" s="192"/>
      <c r="T252" s="193"/>
      <c r="AT252" s="187" t="s">
        <v>195</v>
      </c>
      <c r="AU252" s="187" t="s">
        <v>92</v>
      </c>
      <c r="AV252" s="14" t="s">
        <v>92</v>
      </c>
      <c r="AW252" s="14" t="s">
        <v>26</v>
      </c>
      <c r="AX252" s="14" t="s">
        <v>71</v>
      </c>
      <c r="AY252" s="187" t="s">
        <v>187</v>
      </c>
    </row>
    <row r="253" spans="1:65" s="15" customFormat="1">
      <c r="B253" s="194"/>
      <c r="D253" s="179" t="s">
        <v>195</v>
      </c>
      <c r="E253" s="195" t="s">
        <v>1</v>
      </c>
      <c r="F253" s="196" t="s">
        <v>198</v>
      </c>
      <c r="H253" s="197">
        <v>11.47</v>
      </c>
      <c r="I253" s="198"/>
      <c r="L253" s="194"/>
      <c r="M253" s="199"/>
      <c r="N253" s="200"/>
      <c r="O253" s="200"/>
      <c r="P253" s="200"/>
      <c r="Q253" s="200"/>
      <c r="R253" s="200"/>
      <c r="S253" s="200"/>
      <c r="T253" s="201"/>
      <c r="AT253" s="195" t="s">
        <v>195</v>
      </c>
      <c r="AU253" s="195" t="s">
        <v>92</v>
      </c>
      <c r="AV253" s="15" t="s">
        <v>193</v>
      </c>
      <c r="AW253" s="15" t="s">
        <v>26</v>
      </c>
      <c r="AX253" s="15" t="s">
        <v>78</v>
      </c>
      <c r="AY253" s="195" t="s">
        <v>187</v>
      </c>
    </row>
    <row r="254" spans="1:65" s="2" customFormat="1" ht="21.75" customHeight="1">
      <c r="A254" s="35"/>
      <c r="B254" s="133"/>
      <c r="C254" s="165" t="s">
        <v>354</v>
      </c>
      <c r="D254" s="165" t="s">
        <v>189</v>
      </c>
      <c r="E254" s="166" t="s">
        <v>355</v>
      </c>
      <c r="F254" s="167" t="s">
        <v>356</v>
      </c>
      <c r="G254" s="168" t="s">
        <v>273</v>
      </c>
      <c r="H254" s="169">
        <v>11.47</v>
      </c>
      <c r="I254" s="170"/>
      <c r="J254" s="171">
        <f>ROUND(I254*H254,2)</f>
        <v>0</v>
      </c>
      <c r="K254" s="172"/>
      <c r="L254" s="36"/>
      <c r="M254" s="173" t="s">
        <v>1</v>
      </c>
      <c r="N254" s="174" t="s">
        <v>37</v>
      </c>
      <c r="O254" s="61"/>
      <c r="P254" s="175">
        <f>O254*H254</f>
        <v>0</v>
      </c>
      <c r="Q254" s="175">
        <v>0</v>
      </c>
      <c r="R254" s="175">
        <f>Q254*H254</f>
        <v>0</v>
      </c>
      <c r="S254" s="175">
        <v>0</v>
      </c>
      <c r="T254" s="176">
        <f>S254*H254</f>
        <v>0</v>
      </c>
      <c r="U254" s="35"/>
      <c r="V254" s="35"/>
      <c r="W254" s="35"/>
      <c r="X254" s="35"/>
      <c r="Y254" s="35"/>
      <c r="Z254" s="35"/>
      <c r="AA254" s="35"/>
      <c r="AB254" s="35"/>
      <c r="AC254" s="35"/>
      <c r="AD254" s="35"/>
      <c r="AE254" s="35"/>
      <c r="AR254" s="177" t="s">
        <v>193</v>
      </c>
      <c r="AT254" s="177" t="s">
        <v>189</v>
      </c>
      <c r="AU254" s="177" t="s">
        <v>92</v>
      </c>
      <c r="AY254" s="18" t="s">
        <v>187</v>
      </c>
      <c r="BE254" s="97">
        <f>IF(N254="základná",J254,0)</f>
        <v>0</v>
      </c>
      <c r="BF254" s="97">
        <f>IF(N254="znížená",J254,0)</f>
        <v>0</v>
      </c>
      <c r="BG254" s="97">
        <f>IF(N254="zákl. prenesená",J254,0)</f>
        <v>0</v>
      </c>
      <c r="BH254" s="97">
        <f>IF(N254="zníž. prenesená",J254,0)</f>
        <v>0</v>
      </c>
      <c r="BI254" s="97">
        <f>IF(N254="nulová",J254,0)</f>
        <v>0</v>
      </c>
      <c r="BJ254" s="18" t="s">
        <v>92</v>
      </c>
      <c r="BK254" s="97">
        <f>ROUND(I254*H254,2)</f>
        <v>0</v>
      </c>
      <c r="BL254" s="18" t="s">
        <v>193</v>
      </c>
      <c r="BM254" s="177" t="s">
        <v>357</v>
      </c>
    </row>
    <row r="255" spans="1:65" s="2" customFormat="1" ht="21.75" customHeight="1">
      <c r="A255" s="35"/>
      <c r="B255" s="133"/>
      <c r="C255" s="165" t="s">
        <v>358</v>
      </c>
      <c r="D255" s="165" t="s">
        <v>189</v>
      </c>
      <c r="E255" s="166" t="s">
        <v>359</v>
      </c>
      <c r="F255" s="167" t="s">
        <v>360</v>
      </c>
      <c r="G255" s="168" t="s">
        <v>244</v>
      </c>
      <c r="H255" s="169">
        <v>3.4000000000000002E-2</v>
      </c>
      <c r="I255" s="170"/>
      <c r="J255" s="171">
        <f>ROUND(I255*H255,2)</f>
        <v>0</v>
      </c>
      <c r="K255" s="172"/>
      <c r="L255" s="36"/>
      <c r="M255" s="173" t="s">
        <v>1</v>
      </c>
      <c r="N255" s="174" t="s">
        <v>37</v>
      </c>
      <c r="O255" s="61"/>
      <c r="P255" s="175">
        <f>O255*H255</f>
        <v>0</v>
      </c>
      <c r="Q255" s="175">
        <v>1.01895</v>
      </c>
      <c r="R255" s="175">
        <f>Q255*H255</f>
        <v>3.4644300000000003E-2</v>
      </c>
      <c r="S255" s="175">
        <v>0</v>
      </c>
      <c r="T255" s="176">
        <f>S255*H255</f>
        <v>0</v>
      </c>
      <c r="U255" s="35"/>
      <c r="V255" s="35"/>
      <c r="W255" s="35"/>
      <c r="X255" s="35"/>
      <c r="Y255" s="35"/>
      <c r="Z255" s="35"/>
      <c r="AA255" s="35"/>
      <c r="AB255" s="35"/>
      <c r="AC255" s="35"/>
      <c r="AD255" s="35"/>
      <c r="AE255" s="35"/>
      <c r="AR255" s="177" t="s">
        <v>193</v>
      </c>
      <c r="AT255" s="177" t="s">
        <v>189</v>
      </c>
      <c r="AU255" s="177" t="s">
        <v>92</v>
      </c>
      <c r="AY255" s="18" t="s">
        <v>187</v>
      </c>
      <c r="BE255" s="97">
        <f>IF(N255="základná",J255,0)</f>
        <v>0</v>
      </c>
      <c r="BF255" s="97">
        <f>IF(N255="znížená",J255,0)</f>
        <v>0</v>
      </c>
      <c r="BG255" s="97">
        <f>IF(N255="zákl. prenesená",J255,0)</f>
        <v>0</v>
      </c>
      <c r="BH255" s="97">
        <f>IF(N255="zníž. prenesená",J255,0)</f>
        <v>0</v>
      </c>
      <c r="BI255" s="97">
        <f>IF(N255="nulová",J255,0)</f>
        <v>0</v>
      </c>
      <c r="BJ255" s="18" t="s">
        <v>92</v>
      </c>
      <c r="BK255" s="97">
        <f>ROUND(I255*H255,2)</f>
        <v>0</v>
      </c>
      <c r="BL255" s="18" t="s">
        <v>193</v>
      </c>
      <c r="BM255" s="177" t="s">
        <v>361</v>
      </c>
    </row>
    <row r="256" spans="1:65" s="13" customFormat="1">
      <c r="B256" s="178"/>
      <c r="D256" s="179" t="s">
        <v>195</v>
      </c>
      <c r="E256" s="180" t="s">
        <v>1</v>
      </c>
      <c r="F256" s="181" t="s">
        <v>362</v>
      </c>
      <c r="H256" s="180" t="s">
        <v>1</v>
      </c>
      <c r="I256" s="182"/>
      <c r="L256" s="178"/>
      <c r="M256" s="183"/>
      <c r="N256" s="184"/>
      <c r="O256" s="184"/>
      <c r="P256" s="184"/>
      <c r="Q256" s="184"/>
      <c r="R256" s="184"/>
      <c r="S256" s="184"/>
      <c r="T256" s="185"/>
      <c r="AT256" s="180" t="s">
        <v>195</v>
      </c>
      <c r="AU256" s="180" t="s">
        <v>92</v>
      </c>
      <c r="AV256" s="13" t="s">
        <v>78</v>
      </c>
      <c r="AW256" s="13" t="s">
        <v>26</v>
      </c>
      <c r="AX256" s="13" t="s">
        <v>71</v>
      </c>
      <c r="AY256" s="180" t="s">
        <v>187</v>
      </c>
    </row>
    <row r="257" spans="1:65" s="14" customFormat="1">
      <c r="B257" s="186"/>
      <c r="D257" s="179" t="s">
        <v>195</v>
      </c>
      <c r="E257" s="187" t="s">
        <v>1</v>
      </c>
      <c r="F257" s="188" t="s">
        <v>363</v>
      </c>
      <c r="H257" s="189">
        <v>3.4000000000000002E-2</v>
      </c>
      <c r="I257" s="190"/>
      <c r="L257" s="186"/>
      <c r="M257" s="191"/>
      <c r="N257" s="192"/>
      <c r="O257" s="192"/>
      <c r="P257" s="192"/>
      <c r="Q257" s="192"/>
      <c r="R257" s="192"/>
      <c r="S257" s="192"/>
      <c r="T257" s="193"/>
      <c r="AT257" s="187" t="s">
        <v>195</v>
      </c>
      <c r="AU257" s="187" t="s">
        <v>92</v>
      </c>
      <c r="AV257" s="14" t="s">
        <v>92</v>
      </c>
      <c r="AW257" s="14" t="s">
        <v>26</v>
      </c>
      <c r="AX257" s="14" t="s">
        <v>71</v>
      </c>
      <c r="AY257" s="187" t="s">
        <v>187</v>
      </c>
    </row>
    <row r="258" spans="1:65" s="15" customFormat="1">
      <c r="B258" s="194"/>
      <c r="D258" s="179" t="s">
        <v>195</v>
      </c>
      <c r="E258" s="195" t="s">
        <v>1</v>
      </c>
      <c r="F258" s="196" t="s">
        <v>198</v>
      </c>
      <c r="H258" s="197">
        <v>3.4000000000000002E-2</v>
      </c>
      <c r="I258" s="198"/>
      <c r="L258" s="194"/>
      <c r="M258" s="199"/>
      <c r="N258" s="200"/>
      <c r="O258" s="200"/>
      <c r="P258" s="200"/>
      <c r="Q258" s="200"/>
      <c r="R258" s="200"/>
      <c r="S258" s="200"/>
      <c r="T258" s="201"/>
      <c r="AT258" s="195" t="s">
        <v>195</v>
      </c>
      <c r="AU258" s="195" t="s">
        <v>92</v>
      </c>
      <c r="AV258" s="15" t="s">
        <v>193</v>
      </c>
      <c r="AW258" s="15" t="s">
        <v>26</v>
      </c>
      <c r="AX258" s="15" t="s">
        <v>78</v>
      </c>
      <c r="AY258" s="195" t="s">
        <v>187</v>
      </c>
    </row>
    <row r="259" spans="1:65" s="12" customFormat="1" ht="22.9" customHeight="1">
      <c r="B259" s="152"/>
      <c r="D259" s="153" t="s">
        <v>70</v>
      </c>
      <c r="E259" s="163" t="s">
        <v>202</v>
      </c>
      <c r="F259" s="163" t="s">
        <v>364</v>
      </c>
      <c r="I259" s="155"/>
      <c r="J259" s="164">
        <f>BK259</f>
        <v>0</v>
      </c>
      <c r="L259" s="152"/>
      <c r="M259" s="157"/>
      <c r="N259" s="158"/>
      <c r="O259" s="158"/>
      <c r="P259" s="159">
        <f>SUM(P260:P323)</f>
        <v>0</v>
      </c>
      <c r="Q259" s="158"/>
      <c r="R259" s="159">
        <f>SUM(R260:R323)</f>
        <v>110.75489109000002</v>
      </c>
      <c r="S259" s="158"/>
      <c r="T259" s="160">
        <f>SUM(T260:T323)</f>
        <v>0</v>
      </c>
      <c r="AR259" s="153" t="s">
        <v>78</v>
      </c>
      <c r="AT259" s="161" t="s">
        <v>70</v>
      </c>
      <c r="AU259" s="161" t="s">
        <v>78</v>
      </c>
      <c r="AY259" s="153" t="s">
        <v>187</v>
      </c>
      <c r="BK259" s="162">
        <f>SUM(BK260:BK323)</f>
        <v>0</v>
      </c>
    </row>
    <row r="260" spans="1:65" s="2" customFormat="1" ht="16.5" customHeight="1">
      <c r="A260" s="35"/>
      <c r="B260" s="133"/>
      <c r="C260" s="165" t="s">
        <v>365</v>
      </c>
      <c r="D260" s="165" t="s">
        <v>189</v>
      </c>
      <c r="E260" s="166" t="s">
        <v>366</v>
      </c>
      <c r="F260" s="167" t="s">
        <v>367</v>
      </c>
      <c r="G260" s="168" t="s">
        <v>192</v>
      </c>
      <c r="H260" s="169">
        <v>1.0489999999999999</v>
      </c>
      <c r="I260" s="170"/>
      <c r="J260" s="171">
        <f>ROUND(I260*H260,2)</f>
        <v>0</v>
      </c>
      <c r="K260" s="172"/>
      <c r="L260" s="36"/>
      <c r="M260" s="173" t="s">
        <v>1</v>
      </c>
      <c r="N260" s="174" t="s">
        <v>37</v>
      </c>
      <c r="O260" s="61"/>
      <c r="P260" s="175">
        <f>O260*H260</f>
        <v>0</v>
      </c>
      <c r="Q260" s="175">
        <v>2.2010000000000001</v>
      </c>
      <c r="R260" s="175">
        <f>Q260*H260</f>
        <v>2.3088489999999999</v>
      </c>
      <c r="S260" s="175">
        <v>0</v>
      </c>
      <c r="T260" s="176">
        <f>S260*H260</f>
        <v>0</v>
      </c>
      <c r="U260" s="35"/>
      <c r="V260" s="35"/>
      <c r="W260" s="35"/>
      <c r="X260" s="35"/>
      <c r="Y260" s="35"/>
      <c r="Z260" s="35"/>
      <c r="AA260" s="35"/>
      <c r="AB260" s="35"/>
      <c r="AC260" s="35"/>
      <c r="AD260" s="35"/>
      <c r="AE260" s="35"/>
      <c r="AR260" s="177" t="s">
        <v>193</v>
      </c>
      <c r="AT260" s="177" t="s">
        <v>189</v>
      </c>
      <c r="AU260" s="177" t="s">
        <v>92</v>
      </c>
      <c r="AY260" s="18" t="s">
        <v>187</v>
      </c>
      <c r="BE260" s="97">
        <f>IF(N260="základná",J260,0)</f>
        <v>0</v>
      </c>
      <c r="BF260" s="97">
        <f>IF(N260="znížená",J260,0)</f>
        <v>0</v>
      </c>
      <c r="BG260" s="97">
        <f>IF(N260="zákl. prenesená",J260,0)</f>
        <v>0</v>
      </c>
      <c r="BH260" s="97">
        <f>IF(N260="zníž. prenesená",J260,0)</f>
        <v>0</v>
      </c>
      <c r="BI260" s="97">
        <f>IF(N260="nulová",J260,0)</f>
        <v>0</v>
      </c>
      <c r="BJ260" s="18" t="s">
        <v>92</v>
      </c>
      <c r="BK260" s="97">
        <f>ROUND(I260*H260,2)</f>
        <v>0</v>
      </c>
      <c r="BL260" s="18" t="s">
        <v>193</v>
      </c>
      <c r="BM260" s="177" t="s">
        <v>368</v>
      </c>
    </row>
    <row r="261" spans="1:65" s="14" customFormat="1">
      <c r="B261" s="186"/>
      <c r="D261" s="179" t="s">
        <v>195</v>
      </c>
      <c r="E261" s="187" t="s">
        <v>1</v>
      </c>
      <c r="F261" s="188" t="s">
        <v>369</v>
      </c>
      <c r="H261" s="189">
        <v>1.0489999999999999</v>
      </c>
      <c r="I261" s="190"/>
      <c r="L261" s="186"/>
      <c r="M261" s="191"/>
      <c r="N261" s="192"/>
      <c r="O261" s="192"/>
      <c r="P261" s="192"/>
      <c r="Q261" s="192"/>
      <c r="R261" s="192"/>
      <c r="S261" s="192"/>
      <c r="T261" s="193"/>
      <c r="AT261" s="187" t="s">
        <v>195</v>
      </c>
      <c r="AU261" s="187" t="s">
        <v>92</v>
      </c>
      <c r="AV261" s="14" t="s">
        <v>92</v>
      </c>
      <c r="AW261" s="14" t="s">
        <v>26</v>
      </c>
      <c r="AX261" s="14" t="s">
        <v>71</v>
      </c>
      <c r="AY261" s="187" t="s">
        <v>187</v>
      </c>
    </row>
    <row r="262" spans="1:65" s="15" customFormat="1">
      <c r="B262" s="194"/>
      <c r="D262" s="179" t="s">
        <v>195</v>
      </c>
      <c r="E262" s="195" t="s">
        <v>1</v>
      </c>
      <c r="F262" s="196" t="s">
        <v>198</v>
      </c>
      <c r="H262" s="197">
        <v>1.0489999999999999</v>
      </c>
      <c r="I262" s="198"/>
      <c r="L262" s="194"/>
      <c r="M262" s="199"/>
      <c r="N262" s="200"/>
      <c r="O262" s="200"/>
      <c r="P262" s="200"/>
      <c r="Q262" s="200"/>
      <c r="R262" s="200"/>
      <c r="S262" s="200"/>
      <c r="T262" s="201"/>
      <c r="AT262" s="195" t="s">
        <v>195</v>
      </c>
      <c r="AU262" s="195" t="s">
        <v>92</v>
      </c>
      <c r="AV262" s="15" t="s">
        <v>193</v>
      </c>
      <c r="AW262" s="15" t="s">
        <v>26</v>
      </c>
      <c r="AX262" s="15" t="s">
        <v>78</v>
      </c>
      <c r="AY262" s="195" t="s">
        <v>187</v>
      </c>
    </row>
    <row r="263" spans="1:65" s="2" customFormat="1" ht="21.75" customHeight="1">
      <c r="A263" s="35"/>
      <c r="B263" s="133"/>
      <c r="C263" s="165" t="s">
        <v>370</v>
      </c>
      <c r="D263" s="165" t="s">
        <v>189</v>
      </c>
      <c r="E263" s="166" t="s">
        <v>371</v>
      </c>
      <c r="F263" s="167" t="s">
        <v>372</v>
      </c>
      <c r="G263" s="168" t="s">
        <v>273</v>
      </c>
      <c r="H263" s="169">
        <v>12.75</v>
      </c>
      <c r="I263" s="170"/>
      <c r="J263" s="171">
        <f>ROUND(I263*H263,2)</f>
        <v>0</v>
      </c>
      <c r="K263" s="172"/>
      <c r="L263" s="36"/>
      <c r="M263" s="173" t="s">
        <v>1</v>
      </c>
      <c r="N263" s="174" t="s">
        <v>37</v>
      </c>
      <c r="O263" s="61"/>
      <c r="P263" s="175">
        <f>O263*H263</f>
        <v>0</v>
      </c>
      <c r="Q263" s="175">
        <v>1.5499999999999999E-3</v>
      </c>
      <c r="R263" s="175">
        <f>Q263*H263</f>
        <v>1.9762499999999999E-2</v>
      </c>
      <c r="S263" s="175">
        <v>0</v>
      </c>
      <c r="T263" s="176">
        <f>S263*H263</f>
        <v>0</v>
      </c>
      <c r="U263" s="35"/>
      <c r="V263" s="35"/>
      <c r="W263" s="35"/>
      <c r="X263" s="35"/>
      <c r="Y263" s="35"/>
      <c r="Z263" s="35"/>
      <c r="AA263" s="35"/>
      <c r="AB263" s="35"/>
      <c r="AC263" s="35"/>
      <c r="AD263" s="35"/>
      <c r="AE263" s="35"/>
      <c r="AR263" s="177" t="s">
        <v>193</v>
      </c>
      <c r="AT263" s="177" t="s">
        <v>189</v>
      </c>
      <c r="AU263" s="177" t="s">
        <v>92</v>
      </c>
      <c r="AY263" s="18" t="s">
        <v>187</v>
      </c>
      <c r="BE263" s="97">
        <f>IF(N263="základná",J263,0)</f>
        <v>0</v>
      </c>
      <c r="BF263" s="97">
        <f>IF(N263="znížená",J263,0)</f>
        <v>0</v>
      </c>
      <c r="BG263" s="97">
        <f>IF(N263="zákl. prenesená",J263,0)</f>
        <v>0</v>
      </c>
      <c r="BH263" s="97">
        <f>IF(N263="zníž. prenesená",J263,0)</f>
        <v>0</v>
      </c>
      <c r="BI263" s="97">
        <f>IF(N263="nulová",J263,0)</f>
        <v>0</v>
      </c>
      <c r="BJ263" s="18" t="s">
        <v>92</v>
      </c>
      <c r="BK263" s="97">
        <f>ROUND(I263*H263,2)</f>
        <v>0</v>
      </c>
      <c r="BL263" s="18" t="s">
        <v>193</v>
      </c>
      <c r="BM263" s="177" t="s">
        <v>373</v>
      </c>
    </row>
    <row r="264" spans="1:65" s="14" customFormat="1">
      <c r="B264" s="186"/>
      <c r="D264" s="179" t="s">
        <v>195</v>
      </c>
      <c r="E264" s="187" t="s">
        <v>1</v>
      </c>
      <c r="F264" s="188" t="s">
        <v>374</v>
      </c>
      <c r="H264" s="189">
        <v>12.75</v>
      </c>
      <c r="I264" s="190"/>
      <c r="L264" s="186"/>
      <c r="M264" s="191"/>
      <c r="N264" s="192"/>
      <c r="O264" s="192"/>
      <c r="P264" s="192"/>
      <c r="Q264" s="192"/>
      <c r="R264" s="192"/>
      <c r="S264" s="192"/>
      <c r="T264" s="193"/>
      <c r="AT264" s="187" t="s">
        <v>195</v>
      </c>
      <c r="AU264" s="187" t="s">
        <v>92</v>
      </c>
      <c r="AV264" s="14" t="s">
        <v>92</v>
      </c>
      <c r="AW264" s="14" t="s">
        <v>26</v>
      </c>
      <c r="AX264" s="14" t="s">
        <v>71</v>
      </c>
      <c r="AY264" s="187" t="s">
        <v>187</v>
      </c>
    </row>
    <row r="265" spans="1:65" s="15" customFormat="1">
      <c r="B265" s="194"/>
      <c r="D265" s="179" t="s">
        <v>195</v>
      </c>
      <c r="E265" s="195" t="s">
        <v>1</v>
      </c>
      <c r="F265" s="196" t="s">
        <v>198</v>
      </c>
      <c r="H265" s="197">
        <v>12.75</v>
      </c>
      <c r="I265" s="198"/>
      <c r="L265" s="194"/>
      <c r="M265" s="199"/>
      <c r="N265" s="200"/>
      <c r="O265" s="200"/>
      <c r="P265" s="200"/>
      <c r="Q265" s="200"/>
      <c r="R265" s="200"/>
      <c r="S265" s="200"/>
      <c r="T265" s="201"/>
      <c r="AT265" s="195" t="s">
        <v>195</v>
      </c>
      <c r="AU265" s="195" t="s">
        <v>92</v>
      </c>
      <c r="AV265" s="15" t="s">
        <v>193</v>
      </c>
      <c r="AW265" s="15" t="s">
        <v>26</v>
      </c>
      <c r="AX265" s="15" t="s">
        <v>78</v>
      </c>
      <c r="AY265" s="195" t="s">
        <v>187</v>
      </c>
    </row>
    <row r="266" spans="1:65" s="2" customFormat="1" ht="21.75" customHeight="1">
      <c r="A266" s="35"/>
      <c r="B266" s="133"/>
      <c r="C266" s="165" t="s">
        <v>375</v>
      </c>
      <c r="D266" s="165" t="s">
        <v>189</v>
      </c>
      <c r="E266" s="166" t="s">
        <v>376</v>
      </c>
      <c r="F266" s="167" t="s">
        <v>377</v>
      </c>
      <c r="G266" s="168" t="s">
        <v>273</v>
      </c>
      <c r="H266" s="169">
        <v>12.75</v>
      </c>
      <c r="I266" s="170"/>
      <c r="J266" s="171">
        <f>ROUND(I266*H266,2)</f>
        <v>0</v>
      </c>
      <c r="K266" s="172"/>
      <c r="L266" s="36"/>
      <c r="M266" s="173" t="s">
        <v>1</v>
      </c>
      <c r="N266" s="174" t="s">
        <v>37</v>
      </c>
      <c r="O266" s="61"/>
      <c r="P266" s="175">
        <f>O266*H266</f>
        <v>0</v>
      </c>
      <c r="Q266" s="175">
        <v>0</v>
      </c>
      <c r="R266" s="175">
        <f>Q266*H266</f>
        <v>0</v>
      </c>
      <c r="S266" s="175">
        <v>0</v>
      </c>
      <c r="T266" s="176">
        <f>S266*H266</f>
        <v>0</v>
      </c>
      <c r="U266" s="35"/>
      <c r="V266" s="35"/>
      <c r="W266" s="35"/>
      <c r="X266" s="35"/>
      <c r="Y266" s="35"/>
      <c r="Z266" s="35"/>
      <c r="AA266" s="35"/>
      <c r="AB266" s="35"/>
      <c r="AC266" s="35"/>
      <c r="AD266" s="35"/>
      <c r="AE266" s="35"/>
      <c r="AR266" s="177" t="s">
        <v>193</v>
      </c>
      <c r="AT266" s="177" t="s">
        <v>189</v>
      </c>
      <c r="AU266" s="177" t="s">
        <v>92</v>
      </c>
      <c r="AY266" s="18" t="s">
        <v>187</v>
      </c>
      <c r="BE266" s="97">
        <f>IF(N266="základná",J266,0)</f>
        <v>0</v>
      </c>
      <c r="BF266" s="97">
        <f>IF(N266="znížená",J266,0)</f>
        <v>0</v>
      </c>
      <c r="BG266" s="97">
        <f>IF(N266="zákl. prenesená",J266,0)</f>
        <v>0</v>
      </c>
      <c r="BH266" s="97">
        <f>IF(N266="zníž. prenesená",J266,0)</f>
        <v>0</v>
      </c>
      <c r="BI266" s="97">
        <f>IF(N266="nulová",J266,0)</f>
        <v>0</v>
      </c>
      <c r="BJ266" s="18" t="s">
        <v>92</v>
      </c>
      <c r="BK266" s="97">
        <f>ROUND(I266*H266,2)</f>
        <v>0</v>
      </c>
      <c r="BL266" s="18" t="s">
        <v>193</v>
      </c>
      <c r="BM266" s="177" t="s">
        <v>378</v>
      </c>
    </row>
    <row r="267" spans="1:65" s="2" customFormat="1" ht="21.75" customHeight="1">
      <c r="A267" s="35"/>
      <c r="B267" s="133"/>
      <c r="C267" s="165" t="s">
        <v>379</v>
      </c>
      <c r="D267" s="165" t="s">
        <v>189</v>
      </c>
      <c r="E267" s="166" t="s">
        <v>380</v>
      </c>
      <c r="F267" s="167" t="s">
        <v>381</v>
      </c>
      <c r="G267" s="168" t="s">
        <v>273</v>
      </c>
      <c r="H267" s="169">
        <v>37.877000000000002</v>
      </c>
      <c r="I267" s="170"/>
      <c r="J267" s="171">
        <f>ROUND(I267*H267,2)</f>
        <v>0</v>
      </c>
      <c r="K267" s="172"/>
      <c r="L267" s="36"/>
      <c r="M267" s="173" t="s">
        <v>1</v>
      </c>
      <c r="N267" s="174" t="s">
        <v>37</v>
      </c>
      <c r="O267" s="61"/>
      <c r="P267" s="175">
        <f>O267*H267</f>
        <v>0</v>
      </c>
      <c r="Q267" s="175">
        <v>4.9869999999999998E-2</v>
      </c>
      <c r="R267" s="175">
        <f>Q267*H267</f>
        <v>1.8889259899999999</v>
      </c>
      <c r="S267" s="175">
        <v>0</v>
      </c>
      <c r="T267" s="176">
        <f>S267*H267</f>
        <v>0</v>
      </c>
      <c r="U267" s="35"/>
      <c r="V267" s="35"/>
      <c r="W267" s="35"/>
      <c r="X267" s="35"/>
      <c r="Y267" s="35"/>
      <c r="Z267" s="35"/>
      <c r="AA267" s="35"/>
      <c r="AB267" s="35"/>
      <c r="AC267" s="35"/>
      <c r="AD267" s="35"/>
      <c r="AE267" s="35"/>
      <c r="AR267" s="177" t="s">
        <v>193</v>
      </c>
      <c r="AT267" s="177" t="s">
        <v>189</v>
      </c>
      <c r="AU267" s="177" t="s">
        <v>92</v>
      </c>
      <c r="AY267" s="18" t="s">
        <v>187</v>
      </c>
      <c r="BE267" s="97">
        <f>IF(N267="základná",J267,0)</f>
        <v>0</v>
      </c>
      <c r="BF267" s="97">
        <f>IF(N267="znížená",J267,0)</f>
        <v>0</v>
      </c>
      <c r="BG267" s="97">
        <f>IF(N267="zákl. prenesená",J267,0)</f>
        <v>0</v>
      </c>
      <c r="BH267" s="97">
        <f>IF(N267="zníž. prenesená",J267,0)</f>
        <v>0</v>
      </c>
      <c r="BI267" s="97">
        <f>IF(N267="nulová",J267,0)</f>
        <v>0</v>
      </c>
      <c r="BJ267" s="18" t="s">
        <v>92</v>
      </c>
      <c r="BK267" s="97">
        <f>ROUND(I267*H267,2)</f>
        <v>0</v>
      </c>
      <c r="BL267" s="18" t="s">
        <v>193</v>
      </c>
      <c r="BM267" s="177" t="s">
        <v>382</v>
      </c>
    </row>
    <row r="268" spans="1:65" s="13" customFormat="1">
      <c r="B268" s="178"/>
      <c r="D268" s="179" t="s">
        <v>195</v>
      </c>
      <c r="E268" s="180" t="s">
        <v>1</v>
      </c>
      <c r="F268" s="181" t="s">
        <v>383</v>
      </c>
      <c r="H268" s="180" t="s">
        <v>1</v>
      </c>
      <c r="I268" s="182"/>
      <c r="L268" s="178"/>
      <c r="M268" s="183"/>
      <c r="N268" s="184"/>
      <c r="O268" s="184"/>
      <c r="P268" s="184"/>
      <c r="Q268" s="184"/>
      <c r="R268" s="184"/>
      <c r="S268" s="184"/>
      <c r="T268" s="185"/>
      <c r="AT268" s="180" t="s">
        <v>195</v>
      </c>
      <c r="AU268" s="180" t="s">
        <v>92</v>
      </c>
      <c r="AV268" s="13" t="s">
        <v>78</v>
      </c>
      <c r="AW268" s="13" t="s">
        <v>26</v>
      </c>
      <c r="AX268" s="13" t="s">
        <v>71</v>
      </c>
      <c r="AY268" s="180" t="s">
        <v>187</v>
      </c>
    </row>
    <row r="269" spans="1:65" s="14" customFormat="1">
      <c r="B269" s="186"/>
      <c r="D269" s="179" t="s">
        <v>195</v>
      </c>
      <c r="E269" s="187" t="s">
        <v>1</v>
      </c>
      <c r="F269" s="188" t="s">
        <v>384</v>
      </c>
      <c r="H269" s="189">
        <v>37.877000000000002</v>
      </c>
      <c r="I269" s="190"/>
      <c r="L269" s="186"/>
      <c r="M269" s="191"/>
      <c r="N269" s="192"/>
      <c r="O269" s="192"/>
      <c r="P269" s="192"/>
      <c r="Q269" s="192"/>
      <c r="R269" s="192"/>
      <c r="S269" s="192"/>
      <c r="T269" s="193"/>
      <c r="AT269" s="187" t="s">
        <v>195</v>
      </c>
      <c r="AU269" s="187" t="s">
        <v>92</v>
      </c>
      <c r="AV269" s="14" t="s">
        <v>92</v>
      </c>
      <c r="AW269" s="14" t="s">
        <v>26</v>
      </c>
      <c r="AX269" s="14" t="s">
        <v>71</v>
      </c>
      <c r="AY269" s="187" t="s">
        <v>187</v>
      </c>
    </row>
    <row r="270" spans="1:65" s="15" customFormat="1">
      <c r="B270" s="194"/>
      <c r="D270" s="179" t="s">
        <v>195</v>
      </c>
      <c r="E270" s="195" t="s">
        <v>1</v>
      </c>
      <c r="F270" s="196" t="s">
        <v>198</v>
      </c>
      <c r="H270" s="197">
        <v>37.877000000000002</v>
      </c>
      <c r="I270" s="198"/>
      <c r="L270" s="194"/>
      <c r="M270" s="199"/>
      <c r="N270" s="200"/>
      <c r="O270" s="200"/>
      <c r="P270" s="200"/>
      <c r="Q270" s="200"/>
      <c r="R270" s="200"/>
      <c r="S270" s="200"/>
      <c r="T270" s="201"/>
      <c r="AT270" s="195" t="s">
        <v>195</v>
      </c>
      <c r="AU270" s="195" t="s">
        <v>92</v>
      </c>
      <c r="AV270" s="15" t="s">
        <v>193</v>
      </c>
      <c r="AW270" s="15" t="s">
        <v>26</v>
      </c>
      <c r="AX270" s="15" t="s">
        <v>78</v>
      </c>
      <c r="AY270" s="195" t="s">
        <v>187</v>
      </c>
    </row>
    <row r="271" spans="1:65" s="2" customFormat="1" ht="21.75" customHeight="1">
      <c r="A271" s="35"/>
      <c r="B271" s="133"/>
      <c r="C271" s="165" t="s">
        <v>385</v>
      </c>
      <c r="D271" s="165" t="s">
        <v>189</v>
      </c>
      <c r="E271" s="166" t="s">
        <v>386</v>
      </c>
      <c r="F271" s="167" t="s">
        <v>387</v>
      </c>
      <c r="G271" s="168" t="s">
        <v>192</v>
      </c>
      <c r="H271" s="169">
        <v>42.566000000000003</v>
      </c>
      <c r="I271" s="170"/>
      <c r="J271" s="171">
        <f>ROUND(I271*H271,2)</f>
        <v>0</v>
      </c>
      <c r="K271" s="172"/>
      <c r="L271" s="36"/>
      <c r="M271" s="173" t="s">
        <v>1</v>
      </c>
      <c r="N271" s="174" t="s">
        <v>37</v>
      </c>
      <c r="O271" s="61"/>
      <c r="P271" s="175">
        <f>O271*H271</f>
        <v>0</v>
      </c>
      <c r="Q271" s="175">
        <v>2.3575400000000002</v>
      </c>
      <c r="R271" s="175">
        <f>Q271*H271</f>
        <v>100.35104764000002</v>
      </c>
      <c r="S271" s="175">
        <v>0</v>
      </c>
      <c r="T271" s="176">
        <f>S271*H271</f>
        <v>0</v>
      </c>
      <c r="U271" s="35"/>
      <c r="V271" s="35"/>
      <c r="W271" s="35"/>
      <c r="X271" s="35"/>
      <c r="Y271" s="35"/>
      <c r="Z271" s="35"/>
      <c r="AA271" s="35"/>
      <c r="AB271" s="35"/>
      <c r="AC271" s="35"/>
      <c r="AD271" s="35"/>
      <c r="AE271" s="35"/>
      <c r="AR271" s="177" t="s">
        <v>193</v>
      </c>
      <c r="AT271" s="177" t="s">
        <v>189</v>
      </c>
      <c r="AU271" s="177" t="s">
        <v>92</v>
      </c>
      <c r="AY271" s="18" t="s">
        <v>187</v>
      </c>
      <c r="BE271" s="97">
        <f>IF(N271="základná",J271,0)</f>
        <v>0</v>
      </c>
      <c r="BF271" s="97">
        <f>IF(N271="znížená",J271,0)</f>
        <v>0</v>
      </c>
      <c r="BG271" s="97">
        <f>IF(N271="zákl. prenesená",J271,0)</f>
        <v>0</v>
      </c>
      <c r="BH271" s="97">
        <f>IF(N271="zníž. prenesená",J271,0)</f>
        <v>0</v>
      </c>
      <c r="BI271" s="97">
        <f>IF(N271="nulová",J271,0)</f>
        <v>0</v>
      </c>
      <c r="BJ271" s="18" t="s">
        <v>92</v>
      </c>
      <c r="BK271" s="97">
        <f>ROUND(I271*H271,2)</f>
        <v>0</v>
      </c>
      <c r="BL271" s="18" t="s">
        <v>193</v>
      </c>
      <c r="BM271" s="177" t="s">
        <v>388</v>
      </c>
    </row>
    <row r="272" spans="1:65" s="13" customFormat="1">
      <c r="B272" s="178"/>
      <c r="D272" s="179" t="s">
        <v>195</v>
      </c>
      <c r="E272" s="180" t="s">
        <v>1</v>
      </c>
      <c r="F272" s="181" t="s">
        <v>310</v>
      </c>
      <c r="H272" s="180" t="s">
        <v>1</v>
      </c>
      <c r="I272" s="182"/>
      <c r="L272" s="178"/>
      <c r="M272" s="183"/>
      <c r="N272" s="184"/>
      <c r="O272" s="184"/>
      <c r="P272" s="184"/>
      <c r="Q272" s="184"/>
      <c r="R272" s="184"/>
      <c r="S272" s="184"/>
      <c r="T272" s="185"/>
      <c r="AT272" s="180" t="s">
        <v>195</v>
      </c>
      <c r="AU272" s="180" t="s">
        <v>92</v>
      </c>
      <c r="AV272" s="13" t="s">
        <v>78</v>
      </c>
      <c r="AW272" s="13" t="s">
        <v>26</v>
      </c>
      <c r="AX272" s="13" t="s">
        <v>71</v>
      </c>
      <c r="AY272" s="180" t="s">
        <v>187</v>
      </c>
    </row>
    <row r="273" spans="1:65" s="13" customFormat="1">
      <c r="B273" s="178"/>
      <c r="D273" s="179" t="s">
        <v>195</v>
      </c>
      <c r="E273" s="180" t="s">
        <v>1</v>
      </c>
      <c r="F273" s="181" t="s">
        <v>389</v>
      </c>
      <c r="H273" s="180" t="s">
        <v>1</v>
      </c>
      <c r="I273" s="182"/>
      <c r="L273" s="178"/>
      <c r="M273" s="183"/>
      <c r="N273" s="184"/>
      <c r="O273" s="184"/>
      <c r="P273" s="184"/>
      <c r="Q273" s="184"/>
      <c r="R273" s="184"/>
      <c r="S273" s="184"/>
      <c r="T273" s="185"/>
      <c r="AT273" s="180" t="s">
        <v>195</v>
      </c>
      <c r="AU273" s="180" t="s">
        <v>92</v>
      </c>
      <c r="AV273" s="13" t="s">
        <v>78</v>
      </c>
      <c r="AW273" s="13" t="s">
        <v>26</v>
      </c>
      <c r="AX273" s="13" t="s">
        <v>71</v>
      </c>
      <c r="AY273" s="180" t="s">
        <v>187</v>
      </c>
    </row>
    <row r="274" spans="1:65" s="14" customFormat="1">
      <c r="B274" s="186"/>
      <c r="D274" s="179" t="s">
        <v>195</v>
      </c>
      <c r="E274" s="187" t="s">
        <v>1</v>
      </c>
      <c r="F274" s="188" t="s">
        <v>390</v>
      </c>
      <c r="H274" s="189">
        <v>11.363</v>
      </c>
      <c r="I274" s="190"/>
      <c r="L274" s="186"/>
      <c r="M274" s="191"/>
      <c r="N274" s="192"/>
      <c r="O274" s="192"/>
      <c r="P274" s="192"/>
      <c r="Q274" s="192"/>
      <c r="R274" s="192"/>
      <c r="S274" s="192"/>
      <c r="T274" s="193"/>
      <c r="AT274" s="187" t="s">
        <v>195</v>
      </c>
      <c r="AU274" s="187" t="s">
        <v>92</v>
      </c>
      <c r="AV274" s="14" t="s">
        <v>92</v>
      </c>
      <c r="AW274" s="14" t="s">
        <v>26</v>
      </c>
      <c r="AX274" s="14" t="s">
        <v>71</v>
      </c>
      <c r="AY274" s="187" t="s">
        <v>187</v>
      </c>
    </row>
    <row r="275" spans="1:65" s="14" customFormat="1">
      <c r="B275" s="186"/>
      <c r="D275" s="179" t="s">
        <v>195</v>
      </c>
      <c r="E275" s="187" t="s">
        <v>1</v>
      </c>
      <c r="F275" s="188" t="s">
        <v>391</v>
      </c>
      <c r="H275" s="189">
        <v>2.1869999999999998</v>
      </c>
      <c r="I275" s="190"/>
      <c r="L275" s="186"/>
      <c r="M275" s="191"/>
      <c r="N275" s="192"/>
      <c r="O275" s="192"/>
      <c r="P275" s="192"/>
      <c r="Q275" s="192"/>
      <c r="R275" s="192"/>
      <c r="S275" s="192"/>
      <c r="T275" s="193"/>
      <c r="AT275" s="187" t="s">
        <v>195</v>
      </c>
      <c r="AU275" s="187" t="s">
        <v>92</v>
      </c>
      <c r="AV275" s="14" t="s">
        <v>92</v>
      </c>
      <c r="AW275" s="14" t="s">
        <v>26</v>
      </c>
      <c r="AX275" s="14" t="s">
        <v>71</v>
      </c>
      <c r="AY275" s="187" t="s">
        <v>187</v>
      </c>
    </row>
    <row r="276" spans="1:65" s="14" customFormat="1">
      <c r="B276" s="186"/>
      <c r="D276" s="179" t="s">
        <v>195</v>
      </c>
      <c r="E276" s="187" t="s">
        <v>1</v>
      </c>
      <c r="F276" s="188" t="s">
        <v>392</v>
      </c>
      <c r="H276" s="189">
        <v>8.0719999999999992</v>
      </c>
      <c r="I276" s="190"/>
      <c r="L276" s="186"/>
      <c r="M276" s="191"/>
      <c r="N276" s="192"/>
      <c r="O276" s="192"/>
      <c r="P276" s="192"/>
      <c r="Q276" s="192"/>
      <c r="R276" s="192"/>
      <c r="S276" s="192"/>
      <c r="T276" s="193"/>
      <c r="AT276" s="187" t="s">
        <v>195</v>
      </c>
      <c r="AU276" s="187" t="s">
        <v>92</v>
      </c>
      <c r="AV276" s="14" t="s">
        <v>92</v>
      </c>
      <c r="AW276" s="14" t="s">
        <v>26</v>
      </c>
      <c r="AX276" s="14" t="s">
        <v>71</v>
      </c>
      <c r="AY276" s="187" t="s">
        <v>187</v>
      </c>
    </row>
    <row r="277" spans="1:65" s="14" customFormat="1">
      <c r="B277" s="186"/>
      <c r="D277" s="179" t="s">
        <v>195</v>
      </c>
      <c r="E277" s="187" t="s">
        <v>1</v>
      </c>
      <c r="F277" s="188" t="s">
        <v>393</v>
      </c>
      <c r="H277" s="189">
        <v>0.87</v>
      </c>
      <c r="I277" s="190"/>
      <c r="L277" s="186"/>
      <c r="M277" s="191"/>
      <c r="N277" s="192"/>
      <c r="O277" s="192"/>
      <c r="P277" s="192"/>
      <c r="Q277" s="192"/>
      <c r="R277" s="192"/>
      <c r="S277" s="192"/>
      <c r="T277" s="193"/>
      <c r="AT277" s="187" t="s">
        <v>195</v>
      </c>
      <c r="AU277" s="187" t="s">
        <v>92</v>
      </c>
      <c r="AV277" s="14" t="s">
        <v>92</v>
      </c>
      <c r="AW277" s="14" t="s">
        <v>26</v>
      </c>
      <c r="AX277" s="14" t="s">
        <v>71</v>
      </c>
      <c r="AY277" s="187" t="s">
        <v>187</v>
      </c>
    </row>
    <row r="278" spans="1:65" s="14" customFormat="1">
      <c r="B278" s="186"/>
      <c r="D278" s="179" t="s">
        <v>195</v>
      </c>
      <c r="E278" s="187" t="s">
        <v>1</v>
      </c>
      <c r="F278" s="188" t="s">
        <v>394</v>
      </c>
      <c r="H278" s="189">
        <v>3.5049999999999999</v>
      </c>
      <c r="I278" s="190"/>
      <c r="L278" s="186"/>
      <c r="M278" s="191"/>
      <c r="N278" s="192"/>
      <c r="O278" s="192"/>
      <c r="P278" s="192"/>
      <c r="Q278" s="192"/>
      <c r="R278" s="192"/>
      <c r="S278" s="192"/>
      <c r="T278" s="193"/>
      <c r="AT278" s="187" t="s">
        <v>195</v>
      </c>
      <c r="AU278" s="187" t="s">
        <v>92</v>
      </c>
      <c r="AV278" s="14" t="s">
        <v>92</v>
      </c>
      <c r="AW278" s="14" t="s">
        <v>26</v>
      </c>
      <c r="AX278" s="14" t="s">
        <v>71</v>
      </c>
      <c r="AY278" s="187" t="s">
        <v>187</v>
      </c>
    </row>
    <row r="279" spans="1:65" s="14" customFormat="1">
      <c r="B279" s="186"/>
      <c r="D279" s="179" t="s">
        <v>195</v>
      </c>
      <c r="E279" s="187" t="s">
        <v>1</v>
      </c>
      <c r="F279" s="188" t="s">
        <v>395</v>
      </c>
      <c r="H279" s="189">
        <v>1.1970000000000001</v>
      </c>
      <c r="I279" s="190"/>
      <c r="L279" s="186"/>
      <c r="M279" s="191"/>
      <c r="N279" s="192"/>
      <c r="O279" s="192"/>
      <c r="P279" s="192"/>
      <c r="Q279" s="192"/>
      <c r="R279" s="192"/>
      <c r="S279" s="192"/>
      <c r="T279" s="193"/>
      <c r="AT279" s="187" t="s">
        <v>195</v>
      </c>
      <c r="AU279" s="187" t="s">
        <v>92</v>
      </c>
      <c r="AV279" s="14" t="s">
        <v>92</v>
      </c>
      <c r="AW279" s="14" t="s">
        <v>26</v>
      </c>
      <c r="AX279" s="14" t="s">
        <v>71</v>
      </c>
      <c r="AY279" s="187" t="s">
        <v>187</v>
      </c>
    </row>
    <row r="280" spans="1:65" s="13" customFormat="1">
      <c r="B280" s="178"/>
      <c r="D280" s="179" t="s">
        <v>195</v>
      </c>
      <c r="E280" s="180" t="s">
        <v>1</v>
      </c>
      <c r="F280" s="181" t="s">
        <v>396</v>
      </c>
      <c r="H280" s="180" t="s">
        <v>1</v>
      </c>
      <c r="I280" s="182"/>
      <c r="L280" s="178"/>
      <c r="M280" s="183"/>
      <c r="N280" s="184"/>
      <c r="O280" s="184"/>
      <c r="P280" s="184"/>
      <c r="Q280" s="184"/>
      <c r="R280" s="184"/>
      <c r="S280" s="184"/>
      <c r="T280" s="185"/>
      <c r="AT280" s="180" t="s">
        <v>195</v>
      </c>
      <c r="AU280" s="180" t="s">
        <v>92</v>
      </c>
      <c r="AV280" s="13" t="s">
        <v>78</v>
      </c>
      <c r="AW280" s="13" t="s">
        <v>26</v>
      </c>
      <c r="AX280" s="13" t="s">
        <v>71</v>
      </c>
      <c r="AY280" s="180" t="s">
        <v>187</v>
      </c>
    </row>
    <row r="281" spans="1:65" s="14" customFormat="1">
      <c r="B281" s="186"/>
      <c r="D281" s="179" t="s">
        <v>195</v>
      </c>
      <c r="E281" s="187" t="s">
        <v>1</v>
      </c>
      <c r="F281" s="188" t="s">
        <v>397</v>
      </c>
      <c r="H281" s="189">
        <v>12.204000000000001</v>
      </c>
      <c r="I281" s="190"/>
      <c r="L281" s="186"/>
      <c r="M281" s="191"/>
      <c r="N281" s="192"/>
      <c r="O281" s="192"/>
      <c r="P281" s="192"/>
      <c r="Q281" s="192"/>
      <c r="R281" s="192"/>
      <c r="S281" s="192"/>
      <c r="T281" s="193"/>
      <c r="AT281" s="187" t="s">
        <v>195</v>
      </c>
      <c r="AU281" s="187" t="s">
        <v>92</v>
      </c>
      <c r="AV281" s="14" t="s">
        <v>92</v>
      </c>
      <c r="AW281" s="14" t="s">
        <v>26</v>
      </c>
      <c r="AX281" s="14" t="s">
        <v>71</v>
      </c>
      <c r="AY281" s="187" t="s">
        <v>187</v>
      </c>
    </row>
    <row r="282" spans="1:65" s="16" customFormat="1">
      <c r="B282" s="213"/>
      <c r="D282" s="179" t="s">
        <v>195</v>
      </c>
      <c r="E282" s="214" t="s">
        <v>1</v>
      </c>
      <c r="F282" s="215" t="s">
        <v>398</v>
      </c>
      <c r="H282" s="216">
        <v>39.398000000000003</v>
      </c>
      <c r="I282" s="217"/>
      <c r="L282" s="213"/>
      <c r="M282" s="218"/>
      <c r="N282" s="219"/>
      <c r="O282" s="219"/>
      <c r="P282" s="219"/>
      <c r="Q282" s="219"/>
      <c r="R282" s="219"/>
      <c r="S282" s="219"/>
      <c r="T282" s="220"/>
      <c r="AT282" s="214" t="s">
        <v>195</v>
      </c>
      <c r="AU282" s="214" t="s">
        <v>92</v>
      </c>
      <c r="AV282" s="16" t="s">
        <v>202</v>
      </c>
      <c r="AW282" s="16" t="s">
        <v>26</v>
      </c>
      <c r="AX282" s="16" t="s">
        <v>71</v>
      </c>
      <c r="AY282" s="214" t="s">
        <v>187</v>
      </c>
    </row>
    <row r="283" spans="1:65" s="13" customFormat="1">
      <c r="B283" s="178"/>
      <c r="D283" s="179" t="s">
        <v>195</v>
      </c>
      <c r="E283" s="180" t="s">
        <v>1</v>
      </c>
      <c r="F283" s="181" t="s">
        <v>399</v>
      </c>
      <c r="H283" s="180" t="s">
        <v>1</v>
      </c>
      <c r="I283" s="182"/>
      <c r="L283" s="178"/>
      <c r="M283" s="183"/>
      <c r="N283" s="184"/>
      <c r="O283" s="184"/>
      <c r="P283" s="184"/>
      <c r="Q283" s="184"/>
      <c r="R283" s="184"/>
      <c r="S283" s="184"/>
      <c r="T283" s="185"/>
      <c r="AT283" s="180" t="s">
        <v>195</v>
      </c>
      <c r="AU283" s="180" t="s">
        <v>92</v>
      </c>
      <c r="AV283" s="13" t="s">
        <v>78</v>
      </c>
      <c r="AW283" s="13" t="s">
        <v>26</v>
      </c>
      <c r="AX283" s="13" t="s">
        <v>71</v>
      </c>
      <c r="AY283" s="180" t="s">
        <v>187</v>
      </c>
    </row>
    <row r="284" spans="1:65" s="14" customFormat="1">
      <c r="B284" s="186"/>
      <c r="D284" s="179" t="s">
        <v>195</v>
      </c>
      <c r="E284" s="187" t="s">
        <v>1</v>
      </c>
      <c r="F284" s="188" t="s">
        <v>400</v>
      </c>
      <c r="H284" s="189">
        <v>2.7280000000000002</v>
      </c>
      <c r="I284" s="190"/>
      <c r="L284" s="186"/>
      <c r="M284" s="191"/>
      <c r="N284" s="192"/>
      <c r="O284" s="192"/>
      <c r="P284" s="192"/>
      <c r="Q284" s="192"/>
      <c r="R284" s="192"/>
      <c r="S284" s="192"/>
      <c r="T284" s="193"/>
      <c r="AT284" s="187" t="s">
        <v>195</v>
      </c>
      <c r="AU284" s="187" t="s">
        <v>92</v>
      </c>
      <c r="AV284" s="14" t="s">
        <v>92</v>
      </c>
      <c r="AW284" s="14" t="s">
        <v>26</v>
      </c>
      <c r="AX284" s="14" t="s">
        <v>71</v>
      </c>
      <c r="AY284" s="187" t="s">
        <v>187</v>
      </c>
    </row>
    <row r="285" spans="1:65" s="14" customFormat="1">
      <c r="B285" s="186"/>
      <c r="D285" s="179" t="s">
        <v>195</v>
      </c>
      <c r="E285" s="187" t="s">
        <v>1</v>
      </c>
      <c r="F285" s="188" t="s">
        <v>401</v>
      </c>
      <c r="H285" s="189">
        <v>0.44</v>
      </c>
      <c r="I285" s="190"/>
      <c r="L285" s="186"/>
      <c r="M285" s="191"/>
      <c r="N285" s="192"/>
      <c r="O285" s="192"/>
      <c r="P285" s="192"/>
      <c r="Q285" s="192"/>
      <c r="R285" s="192"/>
      <c r="S285" s="192"/>
      <c r="T285" s="193"/>
      <c r="AT285" s="187" t="s">
        <v>195</v>
      </c>
      <c r="AU285" s="187" t="s">
        <v>92</v>
      </c>
      <c r="AV285" s="14" t="s">
        <v>92</v>
      </c>
      <c r="AW285" s="14" t="s">
        <v>26</v>
      </c>
      <c r="AX285" s="14" t="s">
        <v>71</v>
      </c>
      <c r="AY285" s="187" t="s">
        <v>187</v>
      </c>
    </row>
    <row r="286" spans="1:65" s="16" customFormat="1">
      <c r="B286" s="213"/>
      <c r="D286" s="179" t="s">
        <v>195</v>
      </c>
      <c r="E286" s="214" t="s">
        <v>1</v>
      </c>
      <c r="F286" s="215" t="s">
        <v>402</v>
      </c>
      <c r="H286" s="216">
        <v>3.1680000000000001</v>
      </c>
      <c r="I286" s="217"/>
      <c r="L286" s="213"/>
      <c r="M286" s="218"/>
      <c r="N286" s="219"/>
      <c r="O286" s="219"/>
      <c r="P286" s="219"/>
      <c r="Q286" s="219"/>
      <c r="R286" s="219"/>
      <c r="S286" s="219"/>
      <c r="T286" s="220"/>
      <c r="AT286" s="214" t="s">
        <v>195</v>
      </c>
      <c r="AU286" s="214" t="s">
        <v>92</v>
      </c>
      <c r="AV286" s="16" t="s">
        <v>202</v>
      </c>
      <c r="AW286" s="16" t="s">
        <v>26</v>
      </c>
      <c r="AX286" s="16" t="s">
        <v>71</v>
      </c>
      <c r="AY286" s="214" t="s">
        <v>187</v>
      </c>
    </row>
    <row r="287" spans="1:65" s="15" customFormat="1">
      <c r="B287" s="194"/>
      <c r="D287" s="179" t="s">
        <v>195</v>
      </c>
      <c r="E287" s="195" t="s">
        <v>1</v>
      </c>
      <c r="F287" s="196" t="s">
        <v>198</v>
      </c>
      <c r="H287" s="197">
        <v>42.566000000000003</v>
      </c>
      <c r="I287" s="198"/>
      <c r="L287" s="194"/>
      <c r="M287" s="199"/>
      <c r="N287" s="200"/>
      <c r="O287" s="200"/>
      <c r="P287" s="200"/>
      <c r="Q287" s="200"/>
      <c r="R287" s="200"/>
      <c r="S287" s="200"/>
      <c r="T287" s="201"/>
      <c r="AT287" s="195" t="s">
        <v>195</v>
      </c>
      <c r="AU287" s="195" t="s">
        <v>92</v>
      </c>
      <c r="AV287" s="15" t="s">
        <v>193</v>
      </c>
      <c r="AW287" s="15" t="s">
        <v>26</v>
      </c>
      <c r="AX287" s="15" t="s">
        <v>78</v>
      </c>
      <c r="AY287" s="195" t="s">
        <v>187</v>
      </c>
    </row>
    <row r="288" spans="1:65" s="2" customFormat="1" ht="21.75" customHeight="1">
      <c r="A288" s="35"/>
      <c r="B288" s="133"/>
      <c r="C288" s="165" t="s">
        <v>403</v>
      </c>
      <c r="D288" s="165" t="s">
        <v>189</v>
      </c>
      <c r="E288" s="166" t="s">
        <v>404</v>
      </c>
      <c r="F288" s="167" t="s">
        <v>405</v>
      </c>
      <c r="G288" s="168" t="s">
        <v>273</v>
      </c>
      <c r="H288" s="169">
        <v>199.995</v>
      </c>
      <c r="I288" s="170"/>
      <c r="J288" s="171">
        <f>ROUND(I288*H288,2)</f>
        <v>0</v>
      </c>
      <c r="K288" s="172"/>
      <c r="L288" s="36"/>
      <c r="M288" s="173" t="s">
        <v>1</v>
      </c>
      <c r="N288" s="174" t="s">
        <v>37</v>
      </c>
      <c r="O288" s="61"/>
      <c r="P288" s="175">
        <f>O288*H288</f>
        <v>0</v>
      </c>
      <c r="Q288" s="175">
        <v>1.26E-2</v>
      </c>
      <c r="R288" s="175">
        <f>Q288*H288</f>
        <v>2.5199370000000001</v>
      </c>
      <c r="S288" s="175">
        <v>0</v>
      </c>
      <c r="T288" s="176">
        <f>S288*H288</f>
        <v>0</v>
      </c>
      <c r="U288" s="35"/>
      <c r="V288" s="35"/>
      <c r="W288" s="35"/>
      <c r="X288" s="35"/>
      <c r="Y288" s="35"/>
      <c r="Z288" s="35"/>
      <c r="AA288" s="35"/>
      <c r="AB288" s="35"/>
      <c r="AC288" s="35"/>
      <c r="AD288" s="35"/>
      <c r="AE288" s="35"/>
      <c r="AR288" s="177" t="s">
        <v>193</v>
      </c>
      <c r="AT288" s="177" t="s">
        <v>189</v>
      </c>
      <c r="AU288" s="177" t="s">
        <v>92</v>
      </c>
      <c r="AY288" s="18" t="s">
        <v>187</v>
      </c>
      <c r="BE288" s="97">
        <f>IF(N288="základná",J288,0)</f>
        <v>0</v>
      </c>
      <c r="BF288" s="97">
        <f>IF(N288="znížená",J288,0)</f>
        <v>0</v>
      </c>
      <c r="BG288" s="97">
        <f>IF(N288="zákl. prenesená",J288,0)</f>
        <v>0</v>
      </c>
      <c r="BH288" s="97">
        <f>IF(N288="zníž. prenesená",J288,0)</f>
        <v>0</v>
      </c>
      <c r="BI288" s="97">
        <f>IF(N288="nulová",J288,0)</f>
        <v>0</v>
      </c>
      <c r="BJ288" s="18" t="s">
        <v>92</v>
      </c>
      <c r="BK288" s="97">
        <f>ROUND(I288*H288,2)</f>
        <v>0</v>
      </c>
      <c r="BL288" s="18" t="s">
        <v>193</v>
      </c>
      <c r="BM288" s="177" t="s">
        <v>406</v>
      </c>
    </row>
    <row r="289" spans="2:51" s="13" customFormat="1">
      <c r="B289" s="178"/>
      <c r="D289" s="179" t="s">
        <v>195</v>
      </c>
      <c r="E289" s="180" t="s">
        <v>1</v>
      </c>
      <c r="F289" s="181" t="s">
        <v>310</v>
      </c>
      <c r="H289" s="180" t="s">
        <v>1</v>
      </c>
      <c r="I289" s="182"/>
      <c r="L289" s="178"/>
      <c r="M289" s="183"/>
      <c r="N289" s="184"/>
      <c r="O289" s="184"/>
      <c r="P289" s="184"/>
      <c r="Q289" s="184"/>
      <c r="R289" s="184"/>
      <c r="S289" s="184"/>
      <c r="T289" s="185"/>
      <c r="AT289" s="180" t="s">
        <v>195</v>
      </c>
      <c r="AU289" s="180" t="s">
        <v>92</v>
      </c>
      <c r="AV289" s="13" t="s">
        <v>78</v>
      </c>
      <c r="AW289" s="13" t="s">
        <v>26</v>
      </c>
      <c r="AX289" s="13" t="s">
        <v>71</v>
      </c>
      <c r="AY289" s="180" t="s">
        <v>187</v>
      </c>
    </row>
    <row r="290" spans="2:51" s="13" customFormat="1">
      <c r="B290" s="178"/>
      <c r="D290" s="179" t="s">
        <v>195</v>
      </c>
      <c r="E290" s="180" t="s">
        <v>1</v>
      </c>
      <c r="F290" s="181" t="s">
        <v>389</v>
      </c>
      <c r="H290" s="180" t="s">
        <v>1</v>
      </c>
      <c r="I290" s="182"/>
      <c r="L290" s="178"/>
      <c r="M290" s="183"/>
      <c r="N290" s="184"/>
      <c r="O290" s="184"/>
      <c r="P290" s="184"/>
      <c r="Q290" s="184"/>
      <c r="R290" s="184"/>
      <c r="S290" s="184"/>
      <c r="T290" s="185"/>
      <c r="AT290" s="180" t="s">
        <v>195</v>
      </c>
      <c r="AU290" s="180" t="s">
        <v>92</v>
      </c>
      <c r="AV290" s="13" t="s">
        <v>78</v>
      </c>
      <c r="AW290" s="13" t="s">
        <v>26</v>
      </c>
      <c r="AX290" s="13" t="s">
        <v>71</v>
      </c>
      <c r="AY290" s="180" t="s">
        <v>187</v>
      </c>
    </row>
    <row r="291" spans="2:51" s="14" customFormat="1">
      <c r="B291" s="186"/>
      <c r="D291" s="179" t="s">
        <v>195</v>
      </c>
      <c r="E291" s="187" t="s">
        <v>1</v>
      </c>
      <c r="F291" s="188" t="s">
        <v>407</v>
      </c>
      <c r="H291" s="189">
        <v>35.311999999999998</v>
      </c>
      <c r="I291" s="190"/>
      <c r="L291" s="186"/>
      <c r="M291" s="191"/>
      <c r="N291" s="192"/>
      <c r="O291" s="192"/>
      <c r="P291" s="192"/>
      <c r="Q291" s="192"/>
      <c r="R291" s="192"/>
      <c r="S291" s="192"/>
      <c r="T291" s="193"/>
      <c r="AT291" s="187" t="s">
        <v>195</v>
      </c>
      <c r="AU291" s="187" t="s">
        <v>92</v>
      </c>
      <c r="AV291" s="14" t="s">
        <v>92</v>
      </c>
      <c r="AW291" s="14" t="s">
        <v>26</v>
      </c>
      <c r="AX291" s="14" t="s">
        <v>71</v>
      </c>
      <c r="AY291" s="187" t="s">
        <v>187</v>
      </c>
    </row>
    <row r="292" spans="2:51" s="14" customFormat="1">
      <c r="B292" s="186"/>
      <c r="D292" s="179" t="s">
        <v>195</v>
      </c>
      <c r="E292" s="187" t="s">
        <v>1</v>
      </c>
      <c r="F292" s="188" t="s">
        <v>408</v>
      </c>
      <c r="H292" s="189">
        <v>16.2</v>
      </c>
      <c r="I292" s="190"/>
      <c r="L292" s="186"/>
      <c r="M292" s="191"/>
      <c r="N292" s="192"/>
      <c r="O292" s="192"/>
      <c r="P292" s="192"/>
      <c r="Q292" s="192"/>
      <c r="R292" s="192"/>
      <c r="S292" s="192"/>
      <c r="T292" s="193"/>
      <c r="AT292" s="187" t="s">
        <v>195</v>
      </c>
      <c r="AU292" s="187" t="s">
        <v>92</v>
      </c>
      <c r="AV292" s="14" t="s">
        <v>92</v>
      </c>
      <c r="AW292" s="14" t="s">
        <v>26</v>
      </c>
      <c r="AX292" s="14" t="s">
        <v>71</v>
      </c>
      <c r="AY292" s="187" t="s">
        <v>187</v>
      </c>
    </row>
    <row r="293" spans="2:51" s="14" customFormat="1">
      <c r="B293" s="186"/>
      <c r="D293" s="179" t="s">
        <v>195</v>
      </c>
      <c r="E293" s="187" t="s">
        <v>1</v>
      </c>
      <c r="F293" s="188" t="s">
        <v>409</v>
      </c>
      <c r="H293" s="189">
        <v>52.136000000000003</v>
      </c>
      <c r="I293" s="190"/>
      <c r="L293" s="186"/>
      <c r="M293" s="191"/>
      <c r="N293" s="192"/>
      <c r="O293" s="192"/>
      <c r="P293" s="192"/>
      <c r="Q293" s="192"/>
      <c r="R293" s="192"/>
      <c r="S293" s="192"/>
      <c r="T293" s="193"/>
      <c r="AT293" s="187" t="s">
        <v>195</v>
      </c>
      <c r="AU293" s="187" t="s">
        <v>92</v>
      </c>
      <c r="AV293" s="14" t="s">
        <v>92</v>
      </c>
      <c r="AW293" s="14" t="s">
        <v>26</v>
      </c>
      <c r="AX293" s="14" t="s">
        <v>71</v>
      </c>
      <c r="AY293" s="187" t="s">
        <v>187</v>
      </c>
    </row>
    <row r="294" spans="2:51" s="14" customFormat="1">
      <c r="B294" s="186"/>
      <c r="D294" s="179" t="s">
        <v>195</v>
      </c>
      <c r="E294" s="187" t="s">
        <v>1</v>
      </c>
      <c r="F294" s="188" t="s">
        <v>410</v>
      </c>
      <c r="H294" s="189">
        <v>7.54</v>
      </c>
      <c r="I294" s="190"/>
      <c r="L294" s="186"/>
      <c r="M294" s="191"/>
      <c r="N294" s="192"/>
      <c r="O294" s="192"/>
      <c r="P294" s="192"/>
      <c r="Q294" s="192"/>
      <c r="R294" s="192"/>
      <c r="S294" s="192"/>
      <c r="T294" s="193"/>
      <c r="AT294" s="187" t="s">
        <v>195</v>
      </c>
      <c r="AU294" s="187" t="s">
        <v>92</v>
      </c>
      <c r="AV294" s="14" t="s">
        <v>92</v>
      </c>
      <c r="AW294" s="14" t="s">
        <v>26</v>
      </c>
      <c r="AX294" s="14" t="s">
        <v>71</v>
      </c>
      <c r="AY294" s="187" t="s">
        <v>187</v>
      </c>
    </row>
    <row r="295" spans="2:51" s="14" customFormat="1">
      <c r="B295" s="186"/>
      <c r="D295" s="179" t="s">
        <v>195</v>
      </c>
      <c r="E295" s="187" t="s">
        <v>1</v>
      </c>
      <c r="F295" s="188" t="s">
        <v>411</v>
      </c>
      <c r="H295" s="189">
        <v>22.42</v>
      </c>
      <c r="I295" s="190"/>
      <c r="L295" s="186"/>
      <c r="M295" s="191"/>
      <c r="N295" s="192"/>
      <c r="O295" s="192"/>
      <c r="P295" s="192"/>
      <c r="Q295" s="192"/>
      <c r="R295" s="192"/>
      <c r="S295" s="192"/>
      <c r="T295" s="193"/>
      <c r="AT295" s="187" t="s">
        <v>195</v>
      </c>
      <c r="AU295" s="187" t="s">
        <v>92</v>
      </c>
      <c r="AV295" s="14" t="s">
        <v>92</v>
      </c>
      <c r="AW295" s="14" t="s">
        <v>26</v>
      </c>
      <c r="AX295" s="14" t="s">
        <v>71</v>
      </c>
      <c r="AY295" s="187" t="s">
        <v>187</v>
      </c>
    </row>
    <row r="296" spans="2:51" s="14" customFormat="1">
      <c r="B296" s="186"/>
      <c r="D296" s="179" t="s">
        <v>195</v>
      </c>
      <c r="E296" s="187" t="s">
        <v>1</v>
      </c>
      <c r="F296" s="188" t="s">
        <v>412</v>
      </c>
      <c r="H296" s="189">
        <v>9.51</v>
      </c>
      <c r="I296" s="190"/>
      <c r="L296" s="186"/>
      <c r="M296" s="191"/>
      <c r="N296" s="192"/>
      <c r="O296" s="192"/>
      <c r="P296" s="192"/>
      <c r="Q296" s="192"/>
      <c r="R296" s="192"/>
      <c r="S296" s="192"/>
      <c r="T296" s="193"/>
      <c r="AT296" s="187" t="s">
        <v>195</v>
      </c>
      <c r="AU296" s="187" t="s">
        <v>92</v>
      </c>
      <c r="AV296" s="14" t="s">
        <v>92</v>
      </c>
      <c r="AW296" s="14" t="s">
        <v>26</v>
      </c>
      <c r="AX296" s="14" t="s">
        <v>71</v>
      </c>
      <c r="AY296" s="187" t="s">
        <v>187</v>
      </c>
    </row>
    <row r="297" spans="2:51" s="13" customFormat="1">
      <c r="B297" s="178"/>
      <c r="D297" s="179" t="s">
        <v>195</v>
      </c>
      <c r="E297" s="180" t="s">
        <v>1</v>
      </c>
      <c r="F297" s="181" t="s">
        <v>396</v>
      </c>
      <c r="H297" s="180" t="s">
        <v>1</v>
      </c>
      <c r="I297" s="182"/>
      <c r="L297" s="178"/>
      <c r="M297" s="183"/>
      <c r="N297" s="184"/>
      <c r="O297" s="184"/>
      <c r="P297" s="184"/>
      <c r="Q297" s="184"/>
      <c r="R297" s="184"/>
      <c r="S297" s="184"/>
      <c r="T297" s="185"/>
      <c r="AT297" s="180" t="s">
        <v>195</v>
      </c>
      <c r="AU297" s="180" t="s">
        <v>92</v>
      </c>
      <c r="AV297" s="13" t="s">
        <v>78</v>
      </c>
      <c r="AW297" s="13" t="s">
        <v>26</v>
      </c>
      <c r="AX297" s="13" t="s">
        <v>71</v>
      </c>
      <c r="AY297" s="180" t="s">
        <v>187</v>
      </c>
    </row>
    <row r="298" spans="2:51" s="14" customFormat="1">
      <c r="B298" s="186"/>
      <c r="D298" s="179" t="s">
        <v>195</v>
      </c>
      <c r="E298" s="187" t="s">
        <v>1</v>
      </c>
      <c r="F298" s="188" t="s">
        <v>413</v>
      </c>
      <c r="H298" s="189">
        <v>31.61</v>
      </c>
      <c r="I298" s="190"/>
      <c r="L298" s="186"/>
      <c r="M298" s="191"/>
      <c r="N298" s="192"/>
      <c r="O298" s="192"/>
      <c r="P298" s="192"/>
      <c r="Q298" s="192"/>
      <c r="R298" s="192"/>
      <c r="S298" s="192"/>
      <c r="T298" s="193"/>
      <c r="AT298" s="187" t="s">
        <v>195</v>
      </c>
      <c r="AU298" s="187" t="s">
        <v>92</v>
      </c>
      <c r="AV298" s="14" t="s">
        <v>92</v>
      </c>
      <c r="AW298" s="14" t="s">
        <v>26</v>
      </c>
      <c r="AX298" s="14" t="s">
        <v>71</v>
      </c>
      <c r="AY298" s="187" t="s">
        <v>187</v>
      </c>
    </row>
    <row r="299" spans="2:51" s="14" customFormat="1">
      <c r="B299" s="186"/>
      <c r="D299" s="179" t="s">
        <v>195</v>
      </c>
      <c r="E299" s="187" t="s">
        <v>1</v>
      </c>
      <c r="F299" s="188" t="s">
        <v>414</v>
      </c>
      <c r="H299" s="189">
        <v>10.307</v>
      </c>
      <c r="I299" s="190"/>
      <c r="L299" s="186"/>
      <c r="M299" s="191"/>
      <c r="N299" s="192"/>
      <c r="O299" s="192"/>
      <c r="P299" s="192"/>
      <c r="Q299" s="192"/>
      <c r="R299" s="192"/>
      <c r="S299" s="192"/>
      <c r="T299" s="193"/>
      <c r="AT299" s="187" t="s">
        <v>195</v>
      </c>
      <c r="AU299" s="187" t="s">
        <v>92</v>
      </c>
      <c r="AV299" s="14" t="s">
        <v>92</v>
      </c>
      <c r="AW299" s="14" t="s">
        <v>26</v>
      </c>
      <c r="AX299" s="14" t="s">
        <v>71</v>
      </c>
      <c r="AY299" s="187" t="s">
        <v>187</v>
      </c>
    </row>
    <row r="300" spans="2:51" s="16" customFormat="1">
      <c r="B300" s="213"/>
      <c r="D300" s="179" t="s">
        <v>195</v>
      </c>
      <c r="E300" s="214" t="s">
        <v>1</v>
      </c>
      <c r="F300" s="215" t="s">
        <v>398</v>
      </c>
      <c r="H300" s="216">
        <v>185.035</v>
      </c>
      <c r="I300" s="217"/>
      <c r="L300" s="213"/>
      <c r="M300" s="218"/>
      <c r="N300" s="219"/>
      <c r="O300" s="219"/>
      <c r="P300" s="219"/>
      <c r="Q300" s="219"/>
      <c r="R300" s="219"/>
      <c r="S300" s="219"/>
      <c r="T300" s="220"/>
      <c r="AT300" s="214" t="s">
        <v>195</v>
      </c>
      <c r="AU300" s="214" t="s">
        <v>92</v>
      </c>
      <c r="AV300" s="16" t="s">
        <v>202</v>
      </c>
      <c r="AW300" s="16" t="s">
        <v>26</v>
      </c>
      <c r="AX300" s="16" t="s">
        <v>71</v>
      </c>
      <c r="AY300" s="214" t="s">
        <v>187</v>
      </c>
    </row>
    <row r="301" spans="2:51" s="13" customFormat="1">
      <c r="B301" s="178"/>
      <c r="D301" s="179" t="s">
        <v>195</v>
      </c>
      <c r="E301" s="180" t="s">
        <v>1</v>
      </c>
      <c r="F301" s="181" t="s">
        <v>415</v>
      </c>
      <c r="H301" s="180" t="s">
        <v>1</v>
      </c>
      <c r="I301" s="182"/>
      <c r="L301" s="178"/>
      <c r="M301" s="183"/>
      <c r="N301" s="184"/>
      <c r="O301" s="184"/>
      <c r="P301" s="184"/>
      <c r="Q301" s="184"/>
      <c r="R301" s="184"/>
      <c r="S301" s="184"/>
      <c r="T301" s="185"/>
      <c r="AT301" s="180" t="s">
        <v>195</v>
      </c>
      <c r="AU301" s="180" t="s">
        <v>92</v>
      </c>
      <c r="AV301" s="13" t="s">
        <v>78</v>
      </c>
      <c r="AW301" s="13" t="s">
        <v>26</v>
      </c>
      <c r="AX301" s="13" t="s">
        <v>71</v>
      </c>
      <c r="AY301" s="180" t="s">
        <v>187</v>
      </c>
    </row>
    <row r="302" spans="2:51" s="14" customFormat="1">
      <c r="B302" s="186"/>
      <c r="D302" s="179" t="s">
        <v>195</v>
      </c>
      <c r="E302" s="187" t="s">
        <v>1</v>
      </c>
      <c r="F302" s="188" t="s">
        <v>416</v>
      </c>
      <c r="H302" s="189">
        <v>12.76</v>
      </c>
      <c r="I302" s="190"/>
      <c r="L302" s="186"/>
      <c r="M302" s="191"/>
      <c r="N302" s="192"/>
      <c r="O302" s="192"/>
      <c r="P302" s="192"/>
      <c r="Q302" s="192"/>
      <c r="R302" s="192"/>
      <c r="S302" s="192"/>
      <c r="T302" s="193"/>
      <c r="AT302" s="187" t="s">
        <v>195</v>
      </c>
      <c r="AU302" s="187" t="s">
        <v>92</v>
      </c>
      <c r="AV302" s="14" t="s">
        <v>92</v>
      </c>
      <c r="AW302" s="14" t="s">
        <v>26</v>
      </c>
      <c r="AX302" s="14" t="s">
        <v>71</v>
      </c>
      <c r="AY302" s="187" t="s">
        <v>187</v>
      </c>
    </row>
    <row r="303" spans="2:51" s="14" customFormat="1">
      <c r="B303" s="186"/>
      <c r="D303" s="179" t="s">
        <v>195</v>
      </c>
      <c r="E303" s="187" t="s">
        <v>1</v>
      </c>
      <c r="F303" s="188" t="s">
        <v>417</v>
      </c>
      <c r="H303" s="189">
        <v>2.2000000000000002</v>
      </c>
      <c r="I303" s="190"/>
      <c r="L303" s="186"/>
      <c r="M303" s="191"/>
      <c r="N303" s="192"/>
      <c r="O303" s="192"/>
      <c r="P303" s="192"/>
      <c r="Q303" s="192"/>
      <c r="R303" s="192"/>
      <c r="S303" s="192"/>
      <c r="T303" s="193"/>
      <c r="AT303" s="187" t="s">
        <v>195</v>
      </c>
      <c r="AU303" s="187" t="s">
        <v>92</v>
      </c>
      <c r="AV303" s="14" t="s">
        <v>92</v>
      </c>
      <c r="AW303" s="14" t="s">
        <v>26</v>
      </c>
      <c r="AX303" s="14" t="s">
        <v>71</v>
      </c>
      <c r="AY303" s="187" t="s">
        <v>187</v>
      </c>
    </row>
    <row r="304" spans="2:51" s="16" customFormat="1">
      <c r="B304" s="213"/>
      <c r="D304" s="179" t="s">
        <v>195</v>
      </c>
      <c r="E304" s="214" t="s">
        <v>1</v>
      </c>
      <c r="F304" s="215" t="s">
        <v>418</v>
      </c>
      <c r="H304" s="216">
        <v>14.96</v>
      </c>
      <c r="I304" s="217"/>
      <c r="L304" s="213"/>
      <c r="M304" s="218"/>
      <c r="N304" s="219"/>
      <c r="O304" s="219"/>
      <c r="P304" s="219"/>
      <c r="Q304" s="219"/>
      <c r="R304" s="219"/>
      <c r="S304" s="219"/>
      <c r="T304" s="220"/>
      <c r="AT304" s="214" t="s">
        <v>195</v>
      </c>
      <c r="AU304" s="214" t="s">
        <v>92</v>
      </c>
      <c r="AV304" s="16" t="s">
        <v>202</v>
      </c>
      <c r="AW304" s="16" t="s">
        <v>26</v>
      </c>
      <c r="AX304" s="16" t="s">
        <v>71</v>
      </c>
      <c r="AY304" s="214" t="s">
        <v>187</v>
      </c>
    </row>
    <row r="305" spans="1:65" s="15" customFormat="1">
      <c r="B305" s="194"/>
      <c r="D305" s="179" t="s">
        <v>195</v>
      </c>
      <c r="E305" s="195" t="s">
        <v>1</v>
      </c>
      <c r="F305" s="196" t="s">
        <v>198</v>
      </c>
      <c r="H305" s="197">
        <v>199.995</v>
      </c>
      <c r="I305" s="198"/>
      <c r="L305" s="194"/>
      <c r="M305" s="199"/>
      <c r="N305" s="200"/>
      <c r="O305" s="200"/>
      <c r="P305" s="200"/>
      <c r="Q305" s="200"/>
      <c r="R305" s="200"/>
      <c r="S305" s="200"/>
      <c r="T305" s="201"/>
      <c r="AT305" s="195" t="s">
        <v>195</v>
      </c>
      <c r="AU305" s="195" t="s">
        <v>92</v>
      </c>
      <c r="AV305" s="15" t="s">
        <v>193</v>
      </c>
      <c r="AW305" s="15" t="s">
        <v>26</v>
      </c>
      <c r="AX305" s="15" t="s">
        <v>78</v>
      </c>
      <c r="AY305" s="195" t="s">
        <v>187</v>
      </c>
    </row>
    <row r="306" spans="1:65" s="2" customFormat="1" ht="21.75" customHeight="1">
      <c r="A306" s="35"/>
      <c r="B306" s="133"/>
      <c r="C306" s="165" t="s">
        <v>419</v>
      </c>
      <c r="D306" s="165" t="s">
        <v>189</v>
      </c>
      <c r="E306" s="166" t="s">
        <v>420</v>
      </c>
      <c r="F306" s="167" t="s">
        <v>421</v>
      </c>
      <c r="G306" s="168" t="s">
        <v>273</v>
      </c>
      <c r="H306" s="169">
        <v>199.995</v>
      </c>
      <c r="I306" s="170"/>
      <c r="J306" s="171">
        <f>ROUND(I306*H306,2)</f>
        <v>0</v>
      </c>
      <c r="K306" s="172"/>
      <c r="L306" s="36"/>
      <c r="M306" s="173" t="s">
        <v>1</v>
      </c>
      <c r="N306" s="174" t="s">
        <v>37</v>
      </c>
      <c r="O306" s="61"/>
      <c r="P306" s="175">
        <f>O306*H306</f>
        <v>0</v>
      </c>
      <c r="Q306" s="175">
        <v>0</v>
      </c>
      <c r="R306" s="175">
        <f>Q306*H306</f>
        <v>0</v>
      </c>
      <c r="S306" s="175">
        <v>0</v>
      </c>
      <c r="T306" s="176">
        <f>S306*H306</f>
        <v>0</v>
      </c>
      <c r="U306" s="35"/>
      <c r="V306" s="35"/>
      <c r="W306" s="35"/>
      <c r="X306" s="35"/>
      <c r="Y306" s="35"/>
      <c r="Z306" s="35"/>
      <c r="AA306" s="35"/>
      <c r="AB306" s="35"/>
      <c r="AC306" s="35"/>
      <c r="AD306" s="35"/>
      <c r="AE306" s="35"/>
      <c r="AR306" s="177" t="s">
        <v>193</v>
      </c>
      <c r="AT306" s="177" t="s">
        <v>189</v>
      </c>
      <c r="AU306" s="177" t="s">
        <v>92</v>
      </c>
      <c r="AY306" s="18" t="s">
        <v>187</v>
      </c>
      <c r="BE306" s="97">
        <f>IF(N306="základná",J306,0)</f>
        <v>0</v>
      </c>
      <c r="BF306" s="97">
        <f>IF(N306="znížená",J306,0)</f>
        <v>0</v>
      </c>
      <c r="BG306" s="97">
        <f>IF(N306="zákl. prenesená",J306,0)</f>
        <v>0</v>
      </c>
      <c r="BH306" s="97">
        <f>IF(N306="zníž. prenesená",J306,0)</f>
        <v>0</v>
      </c>
      <c r="BI306" s="97">
        <f>IF(N306="nulová",J306,0)</f>
        <v>0</v>
      </c>
      <c r="BJ306" s="18" t="s">
        <v>92</v>
      </c>
      <c r="BK306" s="97">
        <f>ROUND(I306*H306,2)</f>
        <v>0</v>
      </c>
      <c r="BL306" s="18" t="s">
        <v>193</v>
      </c>
      <c r="BM306" s="177" t="s">
        <v>422</v>
      </c>
    </row>
    <row r="307" spans="1:65" s="2" customFormat="1" ht="21.75" customHeight="1">
      <c r="A307" s="35"/>
      <c r="B307" s="133"/>
      <c r="C307" s="165" t="s">
        <v>423</v>
      </c>
      <c r="D307" s="165" t="s">
        <v>189</v>
      </c>
      <c r="E307" s="166" t="s">
        <v>424</v>
      </c>
      <c r="F307" s="167" t="s">
        <v>425</v>
      </c>
      <c r="G307" s="168" t="s">
        <v>244</v>
      </c>
      <c r="H307" s="169">
        <v>2.1280000000000001</v>
      </c>
      <c r="I307" s="170"/>
      <c r="J307" s="171">
        <f>ROUND(I307*H307,2)</f>
        <v>0</v>
      </c>
      <c r="K307" s="172"/>
      <c r="L307" s="36"/>
      <c r="M307" s="173" t="s">
        <v>1</v>
      </c>
      <c r="N307" s="174" t="s">
        <v>37</v>
      </c>
      <c r="O307" s="61"/>
      <c r="P307" s="175">
        <f>O307*H307</f>
        <v>0</v>
      </c>
      <c r="Q307" s="175">
        <v>1.0128999999999999</v>
      </c>
      <c r="R307" s="175">
        <f>Q307*H307</f>
        <v>2.1554511999999999</v>
      </c>
      <c r="S307" s="175">
        <v>0</v>
      </c>
      <c r="T307" s="176">
        <f>S307*H307</f>
        <v>0</v>
      </c>
      <c r="U307" s="35"/>
      <c r="V307" s="35"/>
      <c r="W307" s="35"/>
      <c r="X307" s="35"/>
      <c r="Y307" s="35"/>
      <c r="Z307" s="35"/>
      <c r="AA307" s="35"/>
      <c r="AB307" s="35"/>
      <c r="AC307" s="35"/>
      <c r="AD307" s="35"/>
      <c r="AE307" s="35"/>
      <c r="AR307" s="177" t="s">
        <v>193</v>
      </c>
      <c r="AT307" s="177" t="s">
        <v>189</v>
      </c>
      <c r="AU307" s="177" t="s">
        <v>92</v>
      </c>
      <c r="AY307" s="18" t="s">
        <v>187</v>
      </c>
      <c r="BE307" s="97">
        <f>IF(N307="základná",J307,0)</f>
        <v>0</v>
      </c>
      <c r="BF307" s="97">
        <f>IF(N307="znížená",J307,0)</f>
        <v>0</v>
      </c>
      <c r="BG307" s="97">
        <f>IF(N307="zákl. prenesená",J307,0)</f>
        <v>0</v>
      </c>
      <c r="BH307" s="97">
        <f>IF(N307="zníž. prenesená",J307,0)</f>
        <v>0</v>
      </c>
      <c r="BI307" s="97">
        <f>IF(N307="nulová",J307,0)</f>
        <v>0</v>
      </c>
      <c r="BJ307" s="18" t="s">
        <v>92</v>
      </c>
      <c r="BK307" s="97">
        <f>ROUND(I307*H307,2)</f>
        <v>0</v>
      </c>
      <c r="BL307" s="18" t="s">
        <v>193</v>
      </c>
      <c r="BM307" s="177" t="s">
        <v>426</v>
      </c>
    </row>
    <row r="308" spans="1:65" s="13" customFormat="1">
      <c r="B308" s="178"/>
      <c r="D308" s="179" t="s">
        <v>195</v>
      </c>
      <c r="E308" s="180" t="s">
        <v>1</v>
      </c>
      <c r="F308" s="181" t="s">
        <v>427</v>
      </c>
      <c r="H308" s="180" t="s">
        <v>1</v>
      </c>
      <c r="I308" s="182"/>
      <c r="L308" s="178"/>
      <c r="M308" s="183"/>
      <c r="N308" s="184"/>
      <c r="O308" s="184"/>
      <c r="P308" s="184"/>
      <c r="Q308" s="184"/>
      <c r="R308" s="184"/>
      <c r="S308" s="184"/>
      <c r="T308" s="185"/>
      <c r="AT308" s="180" t="s">
        <v>195</v>
      </c>
      <c r="AU308" s="180" t="s">
        <v>92</v>
      </c>
      <c r="AV308" s="13" t="s">
        <v>78</v>
      </c>
      <c r="AW308" s="13" t="s">
        <v>26</v>
      </c>
      <c r="AX308" s="13" t="s">
        <v>71</v>
      </c>
      <c r="AY308" s="180" t="s">
        <v>187</v>
      </c>
    </row>
    <row r="309" spans="1:65" s="14" customFormat="1">
      <c r="B309" s="186"/>
      <c r="D309" s="179" t="s">
        <v>195</v>
      </c>
      <c r="E309" s="187" t="s">
        <v>1</v>
      </c>
      <c r="F309" s="188" t="s">
        <v>428</v>
      </c>
      <c r="H309" s="189">
        <v>2.1280000000000001</v>
      </c>
      <c r="I309" s="190"/>
      <c r="L309" s="186"/>
      <c r="M309" s="191"/>
      <c r="N309" s="192"/>
      <c r="O309" s="192"/>
      <c r="P309" s="192"/>
      <c r="Q309" s="192"/>
      <c r="R309" s="192"/>
      <c r="S309" s="192"/>
      <c r="T309" s="193"/>
      <c r="AT309" s="187" t="s">
        <v>195</v>
      </c>
      <c r="AU309" s="187" t="s">
        <v>92</v>
      </c>
      <c r="AV309" s="14" t="s">
        <v>92</v>
      </c>
      <c r="AW309" s="14" t="s">
        <v>26</v>
      </c>
      <c r="AX309" s="14" t="s">
        <v>71</v>
      </c>
      <c r="AY309" s="187" t="s">
        <v>187</v>
      </c>
    </row>
    <row r="310" spans="1:65" s="15" customFormat="1">
      <c r="B310" s="194"/>
      <c r="D310" s="179" t="s">
        <v>195</v>
      </c>
      <c r="E310" s="195" t="s">
        <v>1</v>
      </c>
      <c r="F310" s="196" t="s">
        <v>198</v>
      </c>
      <c r="H310" s="197">
        <v>2.1280000000000001</v>
      </c>
      <c r="I310" s="198"/>
      <c r="L310" s="194"/>
      <c r="M310" s="199"/>
      <c r="N310" s="200"/>
      <c r="O310" s="200"/>
      <c r="P310" s="200"/>
      <c r="Q310" s="200"/>
      <c r="R310" s="200"/>
      <c r="S310" s="200"/>
      <c r="T310" s="201"/>
      <c r="AT310" s="195" t="s">
        <v>195</v>
      </c>
      <c r="AU310" s="195" t="s">
        <v>92</v>
      </c>
      <c r="AV310" s="15" t="s">
        <v>193</v>
      </c>
      <c r="AW310" s="15" t="s">
        <v>26</v>
      </c>
      <c r="AX310" s="15" t="s">
        <v>78</v>
      </c>
      <c r="AY310" s="195" t="s">
        <v>187</v>
      </c>
    </row>
    <row r="311" spans="1:65" s="2" customFormat="1" ht="21.75" customHeight="1">
      <c r="A311" s="35"/>
      <c r="B311" s="133"/>
      <c r="C311" s="165" t="s">
        <v>429</v>
      </c>
      <c r="D311" s="165" t="s">
        <v>189</v>
      </c>
      <c r="E311" s="166" t="s">
        <v>430</v>
      </c>
      <c r="F311" s="167" t="s">
        <v>431</v>
      </c>
      <c r="G311" s="168" t="s">
        <v>244</v>
      </c>
      <c r="H311" s="169">
        <v>1.256</v>
      </c>
      <c r="I311" s="170"/>
      <c r="J311" s="171">
        <f>ROUND(I311*H311,2)</f>
        <v>0</v>
      </c>
      <c r="K311" s="172"/>
      <c r="L311" s="36"/>
      <c r="M311" s="173" t="s">
        <v>1</v>
      </c>
      <c r="N311" s="174" t="s">
        <v>37</v>
      </c>
      <c r="O311" s="61"/>
      <c r="P311" s="175">
        <f>O311*H311</f>
        <v>0</v>
      </c>
      <c r="Q311" s="175">
        <v>1.20296</v>
      </c>
      <c r="R311" s="175">
        <f>Q311*H311</f>
        <v>1.5109177600000001</v>
      </c>
      <c r="S311" s="175">
        <v>0</v>
      </c>
      <c r="T311" s="176">
        <f>S311*H311</f>
        <v>0</v>
      </c>
      <c r="U311" s="35"/>
      <c r="V311" s="35"/>
      <c r="W311" s="35"/>
      <c r="X311" s="35"/>
      <c r="Y311" s="35"/>
      <c r="Z311" s="35"/>
      <c r="AA311" s="35"/>
      <c r="AB311" s="35"/>
      <c r="AC311" s="35"/>
      <c r="AD311" s="35"/>
      <c r="AE311" s="35"/>
      <c r="AR311" s="177" t="s">
        <v>193</v>
      </c>
      <c r="AT311" s="177" t="s">
        <v>189</v>
      </c>
      <c r="AU311" s="177" t="s">
        <v>92</v>
      </c>
      <c r="AY311" s="18" t="s">
        <v>187</v>
      </c>
      <c r="BE311" s="97">
        <f>IF(N311="základná",J311,0)</f>
        <v>0</v>
      </c>
      <c r="BF311" s="97">
        <f>IF(N311="znížená",J311,0)</f>
        <v>0</v>
      </c>
      <c r="BG311" s="97">
        <f>IF(N311="zákl. prenesená",J311,0)</f>
        <v>0</v>
      </c>
      <c r="BH311" s="97">
        <f>IF(N311="zníž. prenesená",J311,0)</f>
        <v>0</v>
      </c>
      <c r="BI311" s="97">
        <f>IF(N311="nulová",J311,0)</f>
        <v>0</v>
      </c>
      <c r="BJ311" s="18" t="s">
        <v>92</v>
      </c>
      <c r="BK311" s="97">
        <f>ROUND(I311*H311,2)</f>
        <v>0</v>
      </c>
      <c r="BL311" s="18" t="s">
        <v>193</v>
      </c>
      <c r="BM311" s="177" t="s">
        <v>432</v>
      </c>
    </row>
    <row r="312" spans="1:65" s="13" customFormat="1">
      <c r="B312" s="178"/>
      <c r="D312" s="179" t="s">
        <v>195</v>
      </c>
      <c r="E312" s="180" t="s">
        <v>1</v>
      </c>
      <c r="F312" s="181" t="s">
        <v>433</v>
      </c>
      <c r="H312" s="180" t="s">
        <v>1</v>
      </c>
      <c r="I312" s="182"/>
      <c r="L312" s="178"/>
      <c r="M312" s="183"/>
      <c r="N312" s="184"/>
      <c r="O312" s="184"/>
      <c r="P312" s="184"/>
      <c r="Q312" s="184"/>
      <c r="R312" s="184"/>
      <c r="S312" s="184"/>
      <c r="T312" s="185"/>
      <c r="AT312" s="180" t="s">
        <v>195</v>
      </c>
      <c r="AU312" s="180" t="s">
        <v>92</v>
      </c>
      <c r="AV312" s="13" t="s">
        <v>78</v>
      </c>
      <c r="AW312" s="13" t="s">
        <v>26</v>
      </c>
      <c r="AX312" s="13" t="s">
        <v>71</v>
      </c>
      <c r="AY312" s="180" t="s">
        <v>187</v>
      </c>
    </row>
    <row r="313" spans="1:65" s="13" customFormat="1">
      <c r="B313" s="178"/>
      <c r="D313" s="179" t="s">
        <v>195</v>
      </c>
      <c r="E313" s="180" t="s">
        <v>1</v>
      </c>
      <c r="F313" s="181" t="s">
        <v>434</v>
      </c>
      <c r="H313" s="180" t="s">
        <v>1</v>
      </c>
      <c r="I313" s="182"/>
      <c r="L313" s="178"/>
      <c r="M313" s="183"/>
      <c r="N313" s="184"/>
      <c r="O313" s="184"/>
      <c r="P313" s="184"/>
      <c r="Q313" s="184"/>
      <c r="R313" s="184"/>
      <c r="S313" s="184"/>
      <c r="T313" s="185"/>
      <c r="AT313" s="180" t="s">
        <v>195</v>
      </c>
      <c r="AU313" s="180" t="s">
        <v>92</v>
      </c>
      <c r="AV313" s="13" t="s">
        <v>78</v>
      </c>
      <c r="AW313" s="13" t="s">
        <v>26</v>
      </c>
      <c r="AX313" s="13" t="s">
        <v>71</v>
      </c>
      <c r="AY313" s="180" t="s">
        <v>187</v>
      </c>
    </row>
    <row r="314" spans="1:65" s="14" customFormat="1">
      <c r="B314" s="186"/>
      <c r="D314" s="179" t="s">
        <v>195</v>
      </c>
      <c r="E314" s="187" t="s">
        <v>1</v>
      </c>
      <c r="F314" s="188" t="s">
        <v>435</v>
      </c>
      <c r="H314" s="189">
        <v>45.167000000000002</v>
      </c>
      <c r="I314" s="190"/>
      <c r="L314" s="186"/>
      <c r="M314" s="191"/>
      <c r="N314" s="192"/>
      <c r="O314" s="192"/>
      <c r="P314" s="192"/>
      <c r="Q314" s="192"/>
      <c r="R314" s="192"/>
      <c r="S314" s="192"/>
      <c r="T314" s="193"/>
      <c r="AT314" s="187" t="s">
        <v>195</v>
      </c>
      <c r="AU314" s="187" t="s">
        <v>92</v>
      </c>
      <c r="AV314" s="14" t="s">
        <v>92</v>
      </c>
      <c r="AW314" s="14" t="s">
        <v>26</v>
      </c>
      <c r="AX314" s="14" t="s">
        <v>71</v>
      </c>
      <c r="AY314" s="187" t="s">
        <v>187</v>
      </c>
    </row>
    <row r="315" spans="1:65" s="14" customFormat="1">
      <c r="B315" s="186"/>
      <c r="D315" s="179" t="s">
        <v>195</v>
      </c>
      <c r="E315" s="187" t="s">
        <v>1</v>
      </c>
      <c r="F315" s="188" t="s">
        <v>436</v>
      </c>
      <c r="H315" s="189">
        <v>26.908000000000001</v>
      </c>
      <c r="I315" s="190"/>
      <c r="L315" s="186"/>
      <c r="M315" s="191"/>
      <c r="N315" s="192"/>
      <c r="O315" s="192"/>
      <c r="P315" s="192"/>
      <c r="Q315" s="192"/>
      <c r="R315" s="192"/>
      <c r="S315" s="192"/>
      <c r="T315" s="193"/>
      <c r="AT315" s="187" t="s">
        <v>195</v>
      </c>
      <c r="AU315" s="187" t="s">
        <v>92</v>
      </c>
      <c r="AV315" s="14" t="s">
        <v>92</v>
      </c>
      <c r="AW315" s="14" t="s">
        <v>26</v>
      </c>
      <c r="AX315" s="14" t="s">
        <v>71</v>
      </c>
      <c r="AY315" s="187" t="s">
        <v>187</v>
      </c>
    </row>
    <row r="316" spans="1:65" s="14" customFormat="1">
      <c r="B316" s="186"/>
      <c r="D316" s="179" t="s">
        <v>195</v>
      </c>
      <c r="E316" s="187" t="s">
        <v>1</v>
      </c>
      <c r="F316" s="188" t="s">
        <v>437</v>
      </c>
      <c r="H316" s="189">
        <v>2.9</v>
      </c>
      <c r="I316" s="190"/>
      <c r="L316" s="186"/>
      <c r="M316" s="191"/>
      <c r="N316" s="192"/>
      <c r="O316" s="192"/>
      <c r="P316" s="192"/>
      <c r="Q316" s="192"/>
      <c r="R316" s="192"/>
      <c r="S316" s="192"/>
      <c r="T316" s="193"/>
      <c r="AT316" s="187" t="s">
        <v>195</v>
      </c>
      <c r="AU316" s="187" t="s">
        <v>92</v>
      </c>
      <c r="AV316" s="14" t="s">
        <v>92</v>
      </c>
      <c r="AW316" s="14" t="s">
        <v>26</v>
      </c>
      <c r="AX316" s="14" t="s">
        <v>71</v>
      </c>
      <c r="AY316" s="187" t="s">
        <v>187</v>
      </c>
    </row>
    <row r="317" spans="1:65" s="14" customFormat="1">
      <c r="B317" s="186"/>
      <c r="D317" s="179" t="s">
        <v>195</v>
      </c>
      <c r="E317" s="187" t="s">
        <v>1</v>
      </c>
      <c r="F317" s="188" t="s">
        <v>438</v>
      </c>
      <c r="H317" s="189">
        <v>11.682</v>
      </c>
      <c r="I317" s="190"/>
      <c r="L317" s="186"/>
      <c r="M317" s="191"/>
      <c r="N317" s="192"/>
      <c r="O317" s="192"/>
      <c r="P317" s="192"/>
      <c r="Q317" s="192"/>
      <c r="R317" s="192"/>
      <c r="S317" s="192"/>
      <c r="T317" s="193"/>
      <c r="AT317" s="187" t="s">
        <v>195</v>
      </c>
      <c r="AU317" s="187" t="s">
        <v>92</v>
      </c>
      <c r="AV317" s="14" t="s">
        <v>92</v>
      </c>
      <c r="AW317" s="14" t="s">
        <v>26</v>
      </c>
      <c r="AX317" s="14" t="s">
        <v>71</v>
      </c>
      <c r="AY317" s="187" t="s">
        <v>187</v>
      </c>
    </row>
    <row r="318" spans="1:65" s="14" customFormat="1">
      <c r="B318" s="186"/>
      <c r="D318" s="179" t="s">
        <v>195</v>
      </c>
      <c r="E318" s="187" t="s">
        <v>1</v>
      </c>
      <c r="F318" s="188" t="s">
        <v>439</v>
      </c>
      <c r="H318" s="189">
        <v>3.99</v>
      </c>
      <c r="I318" s="190"/>
      <c r="L318" s="186"/>
      <c r="M318" s="191"/>
      <c r="N318" s="192"/>
      <c r="O318" s="192"/>
      <c r="P318" s="192"/>
      <c r="Q318" s="192"/>
      <c r="R318" s="192"/>
      <c r="S318" s="192"/>
      <c r="T318" s="193"/>
      <c r="AT318" s="187" t="s">
        <v>195</v>
      </c>
      <c r="AU318" s="187" t="s">
        <v>92</v>
      </c>
      <c r="AV318" s="14" t="s">
        <v>92</v>
      </c>
      <c r="AW318" s="14" t="s">
        <v>26</v>
      </c>
      <c r="AX318" s="14" t="s">
        <v>71</v>
      </c>
      <c r="AY318" s="187" t="s">
        <v>187</v>
      </c>
    </row>
    <row r="319" spans="1:65" s="13" customFormat="1">
      <c r="B319" s="178"/>
      <c r="D319" s="179" t="s">
        <v>195</v>
      </c>
      <c r="E319" s="180" t="s">
        <v>1</v>
      </c>
      <c r="F319" s="181" t="s">
        <v>399</v>
      </c>
      <c r="H319" s="180" t="s">
        <v>1</v>
      </c>
      <c r="I319" s="182"/>
      <c r="L319" s="178"/>
      <c r="M319" s="183"/>
      <c r="N319" s="184"/>
      <c r="O319" s="184"/>
      <c r="P319" s="184"/>
      <c r="Q319" s="184"/>
      <c r="R319" s="184"/>
      <c r="S319" s="184"/>
      <c r="T319" s="185"/>
      <c r="AT319" s="180" t="s">
        <v>195</v>
      </c>
      <c r="AU319" s="180" t="s">
        <v>92</v>
      </c>
      <c r="AV319" s="13" t="s">
        <v>78</v>
      </c>
      <c r="AW319" s="13" t="s">
        <v>26</v>
      </c>
      <c r="AX319" s="13" t="s">
        <v>71</v>
      </c>
      <c r="AY319" s="180" t="s">
        <v>187</v>
      </c>
    </row>
    <row r="320" spans="1:65" s="14" customFormat="1">
      <c r="B320" s="186"/>
      <c r="D320" s="179" t="s">
        <v>195</v>
      </c>
      <c r="E320" s="187" t="s">
        <v>1</v>
      </c>
      <c r="F320" s="188" t="s">
        <v>440</v>
      </c>
      <c r="H320" s="189">
        <v>13.64</v>
      </c>
      <c r="I320" s="190"/>
      <c r="L320" s="186"/>
      <c r="M320" s="191"/>
      <c r="N320" s="192"/>
      <c r="O320" s="192"/>
      <c r="P320" s="192"/>
      <c r="Q320" s="192"/>
      <c r="R320" s="192"/>
      <c r="S320" s="192"/>
      <c r="T320" s="193"/>
      <c r="AT320" s="187" t="s">
        <v>195</v>
      </c>
      <c r="AU320" s="187" t="s">
        <v>92</v>
      </c>
      <c r="AV320" s="14" t="s">
        <v>92</v>
      </c>
      <c r="AW320" s="14" t="s">
        <v>26</v>
      </c>
      <c r="AX320" s="14" t="s">
        <v>71</v>
      </c>
      <c r="AY320" s="187" t="s">
        <v>187</v>
      </c>
    </row>
    <row r="321" spans="1:65" s="14" customFormat="1">
      <c r="B321" s="186"/>
      <c r="D321" s="179" t="s">
        <v>195</v>
      </c>
      <c r="E321" s="187" t="s">
        <v>1</v>
      </c>
      <c r="F321" s="188" t="s">
        <v>417</v>
      </c>
      <c r="H321" s="189">
        <v>2.2000000000000002</v>
      </c>
      <c r="I321" s="190"/>
      <c r="L321" s="186"/>
      <c r="M321" s="191"/>
      <c r="N321" s="192"/>
      <c r="O321" s="192"/>
      <c r="P321" s="192"/>
      <c r="Q321" s="192"/>
      <c r="R321" s="192"/>
      <c r="S321" s="192"/>
      <c r="T321" s="193"/>
      <c r="AT321" s="187" t="s">
        <v>195</v>
      </c>
      <c r="AU321" s="187" t="s">
        <v>92</v>
      </c>
      <c r="AV321" s="14" t="s">
        <v>92</v>
      </c>
      <c r="AW321" s="14" t="s">
        <v>26</v>
      </c>
      <c r="AX321" s="14" t="s">
        <v>71</v>
      </c>
      <c r="AY321" s="187" t="s">
        <v>187</v>
      </c>
    </row>
    <row r="322" spans="1:65" s="16" customFormat="1">
      <c r="B322" s="213"/>
      <c r="D322" s="179" t="s">
        <v>195</v>
      </c>
      <c r="E322" s="214" t="s">
        <v>119</v>
      </c>
      <c r="F322" s="215" t="s">
        <v>441</v>
      </c>
      <c r="H322" s="216">
        <v>106.48699999999999</v>
      </c>
      <c r="I322" s="217"/>
      <c r="L322" s="213"/>
      <c r="M322" s="218"/>
      <c r="N322" s="219"/>
      <c r="O322" s="219"/>
      <c r="P322" s="219"/>
      <c r="Q322" s="219"/>
      <c r="R322" s="219"/>
      <c r="S322" s="219"/>
      <c r="T322" s="220"/>
      <c r="AT322" s="214" t="s">
        <v>195</v>
      </c>
      <c r="AU322" s="214" t="s">
        <v>92</v>
      </c>
      <c r="AV322" s="16" t="s">
        <v>202</v>
      </c>
      <c r="AW322" s="16" t="s">
        <v>26</v>
      </c>
      <c r="AX322" s="16" t="s">
        <v>71</v>
      </c>
      <c r="AY322" s="214" t="s">
        <v>187</v>
      </c>
    </row>
    <row r="323" spans="1:65" s="14" customFormat="1">
      <c r="B323" s="186"/>
      <c r="D323" s="179" t="s">
        <v>195</v>
      </c>
      <c r="E323" s="187" t="s">
        <v>1</v>
      </c>
      <c r="F323" s="188" t="s">
        <v>442</v>
      </c>
      <c r="H323" s="189">
        <v>1.256</v>
      </c>
      <c r="I323" s="190"/>
      <c r="L323" s="186"/>
      <c r="M323" s="191"/>
      <c r="N323" s="192"/>
      <c r="O323" s="192"/>
      <c r="P323" s="192"/>
      <c r="Q323" s="192"/>
      <c r="R323" s="192"/>
      <c r="S323" s="192"/>
      <c r="T323" s="193"/>
      <c r="AT323" s="187" t="s">
        <v>195</v>
      </c>
      <c r="AU323" s="187" t="s">
        <v>92</v>
      </c>
      <c r="AV323" s="14" t="s">
        <v>92</v>
      </c>
      <c r="AW323" s="14" t="s">
        <v>26</v>
      </c>
      <c r="AX323" s="14" t="s">
        <v>78</v>
      </c>
      <c r="AY323" s="187" t="s">
        <v>187</v>
      </c>
    </row>
    <row r="324" spans="1:65" s="12" customFormat="1" ht="22.9" customHeight="1">
      <c r="B324" s="152"/>
      <c r="D324" s="153" t="s">
        <v>70</v>
      </c>
      <c r="E324" s="163" t="s">
        <v>193</v>
      </c>
      <c r="F324" s="163" t="s">
        <v>443</v>
      </c>
      <c r="I324" s="155"/>
      <c r="J324" s="164">
        <f>BK324</f>
        <v>0</v>
      </c>
      <c r="L324" s="152"/>
      <c r="M324" s="157"/>
      <c r="N324" s="158"/>
      <c r="O324" s="158"/>
      <c r="P324" s="159">
        <f>SUM(P325:P351)</f>
        <v>0</v>
      </c>
      <c r="Q324" s="158"/>
      <c r="R324" s="159">
        <f>SUM(R325:R351)</f>
        <v>1.6559693900000001</v>
      </c>
      <c r="S324" s="158"/>
      <c r="T324" s="160">
        <f>SUM(T325:T351)</f>
        <v>0</v>
      </c>
      <c r="AR324" s="153" t="s">
        <v>78</v>
      </c>
      <c r="AT324" s="161" t="s">
        <v>70</v>
      </c>
      <c r="AU324" s="161" t="s">
        <v>78</v>
      </c>
      <c r="AY324" s="153" t="s">
        <v>187</v>
      </c>
      <c r="BK324" s="162">
        <f>SUM(BK325:BK351)</f>
        <v>0</v>
      </c>
    </row>
    <row r="325" spans="1:65" s="2" customFormat="1" ht="21.75" customHeight="1">
      <c r="A325" s="35"/>
      <c r="B325" s="133"/>
      <c r="C325" s="165" t="s">
        <v>444</v>
      </c>
      <c r="D325" s="165" t="s">
        <v>189</v>
      </c>
      <c r="E325" s="166" t="s">
        <v>445</v>
      </c>
      <c r="F325" s="167" t="s">
        <v>446</v>
      </c>
      <c r="G325" s="168" t="s">
        <v>192</v>
      </c>
      <c r="H325" s="169">
        <v>0.30599999999999999</v>
      </c>
      <c r="I325" s="170"/>
      <c r="J325" s="171">
        <f>ROUND(I325*H325,2)</f>
        <v>0</v>
      </c>
      <c r="K325" s="172"/>
      <c r="L325" s="36"/>
      <c r="M325" s="173" t="s">
        <v>1</v>
      </c>
      <c r="N325" s="174" t="s">
        <v>37</v>
      </c>
      <c r="O325" s="61"/>
      <c r="P325" s="175">
        <f>O325*H325</f>
        <v>0</v>
      </c>
      <c r="Q325" s="175">
        <v>2.21292</v>
      </c>
      <c r="R325" s="175">
        <f>Q325*H325</f>
        <v>0.67715351999999995</v>
      </c>
      <c r="S325" s="175">
        <v>0</v>
      </c>
      <c r="T325" s="176">
        <f>S325*H325</f>
        <v>0</v>
      </c>
      <c r="U325" s="35"/>
      <c r="V325" s="35"/>
      <c r="W325" s="35"/>
      <c r="X325" s="35"/>
      <c r="Y325" s="35"/>
      <c r="Z325" s="35"/>
      <c r="AA325" s="35"/>
      <c r="AB325" s="35"/>
      <c r="AC325" s="35"/>
      <c r="AD325" s="35"/>
      <c r="AE325" s="35"/>
      <c r="AR325" s="177" t="s">
        <v>193</v>
      </c>
      <c r="AT325" s="177" t="s">
        <v>189</v>
      </c>
      <c r="AU325" s="177" t="s">
        <v>92</v>
      </c>
      <c r="AY325" s="18" t="s">
        <v>187</v>
      </c>
      <c r="BE325" s="97">
        <f>IF(N325="základná",J325,0)</f>
        <v>0</v>
      </c>
      <c r="BF325" s="97">
        <f>IF(N325="znížená",J325,0)</f>
        <v>0</v>
      </c>
      <c r="BG325" s="97">
        <f>IF(N325="zákl. prenesená",J325,0)</f>
        <v>0</v>
      </c>
      <c r="BH325" s="97">
        <f>IF(N325="zníž. prenesená",J325,0)</f>
        <v>0</v>
      </c>
      <c r="BI325" s="97">
        <f>IF(N325="nulová",J325,0)</f>
        <v>0</v>
      </c>
      <c r="BJ325" s="18" t="s">
        <v>92</v>
      </c>
      <c r="BK325" s="97">
        <f>ROUND(I325*H325,2)</f>
        <v>0</v>
      </c>
      <c r="BL325" s="18" t="s">
        <v>193</v>
      </c>
      <c r="BM325" s="177" t="s">
        <v>447</v>
      </c>
    </row>
    <row r="326" spans="1:65" s="13" customFormat="1">
      <c r="B326" s="178"/>
      <c r="D326" s="179" t="s">
        <v>195</v>
      </c>
      <c r="E326" s="180" t="s">
        <v>1</v>
      </c>
      <c r="F326" s="181" t="s">
        <v>448</v>
      </c>
      <c r="H326" s="180" t="s">
        <v>1</v>
      </c>
      <c r="I326" s="182"/>
      <c r="L326" s="178"/>
      <c r="M326" s="183"/>
      <c r="N326" s="184"/>
      <c r="O326" s="184"/>
      <c r="P326" s="184"/>
      <c r="Q326" s="184"/>
      <c r="R326" s="184"/>
      <c r="S326" s="184"/>
      <c r="T326" s="185"/>
      <c r="AT326" s="180" t="s">
        <v>195</v>
      </c>
      <c r="AU326" s="180" t="s">
        <v>92</v>
      </c>
      <c r="AV326" s="13" t="s">
        <v>78</v>
      </c>
      <c r="AW326" s="13" t="s">
        <v>26</v>
      </c>
      <c r="AX326" s="13" t="s">
        <v>71</v>
      </c>
      <c r="AY326" s="180" t="s">
        <v>187</v>
      </c>
    </row>
    <row r="327" spans="1:65" s="14" customFormat="1">
      <c r="B327" s="186"/>
      <c r="D327" s="179" t="s">
        <v>195</v>
      </c>
      <c r="E327" s="187" t="s">
        <v>1</v>
      </c>
      <c r="F327" s="188" t="s">
        <v>449</v>
      </c>
      <c r="H327" s="189">
        <v>0.378</v>
      </c>
      <c r="I327" s="190"/>
      <c r="L327" s="186"/>
      <c r="M327" s="191"/>
      <c r="N327" s="192"/>
      <c r="O327" s="192"/>
      <c r="P327" s="192"/>
      <c r="Q327" s="192"/>
      <c r="R327" s="192"/>
      <c r="S327" s="192"/>
      <c r="T327" s="193"/>
      <c r="AT327" s="187" t="s">
        <v>195</v>
      </c>
      <c r="AU327" s="187" t="s">
        <v>92</v>
      </c>
      <c r="AV327" s="14" t="s">
        <v>92</v>
      </c>
      <c r="AW327" s="14" t="s">
        <v>26</v>
      </c>
      <c r="AX327" s="14" t="s">
        <v>71</v>
      </c>
      <c r="AY327" s="187" t="s">
        <v>187</v>
      </c>
    </row>
    <row r="328" spans="1:65" s="14" customFormat="1">
      <c r="B328" s="186"/>
      <c r="D328" s="179" t="s">
        <v>195</v>
      </c>
      <c r="E328" s="187" t="s">
        <v>1</v>
      </c>
      <c r="F328" s="188" t="s">
        <v>450</v>
      </c>
      <c r="H328" s="189">
        <v>-7.1999999999999995E-2</v>
      </c>
      <c r="I328" s="190"/>
      <c r="L328" s="186"/>
      <c r="M328" s="191"/>
      <c r="N328" s="192"/>
      <c r="O328" s="192"/>
      <c r="P328" s="192"/>
      <c r="Q328" s="192"/>
      <c r="R328" s="192"/>
      <c r="S328" s="192"/>
      <c r="T328" s="193"/>
      <c r="AT328" s="187" t="s">
        <v>195</v>
      </c>
      <c r="AU328" s="187" t="s">
        <v>92</v>
      </c>
      <c r="AV328" s="14" t="s">
        <v>92</v>
      </c>
      <c r="AW328" s="14" t="s">
        <v>26</v>
      </c>
      <c r="AX328" s="14" t="s">
        <v>71</v>
      </c>
      <c r="AY328" s="187" t="s">
        <v>187</v>
      </c>
    </row>
    <row r="329" spans="1:65" s="15" customFormat="1">
      <c r="B329" s="194"/>
      <c r="D329" s="179" t="s">
        <v>195</v>
      </c>
      <c r="E329" s="195" t="s">
        <v>1</v>
      </c>
      <c r="F329" s="196" t="s">
        <v>198</v>
      </c>
      <c r="H329" s="197">
        <v>0.30599999999999999</v>
      </c>
      <c r="I329" s="198"/>
      <c r="L329" s="194"/>
      <c r="M329" s="199"/>
      <c r="N329" s="200"/>
      <c r="O329" s="200"/>
      <c r="P329" s="200"/>
      <c r="Q329" s="200"/>
      <c r="R329" s="200"/>
      <c r="S329" s="200"/>
      <c r="T329" s="201"/>
      <c r="AT329" s="195" t="s">
        <v>195</v>
      </c>
      <c r="AU329" s="195" t="s">
        <v>92</v>
      </c>
      <c r="AV329" s="15" t="s">
        <v>193</v>
      </c>
      <c r="AW329" s="15" t="s">
        <v>26</v>
      </c>
      <c r="AX329" s="15" t="s">
        <v>78</v>
      </c>
      <c r="AY329" s="195" t="s">
        <v>187</v>
      </c>
    </row>
    <row r="330" spans="1:65" s="2" customFormat="1" ht="16.5" customHeight="1">
      <c r="A330" s="35"/>
      <c r="B330" s="133"/>
      <c r="C330" s="165" t="s">
        <v>451</v>
      </c>
      <c r="D330" s="165" t="s">
        <v>189</v>
      </c>
      <c r="E330" s="166" t="s">
        <v>452</v>
      </c>
      <c r="F330" s="167" t="s">
        <v>453</v>
      </c>
      <c r="G330" s="168" t="s">
        <v>273</v>
      </c>
      <c r="H330" s="169">
        <v>2.68</v>
      </c>
      <c r="I330" s="170"/>
      <c r="J330" s="171">
        <f>ROUND(I330*H330,2)</f>
        <v>0</v>
      </c>
      <c r="K330" s="172"/>
      <c r="L330" s="36"/>
      <c r="M330" s="173" t="s">
        <v>1</v>
      </c>
      <c r="N330" s="174" t="s">
        <v>37</v>
      </c>
      <c r="O330" s="61"/>
      <c r="P330" s="175">
        <f>O330*H330</f>
        <v>0</v>
      </c>
      <c r="Q330" s="175">
        <v>1.1299999999999999E-3</v>
      </c>
      <c r="R330" s="175">
        <f>Q330*H330</f>
        <v>3.0284000000000001E-3</v>
      </c>
      <c r="S330" s="175">
        <v>0</v>
      </c>
      <c r="T330" s="176">
        <f>S330*H330</f>
        <v>0</v>
      </c>
      <c r="U330" s="35"/>
      <c r="V330" s="35"/>
      <c r="W330" s="35"/>
      <c r="X330" s="35"/>
      <c r="Y330" s="35"/>
      <c r="Z330" s="35"/>
      <c r="AA330" s="35"/>
      <c r="AB330" s="35"/>
      <c r="AC330" s="35"/>
      <c r="AD330" s="35"/>
      <c r="AE330" s="35"/>
      <c r="AR330" s="177" t="s">
        <v>193</v>
      </c>
      <c r="AT330" s="177" t="s">
        <v>189</v>
      </c>
      <c r="AU330" s="177" t="s">
        <v>92</v>
      </c>
      <c r="AY330" s="18" t="s">
        <v>187</v>
      </c>
      <c r="BE330" s="97">
        <f>IF(N330="základná",J330,0)</f>
        <v>0</v>
      </c>
      <c r="BF330" s="97">
        <f>IF(N330="znížená",J330,0)</f>
        <v>0</v>
      </c>
      <c r="BG330" s="97">
        <f>IF(N330="zákl. prenesená",J330,0)</f>
        <v>0</v>
      </c>
      <c r="BH330" s="97">
        <f>IF(N330="zníž. prenesená",J330,0)</f>
        <v>0</v>
      </c>
      <c r="BI330" s="97">
        <f>IF(N330="nulová",J330,0)</f>
        <v>0</v>
      </c>
      <c r="BJ330" s="18" t="s">
        <v>92</v>
      </c>
      <c r="BK330" s="97">
        <f>ROUND(I330*H330,2)</f>
        <v>0</v>
      </c>
      <c r="BL330" s="18" t="s">
        <v>193</v>
      </c>
      <c r="BM330" s="177" t="s">
        <v>454</v>
      </c>
    </row>
    <row r="331" spans="1:65" s="13" customFormat="1">
      <c r="B331" s="178"/>
      <c r="D331" s="179" t="s">
        <v>195</v>
      </c>
      <c r="E331" s="180" t="s">
        <v>1</v>
      </c>
      <c r="F331" s="181" t="s">
        <v>455</v>
      </c>
      <c r="H331" s="180" t="s">
        <v>1</v>
      </c>
      <c r="I331" s="182"/>
      <c r="L331" s="178"/>
      <c r="M331" s="183"/>
      <c r="N331" s="184"/>
      <c r="O331" s="184"/>
      <c r="P331" s="184"/>
      <c r="Q331" s="184"/>
      <c r="R331" s="184"/>
      <c r="S331" s="184"/>
      <c r="T331" s="185"/>
      <c r="AT331" s="180" t="s">
        <v>195</v>
      </c>
      <c r="AU331" s="180" t="s">
        <v>92</v>
      </c>
      <c r="AV331" s="13" t="s">
        <v>78</v>
      </c>
      <c r="AW331" s="13" t="s">
        <v>26</v>
      </c>
      <c r="AX331" s="13" t="s">
        <v>71</v>
      </c>
      <c r="AY331" s="180" t="s">
        <v>187</v>
      </c>
    </row>
    <row r="332" spans="1:65" s="14" customFormat="1">
      <c r="B332" s="186"/>
      <c r="D332" s="179" t="s">
        <v>195</v>
      </c>
      <c r="E332" s="187" t="s">
        <v>1</v>
      </c>
      <c r="F332" s="188" t="s">
        <v>456</v>
      </c>
      <c r="H332" s="189">
        <v>1.38</v>
      </c>
      <c r="I332" s="190"/>
      <c r="L332" s="186"/>
      <c r="M332" s="191"/>
      <c r="N332" s="192"/>
      <c r="O332" s="192"/>
      <c r="P332" s="192"/>
      <c r="Q332" s="192"/>
      <c r="R332" s="192"/>
      <c r="S332" s="192"/>
      <c r="T332" s="193"/>
      <c r="AT332" s="187" t="s">
        <v>195</v>
      </c>
      <c r="AU332" s="187" t="s">
        <v>92</v>
      </c>
      <c r="AV332" s="14" t="s">
        <v>92</v>
      </c>
      <c r="AW332" s="14" t="s">
        <v>26</v>
      </c>
      <c r="AX332" s="14" t="s">
        <v>71</v>
      </c>
      <c r="AY332" s="187" t="s">
        <v>187</v>
      </c>
    </row>
    <row r="333" spans="1:65" s="14" customFormat="1">
      <c r="B333" s="186"/>
      <c r="D333" s="179" t="s">
        <v>195</v>
      </c>
      <c r="E333" s="187" t="s">
        <v>1</v>
      </c>
      <c r="F333" s="188" t="s">
        <v>457</v>
      </c>
      <c r="H333" s="189">
        <v>1.3</v>
      </c>
      <c r="I333" s="190"/>
      <c r="L333" s="186"/>
      <c r="M333" s="191"/>
      <c r="N333" s="192"/>
      <c r="O333" s="192"/>
      <c r="P333" s="192"/>
      <c r="Q333" s="192"/>
      <c r="R333" s="192"/>
      <c r="S333" s="192"/>
      <c r="T333" s="193"/>
      <c r="AT333" s="187" t="s">
        <v>195</v>
      </c>
      <c r="AU333" s="187" t="s">
        <v>92</v>
      </c>
      <c r="AV333" s="14" t="s">
        <v>92</v>
      </c>
      <c r="AW333" s="14" t="s">
        <v>26</v>
      </c>
      <c r="AX333" s="14" t="s">
        <v>71</v>
      </c>
      <c r="AY333" s="187" t="s">
        <v>187</v>
      </c>
    </row>
    <row r="334" spans="1:65" s="15" customFormat="1">
      <c r="B334" s="194"/>
      <c r="D334" s="179" t="s">
        <v>195</v>
      </c>
      <c r="E334" s="195" t="s">
        <v>93</v>
      </c>
      <c r="F334" s="196" t="s">
        <v>198</v>
      </c>
      <c r="H334" s="197">
        <v>2.68</v>
      </c>
      <c r="I334" s="198"/>
      <c r="L334" s="194"/>
      <c r="M334" s="199"/>
      <c r="N334" s="200"/>
      <c r="O334" s="200"/>
      <c r="P334" s="200"/>
      <c r="Q334" s="200"/>
      <c r="R334" s="200"/>
      <c r="S334" s="200"/>
      <c r="T334" s="201"/>
      <c r="AT334" s="195" t="s">
        <v>195</v>
      </c>
      <c r="AU334" s="195" t="s">
        <v>92</v>
      </c>
      <c r="AV334" s="15" t="s">
        <v>193</v>
      </c>
      <c r="AW334" s="15" t="s">
        <v>26</v>
      </c>
      <c r="AX334" s="15" t="s">
        <v>78</v>
      </c>
      <c r="AY334" s="195" t="s">
        <v>187</v>
      </c>
    </row>
    <row r="335" spans="1:65" s="2" customFormat="1" ht="16.5" customHeight="1">
      <c r="A335" s="35"/>
      <c r="B335" s="133"/>
      <c r="C335" s="165" t="s">
        <v>458</v>
      </c>
      <c r="D335" s="165" t="s">
        <v>189</v>
      </c>
      <c r="E335" s="166" t="s">
        <v>459</v>
      </c>
      <c r="F335" s="167" t="s">
        <v>460</v>
      </c>
      <c r="G335" s="168" t="s">
        <v>273</v>
      </c>
      <c r="H335" s="169">
        <v>2.68</v>
      </c>
      <c r="I335" s="170"/>
      <c r="J335" s="171">
        <f>ROUND(I335*H335,2)</f>
        <v>0</v>
      </c>
      <c r="K335" s="172"/>
      <c r="L335" s="36"/>
      <c r="M335" s="173" t="s">
        <v>1</v>
      </c>
      <c r="N335" s="174" t="s">
        <v>37</v>
      </c>
      <c r="O335" s="61"/>
      <c r="P335" s="175">
        <f>O335*H335</f>
        <v>0</v>
      </c>
      <c r="Q335" s="175">
        <v>0</v>
      </c>
      <c r="R335" s="175">
        <f>Q335*H335</f>
        <v>0</v>
      </c>
      <c r="S335" s="175">
        <v>0</v>
      </c>
      <c r="T335" s="176">
        <f>S335*H335</f>
        <v>0</v>
      </c>
      <c r="U335" s="35"/>
      <c r="V335" s="35"/>
      <c r="W335" s="35"/>
      <c r="X335" s="35"/>
      <c r="Y335" s="35"/>
      <c r="Z335" s="35"/>
      <c r="AA335" s="35"/>
      <c r="AB335" s="35"/>
      <c r="AC335" s="35"/>
      <c r="AD335" s="35"/>
      <c r="AE335" s="35"/>
      <c r="AR335" s="177" t="s">
        <v>193</v>
      </c>
      <c r="AT335" s="177" t="s">
        <v>189</v>
      </c>
      <c r="AU335" s="177" t="s">
        <v>92</v>
      </c>
      <c r="AY335" s="18" t="s">
        <v>187</v>
      </c>
      <c r="BE335" s="97">
        <f>IF(N335="základná",J335,0)</f>
        <v>0</v>
      </c>
      <c r="BF335" s="97">
        <f>IF(N335="znížená",J335,0)</f>
        <v>0</v>
      </c>
      <c r="BG335" s="97">
        <f>IF(N335="zákl. prenesená",J335,0)</f>
        <v>0</v>
      </c>
      <c r="BH335" s="97">
        <f>IF(N335="zníž. prenesená",J335,0)</f>
        <v>0</v>
      </c>
      <c r="BI335" s="97">
        <f>IF(N335="nulová",J335,0)</f>
        <v>0</v>
      </c>
      <c r="BJ335" s="18" t="s">
        <v>92</v>
      </c>
      <c r="BK335" s="97">
        <f>ROUND(I335*H335,2)</f>
        <v>0</v>
      </c>
      <c r="BL335" s="18" t="s">
        <v>193</v>
      </c>
      <c r="BM335" s="177" t="s">
        <v>461</v>
      </c>
    </row>
    <row r="336" spans="1:65" s="14" customFormat="1">
      <c r="B336" s="186"/>
      <c r="D336" s="179" t="s">
        <v>195</v>
      </c>
      <c r="E336" s="187" t="s">
        <v>1</v>
      </c>
      <c r="F336" s="188" t="s">
        <v>93</v>
      </c>
      <c r="H336" s="189">
        <v>2.68</v>
      </c>
      <c r="I336" s="190"/>
      <c r="L336" s="186"/>
      <c r="M336" s="191"/>
      <c r="N336" s="192"/>
      <c r="O336" s="192"/>
      <c r="P336" s="192"/>
      <c r="Q336" s="192"/>
      <c r="R336" s="192"/>
      <c r="S336" s="192"/>
      <c r="T336" s="193"/>
      <c r="AT336" s="187" t="s">
        <v>195</v>
      </c>
      <c r="AU336" s="187" t="s">
        <v>92</v>
      </c>
      <c r="AV336" s="14" t="s">
        <v>92</v>
      </c>
      <c r="AW336" s="14" t="s">
        <v>26</v>
      </c>
      <c r="AX336" s="14" t="s">
        <v>78</v>
      </c>
      <c r="AY336" s="187" t="s">
        <v>187</v>
      </c>
    </row>
    <row r="337" spans="1:65" s="2" customFormat="1" ht="21.75" customHeight="1">
      <c r="A337" s="35"/>
      <c r="B337" s="133"/>
      <c r="C337" s="165" t="s">
        <v>462</v>
      </c>
      <c r="D337" s="165" t="s">
        <v>189</v>
      </c>
      <c r="E337" s="166" t="s">
        <v>463</v>
      </c>
      <c r="F337" s="167" t="s">
        <v>464</v>
      </c>
      <c r="G337" s="168" t="s">
        <v>273</v>
      </c>
      <c r="H337" s="169">
        <v>1.38</v>
      </c>
      <c r="I337" s="170"/>
      <c r="J337" s="171">
        <f>ROUND(I337*H337,2)</f>
        <v>0</v>
      </c>
      <c r="K337" s="172"/>
      <c r="L337" s="36"/>
      <c r="M337" s="173" t="s">
        <v>1</v>
      </c>
      <c r="N337" s="174" t="s">
        <v>37</v>
      </c>
      <c r="O337" s="61"/>
      <c r="P337" s="175">
        <f>O337*H337</f>
        <v>0</v>
      </c>
      <c r="Q337" s="175">
        <v>5.4999999999999997E-3</v>
      </c>
      <c r="R337" s="175">
        <f>Q337*H337</f>
        <v>7.5899999999999987E-3</v>
      </c>
      <c r="S337" s="175">
        <v>0</v>
      </c>
      <c r="T337" s="176">
        <f>S337*H337</f>
        <v>0</v>
      </c>
      <c r="U337" s="35"/>
      <c r="V337" s="35"/>
      <c r="W337" s="35"/>
      <c r="X337" s="35"/>
      <c r="Y337" s="35"/>
      <c r="Z337" s="35"/>
      <c r="AA337" s="35"/>
      <c r="AB337" s="35"/>
      <c r="AC337" s="35"/>
      <c r="AD337" s="35"/>
      <c r="AE337" s="35"/>
      <c r="AR337" s="177" t="s">
        <v>193</v>
      </c>
      <c r="AT337" s="177" t="s">
        <v>189</v>
      </c>
      <c r="AU337" s="177" t="s">
        <v>92</v>
      </c>
      <c r="AY337" s="18" t="s">
        <v>187</v>
      </c>
      <c r="BE337" s="97">
        <f>IF(N337="základná",J337,0)</f>
        <v>0</v>
      </c>
      <c r="BF337" s="97">
        <f>IF(N337="znížená",J337,0)</f>
        <v>0</v>
      </c>
      <c r="BG337" s="97">
        <f>IF(N337="zákl. prenesená",J337,0)</f>
        <v>0</v>
      </c>
      <c r="BH337" s="97">
        <f>IF(N337="zníž. prenesená",J337,0)</f>
        <v>0</v>
      </c>
      <c r="BI337" s="97">
        <f>IF(N337="nulová",J337,0)</f>
        <v>0</v>
      </c>
      <c r="BJ337" s="18" t="s">
        <v>92</v>
      </c>
      <c r="BK337" s="97">
        <f>ROUND(I337*H337,2)</f>
        <v>0</v>
      </c>
      <c r="BL337" s="18" t="s">
        <v>193</v>
      </c>
      <c r="BM337" s="177" t="s">
        <v>465</v>
      </c>
    </row>
    <row r="338" spans="1:65" s="13" customFormat="1">
      <c r="B338" s="178"/>
      <c r="D338" s="179" t="s">
        <v>195</v>
      </c>
      <c r="E338" s="180" t="s">
        <v>1</v>
      </c>
      <c r="F338" s="181" t="s">
        <v>455</v>
      </c>
      <c r="H338" s="180" t="s">
        <v>1</v>
      </c>
      <c r="I338" s="182"/>
      <c r="L338" s="178"/>
      <c r="M338" s="183"/>
      <c r="N338" s="184"/>
      <c r="O338" s="184"/>
      <c r="P338" s="184"/>
      <c r="Q338" s="184"/>
      <c r="R338" s="184"/>
      <c r="S338" s="184"/>
      <c r="T338" s="185"/>
      <c r="AT338" s="180" t="s">
        <v>195</v>
      </c>
      <c r="AU338" s="180" t="s">
        <v>92</v>
      </c>
      <c r="AV338" s="13" t="s">
        <v>78</v>
      </c>
      <c r="AW338" s="13" t="s">
        <v>26</v>
      </c>
      <c r="AX338" s="13" t="s">
        <v>71</v>
      </c>
      <c r="AY338" s="180" t="s">
        <v>187</v>
      </c>
    </row>
    <row r="339" spans="1:65" s="14" customFormat="1">
      <c r="B339" s="186"/>
      <c r="D339" s="179" t="s">
        <v>195</v>
      </c>
      <c r="E339" s="187" t="s">
        <v>1</v>
      </c>
      <c r="F339" s="188" t="s">
        <v>456</v>
      </c>
      <c r="H339" s="189">
        <v>1.38</v>
      </c>
      <c r="I339" s="190"/>
      <c r="L339" s="186"/>
      <c r="M339" s="191"/>
      <c r="N339" s="192"/>
      <c r="O339" s="192"/>
      <c r="P339" s="192"/>
      <c r="Q339" s="192"/>
      <c r="R339" s="192"/>
      <c r="S339" s="192"/>
      <c r="T339" s="193"/>
      <c r="AT339" s="187" t="s">
        <v>195</v>
      </c>
      <c r="AU339" s="187" t="s">
        <v>92</v>
      </c>
      <c r="AV339" s="14" t="s">
        <v>92</v>
      </c>
      <c r="AW339" s="14" t="s">
        <v>26</v>
      </c>
      <c r="AX339" s="14" t="s">
        <v>71</v>
      </c>
      <c r="AY339" s="187" t="s">
        <v>187</v>
      </c>
    </row>
    <row r="340" spans="1:65" s="15" customFormat="1">
      <c r="B340" s="194"/>
      <c r="D340" s="179" t="s">
        <v>195</v>
      </c>
      <c r="E340" s="195" t="s">
        <v>97</v>
      </c>
      <c r="F340" s="196" t="s">
        <v>198</v>
      </c>
      <c r="H340" s="197">
        <v>1.38</v>
      </c>
      <c r="I340" s="198"/>
      <c r="L340" s="194"/>
      <c r="M340" s="199"/>
      <c r="N340" s="200"/>
      <c r="O340" s="200"/>
      <c r="P340" s="200"/>
      <c r="Q340" s="200"/>
      <c r="R340" s="200"/>
      <c r="S340" s="200"/>
      <c r="T340" s="201"/>
      <c r="AT340" s="195" t="s">
        <v>195</v>
      </c>
      <c r="AU340" s="195" t="s">
        <v>92</v>
      </c>
      <c r="AV340" s="15" t="s">
        <v>193</v>
      </c>
      <c r="AW340" s="15" t="s">
        <v>26</v>
      </c>
      <c r="AX340" s="15" t="s">
        <v>78</v>
      </c>
      <c r="AY340" s="195" t="s">
        <v>187</v>
      </c>
    </row>
    <row r="341" spans="1:65" s="2" customFormat="1" ht="21.75" customHeight="1">
      <c r="A341" s="35"/>
      <c r="B341" s="133"/>
      <c r="C341" s="165" t="s">
        <v>466</v>
      </c>
      <c r="D341" s="165" t="s">
        <v>189</v>
      </c>
      <c r="E341" s="166" t="s">
        <v>467</v>
      </c>
      <c r="F341" s="167" t="s">
        <v>468</v>
      </c>
      <c r="G341" s="168" t="s">
        <v>273</v>
      </c>
      <c r="H341" s="169">
        <v>1.38</v>
      </c>
      <c r="I341" s="170"/>
      <c r="J341" s="171">
        <f>ROUND(I341*H341,2)</f>
        <v>0</v>
      </c>
      <c r="K341" s="172"/>
      <c r="L341" s="36"/>
      <c r="M341" s="173" t="s">
        <v>1</v>
      </c>
      <c r="N341" s="174" t="s">
        <v>37</v>
      </c>
      <c r="O341" s="61"/>
      <c r="P341" s="175">
        <f>O341*H341</f>
        <v>0</v>
      </c>
      <c r="Q341" s="175">
        <v>0</v>
      </c>
      <c r="R341" s="175">
        <f>Q341*H341</f>
        <v>0</v>
      </c>
      <c r="S341" s="175">
        <v>0</v>
      </c>
      <c r="T341" s="176">
        <f>S341*H341</f>
        <v>0</v>
      </c>
      <c r="U341" s="35"/>
      <c r="V341" s="35"/>
      <c r="W341" s="35"/>
      <c r="X341" s="35"/>
      <c r="Y341" s="35"/>
      <c r="Z341" s="35"/>
      <c r="AA341" s="35"/>
      <c r="AB341" s="35"/>
      <c r="AC341" s="35"/>
      <c r="AD341" s="35"/>
      <c r="AE341" s="35"/>
      <c r="AR341" s="177" t="s">
        <v>193</v>
      </c>
      <c r="AT341" s="177" t="s">
        <v>189</v>
      </c>
      <c r="AU341" s="177" t="s">
        <v>92</v>
      </c>
      <c r="AY341" s="18" t="s">
        <v>187</v>
      </c>
      <c r="BE341" s="97">
        <f>IF(N341="základná",J341,0)</f>
        <v>0</v>
      </c>
      <c r="BF341" s="97">
        <f>IF(N341="znížená",J341,0)</f>
        <v>0</v>
      </c>
      <c r="BG341" s="97">
        <f>IF(N341="zákl. prenesená",J341,0)</f>
        <v>0</v>
      </c>
      <c r="BH341" s="97">
        <f>IF(N341="zníž. prenesená",J341,0)</f>
        <v>0</v>
      </c>
      <c r="BI341" s="97">
        <f>IF(N341="nulová",J341,0)</f>
        <v>0</v>
      </c>
      <c r="BJ341" s="18" t="s">
        <v>92</v>
      </c>
      <c r="BK341" s="97">
        <f>ROUND(I341*H341,2)</f>
        <v>0</v>
      </c>
      <c r="BL341" s="18" t="s">
        <v>193</v>
      </c>
      <c r="BM341" s="177" t="s">
        <v>469</v>
      </c>
    </row>
    <row r="342" spans="1:65" s="14" customFormat="1">
      <c r="B342" s="186"/>
      <c r="D342" s="179" t="s">
        <v>195</v>
      </c>
      <c r="E342" s="187" t="s">
        <v>1</v>
      </c>
      <c r="F342" s="188" t="s">
        <v>97</v>
      </c>
      <c r="H342" s="189">
        <v>1.38</v>
      </c>
      <c r="I342" s="190"/>
      <c r="L342" s="186"/>
      <c r="M342" s="191"/>
      <c r="N342" s="192"/>
      <c r="O342" s="192"/>
      <c r="P342" s="192"/>
      <c r="Q342" s="192"/>
      <c r="R342" s="192"/>
      <c r="S342" s="192"/>
      <c r="T342" s="193"/>
      <c r="AT342" s="187" t="s">
        <v>195</v>
      </c>
      <c r="AU342" s="187" t="s">
        <v>92</v>
      </c>
      <c r="AV342" s="14" t="s">
        <v>92</v>
      </c>
      <c r="AW342" s="14" t="s">
        <v>26</v>
      </c>
      <c r="AX342" s="14" t="s">
        <v>78</v>
      </c>
      <c r="AY342" s="187" t="s">
        <v>187</v>
      </c>
    </row>
    <row r="343" spans="1:65" s="2" customFormat="1" ht="33" customHeight="1">
      <c r="A343" s="35"/>
      <c r="B343" s="133"/>
      <c r="C343" s="165" t="s">
        <v>470</v>
      </c>
      <c r="D343" s="165" t="s">
        <v>189</v>
      </c>
      <c r="E343" s="166" t="s">
        <v>471</v>
      </c>
      <c r="F343" s="167" t="s">
        <v>472</v>
      </c>
      <c r="G343" s="168" t="s">
        <v>244</v>
      </c>
      <c r="H343" s="169">
        <v>1.4999999999999999E-2</v>
      </c>
      <c r="I343" s="170"/>
      <c r="J343" s="171">
        <f>ROUND(I343*H343,2)</f>
        <v>0</v>
      </c>
      <c r="K343" s="172"/>
      <c r="L343" s="36"/>
      <c r="M343" s="173" t="s">
        <v>1</v>
      </c>
      <c r="N343" s="174" t="s">
        <v>37</v>
      </c>
      <c r="O343" s="61"/>
      <c r="P343" s="175">
        <f>O343*H343</f>
        <v>0</v>
      </c>
      <c r="Q343" s="175">
        <v>1.0162899999999999</v>
      </c>
      <c r="R343" s="175">
        <f>Q343*H343</f>
        <v>1.5244349999999999E-2</v>
      </c>
      <c r="S343" s="175">
        <v>0</v>
      </c>
      <c r="T343" s="176">
        <f>S343*H343</f>
        <v>0</v>
      </c>
      <c r="U343" s="35"/>
      <c r="V343" s="35"/>
      <c r="W343" s="35"/>
      <c r="X343" s="35"/>
      <c r="Y343" s="35"/>
      <c r="Z343" s="35"/>
      <c r="AA343" s="35"/>
      <c r="AB343" s="35"/>
      <c r="AC343" s="35"/>
      <c r="AD343" s="35"/>
      <c r="AE343" s="35"/>
      <c r="AR343" s="177" t="s">
        <v>193</v>
      </c>
      <c r="AT343" s="177" t="s">
        <v>189</v>
      </c>
      <c r="AU343" s="177" t="s">
        <v>92</v>
      </c>
      <c r="AY343" s="18" t="s">
        <v>187</v>
      </c>
      <c r="BE343" s="97">
        <f>IF(N343="základná",J343,0)</f>
        <v>0</v>
      </c>
      <c r="BF343" s="97">
        <f>IF(N343="znížená",J343,0)</f>
        <v>0</v>
      </c>
      <c r="BG343" s="97">
        <f>IF(N343="zákl. prenesená",J343,0)</f>
        <v>0</v>
      </c>
      <c r="BH343" s="97">
        <f>IF(N343="zníž. prenesená",J343,0)</f>
        <v>0</v>
      </c>
      <c r="BI343" s="97">
        <f>IF(N343="nulová",J343,0)</f>
        <v>0</v>
      </c>
      <c r="BJ343" s="18" t="s">
        <v>92</v>
      </c>
      <c r="BK343" s="97">
        <f>ROUND(I343*H343,2)</f>
        <v>0</v>
      </c>
      <c r="BL343" s="18" t="s">
        <v>193</v>
      </c>
      <c r="BM343" s="177" t="s">
        <v>473</v>
      </c>
    </row>
    <row r="344" spans="1:65" s="13" customFormat="1">
      <c r="B344" s="178"/>
      <c r="D344" s="179" t="s">
        <v>195</v>
      </c>
      <c r="E344" s="180" t="s">
        <v>1</v>
      </c>
      <c r="F344" s="181" t="s">
        <v>448</v>
      </c>
      <c r="H344" s="180" t="s">
        <v>1</v>
      </c>
      <c r="I344" s="182"/>
      <c r="L344" s="178"/>
      <c r="M344" s="183"/>
      <c r="N344" s="184"/>
      <c r="O344" s="184"/>
      <c r="P344" s="184"/>
      <c r="Q344" s="184"/>
      <c r="R344" s="184"/>
      <c r="S344" s="184"/>
      <c r="T344" s="185"/>
      <c r="AT344" s="180" t="s">
        <v>195</v>
      </c>
      <c r="AU344" s="180" t="s">
        <v>92</v>
      </c>
      <c r="AV344" s="13" t="s">
        <v>78</v>
      </c>
      <c r="AW344" s="13" t="s">
        <v>26</v>
      </c>
      <c r="AX344" s="13" t="s">
        <v>71</v>
      </c>
      <c r="AY344" s="180" t="s">
        <v>187</v>
      </c>
    </row>
    <row r="345" spans="1:65" s="13" customFormat="1">
      <c r="B345" s="178"/>
      <c r="D345" s="179" t="s">
        <v>195</v>
      </c>
      <c r="E345" s="180" t="s">
        <v>1</v>
      </c>
      <c r="F345" s="181" t="s">
        <v>427</v>
      </c>
      <c r="H345" s="180" t="s">
        <v>1</v>
      </c>
      <c r="I345" s="182"/>
      <c r="L345" s="178"/>
      <c r="M345" s="183"/>
      <c r="N345" s="184"/>
      <c r="O345" s="184"/>
      <c r="P345" s="184"/>
      <c r="Q345" s="184"/>
      <c r="R345" s="184"/>
      <c r="S345" s="184"/>
      <c r="T345" s="185"/>
      <c r="AT345" s="180" t="s">
        <v>195</v>
      </c>
      <c r="AU345" s="180" t="s">
        <v>92</v>
      </c>
      <c r="AV345" s="13" t="s">
        <v>78</v>
      </c>
      <c r="AW345" s="13" t="s">
        <v>26</v>
      </c>
      <c r="AX345" s="13" t="s">
        <v>71</v>
      </c>
      <c r="AY345" s="180" t="s">
        <v>187</v>
      </c>
    </row>
    <row r="346" spans="1:65" s="14" customFormat="1">
      <c r="B346" s="186"/>
      <c r="D346" s="179" t="s">
        <v>195</v>
      </c>
      <c r="E346" s="187" t="s">
        <v>1</v>
      </c>
      <c r="F346" s="188" t="s">
        <v>474</v>
      </c>
      <c r="H346" s="189">
        <v>1.4999999999999999E-2</v>
      </c>
      <c r="I346" s="190"/>
      <c r="L346" s="186"/>
      <c r="M346" s="191"/>
      <c r="N346" s="192"/>
      <c r="O346" s="192"/>
      <c r="P346" s="192"/>
      <c r="Q346" s="192"/>
      <c r="R346" s="192"/>
      <c r="S346" s="192"/>
      <c r="T346" s="193"/>
      <c r="AT346" s="187" t="s">
        <v>195</v>
      </c>
      <c r="AU346" s="187" t="s">
        <v>92</v>
      </c>
      <c r="AV346" s="14" t="s">
        <v>92</v>
      </c>
      <c r="AW346" s="14" t="s">
        <v>26</v>
      </c>
      <c r="AX346" s="14" t="s">
        <v>71</v>
      </c>
      <c r="AY346" s="187" t="s">
        <v>187</v>
      </c>
    </row>
    <row r="347" spans="1:65" s="15" customFormat="1">
      <c r="B347" s="194"/>
      <c r="D347" s="179" t="s">
        <v>195</v>
      </c>
      <c r="E347" s="195" t="s">
        <v>1</v>
      </c>
      <c r="F347" s="196" t="s">
        <v>198</v>
      </c>
      <c r="H347" s="197">
        <v>1.4999999999999999E-2</v>
      </c>
      <c r="I347" s="198"/>
      <c r="L347" s="194"/>
      <c r="M347" s="199"/>
      <c r="N347" s="200"/>
      <c r="O347" s="200"/>
      <c r="P347" s="200"/>
      <c r="Q347" s="200"/>
      <c r="R347" s="200"/>
      <c r="S347" s="200"/>
      <c r="T347" s="201"/>
      <c r="AT347" s="195" t="s">
        <v>195</v>
      </c>
      <c r="AU347" s="195" t="s">
        <v>92</v>
      </c>
      <c r="AV347" s="15" t="s">
        <v>193</v>
      </c>
      <c r="AW347" s="15" t="s">
        <v>26</v>
      </c>
      <c r="AX347" s="15" t="s">
        <v>78</v>
      </c>
      <c r="AY347" s="195" t="s">
        <v>187</v>
      </c>
    </row>
    <row r="348" spans="1:65" s="2" customFormat="1" ht="33" customHeight="1">
      <c r="A348" s="35"/>
      <c r="B348" s="133"/>
      <c r="C348" s="165" t="s">
        <v>475</v>
      </c>
      <c r="D348" s="165" t="s">
        <v>189</v>
      </c>
      <c r="E348" s="166" t="s">
        <v>476</v>
      </c>
      <c r="F348" s="167" t="s">
        <v>477</v>
      </c>
      <c r="G348" s="168" t="s">
        <v>192</v>
      </c>
      <c r="H348" s="169">
        <v>0.504</v>
      </c>
      <c r="I348" s="170"/>
      <c r="J348" s="171">
        <f>ROUND(I348*H348,2)</f>
        <v>0</v>
      </c>
      <c r="K348" s="172"/>
      <c r="L348" s="36"/>
      <c r="M348" s="173" t="s">
        <v>1</v>
      </c>
      <c r="N348" s="174" t="s">
        <v>37</v>
      </c>
      <c r="O348" s="61"/>
      <c r="P348" s="175">
        <f>O348*H348</f>
        <v>0</v>
      </c>
      <c r="Q348" s="175">
        <v>1.8907799999999999</v>
      </c>
      <c r="R348" s="175">
        <f>Q348*H348</f>
        <v>0.95295311999999999</v>
      </c>
      <c r="S348" s="175">
        <v>0</v>
      </c>
      <c r="T348" s="176">
        <f>S348*H348</f>
        <v>0</v>
      </c>
      <c r="U348" s="35"/>
      <c r="V348" s="35"/>
      <c r="W348" s="35"/>
      <c r="X348" s="35"/>
      <c r="Y348" s="35"/>
      <c r="Z348" s="35"/>
      <c r="AA348" s="35"/>
      <c r="AB348" s="35"/>
      <c r="AC348" s="35"/>
      <c r="AD348" s="35"/>
      <c r="AE348" s="35"/>
      <c r="AR348" s="177" t="s">
        <v>193</v>
      </c>
      <c r="AT348" s="177" t="s">
        <v>189</v>
      </c>
      <c r="AU348" s="177" t="s">
        <v>92</v>
      </c>
      <c r="AY348" s="18" t="s">
        <v>187</v>
      </c>
      <c r="BE348" s="97">
        <f>IF(N348="základná",J348,0)</f>
        <v>0</v>
      </c>
      <c r="BF348" s="97">
        <f>IF(N348="znížená",J348,0)</f>
        <v>0</v>
      </c>
      <c r="BG348" s="97">
        <f>IF(N348="zákl. prenesená",J348,0)</f>
        <v>0</v>
      </c>
      <c r="BH348" s="97">
        <f>IF(N348="zníž. prenesená",J348,0)</f>
        <v>0</v>
      </c>
      <c r="BI348" s="97">
        <f>IF(N348="nulová",J348,0)</f>
        <v>0</v>
      </c>
      <c r="BJ348" s="18" t="s">
        <v>92</v>
      </c>
      <c r="BK348" s="97">
        <f>ROUND(I348*H348,2)</f>
        <v>0</v>
      </c>
      <c r="BL348" s="18" t="s">
        <v>193</v>
      </c>
      <c r="BM348" s="177" t="s">
        <v>478</v>
      </c>
    </row>
    <row r="349" spans="1:65" s="13" customFormat="1">
      <c r="B349" s="178"/>
      <c r="D349" s="179" t="s">
        <v>195</v>
      </c>
      <c r="E349" s="180" t="s">
        <v>1</v>
      </c>
      <c r="F349" s="181" t="s">
        <v>479</v>
      </c>
      <c r="H349" s="180" t="s">
        <v>1</v>
      </c>
      <c r="I349" s="182"/>
      <c r="L349" s="178"/>
      <c r="M349" s="183"/>
      <c r="N349" s="184"/>
      <c r="O349" s="184"/>
      <c r="P349" s="184"/>
      <c r="Q349" s="184"/>
      <c r="R349" s="184"/>
      <c r="S349" s="184"/>
      <c r="T349" s="185"/>
      <c r="AT349" s="180" t="s">
        <v>195</v>
      </c>
      <c r="AU349" s="180" t="s">
        <v>92</v>
      </c>
      <c r="AV349" s="13" t="s">
        <v>78</v>
      </c>
      <c r="AW349" s="13" t="s">
        <v>26</v>
      </c>
      <c r="AX349" s="13" t="s">
        <v>71</v>
      </c>
      <c r="AY349" s="180" t="s">
        <v>187</v>
      </c>
    </row>
    <row r="350" spans="1:65" s="14" customFormat="1">
      <c r="B350" s="186"/>
      <c r="D350" s="179" t="s">
        <v>195</v>
      </c>
      <c r="E350" s="187" t="s">
        <v>1</v>
      </c>
      <c r="F350" s="188" t="s">
        <v>480</v>
      </c>
      <c r="H350" s="189">
        <v>0.504</v>
      </c>
      <c r="I350" s="190"/>
      <c r="L350" s="186"/>
      <c r="M350" s="191"/>
      <c r="N350" s="192"/>
      <c r="O350" s="192"/>
      <c r="P350" s="192"/>
      <c r="Q350" s="192"/>
      <c r="R350" s="192"/>
      <c r="S350" s="192"/>
      <c r="T350" s="193"/>
      <c r="AT350" s="187" t="s">
        <v>195</v>
      </c>
      <c r="AU350" s="187" t="s">
        <v>92</v>
      </c>
      <c r="AV350" s="14" t="s">
        <v>92</v>
      </c>
      <c r="AW350" s="14" t="s">
        <v>26</v>
      </c>
      <c r="AX350" s="14" t="s">
        <v>71</v>
      </c>
      <c r="AY350" s="187" t="s">
        <v>187</v>
      </c>
    </row>
    <row r="351" spans="1:65" s="15" customFormat="1">
      <c r="B351" s="194"/>
      <c r="D351" s="179" t="s">
        <v>195</v>
      </c>
      <c r="E351" s="195" t="s">
        <v>1</v>
      </c>
      <c r="F351" s="196" t="s">
        <v>198</v>
      </c>
      <c r="H351" s="197">
        <v>0.504</v>
      </c>
      <c r="I351" s="198"/>
      <c r="L351" s="194"/>
      <c r="M351" s="199"/>
      <c r="N351" s="200"/>
      <c r="O351" s="200"/>
      <c r="P351" s="200"/>
      <c r="Q351" s="200"/>
      <c r="R351" s="200"/>
      <c r="S351" s="200"/>
      <c r="T351" s="201"/>
      <c r="AT351" s="195" t="s">
        <v>195</v>
      </c>
      <c r="AU351" s="195" t="s">
        <v>92</v>
      </c>
      <c r="AV351" s="15" t="s">
        <v>193</v>
      </c>
      <c r="AW351" s="15" t="s">
        <v>26</v>
      </c>
      <c r="AX351" s="15" t="s">
        <v>78</v>
      </c>
      <c r="AY351" s="195" t="s">
        <v>187</v>
      </c>
    </row>
    <row r="352" spans="1:65" s="12" customFormat="1" ht="22.9" customHeight="1">
      <c r="B352" s="152"/>
      <c r="D352" s="153" t="s">
        <v>70</v>
      </c>
      <c r="E352" s="163" t="s">
        <v>212</v>
      </c>
      <c r="F352" s="163" t="s">
        <v>481</v>
      </c>
      <c r="I352" s="155"/>
      <c r="J352" s="164">
        <f>BK352</f>
        <v>0</v>
      </c>
      <c r="L352" s="152"/>
      <c r="M352" s="157"/>
      <c r="N352" s="158"/>
      <c r="O352" s="158"/>
      <c r="P352" s="159">
        <f>SUM(P353:P373)</f>
        <v>0</v>
      </c>
      <c r="Q352" s="158"/>
      <c r="R352" s="159">
        <f>SUM(R353:R373)</f>
        <v>50.755031619999997</v>
      </c>
      <c r="S352" s="158"/>
      <c r="T352" s="160">
        <f>SUM(T353:T373)</f>
        <v>0</v>
      </c>
      <c r="AR352" s="153" t="s">
        <v>78</v>
      </c>
      <c r="AT352" s="161" t="s">
        <v>70</v>
      </c>
      <c r="AU352" s="161" t="s">
        <v>78</v>
      </c>
      <c r="AY352" s="153" t="s">
        <v>187</v>
      </c>
      <c r="BK352" s="162">
        <f>SUM(BK353:BK373)</f>
        <v>0</v>
      </c>
    </row>
    <row r="353" spans="1:65" s="2" customFormat="1" ht="33" customHeight="1">
      <c r="A353" s="35"/>
      <c r="B353" s="133"/>
      <c r="C353" s="165" t="s">
        <v>482</v>
      </c>
      <c r="D353" s="165" t="s">
        <v>189</v>
      </c>
      <c r="E353" s="166" t="s">
        <v>483</v>
      </c>
      <c r="F353" s="167" t="s">
        <v>484</v>
      </c>
      <c r="G353" s="168" t="s">
        <v>273</v>
      </c>
      <c r="H353" s="169">
        <v>40.57</v>
      </c>
      <c r="I353" s="170"/>
      <c r="J353" s="171">
        <f>ROUND(I353*H353,2)</f>
        <v>0</v>
      </c>
      <c r="K353" s="172"/>
      <c r="L353" s="36"/>
      <c r="M353" s="173" t="s">
        <v>1</v>
      </c>
      <c r="N353" s="174" t="s">
        <v>37</v>
      </c>
      <c r="O353" s="61"/>
      <c r="P353" s="175">
        <f>O353*H353</f>
        <v>0</v>
      </c>
      <c r="Q353" s="175">
        <v>0.106</v>
      </c>
      <c r="R353" s="175">
        <f>Q353*H353</f>
        <v>4.3004199999999999</v>
      </c>
      <c r="S353" s="175">
        <v>0</v>
      </c>
      <c r="T353" s="176">
        <f>S353*H353</f>
        <v>0</v>
      </c>
      <c r="U353" s="35"/>
      <c r="V353" s="35"/>
      <c r="W353" s="35"/>
      <c r="X353" s="35"/>
      <c r="Y353" s="35"/>
      <c r="Z353" s="35"/>
      <c r="AA353" s="35"/>
      <c r="AB353" s="35"/>
      <c r="AC353" s="35"/>
      <c r="AD353" s="35"/>
      <c r="AE353" s="35"/>
      <c r="AR353" s="177" t="s">
        <v>193</v>
      </c>
      <c r="AT353" s="177" t="s">
        <v>189</v>
      </c>
      <c r="AU353" s="177" t="s">
        <v>92</v>
      </c>
      <c r="AY353" s="18" t="s">
        <v>187</v>
      </c>
      <c r="BE353" s="97">
        <f>IF(N353="základná",J353,0)</f>
        <v>0</v>
      </c>
      <c r="BF353" s="97">
        <f>IF(N353="znížená",J353,0)</f>
        <v>0</v>
      </c>
      <c r="BG353" s="97">
        <f>IF(N353="zákl. prenesená",J353,0)</f>
        <v>0</v>
      </c>
      <c r="BH353" s="97">
        <f>IF(N353="zníž. prenesená",J353,0)</f>
        <v>0</v>
      </c>
      <c r="BI353" s="97">
        <f>IF(N353="nulová",J353,0)</f>
        <v>0</v>
      </c>
      <c r="BJ353" s="18" t="s">
        <v>92</v>
      </c>
      <c r="BK353" s="97">
        <f>ROUND(I353*H353,2)</f>
        <v>0</v>
      </c>
      <c r="BL353" s="18" t="s">
        <v>193</v>
      </c>
      <c r="BM353" s="177" t="s">
        <v>485</v>
      </c>
    </row>
    <row r="354" spans="1:65" s="14" customFormat="1">
      <c r="B354" s="186"/>
      <c r="D354" s="179" t="s">
        <v>195</v>
      </c>
      <c r="E354" s="187" t="s">
        <v>1</v>
      </c>
      <c r="F354" s="188" t="s">
        <v>486</v>
      </c>
      <c r="H354" s="189">
        <v>40.57</v>
      </c>
      <c r="I354" s="190"/>
      <c r="L354" s="186"/>
      <c r="M354" s="191"/>
      <c r="N354" s="192"/>
      <c r="O354" s="192"/>
      <c r="P354" s="192"/>
      <c r="Q354" s="192"/>
      <c r="R354" s="192"/>
      <c r="S354" s="192"/>
      <c r="T354" s="193"/>
      <c r="AT354" s="187" t="s">
        <v>195</v>
      </c>
      <c r="AU354" s="187" t="s">
        <v>92</v>
      </c>
      <c r="AV354" s="14" t="s">
        <v>92</v>
      </c>
      <c r="AW354" s="14" t="s">
        <v>26</v>
      </c>
      <c r="AX354" s="14" t="s">
        <v>78</v>
      </c>
      <c r="AY354" s="187" t="s">
        <v>187</v>
      </c>
    </row>
    <row r="355" spans="1:65" s="2" customFormat="1" ht="33" customHeight="1">
      <c r="A355" s="35"/>
      <c r="B355" s="133"/>
      <c r="C355" s="165" t="s">
        <v>487</v>
      </c>
      <c r="D355" s="165" t="s">
        <v>189</v>
      </c>
      <c r="E355" s="166" t="s">
        <v>488</v>
      </c>
      <c r="F355" s="167" t="s">
        <v>489</v>
      </c>
      <c r="G355" s="168" t="s">
        <v>273</v>
      </c>
      <c r="H355" s="169">
        <v>40.57</v>
      </c>
      <c r="I355" s="170"/>
      <c r="J355" s="171">
        <f>ROUND(I355*H355,2)</f>
        <v>0</v>
      </c>
      <c r="K355" s="172"/>
      <c r="L355" s="36"/>
      <c r="M355" s="173" t="s">
        <v>1</v>
      </c>
      <c r="N355" s="174" t="s">
        <v>37</v>
      </c>
      <c r="O355" s="61"/>
      <c r="P355" s="175">
        <f>O355*H355</f>
        <v>0</v>
      </c>
      <c r="Q355" s="175">
        <v>0.38624999999999998</v>
      </c>
      <c r="R355" s="175">
        <f>Q355*H355</f>
        <v>15.6701625</v>
      </c>
      <c r="S355" s="175">
        <v>0</v>
      </c>
      <c r="T355" s="176">
        <f>S355*H355</f>
        <v>0</v>
      </c>
      <c r="U355" s="35"/>
      <c r="V355" s="35"/>
      <c r="W355" s="35"/>
      <c r="X355" s="35"/>
      <c r="Y355" s="35"/>
      <c r="Z355" s="35"/>
      <c r="AA355" s="35"/>
      <c r="AB355" s="35"/>
      <c r="AC355" s="35"/>
      <c r="AD355" s="35"/>
      <c r="AE355" s="35"/>
      <c r="AR355" s="177" t="s">
        <v>193</v>
      </c>
      <c r="AT355" s="177" t="s">
        <v>189</v>
      </c>
      <c r="AU355" s="177" t="s">
        <v>92</v>
      </c>
      <c r="AY355" s="18" t="s">
        <v>187</v>
      </c>
      <c r="BE355" s="97">
        <f>IF(N355="základná",J355,0)</f>
        <v>0</v>
      </c>
      <c r="BF355" s="97">
        <f>IF(N355="znížená",J355,0)</f>
        <v>0</v>
      </c>
      <c r="BG355" s="97">
        <f>IF(N355="zákl. prenesená",J355,0)</f>
        <v>0</v>
      </c>
      <c r="BH355" s="97">
        <f>IF(N355="zníž. prenesená",J355,0)</f>
        <v>0</v>
      </c>
      <c r="BI355" s="97">
        <f>IF(N355="nulová",J355,0)</f>
        <v>0</v>
      </c>
      <c r="BJ355" s="18" t="s">
        <v>92</v>
      </c>
      <c r="BK355" s="97">
        <f>ROUND(I355*H355,2)</f>
        <v>0</v>
      </c>
      <c r="BL355" s="18" t="s">
        <v>193</v>
      </c>
      <c r="BM355" s="177" t="s">
        <v>490</v>
      </c>
    </row>
    <row r="356" spans="1:65" s="14" customFormat="1">
      <c r="B356" s="186"/>
      <c r="D356" s="179" t="s">
        <v>195</v>
      </c>
      <c r="E356" s="187" t="s">
        <v>1</v>
      </c>
      <c r="F356" s="188" t="s">
        <v>491</v>
      </c>
      <c r="H356" s="189">
        <v>26.93</v>
      </c>
      <c r="I356" s="190"/>
      <c r="L356" s="186"/>
      <c r="M356" s="191"/>
      <c r="N356" s="192"/>
      <c r="O356" s="192"/>
      <c r="P356" s="192"/>
      <c r="Q356" s="192"/>
      <c r="R356" s="192"/>
      <c r="S356" s="192"/>
      <c r="T356" s="193"/>
      <c r="AT356" s="187" t="s">
        <v>195</v>
      </c>
      <c r="AU356" s="187" t="s">
        <v>92</v>
      </c>
      <c r="AV356" s="14" t="s">
        <v>92</v>
      </c>
      <c r="AW356" s="14" t="s">
        <v>26</v>
      </c>
      <c r="AX356" s="14" t="s">
        <v>71</v>
      </c>
      <c r="AY356" s="187" t="s">
        <v>187</v>
      </c>
    </row>
    <row r="357" spans="1:65" s="16" customFormat="1">
      <c r="B357" s="213"/>
      <c r="D357" s="179" t="s">
        <v>195</v>
      </c>
      <c r="E357" s="214" t="s">
        <v>131</v>
      </c>
      <c r="F357" s="215" t="s">
        <v>334</v>
      </c>
      <c r="H357" s="216">
        <v>26.93</v>
      </c>
      <c r="I357" s="217"/>
      <c r="L357" s="213"/>
      <c r="M357" s="218"/>
      <c r="N357" s="219"/>
      <c r="O357" s="219"/>
      <c r="P357" s="219"/>
      <c r="Q357" s="219"/>
      <c r="R357" s="219"/>
      <c r="S357" s="219"/>
      <c r="T357" s="220"/>
      <c r="AT357" s="214" t="s">
        <v>195</v>
      </c>
      <c r="AU357" s="214" t="s">
        <v>92</v>
      </c>
      <c r="AV357" s="16" t="s">
        <v>202</v>
      </c>
      <c r="AW357" s="16" t="s">
        <v>26</v>
      </c>
      <c r="AX357" s="16" t="s">
        <v>71</v>
      </c>
      <c r="AY357" s="214" t="s">
        <v>187</v>
      </c>
    </row>
    <row r="358" spans="1:65" s="14" customFormat="1">
      <c r="B358" s="186"/>
      <c r="D358" s="179" t="s">
        <v>195</v>
      </c>
      <c r="E358" s="187" t="s">
        <v>1</v>
      </c>
      <c r="F358" s="188" t="s">
        <v>492</v>
      </c>
      <c r="H358" s="189">
        <v>13.64</v>
      </c>
      <c r="I358" s="190"/>
      <c r="L358" s="186"/>
      <c r="M358" s="191"/>
      <c r="N358" s="192"/>
      <c r="O358" s="192"/>
      <c r="P358" s="192"/>
      <c r="Q358" s="192"/>
      <c r="R358" s="192"/>
      <c r="S358" s="192"/>
      <c r="T358" s="193"/>
      <c r="AT358" s="187" t="s">
        <v>195</v>
      </c>
      <c r="AU358" s="187" t="s">
        <v>92</v>
      </c>
      <c r="AV358" s="14" t="s">
        <v>92</v>
      </c>
      <c r="AW358" s="14" t="s">
        <v>26</v>
      </c>
      <c r="AX358" s="14" t="s">
        <v>71</v>
      </c>
      <c r="AY358" s="187" t="s">
        <v>187</v>
      </c>
    </row>
    <row r="359" spans="1:65" s="16" customFormat="1">
      <c r="B359" s="213"/>
      <c r="D359" s="179" t="s">
        <v>195</v>
      </c>
      <c r="E359" s="214" t="s">
        <v>106</v>
      </c>
      <c r="F359" s="215" t="s">
        <v>334</v>
      </c>
      <c r="H359" s="216">
        <v>13.64</v>
      </c>
      <c r="I359" s="217"/>
      <c r="L359" s="213"/>
      <c r="M359" s="218"/>
      <c r="N359" s="219"/>
      <c r="O359" s="219"/>
      <c r="P359" s="219"/>
      <c r="Q359" s="219"/>
      <c r="R359" s="219"/>
      <c r="S359" s="219"/>
      <c r="T359" s="220"/>
      <c r="AT359" s="214" t="s">
        <v>195</v>
      </c>
      <c r="AU359" s="214" t="s">
        <v>92</v>
      </c>
      <c r="AV359" s="16" t="s">
        <v>202</v>
      </c>
      <c r="AW359" s="16" t="s">
        <v>26</v>
      </c>
      <c r="AX359" s="16" t="s">
        <v>71</v>
      </c>
      <c r="AY359" s="214" t="s">
        <v>187</v>
      </c>
    </row>
    <row r="360" spans="1:65" s="15" customFormat="1">
      <c r="B360" s="194"/>
      <c r="D360" s="179" t="s">
        <v>195</v>
      </c>
      <c r="E360" s="195" t="s">
        <v>1</v>
      </c>
      <c r="F360" s="196" t="s">
        <v>198</v>
      </c>
      <c r="H360" s="197">
        <v>40.57</v>
      </c>
      <c r="I360" s="198"/>
      <c r="L360" s="194"/>
      <c r="M360" s="199"/>
      <c r="N360" s="200"/>
      <c r="O360" s="200"/>
      <c r="P360" s="200"/>
      <c r="Q360" s="200"/>
      <c r="R360" s="200"/>
      <c r="S360" s="200"/>
      <c r="T360" s="201"/>
      <c r="AT360" s="195" t="s">
        <v>195</v>
      </c>
      <c r="AU360" s="195" t="s">
        <v>92</v>
      </c>
      <c r="AV360" s="15" t="s">
        <v>193</v>
      </c>
      <c r="AW360" s="15" t="s">
        <v>26</v>
      </c>
      <c r="AX360" s="15" t="s">
        <v>78</v>
      </c>
      <c r="AY360" s="195" t="s">
        <v>187</v>
      </c>
    </row>
    <row r="361" spans="1:65" s="2" customFormat="1" ht="33" customHeight="1">
      <c r="A361" s="35"/>
      <c r="B361" s="133"/>
      <c r="C361" s="165" t="s">
        <v>493</v>
      </c>
      <c r="D361" s="165" t="s">
        <v>189</v>
      </c>
      <c r="E361" s="166" t="s">
        <v>494</v>
      </c>
      <c r="F361" s="167" t="s">
        <v>495</v>
      </c>
      <c r="G361" s="168" t="s">
        <v>273</v>
      </c>
      <c r="H361" s="169">
        <v>44.037999999999997</v>
      </c>
      <c r="I361" s="170"/>
      <c r="J361" s="171">
        <f>ROUND(I361*H361,2)</f>
        <v>0</v>
      </c>
      <c r="K361" s="172"/>
      <c r="L361" s="36"/>
      <c r="M361" s="173" t="s">
        <v>1</v>
      </c>
      <c r="N361" s="174" t="s">
        <v>37</v>
      </c>
      <c r="O361" s="61"/>
      <c r="P361" s="175">
        <f>O361*H361</f>
        <v>0</v>
      </c>
      <c r="Q361" s="175">
        <v>0.35914000000000001</v>
      </c>
      <c r="R361" s="175">
        <f>Q361*H361</f>
        <v>15.815807319999999</v>
      </c>
      <c r="S361" s="175">
        <v>0</v>
      </c>
      <c r="T361" s="176">
        <f>S361*H361</f>
        <v>0</v>
      </c>
      <c r="U361" s="35"/>
      <c r="V361" s="35"/>
      <c r="W361" s="35"/>
      <c r="X361" s="35"/>
      <c r="Y361" s="35"/>
      <c r="Z361" s="35"/>
      <c r="AA361" s="35"/>
      <c r="AB361" s="35"/>
      <c r="AC361" s="35"/>
      <c r="AD361" s="35"/>
      <c r="AE361" s="35"/>
      <c r="AR361" s="177" t="s">
        <v>193</v>
      </c>
      <c r="AT361" s="177" t="s">
        <v>189</v>
      </c>
      <c r="AU361" s="177" t="s">
        <v>92</v>
      </c>
      <c r="AY361" s="18" t="s">
        <v>187</v>
      </c>
      <c r="BE361" s="97">
        <f>IF(N361="základná",J361,0)</f>
        <v>0</v>
      </c>
      <c r="BF361" s="97">
        <f>IF(N361="znížená",J361,0)</f>
        <v>0</v>
      </c>
      <c r="BG361" s="97">
        <f>IF(N361="zákl. prenesená",J361,0)</f>
        <v>0</v>
      </c>
      <c r="BH361" s="97">
        <f>IF(N361="zníž. prenesená",J361,0)</f>
        <v>0</v>
      </c>
      <c r="BI361" s="97">
        <f>IF(N361="nulová",J361,0)</f>
        <v>0</v>
      </c>
      <c r="BJ361" s="18" t="s">
        <v>92</v>
      </c>
      <c r="BK361" s="97">
        <f>ROUND(I361*H361,2)</f>
        <v>0</v>
      </c>
      <c r="BL361" s="18" t="s">
        <v>193</v>
      </c>
      <c r="BM361" s="177" t="s">
        <v>496</v>
      </c>
    </row>
    <row r="362" spans="1:65" s="14" customFormat="1">
      <c r="B362" s="186"/>
      <c r="D362" s="179" t="s">
        <v>195</v>
      </c>
      <c r="E362" s="187" t="s">
        <v>1</v>
      </c>
      <c r="F362" s="188" t="s">
        <v>134</v>
      </c>
      <c r="H362" s="189">
        <v>44.037999999999997</v>
      </c>
      <c r="I362" s="190"/>
      <c r="L362" s="186"/>
      <c r="M362" s="191"/>
      <c r="N362" s="192"/>
      <c r="O362" s="192"/>
      <c r="P362" s="192"/>
      <c r="Q362" s="192"/>
      <c r="R362" s="192"/>
      <c r="S362" s="192"/>
      <c r="T362" s="193"/>
      <c r="AT362" s="187" t="s">
        <v>195</v>
      </c>
      <c r="AU362" s="187" t="s">
        <v>92</v>
      </c>
      <c r="AV362" s="14" t="s">
        <v>92</v>
      </c>
      <c r="AW362" s="14" t="s">
        <v>26</v>
      </c>
      <c r="AX362" s="14" t="s">
        <v>78</v>
      </c>
      <c r="AY362" s="187" t="s">
        <v>187</v>
      </c>
    </row>
    <row r="363" spans="1:65" s="2" customFormat="1" ht="33" customHeight="1">
      <c r="A363" s="35"/>
      <c r="B363" s="133"/>
      <c r="C363" s="165" t="s">
        <v>497</v>
      </c>
      <c r="D363" s="165" t="s">
        <v>189</v>
      </c>
      <c r="E363" s="166" t="s">
        <v>498</v>
      </c>
      <c r="F363" s="167" t="s">
        <v>499</v>
      </c>
      <c r="G363" s="168" t="s">
        <v>273</v>
      </c>
      <c r="H363" s="169">
        <v>44.037999999999997</v>
      </c>
      <c r="I363" s="170"/>
      <c r="J363" s="171">
        <f>ROUND(I363*H363,2)</f>
        <v>0</v>
      </c>
      <c r="K363" s="172"/>
      <c r="L363" s="36"/>
      <c r="M363" s="173" t="s">
        <v>1</v>
      </c>
      <c r="N363" s="174" t="s">
        <v>37</v>
      </c>
      <c r="O363" s="61"/>
      <c r="P363" s="175">
        <f>O363*H363</f>
        <v>0</v>
      </c>
      <c r="Q363" s="175">
        <v>5.1000000000000004E-4</v>
      </c>
      <c r="R363" s="175">
        <f>Q363*H363</f>
        <v>2.2459380000000001E-2</v>
      </c>
      <c r="S363" s="175">
        <v>0</v>
      </c>
      <c r="T363" s="176">
        <f>S363*H363</f>
        <v>0</v>
      </c>
      <c r="U363" s="35"/>
      <c r="V363" s="35"/>
      <c r="W363" s="35"/>
      <c r="X363" s="35"/>
      <c r="Y363" s="35"/>
      <c r="Z363" s="35"/>
      <c r="AA363" s="35"/>
      <c r="AB363" s="35"/>
      <c r="AC363" s="35"/>
      <c r="AD363" s="35"/>
      <c r="AE363" s="35"/>
      <c r="AR363" s="177" t="s">
        <v>193</v>
      </c>
      <c r="AT363" s="177" t="s">
        <v>189</v>
      </c>
      <c r="AU363" s="177" t="s">
        <v>92</v>
      </c>
      <c r="AY363" s="18" t="s">
        <v>187</v>
      </c>
      <c r="BE363" s="97">
        <f>IF(N363="základná",J363,0)</f>
        <v>0</v>
      </c>
      <c r="BF363" s="97">
        <f>IF(N363="znížená",J363,0)</f>
        <v>0</v>
      </c>
      <c r="BG363" s="97">
        <f>IF(N363="zákl. prenesená",J363,0)</f>
        <v>0</v>
      </c>
      <c r="BH363" s="97">
        <f>IF(N363="zníž. prenesená",J363,0)</f>
        <v>0</v>
      </c>
      <c r="BI363" s="97">
        <f>IF(N363="nulová",J363,0)</f>
        <v>0</v>
      </c>
      <c r="BJ363" s="18" t="s">
        <v>92</v>
      </c>
      <c r="BK363" s="97">
        <f>ROUND(I363*H363,2)</f>
        <v>0</v>
      </c>
      <c r="BL363" s="18" t="s">
        <v>193</v>
      </c>
      <c r="BM363" s="177" t="s">
        <v>500</v>
      </c>
    </row>
    <row r="364" spans="1:65" s="14" customFormat="1">
      <c r="B364" s="186"/>
      <c r="D364" s="179" t="s">
        <v>195</v>
      </c>
      <c r="E364" s="187" t="s">
        <v>1</v>
      </c>
      <c r="F364" s="188" t="s">
        <v>134</v>
      </c>
      <c r="H364" s="189">
        <v>44.037999999999997</v>
      </c>
      <c r="I364" s="190"/>
      <c r="L364" s="186"/>
      <c r="M364" s="191"/>
      <c r="N364" s="192"/>
      <c r="O364" s="192"/>
      <c r="P364" s="192"/>
      <c r="Q364" s="192"/>
      <c r="R364" s="192"/>
      <c r="S364" s="192"/>
      <c r="T364" s="193"/>
      <c r="AT364" s="187" t="s">
        <v>195</v>
      </c>
      <c r="AU364" s="187" t="s">
        <v>92</v>
      </c>
      <c r="AV364" s="14" t="s">
        <v>92</v>
      </c>
      <c r="AW364" s="14" t="s">
        <v>26</v>
      </c>
      <c r="AX364" s="14" t="s">
        <v>78</v>
      </c>
      <c r="AY364" s="187" t="s">
        <v>187</v>
      </c>
    </row>
    <row r="365" spans="1:65" s="2" customFormat="1" ht="33" customHeight="1">
      <c r="A365" s="35"/>
      <c r="B365" s="133"/>
      <c r="C365" s="165" t="s">
        <v>501</v>
      </c>
      <c r="D365" s="165" t="s">
        <v>189</v>
      </c>
      <c r="E365" s="166" t="s">
        <v>502</v>
      </c>
      <c r="F365" s="167" t="s">
        <v>503</v>
      </c>
      <c r="G365" s="168" t="s">
        <v>273</v>
      </c>
      <c r="H365" s="169">
        <v>44.037999999999997</v>
      </c>
      <c r="I365" s="170"/>
      <c r="J365" s="171">
        <f>ROUND(I365*H365,2)</f>
        <v>0</v>
      </c>
      <c r="K365" s="172"/>
      <c r="L365" s="36"/>
      <c r="M365" s="173" t="s">
        <v>1</v>
      </c>
      <c r="N365" s="174" t="s">
        <v>37</v>
      </c>
      <c r="O365" s="61"/>
      <c r="P365" s="175">
        <f>O365*H365</f>
        <v>0</v>
      </c>
      <c r="Q365" s="175">
        <v>0.10373</v>
      </c>
      <c r="R365" s="175">
        <f>Q365*H365</f>
        <v>4.5680617400000001</v>
      </c>
      <c r="S365" s="175">
        <v>0</v>
      </c>
      <c r="T365" s="176">
        <f>S365*H365</f>
        <v>0</v>
      </c>
      <c r="U365" s="35"/>
      <c r="V365" s="35"/>
      <c r="W365" s="35"/>
      <c r="X365" s="35"/>
      <c r="Y365" s="35"/>
      <c r="Z365" s="35"/>
      <c r="AA365" s="35"/>
      <c r="AB365" s="35"/>
      <c r="AC365" s="35"/>
      <c r="AD365" s="35"/>
      <c r="AE365" s="35"/>
      <c r="AR365" s="177" t="s">
        <v>193</v>
      </c>
      <c r="AT365" s="177" t="s">
        <v>189</v>
      </c>
      <c r="AU365" s="177" t="s">
        <v>92</v>
      </c>
      <c r="AY365" s="18" t="s">
        <v>187</v>
      </c>
      <c r="BE365" s="97">
        <f>IF(N365="základná",J365,0)</f>
        <v>0</v>
      </c>
      <c r="BF365" s="97">
        <f>IF(N365="znížená",J365,0)</f>
        <v>0</v>
      </c>
      <c r="BG365" s="97">
        <f>IF(N365="zákl. prenesená",J365,0)</f>
        <v>0</v>
      </c>
      <c r="BH365" s="97">
        <f>IF(N365="zníž. prenesená",J365,0)</f>
        <v>0</v>
      </c>
      <c r="BI365" s="97">
        <f>IF(N365="nulová",J365,0)</f>
        <v>0</v>
      </c>
      <c r="BJ365" s="18" t="s">
        <v>92</v>
      </c>
      <c r="BK365" s="97">
        <f>ROUND(I365*H365,2)</f>
        <v>0</v>
      </c>
      <c r="BL365" s="18" t="s">
        <v>193</v>
      </c>
      <c r="BM365" s="177" t="s">
        <v>504</v>
      </c>
    </row>
    <row r="366" spans="1:65" s="14" customFormat="1">
      <c r="B366" s="186"/>
      <c r="D366" s="179" t="s">
        <v>195</v>
      </c>
      <c r="E366" s="187" t="s">
        <v>1</v>
      </c>
      <c r="F366" s="188" t="s">
        <v>505</v>
      </c>
      <c r="H366" s="189">
        <v>44.037999999999997</v>
      </c>
      <c r="I366" s="190"/>
      <c r="L366" s="186"/>
      <c r="M366" s="191"/>
      <c r="N366" s="192"/>
      <c r="O366" s="192"/>
      <c r="P366" s="192"/>
      <c r="Q366" s="192"/>
      <c r="R366" s="192"/>
      <c r="S366" s="192"/>
      <c r="T366" s="193"/>
      <c r="AT366" s="187" t="s">
        <v>195</v>
      </c>
      <c r="AU366" s="187" t="s">
        <v>92</v>
      </c>
      <c r="AV366" s="14" t="s">
        <v>92</v>
      </c>
      <c r="AW366" s="14" t="s">
        <v>26</v>
      </c>
      <c r="AX366" s="14" t="s">
        <v>71</v>
      </c>
      <c r="AY366" s="187" t="s">
        <v>187</v>
      </c>
    </row>
    <row r="367" spans="1:65" s="15" customFormat="1">
      <c r="B367" s="194"/>
      <c r="D367" s="179" t="s">
        <v>195</v>
      </c>
      <c r="E367" s="195" t="s">
        <v>134</v>
      </c>
      <c r="F367" s="196" t="s">
        <v>198</v>
      </c>
      <c r="H367" s="197">
        <v>44.037999999999997</v>
      </c>
      <c r="I367" s="198"/>
      <c r="L367" s="194"/>
      <c r="M367" s="199"/>
      <c r="N367" s="200"/>
      <c r="O367" s="200"/>
      <c r="P367" s="200"/>
      <c r="Q367" s="200"/>
      <c r="R367" s="200"/>
      <c r="S367" s="200"/>
      <c r="T367" s="201"/>
      <c r="AT367" s="195" t="s">
        <v>195</v>
      </c>
      <c r="AU367" s="195" t="s">
        <v>92</v>
      </c>
      <c r="AV367" s="15" t="s">
        <v>193</v>
      </c>
      <c r="AW367" s="15" t="s">
        <v>26</v>
      </c>
      <c r="AX367" s="15" t="s">
        <v>78</v>
      </c>
      <c r="AY367" s="195" t="s">
        <v>187</v>
      </c>
    </row>
    <row r="368" spans="1:65" s="2" customFormat="1" ht="33" customHeight="1">
      <c r="A368" s="35"/>
      <c r="B368" s="133"/>
      <c r="C368" s="165" t="s">
        <v>506</v>
      </c>
      <c r="D368" s="165" t="s">
        <v>189</v>
      </c>
      <c r="E368" s="166" t="s">
        <v>507</v>
      </c>
      <c r="F368" s="167" t="s">
        <v>508</v>
      </c>
      <c r="G368" s="168" t="s">
        <v>273</v>
      </c>
      <c r="H368" s="169">
        <v>44.037999999999997</v>
      </c>
      <c r="I368" s="170"/>
      <c r="J368" s="171">
        <f>ROUND(I368*H368,2)</f>
        <v>0</v>
      </c>
      <c r="K368" s="172"/>
      <c r="L368" s="36"/>
      <c r="M368" s="173" t="s">
        <v>1</v>
      </c>
      <c r="N368" s="174" t="s">
        <v>37</v>
      </c>
      <c r="O368" s="61"/>
      <c r="P368" s="175">
        <f>O368*H368</f>
        <v>0</v>
      </c>
      <c r="Q368" s="175">
        <v>0.12966</v>
      </c>
      <c r="R368" s="175">
        <f>Q368*H368</f>
        <v>5.7099670799999993</v>
      </c>
      <c r="S368" s="175">
        <v>0</v>
      </c>
      <c r="T368" s="176">
        <f>S368*H368</f>
        <v>0</v>
      </c>
      <c r="U368" s="35"/>
      <c r="V368" s="35"/>
      <c r="W368" s="35"/>
      <c r="X368" s="35"/>
      <c r="Y368" s="35"/>
      <c r="Z368" s="35"/>
      <c r="AA368" s="35"/>
      <c r="AB368" s="35"/>
      <c r="AC368" s="35"/>
      <c r="AD368" s="35"/>
      <c r="AE368" s="35"/>
      <c r="AR368" s="177" t="s">
        <v>193</v>
      </c>
      <c r="AT368" s="177" t="s">
        <v>189</v>
      </c>
      <c r="AU368" s="177" t="s">
        <v>92</v>
      </c>
      <c r="AY368" s="18" t="s">
        <v>187</v>
      </c>
      <c r="BE368" s="97">
        <f>IF(N368="základná",J368,0)</f>
        <v>0</v>
      </c>
      <c r="BF368" s="97">
        <f>IF(N368="znížená",J368,0)</f>
        <v>0</v>
      </c>
      <c r="BG368" s="97">
        <f>IF(N368="zákl. prenesená",J368,0)</f>
        <v>0</v>
      </c>
      <c r="BH368" s="97">
        <f>IF(N368="zníž. prenesená",J368,0)</f>
        <v>0</v>
      </c>
      <c r="BI368" s="97">
        <f>IF(N368="nulová",J368,0)</f>
        <v>0</v>
      </c>
      <c r="BJ368" s="18" t="s">
        <v>92</v>
      </c>
      <c r="BK368" s="97">
        <f>ROUND(I368*H368,2)</f>
        <v>0</v>
      </c>
      <c r="BL368" s="18" t="s">
        <v>193</v>
      </c>
      <c r="BM368" s="177" t="s">
        <v>509</v>
      </c>
    </row>
    <row r="369" spans="1:65" s="14" customFormat="1">
      <c r="B369" s="186"/>
      <c r="D369" s="179" t="s">
        <v>195</v>
      </c>
      <c r="E369" s="187" t="s">
        <v>1</v>
      </c>
      <c r="F369" s="188" t="s">
        <v>134</v>
      </c>
      <c r="H369" s="189">
        <v>44.037999999999997</v>
      </c>
      <c r="I369" s="190"/>
      <c r="L369" s="186"/>
      <c r="M369" s="191"/>
      <c r="N369" s="192"/>
      <c r="O369" s="192"/>
      <c r="P369" s="192"/>
      <c r="Q369" s="192"/>
      <c r="R369" s="192"/>
      <c r="S369" s="192"/>
      <c r="T369" s="193"/>
      <c r="AT369" s="187" t="s">
        <v>195</v>
      </c>
      <c r="AU369" s="187" t="s">
        <v>92</v>
      </c>
      <c r="AV369" s="14" t="s">
        <v>92</v>
      </c>
      <c r="AW369" s="14" t="s">
        <v>26</v>
      </c>
      <c r="AX369" s="14" t="s">
        <v>71</v>
      </c>
      <c r="AY369" s="187" t="s">
        <v>187</v>
      </c>
    </row>
    <row r="370" spans="1:65" s="15" customFormat="1">
      <c r="B370" s="194"/>
      <c r="D370" s="179" t="s">
        <v>195</v>
      </c>
      <c r="E370" s="195" t="s">
        <v>1</v>
      </c>
      <c r="F370" s="196" t="s">
        <v>198</v>
      </c>
      <c r="H370" s="197">
        <v>44.037999999999997</v>
      </c>
      <c r="I370" s="198"/>
      <c r="L370" s="194"/>
      <c r="M370" s="199"/>
      <c r="N370" s="200"/>
      <c r="O370" s="200"/>
      <c r="P370" s="200"/>
      <c r="Q370" s="200"/>
      <c r="R370" s="200"/>
      <c r="S370" s="200"/>
      <c r="T370" s="201"/>
      <c r="AT370" s="195" t="s">
        <v>195</v>
      </c>
      <c r="AU370" s="195" t="s">
        <v>92</v>
      </c>
      <c r="AV370" s="15" t="s">
        <v>193</v>
      </c>
      <c r="AW370" s="15" t="s">
        <v>26</v>
      </c>
      <c r="AX370" s="15" t="s">
        <v>78</v>
      </c>
      <c r="AY370" s="195" t="s">
        <v>187</v>
      </c>
    </row>
    <row r="371" spans="1:65" s="2" customFormat="1" ht="21.75" customHeight="1">
      <c r="A371" s="35"/>
      <c r="B371" s="133"/>
      <c r="C371" s="165" t="s">
        <v>510</v>
      </c>
      <c r="D371" s="165" t="s">
        <v>189</v>
      </c>
      <c r="E371" s="166" t="s">
        <v>511</v>
      </c>
      <c r="F371" s="167" t="s">
        <v>512</v>
      </c>
      <c r="G371" s="168" t="s">
        <v>273</v>
      </c>
      <c r="H371" s="169">
        <v>13.64</v>
      </c>
      <c r="I371" s="170"/>
      <c r="J371" s="171">
        <f>ROUND(I371*H371,2)</f>
        <v>0</v>
      </c>
      <c r="K371" s="172"/>
      <c r="L371" s="36"/>
      <c r="M371" s="173" t="s">
        <v>1</v>
      </c>
      <c r="N371" s="174" t="s">
        <v>37</v>
      </c>
      <c r="O371" s="61"/>
      <c r="P371" s="175">
        <f>O371*H371</f>
        <v>0</v>
      </c>
      <c r="Q371" s="175">
        <v>0.34223999999999999</v>
      </c>
      <c r="R371" s="175">
        <f>Q371*H371</f>
        <v>4.6681536000000001</v>
      </c>
      <c r="S371" s="175">
        <v>0</v>
      </c>
      <c r="T371" s="176">
        <f>S371*H371</f>
        <v>0</v>
      </c>
      <c r="U371" s="35"/>
      <c r="V371" s="35"/>
      <c r="W371" s="35"/>
      <c r="X371" s="35"/>
      <c r="Y371" s="35"/>
      <c r="Z371" s="35"/>
      <c r="AA371" s="35"/>
      <c r="AB371" s="35"/>
      <c r="AC371" s="35"/>
      <c r="AD371" s="35"/>
      <c r="AE371" s="35"/>
      <c r="AR371" s="177" t="s">
        <v>193</v>
      </c>
      <c r="AT371" s="177" t="s">
        <v>189</v>
      </c>
      <c r="AU371" s="177" t="s">
        <v>92</v>
      </c>
      <c r="AY371" s="18" t="s">
        <v>187</v>
      </c>
      <c r="BE371" s="97">
        <f>IF(N371="základná",J371,0)</f>
        <v>0</v>
      </c>
      <c r="BF371" s="97">
        <f>IF(N371="znížená",J371,0)</f>
        <v>0</v>
      </c>
      <c r="BG371" s="97">
        <f>IF(N371="zákl. prenesená",J371,0)</f>
        <v>0</v>
      </c>
      <c r="BH371" s="97">
        <f>IF(N371="zníž. prenesená",J371,0)</f>
        <v>0</v>
      </c>
      <c r="BI371" s="97">
        <f>IF(N371="nulová",J371,0)</f>
        <v>0</v>
      </c>
      <c r="BJ371" s="18" t="s">
        <v>92</v>
      </c>
      <c r="BK371" s="97">
        <f>ROUND(I371*H371,2)</f>
        <v>0</v>
      </c>
      <c r="BL371" s="18" t="s">
        <v>193</v>
      </c>
      <c r="BM371" s="177" t="s">
        <v>513</v>
      </c>
    </row>
    <row r="372" spans="1:65" s="14" customFormat="1">
      <c r="B372" s="186"/>
      <c r="D372" s="179" t="s">
        <v>195</v>
      </c>
      <c r="E372" s="187" t="s">
        <v>1</v>
      </c>
      <c r="F372" s="188" t="s">
        <v>106</v>
      </c>
      <c r="H372" s="189">
        <v>13.64</v>
      </c>
      <c r="I372" s="190"/>
      <c r="L372" s="186"/>
      <c r="M372" s="191"/>
      <c r="N372" s="192"/>
      <c r="O372" s="192"/>
      <c r="P372" s="192"/>
      <c r="Q372" s="192"/>
      <c r="R372" s="192"/>
      <c r="S372" s="192"/>
      <c r="T372" s="193"/>
      <c r="AT372" s="187" t="s">
        <v>195</v>
      </c>
      <c r="AU372" s="187" t="s">
        <v>92</v>
      </c>
      <c r="AV372" s="14" t="s">
        <v>92</v>
      </c>
      <c r="AW372" s="14" t="s">
        <v>26</v>
      </c>
      <c r="AX372" s="14" t="s">
        <v>71</v>
      </c>
      <c r="AY372" s="187" t="s">
        <v>187</v>
      </c>
    </row>
    <row r="373" spans="1:65" s="15" customFormat="1">
      <c r="B373" s="194"/>
      <c r="D373" s="179" t="s">
        <v>195</v>
      </c>
      <c r="E373" s="195" t="s">
        <v>1</v>
      </c>
      <c r="F373" s="196" t="s">
        <v>198</v>
      </c>
      <c r="H373" s="197">
        <v>13.64</v>
      </c>
      <c r="I373" s="198"/>
      <c r="L373" s="194"/>
      <c r="M373" s="199"/>
      <c r="N373" s="200"/>
      <c r="O373" s="200"/>
      <c r="P373" s="200"/>
      <c r="Q373" s="200"/>
      <c r="R373" s="200"/>
      <c r="S373" s="200"/>
      <c r="T373" s="201"/>
      <c r="AT373" s="195" t="s">
        <v>195</v>
      </c>
      <c r="AU373" s="195" t="s">
        <v>92</v>
      </c>
      <c r="AV373" s="15" t="s">
        <v>193</v>
      </c>
      <c r="AW373" s="15" t="s">
        <v>26</v>
      </c>
      <c r="AX373" s="15" t="s">
        <v>78</v>
      </c>
      <c r="AY373" s="195" t="s">
        <v>187</v>
      </c>
    </row>
    <row r="374" spans="1:65" s="12" customFormat="1" ht="22.9" customHeight="1">
      <c r="B374" s="152"/>
      <c r="D374" s="153" t="s">
        <v>70</v>
      </c>
      <c r="E374" s="163" t="s">
        <v>218</v>
      </c>
      <c r="F374" s="163" t="s">
        <v>514</v>
      </c>
      <c r="I374" s="155"/>
      <c r="J374" s="164">
        <f>BK374</f>
        <v>0</v>
      </c>
      <c r="L374" s="152"/>
      <c r="M374" s="157"/>
      <c r="N374" s="158"/>
      <c r="O374" s="158"/>
      <c r="P374" s="159">
        <f>SUM(P375:P386)</f>
        <v>0</v>
      </c>
      <c r="Q374" s="158"/>
      <c r="R374" s="159">
        <f>SUM(R375:R386)</f>
        <v>12.348139999999999</v>
      </c>
      <c r="S374" s="158"/>
      <c r="T374" s="160">
        <f>SUM(T375:T386)</f>
        <v>0</v>
      </c>
      <c r="AR374" s="153" t="s">
        <v>78</v>
      </c>
      <c r="AT374" s="161" t="s">
        <v>70</v>
      </c>
      <c r="AU374" s="161" t="s">
        <v>78</v>
      </c>
      <c r="AY374" s="153" t="s">
        <v>187</v>
      </c>
      <c r="BK374" s="162">
        <f>SUM(BK375:BK386)</f>
        <v>0</v>
      </c>
    </row>
    <row r="375" spans="1:65" s="2" customFormat="1" ht="21.75" customHeight="1">
      <c r="A375" s="35"/>
      <c r="B375" s="133"/>
      <c r="C375" s="165" t="s">
        <v>515</v>
      </c>
      <c r="D375" s="165" t="s">
        <v>189</v>
      </c>
      <c r="E375" s="166" t="s">
        <v>516</v>
      </c>
      <c r="F375" s="167" t="s">
        <v>517</v>
      </c>
      <c r="G375" s="168" t="s">
        <v>192</v>
      </c>
      <c r="H375" s="169">
        <v>5.6</v>
      </c>
      <c r="I375" s="170"/>
      <c r="J375" s="171">
        <f>ROUND(I375*H375,2)</f>
        <v>0</v>
      </c>
      <c r="K375" s="172"/>
      <c r="L375" s="36"/>
      <c r="M375" s="173" t="s">
        <v>1</v>
      </c>
      <c r="N375" s="174" t="s">
        <v>37</v>
      </c>
      <c r="O375" s="61"/>
      <c r="P375" s="175">
        <f>O375*H375</f>
        <v>0</v>
      </c>
      <c r="Q375" s="175">
        <v>2.19407</v>
      </c>
      <c r="R375" s="175">
        <f>Q375*H375</f>
        <v>12.286791999999998</v>
      </c>
      <c r="S375" s="175">
        <v>0</v>
      </c>
      <c r="T375" s="176">
        <f>S375*H375</f>
        <v>0</v>
      </c>
      <c r="U375" s="35"/>
      <c r="V375" s="35"/>
      <c r="W375" s="35"/>
      <c r="X375" s="35"/>
      <c r="Y375" s="35"/>
      <c r="Z375" s="35"/>
      <c r="AA375" s="35"/>
      <c r="AB375" s="35"/>
      <c r="AC375" s="35"/>
      <c r="AD375" s="35"/>
      <c r="AE375" s="35"/>
      <c r="AR375" s="177" t="s">
        <v>193</v>
      </c>
      <c r="AT375" s="177" t="s">
        <v>189</v>
      </c>
      <c r="AU375" s="177" t="s">
        <v>92</v>
      </c>
      <c r="AY375" s="18" t="s">
        <v>187</v>
      </c>
      <c r="BE375" s="97">
        <f>IF(N375="základná",J375,0)</f>
        <v>0</v>
      </c>
      <c r="BF375" s="97">
        <f>IF(N375="znížená",J375,0)</f>
        <v>0</v>
      </c>
      <c r="BG375" s="97">
        <f>IF(N375="zákl. prenesená",J375,0)</f>
        <v>0</v>
      </c>
      <c r="BH375" s="97">
        <f>IF(N375="zníž. prenesená",J375,0)</f>
        <v>0</v>
      </c>
      <c r="BI375" s="97">
        <f>IF(N375="nulová",J375,0)</f>
        <v>0</v>
      </c>
      <c r="BJ375" s="18" t="s">
        <v>92</v>
      </c>
      <c r="BK375" s="97">
        <f>ROUND(I375*H375,2)</f>
        <v>0</v>
      </c>
      <c r="BL375" s="18" t="s">
        <v>193</v>
      </c>
      <c r="BM375" s="177" t="s">
        <v>518</v>
      </c>
    </row>
    <row r="376" spans="1:65" s="14" customFormat="1">
      <c r="B376" s="186"/>
      <c r="D376" s="179" t="s">
        <v>195</v>
      </c>
      <c r="E376" s="187" t="s">
        <v>1</v>
      </c>
      <c r="F376" s="188" t="s">
        <v>519</v>
      </c>
      <c r="H376" s="189">
        <v>4.04</v>
      </c>
      <c r="I376" s="190"/>
      <c r="L376" s="186"/>
      <c r="M376" s="191"/>
      <c r="N376" s="192"/>
      <c r="O376" s="192"/>
      <c r="P376" s="192"/>
      <c r="Q376" s="192"/>
      <c r="R376" s="192"/>
      <c r="S376" s="192"/>
      <c r="T376" s="193"/>
      <c r="AT376" s="187" t="s">
        <v>195</v>
      </c>
      <c r="AU376" s="187" t="s">
        <v>92</v>
      </c>
      <c r="AV376" s="14" t="s">
        <v>92</v>
      </c>
      <c r="AW376" s="14" t="s">
        <v>26</v>
      </c>
      <c r="AX376" s="14" t="s">
        <v>71</v>
      </c>
      <c r="AY376" s="187" t="s">
        <v>187</v>
      </c>
    </row>
    <row r="377" spans="1:65" s="13" customFormat="1">
      <c r="B377" s="178"/>
      <c r="D377" s="179" t="s">
        <v>195</v>
      </c>
      <c r="E377" s="180" t="s">
        <v>1</v>
      </c>
      <c r="F377" s="181" t="s">
        <v>520</v>
      </c>
      <c r="H377" s="180" t="s">
        <v>1</v>
      </c>
      <c r="I377" s="182"/>
      <c r="L377" s="178"/>
      <c r="M377" s="183"/>
      <c r="N377" s="184"/>
      <c r="O377" s="184"/>
      <c r="P377" s="184"/>
      <c r="Q377" s="184"/>
      <c r="R377" s="184"/>
      <c r="S377" s="184"/>
      <c r="T377" s="185"/>
      <c r="AT377" s="180" t="s">
        <v>195</v>
      </c>
      <c r="AU377" s="180" t="s">
        <v>92</v>
      </c>
      <c r="AV377" s="13" t="s">
        <v>78</v>
      </c>
      <c r="AW377" s="13" t="s">
        <v>26</v>
      </c>
      <c r="AX377" s="13" t="s">
        <v>71</v>
      </c>
      <c r="AY377" s="180" t="s">
        <v>187</v>
      </c>
    </row>
    <row r="378" spans="1:65" s="14" customFormat="1">
      <c r="B378" s="186"/>
      <c r="D378" s="179" t="s">
        <v>195</v>
      </c>
      <c r="E378" s="187" t="s">
        <v>1</v>
      </c>
      <c r="F378" s="188" t="s">
        <v>521</v>
      </c>
      <c r="H378" s="189">
        <v>1.56</v>
      </c>
      <c r="I378" s="190"/>
      <c r="L378" s="186"/>
      <c r="M378" s="191"/>
      <c r="N378" s="192"/>
      <c r="O378" s="192"/>
      <c r="P378" s="192"/>
      <c r="Q378" s="192"/>
      <c r="R378" s="192"/>
      <c r="S378" s="192"/>
      <c r="T378" s="193"/>
      <c r="AT378" s="187" t="s">
        <v>195</v>
      </c>
      <c r="AU378" s="187" t="s">
        <v>92</v>
      </c>
      <c r="AV378" s="14" t="s">
        <v>92</v>
      </c>
      <c r="AW378" s="14" t="s">
        <v>26</v>
      </c>
      <c r="AX378" s="14" t="s">
        <v>71</v>
      </c>
      <c r="AY378" s="187" t="s">
        <v>187</v>
      </c>
    </row>
    <row r="379" spans="1:65" s="15" customFormat="1">
      <c r="B379" s="194"/>
      <c r="D379" s="179" t="s">
        <v>195</v>
      </c>
      <c r="E379" s="195" t="s">
        <v>1</v>
      </c>
      <c r="F379" s="196" t="s">
        <v>198</v>
      </c>
      <c r="H379" s="197">
        <v>5.6</v>
      </c>
      <c r="I379" s="198"/>
      <c r="L379" s="194"/>
      <c r="M379" s="199"/>
      <c r="N379" s="200"/>
      <c r="O379" s="200"/>
      <c r="P379" s="200"/>
      <c r="Q379" s="200"/>
      <c r="R379" s="200"/>
      <c r="S379" s="200"/>
      <c r="T379" s="201"/>
      <c r="AT379" s="195" t="s">
        <v>195</v>
      </c>
      <c r="AU379" s="195" t="s">
        <v>92</v>
      </c>
      <c r="AV379" s="15" t="s">
        <v>193</v>
      </c>
      <c r="AW379" s="15" t="s">
        <v>26</v>
      </c>
      <c r="AX379" s="15" t="s">
        <v>78</v>
      </c>
      <c r="AY379" s="195" t="s">
        <v>187</v>
      </c>
    </row>
    <row r="380" spans="1:65" s="2" customFormat="1" ht="33" customHeight="1">
      <c r="A380" s="35"/>
      <c r="B380" s="133"/>
      <c r="C380" s="165" t="s">
        <v>522</v>
      </c>
      <c r="D380" s="165" t="s">
        <v>189</v>
      </c>
      <c r="E380" s="166" t="s">
        <v>523</v>
      </c>
      <c r="F380" s="167" t="s">
        <v>524</v>
      </c>
      <c r="G380" s="168" t="s">
        <v>192</v>
      </c>
      <c r="H380" s="169">
        <v>4.04</v>
      </c>
      <c r="I380" s="170"/>
      <c r="J380" s="171">
        <f>ROUND(I380*H380,2)</f>
        <v>0</v>
      </c>
      <c r="K380" s="172"/>
      <c r="L380" s="36"/>
      <c r="M380" s="173" t="s">
        <v>1</v>
      </c>
      <c r="N380" s="174" t="s">
        <v>37</v>
      </c>
      <c r="O380" s="61"/>
      <c r="P380" s="175">
        <f>O380*H380</f>
        <v>0</v>
      </c>
      <c r="Q380" s="175">
        <v>0</v>
      </c>
      <c r="R380" s="175">
        <f>Q380*H380</f>
        <v>0</v>
      </c>
      <c r="S380" s="175">
        <v>0</v>
      </c>
      <c r="T380" s="176">
        <f>S380*H380</f>
        <v>0</v>
      </c>
      <c r="U380" s="35"/>
      <c r="V380" s="35"/>
      <c r="W380" s="35"/>
      <c r="X380" s="35"/>
      <c r="Y380" s="35"/>
      <c r="Z380" s="35"/>
      <c r="AA380" s="35"/>
      <c r="AB380" s="35"/>
      <c r="AC380" s="35"/>
      <c r="AD380" s="35"/>
      <c r="AE380" s="35"/>
      <c r="AR380" s="177" t="s">
        <v>193</v>
      </c>
      <c r="AT380" s="177" t="s">
        <v>189</v>
      </c>
      <c r="AU380" s="177" t="s">
        <v>92</v>
      </c>
      <c r="AY380" s="18" t="s">
        <v>187</v>
      </c>
      <c r="BE380" s="97">
        <f>IF(N380="základná",J380,0)</f>
        <v>0</v>
      </c>
      <c r="BF380" s="97">
        <f>IF(N380="znížená",J380,0)</f>
        <v>0</v>
      </c>
      <c r="BG380" s="97">
        <f>IF(N380="zákl. prenesená",J380,0)</f>
        <v>0</v>
      </c>
      <c r="BH380" s="97">
        <f>IF(N380="zníž. prenesená",J380,0)</f>
        <v>0</v>
      </c>
      <c r="BI380" s="97">
        <f>IF(N380="nulová",J380,0)</f>
        <v>0</v>
      </c>
      <c r="BJ380" s="18" t="s">
        <v>92</v>
      </c>
      <c r="BK380" s="97">
        <f>ROUND(I380*H380,2)</f>
        <v>0</v>
      </c>
      <c r="BL380" s="18" t="s">
        <v>193</v>
      </c>
      <c r="BM380" s="177" t="s">
        <v>525</v>
      </c>
    </row>
    <row r="381" spans="1:65" s="14" customFormat="1">
      <c r="B381" s="186"/>
      <c r="D381" s="179" t="s">
        <v>195</v>
      </c>
      <c r="E381" s="187" t="s">
        <v>1</v>
      </c>
      <c r="F381" s="188" t="s">
        <v>519</v>
      </c>
      <c r="H381" s="189">
        <v>4.04</v>
      </c>
      <c r="I381" s="190"/>
      <c r="L381" s="186"/>
      <c r="M381" s="191"/>
      <c r="N381" s="192"/>
      <c r="O381" s="192"/>
      <c r="P381" s="192"/>
      <c r="Q381" s="192"/>
      <c r="R381" s="192"/>
      <c r="S381" s="192"/>
      <c r="T381" s="193"/>
      <c r="AT381" s="187" t="s">
        <v>195</v>
      </c>
      <c r="AU381" s="187" t="s">
        <v>92</v>
      </c>
      <c r="AV381" s="14" t="s">
        <v>92</v>
      </c>
      <c r="AW381" s="14" t="s">
        <v>26</v>
      </c>
      <c r="AX381" s="14" t="s">
        <v>71</v>
      </c>
      <c r="AY381" s="187" t="s">
        <v>187</v>
      </c>
    </row>
    <row r="382" spans="1:65" s="15" customFormat="1">
      <c r="B382" s="194"/>
      <c r="D382" s="179" t="s">
        <v>195</v>
      </c>
      <c r="E382" s="195" t="s">
        <v>1</v>
      </c>
      <c r="F382" s="196" t="s">
        <v>198</v>
      </c>
      <c r="H382" s="197">
        <v>4.04</v>
      </c>
      <c r="I382" s="198"/>
      <c r="L382" s="194"/>
      <c r="M382" s="199"/>
      <c r="N382" s="200"/>
      <c r="O382" s="200"/>
      <c r="P382" s="200"/>
      <c r="Q382" s="200"/>
      <c r="R382" s="200"/>
      <c r="S382" s="200"/>
      <c r="T382" s="201"/>
      <c r="AT382" s="195" t="s">
        <v>195</v>
      </c>
      <c r="AU382" s="195" t="s">
        <v>92</v>
      </c>
      <c r="AV382" s="15" t="s">
        <v>193</v>
      </c>
      <c r="AW382" s="15" t="s">
        <v>26</v>
      </c>
      <c r="AX382" s="15" t="s">
        <v>78</v>
      </c>
      <c r="AY382" s="195" t="s">
        <v>187</v>
      </c>
    </row>
    <row r="383" spans="1:65" s="2" customFormat="1" ht="33" customHeight="1">
      <c r="A383" s="35"/>
      <c r="B383" s="133"/>
      <c r="C383" s="165" t="s">
        <v>526</v>
      </c>
      <c r="D383" s="165" t="s">
        <v>189</v>
      </c>
      <c r="E383" s="166" t="s">
        <v>527</v>
      </c>
      <c r="F383" s="167" t="s">
        <v>528</v>
      </c>
      <c r="G383" s="168" t="s">
        <v>273</v>
      </c>
      <c r="H383" s="169">
        <v>25.04</v>
      </c>
      <c r="I383" s="170"/>
      <c r="J383" s="171">
        <f>ROUND(I383*H383,2)</f>
        <v>0</v>
      </c>
      <c r="K383" s="172"/>
      <c r="L383" s="36"/>
      <c r="M383" s="173" t="s">
        <v>1</v>
      </c>
      <c r="N383" s="174" t="s">
        <v>37</v>
      </c>
      <c r="O383" s="61"/>
      <c r="P383" s="175">
        <f>O383*H383</f>
        <v>0</v>
      </c>
      <c r="Q383" s="175">
        <v>2.4499999999999999E-3</v>
      </c>
      <c r="R383" s="175">
        <f>Q383*H383</f>
        <v>6.1347999999999993E-2</v>
      </c>
      <c r="S383" s="175">
        <v>0</v>
      </c>
      <c r="T383" s="176">
        <f>S383*H383</f>
        <v>0</v>
      </c>
      <c r="U383" s="35"/>
      <c r="V383" s="35"/>
      <c r="W383" s="35"/>
      <c r="X383" s="35"/>
      <c r="Y383" s="35"/>
      <c r="Z383" s="35"/>
      <c r="AA383" s="35"/>
      <c r="AB383" s="35"/>
      <c r="AC383" s="35"/>
      <c r="AD383" s="35"/>
      <c r="AE383" s="35"/>
      <c r="AR383" s="177" t="s">
        <v>193</v>
      </c>
      <c r="AT383" s="177" t="s">
        <v>189</v>
      </c>
      <c r="AU383" s="177" t="s">
        <v>92</v>
      </c>
      <c r="AY383" s="18" t="s">
        <v>187</v>
      </c>
      <c r="BE383" s="97">
        <f>IF(N383="základná",J383,0)</f>
        <v>0</v>
      </c>
      <c r="BF383" s="97">
        <f>IF(N383="znížená",J383,0)</f>
        <v>0</v>
      </c>
      <c r="BG383" s="97">
        <f>IF(N383="zákl. prenesená",J383,0)</f>
        <v>0</v>
      </c>
      <c r="BH383" s="97">
        <f>IF(N383="zníž. prenesená",J383,0)</f>
        <v>0</v>
      </c>
      <c r="BI383" s="97">
        <f>IF(N383="nulová",J383,0)</f>
        <v>0</v>
      </c>
      <c r="BJ383" s="18" t="s">
        <v>92</v>
      </c>
      <c r="BK383" s="97">
        <f>ROUND(I383*H383,2)</f>
        <v>0</v>
      </c>
      <c r="BL383" s="18" t="s">
        <v>193</v>
      </c>
      <c r="BM383" s="177" t="s">
        <v>529</v>
      </c>
    </row>
    <row r="384" spans="1:65" s="13" customFormat="1">
      <c r="B384" s="178"/>
      <c r="D384" s="179" t="s">
        <v>195</v>
      </c>
      <c r="E384" s="180" t="s">
        <v>1</v>
      </c>
      <c r="F384" s="181" t="s">
        <v>530</v>
      </c>
      <c r="H384" s="180" t="s">
        <v>1</v>
      </c>
      <c r="I384" s="182"/>
      <c r="L384" s="178"/>
      <c r="M384" s="183"/>
      <c r="N384" s="184"/>
      <c r="O384" s="184"/>
      <c r="P384" s="184"/>
      <c r="Q384" s="184"/>
      <c r="R384" s="184"/>
      <c r="S384" s="184"/>
      <c r="T384" s="185"/>
      <c r="AT384" s="180" t="s">
        <v>195</v>
      </c>
      <c r="AU384" s="180" t="s">
        <v>92</v>
      </c>
      <c r="AV384" s="13" t="s">
        <v>78</v>
      </c>
      <c r="AW384" s="13" t="s">
        <v>26</v>
      </c>
      <c r="AX384" s="13" t="s">
        <v>71</v>
      </c>
      <c r="AY384" s="180" t="s">
        <v>187</v>
      </c>
    </row>
    <row r="385" spans="1:65" s="14" customFormat="1">
      <c r="B385" s="186"/>
      <c r="D385" s="179" t="s">
        <v>195</v>
      </c>
      <c r="E385" s="187" t="s">
        <v>1</v>
      </c>
      <c r="F385" s="188" t="s">
        <v>531</v>
      </c>
      <c r="H385" s="189">
        <v>25.04</v>
      </c>
      <c r="I385" s="190"/>
      <c r="L385" s="186"/>
      <c r="M385" s="191"/>
      <c r="N385" s="192"/>
      <c r="O385" s="192"/>
      <c r="P385" s="192"/>
      <c r="Q385" s="192"/>
      <c r="R385" s="192"/>
      <c r="S385" s="192"/>
      <c r="T385" s="193"/>
      <c r="AT385" s="187" t="s">
        <v>195</v>
      </c>
      <c r="AU385" s="187" t="s">
        <v>92</v>
      </c>
      <c r="AV385" s="14" t="s">
        <v>92</v>
      </c>
      <c r="AW385" s="14" t="s">
        <v>26</v>
      </c>
      <c r="AX385" s="14" t="s">
        <v>71</v>
      </c>
      <c r="AY385" s="187" t="s">
        <v>187</v>
      </c>
    </row>
    <row r="386" spans="1:65" s="15" customFormat="1">
      <c r="B386" s="194"/>
      <c r="D386" s="179" t="s">
        <v>195</v>
      </c>
      <c r="E386" s="195" t="s">
        <v>1</v>
      </c>
      <c r="F386" s="196" t="s">
        <v>198</v>
      </c>
      <c r="H386" s="197">
        <v>25.04</v>
      </c>
      <c r="I386" s="198"/>
      <c r="L386" s="194"/>
      <c r="M386" s="199"/>
      <c r="N386" s="200"/>
      <c r="O386" s="200"/>
      <c r="P386" s="200"/>
      <c r="Q386" s="200"/>
      <c r="R386" s="200"/>
      <c r="S386" s="200"/>
      <c r="T386" s="201"/>
      <c r="AT386" s="195" t="s">
        <v>195</v>
      </c>
      <c r="AU386" s="195" t="s">
        <v>92</v>
      </c>
      <c r="AV386" s="15" t="s">
        <v>193</v>
      </c>
      <c r="AW386" s="15" t="s">
        <v>26</v>
      </c>
      <c r="AX386" s="15" t="s">
        <v>78</v>
      </c>
      <c r="AY386" s="195" t="s">
        <v>187</v>
      </c>
    </row>
    <row r="387" spans="1:65" s="12" customFormat="1" ht="22.9" customHeight="1">
      <c r="B387" s="152"/>
      <c r="D387" s="153" t="s">
        <v>70</v>
      </c>
      <c r="E387" s="163" t="s">
        <v>230</v>
      </c>
      <c r="F387" s="163" t="s">
        <v>532</v>
      </c>
      <c r="I387" s="155"/>
      <c r="J387" s="164">
        <f>BK387</f>
        <v>0</v>
      </c>
      <c r="L387" s="152"/>
      <c r="M387" s="157"/>
      <c r="N387" s="158"/>
      <c r="O387" s="158"/>
      <c r="P387" s="159">
        <f>SUM(P388:P418)</f>
        <v>0</v>
      </c>
      <c r="Q387" s="158"/>
      <c r="R387" s="159">
        <f>SUM(R388:R418)</f>
        <v>8.7144240000000012E-2</v>
      </c>
      <c r="S387" s="158"/>
      <c r="T387" s="160">
        <f>SUM(T388:T418)</f>
        <v>31.893199999999997</v>
      </c>
      <c r="AR387" s="153" t="s">
        <v>78</v>
      </c>
      <c r="AT387" s="161" t="s">
        <v>70</v>
      </c>
      <c r="AU387" s="161" t="s">
        <v>78</v>
      </c>
      <c r="AY387" s="153" t="s">
        <v>187</v>
      </c>
      <c r="BK387" s="162">
        <f>SUM(BK388:BK418)</f>
        <v>0</v>
      </c>
    </row>
    <row r="388" spans="1:65" s="2" customFormat="1" ht="21.75" customHeight="1">
      <c r="A388" s="35"/>
      <c r="B388" s="133"/>
      <c r="C388" s="165" t="s">
        <v>533</v>
      </c>
      <c r="D388" s="165" t="s">
        <v>189</v>
      </c>
      <c r="E388" s="166" t="s">
        <v>534</v>
      </c>
      <c r="F388" s="167" t="s">
        <v>535</v>
      </c>
      <c r="G388" s="168" t="s">
        <v>273</v>
      </c>
      <c r="H388" s="169">
        <v>124.681</v>
      </c>
      <c r="I388" s="170"/>
      <c r="J388" s="171">
        <f>ROUND(I388*H388,2)</f>
        <v>0</v>
      </c>
      <c r="K388" s="172"/>
      <c r="L388" s="36"/>
      <c r="M388" s="173" t="s">
        <v>1</v>
      </c>
      <c r="N388" s="174" t="s">
        <v>37</v>
      </c>
      <c r="O388" s="61"/>
      <c r="P388" s="175">
        <f>O388*H388</f>
        <v>0</v>
      </c>
      <c r="Q388" s="175">
        <v>4.0000000000000003E-5</v>
      </c>
      <c r="R388" s="175">
        <f>Q388*H388</f>
        <v>4.9872400000000004E-3</v>
      </c>
      <c r="S388" s="175">
        <v>0</v>
      </c>
      <c r="T388" s="176">
        <f>S388*H388</f>
        <v>0</v>
      </c>
      <c r="U388" s="35"/>
      <c r="V388" s="35"/>
      <c r="W388" s="35"/>
      <c r="X388" s="35"/>
      <c r="Y388" s="35"/>
      <c r="Z388" s="35"/>
      <c r="AA388" s="35"/>
      <c r="AB388" s="35"/>
      <c r="AC388" s="35"/>
      <c r="AD388" s="35"/>
      <c r="AE388" s="35"/>
      <c r="AR388" s="177" t="s">
        <v>193</v>
      </c>
      <c r="AT388" s="177" t="s">
        <v>189</v>
      </c>
      <c r="AU388" s="177" t="s">
        <v>92</v>
      </c>
      <c r="AY388" s="18" t="s">
        <v>187</v>
      </c>
      <c r="BE388" s="97">
        <f>IF(N388="základná",J388,0)</f>
        <v>0</v>
      </c>
      <c r="BF388" s="97">
        <f>IF(N388="znížená",J388,0)</f>
        <v>0</v>
      </c>
      <c r="BG388" s="97">
        <f>IF(N388="zákl. prenesená",J388,0)</f>
        <v>0</v>
      </c>
      <c r="BH388" s="97">
        <f>IF(N388="zníž. prenesená",J388,0)</f>
        <v>0</v>
      </c>
      <c r="BI388" s="97">
        <f>IF(N388="nulová",J388,0)</f>
        <v>0</v>
      </c>
      <c r="BJ388" s="18" t="s">
        <v>92</v>
      </c>
      <c r="BK388" s="97">
        <f>ROUND(I388*H388,2)</f>
        <v>0</v>
      </c>
      <c r="BL388" s="18" t="s">
        <v>193</v>
      </c>
      <c r="BM388" s="177" t="s">
        <v>536</v>
      </c>
    </row>
    <row r="389" spans="1:65" s="14" customFormat="1">
      <c r="B389" s="186"/>
      <c r="D389" s="179" t="s">
        <v>195</v>
      </c>
      <c r="E389" s="187" t="s">
        <v>1</v>
      </c>
      <c r="F389" s="188" t="s">
        <v>537</v>
      </c>
      <c r="H389" s="189">
        <v>41.040999999999997</v>
      </c>
      <c r="I389" s="190"/>
      <c r="L389" s="186"/>
      <c r="M389" s="191"/>
      <c r="N389" s="192"/>
      <c r="O389" s="192"/>
      <c r="P389" s="192"/>
      <c r="Q389" s="192"/>
      <c r="R389" s="192"/>
      <c r="S389" s="192"/>
      <c r="T389" s="193"/>
      <c r="AT389" s="187" t="s">
        <v>195</v>
      </c>
      <c r="AU389" s="187" t="s">
        <v>92</v>
      </c>
      <c r="AV389" s="14" t="s">
        <v>92</v>
      </c>
      <c r="AW389" s="14" t="s">
        <v>26</v>
      </c>
      <c r="AX389" s="14" t="s">
        <v>71</v>
      </c>
      <c r="AY389" s="187" t="s">
        <v>187</v>
      </c>
    </row>
    <row r="390" spans="1:65" s="14" customFormat="1">
      <c r="B390" s="186"/>
      <c r="D390" s="179" t="s">
        <v>195</v>
      </c>
      <c r="E390" s="187" t="s">
        <v>1</v>
      </c>
      <c r="F390" s="188" t="s">
        <v>538</v>
      </c>
      <c r="H390" s="189">
        <v>83.64</v>
      </c>
      <c r="I390" s="190"/>
      <c r="L390" s="186"/>
      <c r="M390" s="191"/>
      <c r="N390" s="192"/>
      <c r="O390" s="192"/>
      <c r="P390" s="192"/>
      <c r="Q390" s="192"/>
      <c r="R390" s="192"/>
      <c r="S390" s="192"/>
      <c r="T390" s="193"/>
      <c r="AT390" s="187" t="s">
        <v>195</v>
      </c>
      <c r="AU390" s="187" t="s">
        <v>92</v>
      </c>
      <c r="AV390" s="14" t="s">
        <v>92</v>
      </c>
      <c r="AW390" s="14" t="s">
        <v>26</v>
      </c>
      <c r="AX390" s="14" t="s">
        <v>71</v>
      </c>
      <c r="AY390" s="187" t="s">
        <v>187</v>
      </c>
    </row>
    <row r="391" spans="1:65" s="15" customFormat="1">
      <c r="B391" s="194"/>
      <c r="D391" s="179" t="s">
        <v>195</v>
      </c>
      <c r="E391" s="195" t="s">
        <v>1</v>
      </c>
      <c r="F391" s="196" t="s">
        <v>198</v>
      </c>
      <c r="H391" s="197">
        <v>124.681</v>
      </c>
      <c r="I391" s="198"/>
      <c r="L391" s="194"/>
      <c r="M391" s="199"/>
      <c r="N391" s="200"/>
      <c r="O391" s="200"/>
      <c r="P391" s="200"/>
      <c r="Q391" s="200"/>
      <c r="R391" s="200"/>
      <c r="S391" s="200"/>
      <c r="T391" s="201"/>
      <c r="AT391" s="195" t="s">
        <v>195</v>
      </c>
      <c r="AU391" s="195" t="s">
        <v>92</v>
      </c>
      <c r="AV391" s="15" t="s">
        <v>193</v>
      </c>
      <c r="AW391" s="15" t="s">
        <v>26</v>
      </c>
      <c r="AX391" s="15" t="s">
        <v>78</v>
      </c>
      <c r="AY391" s="195" t="s">
        <v>187</v>
      </c>
    </row>
    <row r="392" spans="1:65" s="2" customFormat="1" ht="21.75" customHeight="1">
      <c r="A392" s="35"/>
      <c r="B392" s="133"/>
      <c r="C392" s="165" t="s">
        <v>539</v>
      </c>
      <c r="D392" s="165" t="s">
        <v>189</v>
      </c>
      <c r="E392" s="166" t="s">
        <v>540</v>
      </c>
      <c r="F392" s="167" t="s">
        <v>541</v>
      </c>
      <c r="G392" s="168" t="s">
        <v>542</v>
      </c>
      <c r="H392" s="169">
        <v>2</v>
      </c>
      <c r="I392" s="170"/>
      <c r="J392" s="171">
        <f>ROUND(I392*H392,2)</f>
        <v>0</v>
      </c>
      <c r="K392" s="172"/>
      <c r="L392" s="36"/>
      <c r="M392" s="173" t="s">
        <v>1</v>
      </c>
      <c r="N392" s="174" t="s">
        <v>37</v>
      </c>
      <c r="O392" s="61"/>
      <c r="P392" s="175">
        <f>O392*H392</f>
        <v>0</v>
      </c>
      <c r="Q392" s="175">
        <v>5.9800000000000001E-3</v>
      </c>
      <c r="R392" s="175">
        <f>Q392*H392</f>
        <v>1.196E-2</v>
      </c>
      <c r="S392" s="175">
        <v>0</v>
      </c>
      <c r="T392" s="176">
        <f>S392*H392</f>
        <v>0</v>
      </c>
      <c r="U392" s="35"/>
      <c r="V392" s="35"/>
      <c r="W392" s="35"/>
      <c r="X392" s="35"/>
      <c r="Y392" s="35"/>
      <c r="Z392" s="35"/>
      <c r="AA392" s="35"/>
      <c r="AB392" s="35"/>
      <c r="AC392" s="35"/>
      <c r="AD392" s="35"/>
      <c r="AE392" s="35"/>
      <c r="AR392" s="177" t="s">
        <v>193</v>
      </c>
      <c r="AT392" s="177" t="s">
        <v>189</v>
      </c>
      <c r="AU392" s="177" t="s">
        <v>92</v>
      </c>
      <c r="AY392" s="18" t="s">
        <v>187</v>
      </c>
      <c r="BE392" s="97">
        <f>IF(N392="základná",J392,0)</f>
        <v>0</v>
      </c>
      <c r="BF392" s="97">
        <f>IF(N392="znížená",J392,0)</f>
        <v>0</v>
      </c>
      <c r="BG392" s="97">
        <f>IF(N392="zákl. prenesená",J392,0)</f>
        <v>0</v>
      </c>
      <c r="BH392" s="97">
        <f>IF(N392="zníž. prenesená",J392,0)</f>
        <v>0</v>
      </c>
      <c r="BI392" s="97">
        <f>IF(N392="nulová",J392,0)</f>
        <v>0</v>
      </c>
      <c r="BJ392" s="18" t="s">
        <v>92</v>
      </c>
      <c r="BK392" s="97">
        <f>ROUND(I392*H392,2)</f>
        <v>0</v>
      </c>
      <c r="BL392" s="18" t="s">
        <v>193</v>
      </c>
      <c r="BM392" s="177" t="s">
        <v>543</v>
      </c>
    </row>
    <row r="393" spans="1:65" s="2" customFormat="1" ht="16.5" customHeight="1">
      <c r="A393" s="35"/>
      <c r="B393" s="133"/>
      <c r="C393" s="202" t="s">
        <v>544</v>
      </c>
      <c r="D393" s="202" t="s">
        <v>241</v>
      </c>
      <c r="E393" s="203" t="s">
        <v>545</v>
      </c>
      <c r="F393" s="204" t="s">
        <v>546</v>
      </c>
      <c r="G393" s="205" t="s">
        <v>542</v>
      </c>
      <c r="H393" s="206">
        <v>2</v>
      </c>
      <c r="I393" s="207"/>
      <c r="J393" s="208">
        <f>ROUND(I393*H393,2)</f>
        <v>0</v>
      </c>
      <c r="K393" s="209"/>
      <c r="L393" s="210"/>
      <c r="M393" s="211" t="s">
        <v>1</v>
      </c>
      <c r="N393" s="212" t="s">
        <v>37</v>
      </c>
      <c r="O393" s="61"/>
      <c r="P393" s="175">
        <f>O393*H393</f>
        <v>0</v>
      </c>
      <c r="Q393" s="175">
        <v>3.5000000000000003E-2</v>
      </c>
      <c r="R393" s="175">
        <f>Q393*H393</f>
        <v>7.0000000000000007E-2</v>
      </c>
      <c r="S393" s="175">
        <v>0</v>
      </c>
      <c r="T393" s="176">
        <f>S393*H393</f>
        <v>0</v>
      </c>
      <c r="U393" s="35"/>
      <c r="V393" s="35"/>
      <c r="W393" s="35"/>
      <c r="X393" s="35"/>
      <c r="Y393" s="35"/>
      <c r="Z393" s="35"/>
      <c r="AA393" s="35"/>
      <c r="AB393" s="35"/>
      <c r="AC393" s="35"/>
      <c r="AD393" s="35"/>
      <c r="AE393" s="35"/>
      <c r="AR393" s="177" t="s">
        <v>226</v>
      </c>
      <c r="AT393" s="177" t="s">
        <v>241</v>
      </c>
      <c r="AU393" s="177" t="s">
        <v>92</v>
      </c>
      <c r="AY393" s="18" t="s">
        <v>187</v>
      </c>
      <c r="BE393" s="97">
        <f>IF(N393="základná",J393,0)</f>
        <v>0</v>
      </c>
      <c r="BF393" s="97">
        <f>IF(N393="znížená",J393,0)</f>
        <v>0</v>
      </c>
      <c r="BG393" s="97">
        <f>IF(N393="zákl. prenesená",J393,0)</f>
        <v>0</v>
      </c>
      <c r="BH393" s="97">
        <f>IF(N393="zníž. prenesená",J393,0)</f>
        <v>0</v>
      </c>
      <c r="BI393" s="97">
        <f>IF(N393="nulová",J393,0)</f>
        <v>0</v>
      </c>
      <c r="BJ393" s="18" t="s">
        <v>92</v>
      </c>
      <c r="BK393" s="97">
        <f>ROUND(I393*H393,2)</f>
        <v>0</v>
      </c>
      <c r="BL393" s="18" t="s">
        <v>193</v>
      </c>
      <c r="BM393" s="177" t="s">
        <v>547</v>
      </c>
    </row>
    <row r="394" spans="1:65" s="2" customFormat="1" ht="33" customHeight="1">
      <c r="A394" s="35"/>
      <c r="B394" s="133"/>
      <c r="C394" s="165" t="s">
        <v>548</v>
      </c>
      <c r="D394" s="165" t="s">
        <v>189</v>
      </c>
      <c r="E394" s="166" t="s">
        <v>549</v>
      </c>
      <c r="F394" s="167" t="s">
        <v>550</v>
      </c>
      <c r="G394" s="168" t="s">
        <v>192</v>
      </c>
      <c r="H394" s="169">
        <v>5.8449999999999998</v>
      </c>
      <c r="I394" s="170"/>
      <c r="J394" s="171">
        <f>ROUND(I394*H394,2)</f>
        <v>0</v>
      </c>
      <c r="K394" s="172"/>
      <c r="L394" s="36"/>
      <c r="M394" s="173" t="s">
        <v>1</v>
      </c>
      <c r="N394" s="174" t="s">
        <v>37</v>
      </c>
      <c r="O394" s="61"/>
      <c r="P394" s="175">
        <f>O394*H394</f>
        <v>0</v>
      </c>
      <c r="Q394" s="175">
        <v>0</v>
      </c>
      <c r="R394" s="175">
        <f>Q394*H394</f>
        <v>0</v>
      </c>
      <c r="S394" s="175">
        <v>2.4</v>
      </c>
      <c r="T394" s="176">
        <f>S394*H394</f>
        <v>14.027999999999999</v>
      </c>
      <c r="U394" s="35"/>
      <c r="V394" s="35"/>
      <c r="W394" s="35"/>
      <c r="X394" s="35"/>
      <c r="Y394" s="35"/>
      <c r="Z394" s="35"/>
      <c r="AA394" s="35"/>
      <c r="AB394" s="35"/>
      <c r="AC394" s="35"/>
      <c r="AD394" s="35"/>
      <c r="AE394" s="35"/>
      <c r="AR394" s="177" t="s">
        <v>193</v>
      </c>
      <c r="AT394" s="177" t="s">
        <v>189</v>
      </c>
      <c r="AU394" s="177" t="s">
        <v>92</v>
      </c>
      <c r="AY394" s="18" t="s">
        <v>187</v>
      </c>
      <c r="BE394" s="97">
        <f>IF(N394="základná",J394,0)</f>
        <v>0</v>
      </c>
      <c r="BF394" s="97">
        <f>IF(N394="znížená",J394,0)</f>
        <v>0</v>
      </c>
      <c r="BG394" s="97">
        <f>IF(N394="zákl. prenesená",J394,0)</f>
        <v>0</v>
      </c>
      <c r="BH394" s="97">
        <f>IF(N394="zníž. prenesená",J394,0)</f>
        <v>0</v>
      </c>
      <c r="BI394" s="97">
        <f>IF(N394="nulová",J394,0)</f>
        <v>0</v>
      </c>
      <c r="BJ394" s="18" t="s">
        <v>92</v>
      </c>
      <c r="BK394" s="97">
        <f>ROUND(I394*H394,2)</f>
        <v>0</v>
      </c>
      <c r="BL394" s="18" t="s">
        <v>193</v>
      </c>
      <c r="BM394" s="177" t="s">
        <v>551</v>
      </c>
    </row>
    <row r="395" spans="1:65" s="13" customFormat="1">
      <c r="B395" s="178"/>
      <c r="D395" s="179" t="s">
        <v>195</v>
      </c>
      <c r="E395" s="180" t="s">
        <v>1</v>
      </c>
      <c r="F395" s="181" t="s">
        <v>552</v>
      </c>
      <c r="H395" s="180" t="s">
        <v>1</v>
      </c>
      <c r="I395" s="182"/>
      <c r="L395" s="178"/>
      <c r="M395" s="183"/>
      <c r="N395" s="184"/>
      <c r="O395" s="184"/>
      <c r="P395" s="184"/>
      <c r="Q395" s="184"/>
      <c r="R395" s="184"/>
      <c r="S395" s="184"/>
      <c r="T395" s="185"/>
      <c r="AT395" s="180" t="s">
        <v>195</v>
      </c>
      <c r="AU395" s="180" t="s">
        <v>92</v>
      </c>
      <c r="AV395" s="13" t="s">
        <v>78</v>
      </c>
      <c r="AW395" s="13" t="s">
        <v>26</v>
      </c>
      <c r="AX395" s="13" t="s">
        <v>71</v>
      </c>
      <c r="AY395" s="180" t="s">
        <v>187</v>
      </c>
    </row>
    <row r="396" spans="1:65" s="14" customFormat="1">
      <c r="B396" s="186"/>
      <c r="D396" s="179" t="s">
        <v>195</v>
      </c>
      <c r="E396" s="187" t="s">
        <v>1</v>
      </c>
      <c r="F396" s="188" t="s">
        <v>553</v>
      </c>
      <c r="H396" s="189">
        <v>5.8449999999999998</v>
      </c>
      <c r="I396" s="190"/>
      <c r="L396" s="186"/>
      <c r="M396" s="191"/>
      <c r="N396" s="192"/>
      <c r="O396" s="192"/>
      <c r="P396" s="192"/>
      <c r="Q396" s="192"/>
      <c r="R396" s="192"/>
      <c r="S396" s="192"/>
      <c r="T396" s="193"/>
      <c r="AT396" s="187" t="s">
        <v>195</v>
      </c>
      <c r="AU396" s="187" t="s">
        <v>92</v>
      </c>
      <c r="AV396" s="14" t="s">
        <v>92</v>
      </c>
      <c r="AW396" s="14" t="s">
        <v>26</v>
      </c>
      <c r="AX396" s="14" t="s">
        <v>71</v>
      </c>
      <c r="AY396" s="187" t="s">
        <v>187</v>
      </c>
    </row>
    <row r="397" spans="1:65" s="15" customFormat="1">
      <c r="B397" s="194"/>
      <c r="D397" s="179" t="s">
        <v>195</v>
      </c>
      <c r="E397" s="195" t="s">
        <v>1</v>
      </c>
      <c r="F397" s="196" t="s">
        <v>198</v>
      </c>
      <c r="H397" s="197">
        <v>5.8449999999999998</v>
      </c>
      <c r="I397" s="198"/>
      <c r="L397" s="194"/>
      <c r="M397" s="199"/>
      <c r="N397" s="200"/>
      <c r="O397" s="200"/>
      <c r="P397" s="200"/>
      <c r="Q397" s="200"/>
      <c r="R397" s="200"/>
      <c r="S397" s="200"/>
      <c r="T397" s="201"/>
      <c r="AT397" s="195" t="s">
        <v>195</v>
      </c>
      <c r="AU397" s="195" t="s">
        <v>92</v>
      </c>
      <c r="AV397" s="15" t="s">
        <v>193</v>
      </c>
      <c r="AW397" s="15" t="s">
        <v>26</v>
      </c>
      <c r="AX397" s="15" t="s">
        <v>78</v>
      </c>
      <c r="AY397" s="195" t="s">
        <v>187</v>
      </c>
    </row>
    <row r="398" spans="1:65" s="2" customFormat="1" ht="33" customHeight="1">
      <c r="A398" s="35"/>
      <c r="B398" s="133"/>
      <c r="C398" s="165" t="s">
        <v>554</v>
      </c>
      <c r="D398" s="165" t="s">
        <v>189</v>
      </c>
      <c r="E398" s="166" t="s">
        <v>555</v>
      </c>
      <c r="F398" s="167" t="s">
        <v>556</v>
      </c>
      <c r="G398" s="168" t="s">
        <v>192</v>
      </c>
      <c r="H398" s="169">
        <v>4.6589999999999998</v>
      </c>
      <c r="I398" s="170"/>
      <c r="J398" s="171">
        <f>ROUND(I398*H398,2)</f>
        <v>0</v>
      </c>
      <c r="K398" s="172"/>
      <c r="L398" s="36"/>
      <c r="M398" s="173" t="s">
        <v>1</v>
      </c>
      <c r="N398" s="174" t="s">
        <v>37</v>
      </c>
      <c r="O398" s="61"/>
      <c r="P398" s="175">
        <f>O398*H398</f>
        <v>0</v>
      </c>
      <c r="Q398" s="175">
        <v>0</v>
      </c>
      <c r="R398" s="175">
        <f>Q398*H398</f>
        <v>0</v>
      </c>
      <c r="S398" s="175">
        <v>2.4</v>
      </c>
      <c r="T398" s="176">
        <f>S398*H398</f>
        <v>11.1816</v>
      </c>
      <c r="U398" s="35"/>
      <c r="V398" s="35"/>
      <c r="W398" s="35"/>
      <c r="X398" s="35"/>
      <c r="Y398" s="35"/>
      <c r="Z398" s="35"/>
      <c r="AA398" s="35"/>
      <c r="AB398" s="35"/>
      <c r="AC398" s="35"/>
      <c r="AD398" s="35"/>
      <c r="AE398" s="35"/>
      <c r="AR398" s="177" t="s">
        <v>193</v>
      </c>
      <c r="AT398" s="177" t="s">
        <v>189</v>
      </c>
      <c r="AU398" s="177" t="s">
        <v>92</v>
      </c>
      <c r="AY398" s="18" t="s">
        <v>187</v>
      </c>
      <c r="BE398" s="97">
        <f>IF(N398="základná",J398,0)</f>
        <v>0</v>
      </c>
      <c r="BF398" s="97">
        <f>IF(N398="znížená",J398,0)</f>
        <v>0</v>
      </c>
      <c r="BG398" s="97">
        <f>IF(N398="zákl. prenesená",J398,0)</f>
        <v>0</v>
      </c>
      <c r="BH398" s="97">
        <f>IF(N398="zníž. prenesená",J398,0)</f>
        <v>0</v>
      </c>
      <c r="BI398" s="97">
        <f>IF(N398="nulová",J398,0)</f>
        <v>0</v>
      </c>
      <c r="BJ398" s="18" t="s">
        <v>92</v>
      </c>
      <c r="BK398" s="97">
        <f>ROUND(I398*H398,2)</f>
        <v>0</v>
      </c>
      <c r="BL398" s="18" t="s">
        <v>193</v>
      </c>
      <c r="BM398" s="177" t="s">
        <v>557</v>
      </c>
    </row>
    <row r="399" spans="1:65" s="13" customFormat="1">
      <c r="B399" s="178"/>
      <c r="D399" s="179" t="s">
        <v>195</v>
      </c>
      <c r="E399" s="180" t="s">
        <v>1</v>
      </c>
      <c r="F399" s="181" t="s">
        <v>558</v>
      </c>
      <c r="H399" s="180" t="s">
        <v>1</v>
      </c>
      <c r="I399" s="182"/>
      <c r="L399" s="178"/>
      <c r="M399" s="183"/>
      <c r="N399" s="184"/>
      <c r="O399" s="184"/>
      <c r="P399" s="184"/>
      <c r="Q399" s="184"/>
      <c r="R399" s="184"/>
      <c r="S399" s="184"/>
      <c r="T399" s="185"/>
      <c r="AT399" s="180" t="s">
        <v>195</v>
      </c>
      <c r="AU399" s="180" t="s">
        <v>92</v>
      </c>
      <c r="AV399" s="13" t="s">
        <v>78</v>
      </c>
      <c r="AW399" s="13" t="s">
        <v>26</v>
      </c>
      <c r="AX399" s="13" t="s">
        <v>71</v>
      </c>
      <c r="AY399" s="180" t="s">
        <v>187</v>
      </c>
    </row>
    <row r="400" spans="1:65" s="14" customFormat="1">
      <c r="B400" s="186"/>
      <c r="D400" s="179" t="s">
        <v>195</v>
      </c>
      <c r="E400" s="187" t="s">
        <v>1</v>
      </c>
      <c r="F400" s="188" t="s">
        <v>559</v>
      </c>
      <c r="H400" s="189">
        <v>4.6589999999999998</v>
      </c>
      <c r="I400" s="190"/>
      <c r="L400" s="186"/>
      <c r="M400" s="191"/>
      <c r="N400" s="192"/>
      <c r="O400" s="192"/>
      <c r="P400" s="192"/>
      <c r="Q400" s="192"/>
      <c r="R400" s="192"/>
      <c r="S400" s="192"/>
      <c r="T400" s="193"/>
      <c r="AT400" s="187" t="s">
        <v>195</v>
      </c>
      <c r="AU400" s="187" t="s">
        <v>92</v>
      </c>
      <c r="AV400" s="14" t="s">
        <v>92</v>
      </c>
      <c r="AW400" s="14" t="s">
        <v>26</v>
      </c>
      <c r="AX400" s="14" t="s">
        <v>71</v>
      </c>
      <c r="AY400" s="187" t="s">
        <v>187</v>
      </c>
    </row>
    <row r="401" spans="1:65" s="15" customFormat="1">
      <c r="B401" s="194"/>
      <c r="D401" s="179" t="s">
        <v>195</v>
      </c>
      <c r="E401" s="195" t="s">
        <v>1</v>
      </c>
      <c r="F401" s="196" t="s">
        <v>198</v>
      </c>
      <c r="H401" s="197">
        <v>4.6589999999999998</v>
      </c>
      <c r="I401" s="198"/>
      <c r="L401" s="194"/>
      <c r="M401" s="199"/>
      <c r="N401" s="200"/>
      <c r="O401" s="200"/>
      <c r="P401" s="200"/>
      <c r="Q401" s="200"/>
      <c r="R401" s="200"/>
      <c r="S401" s="200"/>
      <c r="T401" s="201"/>
      <c r="AT401" s="195" t="s">
        <v>195</v>
      </c>
      <c r="AU401" s="195" t="s">
        <v>92</v>
      </c>
      <c r="AV401" s="15" t="s">
        <v>193</v>
      </c>
      <c r="AW401" s="15" t="s">
        <v>26</v>
      </c>
      <c r="AX401" s="15" t="s">
        <v>78</v>
      </c>
      <c r="AY401" s="195" t="s">
        <v>187</v>
      </c>
    </row>
    <row r="402" spans="1:65" s="2" customFormat="1" ht="33" customHeight="1">
      <c r="A402" s="35"/>
      <c r="B402" s="133"/>
      <c r="C402" s="165" t="s">
        <v>560</v>
      </c>
      <c r="D402" s="165" t="s">
        <v>189</v>
      </c>
      <c r="E402" s="166" t="s">
        <v>561</v>
      </c>
      <c r="F402" s="167" t="s">
        <v>562</v>
      </c>
      <c r="G402" s="168" t="s">
        <v>192</v>
      </c>
      <c r="H402" s="169">
        <v>2.8879999999999999</v>
      </c>
      <c r="I402" s="170"/>
      <c r="J402" s="171">
        <f>ROUND(I402*H402,2)</f>
        <v>0</v>
      </c>
      <c r="K402" s="172"/>
      <c r="L402" s="36"/>
      <c r="M402" s="173" t="s">
        <v>1</v>
      </c>
      <c r="N402" s="174" t="s">
        <v>37</v>
      </c>
      <c r="O402" s="61"/>
      <c r="P402" s="175">
        <f>O402*H402</f>
        <v>0</v>
      </c>
      <c r="Q402" s="175">
        <v>0</v>
      </c>
      <c r="R402" s="175">
        <f>Q402*H402</f>
        <v>0</v>
      </c>
      <c r="S402" s="175">
        <v>2.2000000000000002</v>
      </c>
      <c r="T402" s="176">
        <f>S402*H402</f>
        <v>6.3536000000000001</v>
      </c>
      <c r="U402" s="35"/>
      <c r="V402" s="35"/>
      <c r="W402" s="35"/>
      <c r="X402" s="35"/>
      <c r="Y402" s="35"/>
      <c r="Z402" s="35"/>
      <c r="AA402" s="35"/>
      <c r="AB402" s="35"/>
      <c r="AC402" s="35"/>
      <c r="AD402" s="35"/>
      <c r="AE402" s="35"/>
      <c r="AR402" s="177" t="s">
        <v>193</v>
      </c>
      <c r="AT402" s="177" t="s">
        <v>189</v>
      </c>
      <c r="AU402" s="177" t="s">
        <v>92</v>
      </c>
      <c r="AY402" s="18" t="s">
        <v>187</v>
      </c>
      <c r="BE402" s="97">
        <f>IF(N402="základná",J402,0)</f>
        <v>0</v>
      </c>
      <c r="BF402" s="97">
        <f>IF(N402="znížená",J402,0)</f>
        <v>0</v>
      </c>
      <c r="BG402" s="97">
        <f>IF(N402="zákl. prenesená",J402,0)</f>
        <v>0</v>
      </c>
      <c r="BH402" s="97">
        <f>IF(N402="zníž. prenesená",J402,0)</f>
        <v>0</v>
      </c>
      <c r="BI402" s="97">
        <f>IF(N402="nulová",J402,0)</f>
        <v>0</v>
      </c>
      <c r="BJ402" s="18" t="s">
        <v>92</v>
      </c>
      <c r="BK402" s="97">
        <f>ROUND(I402*H402,2)</f>
        <v>0</v>
      </c>
      <c r="BL402" s="18" t="s">
        <v>193</v>
      </c>
      <c r="BM402" s="177" t="s">
        <v>563</v>
      </c>
    </row>
    <row r="403" spans="1:65" s="14" customFormat="1">
      <c r="B403" s="186"/>
      <c r="D403" s="179" t="s">
        <v>195</v>
      </c>
      <c r="E403" s="187" t="s">
        <v>1</v>
      </c>
      <c r="F403" s="188" t="s">
        <v>564</v>
      </c>
      <c r="H403" s="189">
        <v>2.72</v>
      </c>
      <c r="I403" s="190"/>
      <c r="L403" s="186"/>
      <c r="M403" s="191"/>
      <c r="N403" s="192"/>
      <c r="O403" s="192"/>
      <c r="P403" s="192"/>
      <c r="Q403" s="192"/>
      <c r="R403" s="192"/>
      <c r="S403" s="192"/>
      <c r="T403" s="193"/>
      <c r="AT403" s="187" t="s">
        <v>195</v>
      </c>
      <c r="AU403" s="187" t="s">
        <v>92</v>
      </c>
      <c r="AV403" s="14" t="s">
        <v>92</v>
      </c>
      <c r="AW403" s="14" t="s">
        <v>26</v>
      </c>
      <c r="AX403" s="14" t="s">
        <v>71</v>
      </c>
      <c r="AY403" s="187" t="s">
        <v>187</v>
      </c>
    </row>
    <row r="404" spans="1:65" s="14" customFormat="1">
      <c r="B404" s="186"/>
      <c r="D404" s="179" t="s">
        <v>195</v>
      </c>
      <c r="E404" s="187" t="s">
        <v>1</v>
      </c>
      <c r="F404" s="188" t="s">
        <v>565</v>
      </c>
      <c r="H404" s="189">
        <v>0.16800000000000001</v>
      </c>
      <c r="I404" s="190"/>
      <c r="L404" s="186"/>
      <c r="M404" s="191"/>
      <c r="N404" s="192"/>
      <c r="O404" s="192"/>
      <c r="P404" s="192"/>
      <c r="Q404" s="192"/>
      <c r="R404" s="192"/>
      <c r="S404" s="192"/>
      <c r="T404" s="193"/>
      <c r="AT404" s="187" t="s">
        <v>195</v>
      </c>
      <c r="AU404" s="187" t="s">
        <v>92</v>
      </c>
      <c r="AV404" s="14" t="s">
        <v>92</v>
      </c>
      <c r="AW404" s="14" t="s">
        <v>26</v>
      </c>
      <c r="AX404" s="14" t="s">
        <v>71</v>
      </c>
      <c r="AY404" s="187" t="s">
        <v>187</v>
      </c>
    </row>
    <row r="405" spans="1:65" s="15" customFormat="1">
      <c r="B405" s="194"/>
      <c r="D405" s="179" t="s">
        <v>195</v>
      </c>
      <c r="E405" s="195" t="s">
        <v>1</v>
      </c>
      <c r="F405" s="196" t="s">
        <v>198</v>
      </c>
      <c r="H405" s="197">
        <v>2.8879999999999999</v>
      </c>
      <c r="I405" s="198"/>
      <c r="L405" s="194"/>
      <c r="M405" s="199"/>
      <c r="N405" s="200"/>
      <c r="O405" s="200"/>
      <c r="P405" s="200"/>
      <c r="Q405" s="200"/>
      <c r="R405" s="200"/>
      <c r="S405" s="200"/>
      <c r="T405" s="201"/>
      <c r="AT405" s="195" t="s">
        <v>195</v>
      </c>
      <c r="AU405" s="195" t="s">
        <v>92</v>
      </c>
      <c r="AV405" s="15" t="s">
        <v>193</v>
      </c>
      <c r="AW405" s="15" t="s">
        <v>26</v>
      </c>
      <c r="AX405" s="15" t="s">
        <v>78</v>
      </c>
      <c r="AY405" s="195" t="s">
        <v>187</v>
      </c>
    </row>
    <row r="406" spans="1:65" s="2" customFormat="1" ht="33" customHeight="1">
      <c r="A406" s="35"/>
      <c r="B406" s="133"/>
      <c r="C406" s="165" t="s">
        <v>566</v>
      </c>
      <c r="D406" s="165" t="s">
        <v>189</v>
      </c>
      <c r="E406" s="166" t="s">
        <v>567</v>
      </c>
      <c r="F406" s="167" t="s">
        <v>568</v>
      </c>
      <c r="G406" s="168" t="s">
        <v>542</v>
      </c>
      <c r="H406" s="169">
        <v>1</v>
      </c>
      <c r="I406" s="170"/>
      <c r="J406" s="171">
        <f>ROUND(I406*H406,2)</f>
        <v>0</v>
      </c>
      <c r="K406" s="172"/>
      <c r="L406" s="36"/>
      <c r="M406" s="173" t="s">
        <v>1</v>
      </c>
      <c r="N406" s="174" t="s">
        <v>37</v>
      </c>
      <c r="O406" s="61"/>
      <c r="P406" s="175">
        <f>O406*H406</f>
        <v>0</v>
      </c>
      <c r="Q406" s="175">
        <v>0</v>
      </c>
      <c r="R406" s="175">
        <f>Q406*H406</f>
        <v>0</v>
      </c>
      <c r="S406" s="175">
        <v>0.33</v>
      </c>
      <c r="T406" s="176">
        <f>S406*H406</f>
        <v>0.33</v>
      </c>
      <c r="U406" s="35"/>
      <c r="V406" s="35"/>
      <c r="W406" s="35"/>
      <c r="X406" s="35"/>
      <c r="Y406" s="35"/>
      <c r="Z406" s="35"/>
      <c r="AA406" s="35"/>
      <c r="AB406" s="35"/>
      <c r="AC406" s="35"/>
      <c r="AD406" s="35"/>
      <c r="AE406" s="35"/>
      <c r="AR406" s="177" t="s">
        <v>193</v>
      </c>
      <c r="AT406" s="177" t="s">
        <v>189</v>
      </c>
      <c r="AU406" s="177" t="s">
        <v>92</v>
      </c>
      <c r="AY406" s="18" t="s">
        <v>187</v>
      </c>
      <c r="BE406" s="97">
        <f>IF(N406="základná",J406,0)</f>
        <v>0</v>
      </c>
      <c r="BF406" s="97">
        <f>IF(N406="znížená",J406,0)</f>
        <v>0</v>
      </c>
      <c r="BG406" s="97">
        <f>IF(N406="zákl. prenesená",J406,0)</f>
        <v>0</v>
      </c>
      <c r="BH406" s="97">
        <f>IF(N406="zníž. prenesená",J406,0)</f>
        <v>0</v>
      </c>
      <c r="BI406" s="97">
        <f>IF(N406="nulová",J406,0)</f>
        <v>0</v>
      </c>
      <c r="BJ406" s="18" t="s">
        <v>92</v>
      </c>
      <c r="BK406" s="97">
        <f>ROUND(I406*H406,2)</f>
        <v>0</v>
      </c>
      <c r="BL406" s="18" t="s">
        <v>193</v>
      </c>
      <c r="BM406" s="177" t="s">
        <v>569</v>
      </c>
    </row>
    <row r="407" spans="1:65" s="13" customFormat="1">
      <c r="B407" s="178"/>
      <c r="D407" s="179" t="s">
        <v>195</v>
      </c>
      <c r="E407" s="180" t="s">
        <v>1</v>
      </c>
      <c r="F407" s="181" t="s">
        <v>570</v>
      </c>
      <c r="H407" s="180" t="s">
        <v>1</v>
      </c>
      <c r="I407" s="182"/>
      <c r="L407" s="178"/>
      <c r="M407" s="183"/>
      <c r="N407" s="184"/>
      <c r="O407" s="184"/>
      <c r="P407" s="184"/>
      <c r="Q407" s="184"/>
      <c r="R407" s="184"/>
      <c r="S407" s="184"/>
      <c r="T407" s="185"/>
      <c r="AT407" s="180" t="s">
        <v>195</v>
      </c>
      <c r="AU407" s="180" t="s">
        <v>92</v>
      </c>
      <c r="AV407" s="13" t="s">
        <v>78</v>
      </c>
      <c r="AW407" s="13" t="s">
        <v>26</v>
      </c>
      <c r="AX407" s="13" t="s">
        <v>71</v>
      </c>
      <c r="AY407" s="180" t="s">
        <v>187</v>
      </c>
    </row>
    <row r="408" spans="1:65" s="14" customFormat="1">
      <c r="B408" s="186"/>
      <c r="D408" s="179" t="s">
        <v>195</v>
      </c>
      <c r="E408" s="187" t="s">
        <v>1</v>
      </c>
      <c r="F408" s="188" t="s">
        <v>78</v>
      </c>
      <c r="H408" s="189">
        <v>1</v>
      </c>
      <c r="I408" s="190"/>
      <c r="L408" s="186"/>
      <c r="M408" s="191"/>
      <c r="N408" s="192"/>
      <c r="O408" s="192"/>
      <c r="P408" s="192"/>
      <c r="Q408" s="192"/>
      <c r="R408" s="192"/>
      <c r="S408" s="192"/>
      <c r="T408" s="193"/>
      <c r="AT408" s="187" t="s">
        <v>195</v>
      </c>
      <c r="AU408" s="187" t="s">
        <v>92</v>
      </c>
      <c r="AV408" s="14" t="s">
        <v>92</v>
      </c>
      <c r="AW408" s="14" t="s">
        <v>26</v>
      </c>
      <c r="AX408" s="14" t="s">
        <v>71</v>
      </c>
      <c r="AY408" s="187" t="s">
        <v>187</v>
      </c>
    </row>
    <row r="409" spans="1:65" s="15" customFormat="1">
      <c r="B409" s="194"/>
      <c r="D409" s="179" t="s">
        <v>195</v>
      </c>
      <c r="E409" s="195" t="s">
        <v>1</v>
      </c>
      <c r="F409" s="196" t="s">
        <v>198</v>
      </c>
      <c r="H409" s="197">
        <v>1</v>
      </c>
      <c r="I409" s="198"/>
      <c r="L409" s="194"/>
      <c r="M409" s="199"/>
      <c r="N409" s="200"/>
      <c r="O409" s="200"/>
      <c r="P409" s="200"/>
      <c r="Q409" s="200"/>
      <c r="R409" s="200"/>
      <c r="S409" s="200"/>
      <c r="T409" s="201"/>
      <c r="AT409" s="195" t="s">
        <v>195</v>
      </c>
      <c r="AU409" s="195" t="s">
        <v>92</v>
      </c>
      <c r="AV409" s="15" t="s">
        <v>193</v>
      </c>
      <c r="AW409" s="15" t="s">
        <v>26</v>
      </c>
      <c r="AX409" s="15" t="s">
        <v>78</v>
      </c>
      <c r="AY409" s="195" t="s">
        <v>187</v>
      </c>
    </row>
    <row r="410" spans="1:65" s="2" customFormat="1" ht="21.75" customHeight="1">
      <c r="A410" s="35"/>
      <c r="B410" s="133"/>
      <c r="C410" s="165" t="s">
        <v>571</v>
      </c>
      <c r="D410" s="165" t="s">
        <v>189</v>
      </c>
      <c r="E410" s="166" t="s">
        <v>572</v>
      </c>
      <c r="F410" s="167" t="s">
        <v>573</v>
      </c>
      <c r="G410" s="168" t="s">
        <v>289</v>
      </c>
      <c r="H410" s="169">
        <v>19.7</v>
      </c>
      <c r="I410" s="170"/>
      <c r="J410" s="171">
        <f>ROUND(I410*H410,2)</f>
        <v>0</v>
      </c>
      <c r="K410" s="172"/>
      <c r="L410" s="36"/>
      <c r="M410" s="173" t="s">
        <v>1</v>
      </c>
      <c r="N410" s="174" t="s">
        <v>37</v>
      </c>
      <c r="O410" s="61"/>
      <c r="P410" s="175">
        <f>O410*H410</f>
        <v>0</v>
      </c>
      <c r="Q410" s="175">
        <v>1.0000000000000001E-5</v>
      </c>
      <c r="R410" s="175">
        <f>Q410*H410</f>
        <v>1.9700000000000002E-4</v>
      </c>
      <c r="S410" s="175">
        <v>0</v>
      </c>
      <c r="T410" s="176">
        <f>S410*H410</f>
        <v>0</v>
      </c>
      <c r="U410" s="35"/>
      <c r="V410" s="35"/>
      <c r="W410" s="35"/>
      <c r="X410" s="35"/>
      <c r="Y410" s="35"/>
      <c r="Z410" s="35"/>
      <c r="AA410" s="35"/>
      <c r="AB410" s="35"/>
      <c r="AC410" s="35"/>
      <c r="AD410" s="35"/>
      <c r="AE410" s="35"/>
      <c r="AR410" s="177" t="s">
        <v>193</v>
      </c>
      <c r="AT410" s="177" t="s">
        <v>189</v>
      </c>
      <c r="AU410" s="177" t="s">
        <v>92</v>
      </c>
      <c r="AY410" s="18" t="s">
        <v>187</v>
      </c>
      <c r="BE410" s="97">
        <f>IF(N410="základná",J410,0)</f>
        <v>0</v>
      </c>
      <c r="BF410" s="97">
        <f>IF(N410="znížená",J410,0)</f>
        <v>0</v>
      </c>
      <c r="BG410" s="97">
        <f>IF(N410="zákl. prenesená",J410,0)</f>
        <v>0</v>
      </c>
      <c r="BH410" s="97">
        <f>IF(N410="zníž. prenesená",J410,0)</f>
        <v>0</v>
      </c>
      <c r="BI410" s="97">
        <f>IF(N410="nulová",J410,0)</f>
        <v>0</v>
      </c>
      <c r="BJ410" s="18" t="s">
        <v>92</v>
      </c>
      <c r="BK410" s="97">
        <f>ROUND(I410*H410,2)</f>
        <v>0</v>
      </c>
      <c r="BL410" s="18" t="s">
        <v>193</v>
      </c>
      <c r="BM410" s="177" t="s">
        <v>574</v>
      </c>
    </row>
    <row r="411" spans="1:65" s="14" customFormat="1">
      <c r="B411" s="186"/>
      <c r="D411" s="179" t="s">
        <v>195</v>
      </c>
      <c r="E411" s="187" t="s">
        <v>1</v>
      </c>
      <c r="F411" s="188" t="s">
        <v>575</v>
      </c>
      <c r="H411" s="189">
        <v>17.600000000000001</v>
      </c>
      <c r="I411" s="190"/>
      <c r="L411" s="186"/>
      <c r="M411" s="191"/>
      <c r="N411" s="192"/>
      <c r="O411" s="192"/>
      <c r="P411" s="192"/>
      <c r="Q411" s="192"/>
      <c r="R411" s="192"/>
      <c r="S411" s="192"/>
      <c r="T411" s="193"/>
      <c r="AT411" s="187" t="s">
        <v>195</v>
      </c>
      <c r="AU411" s="187" t="s">
        <v>92</v>
      </c>
      <c r="AV411" s="14" t="s">
        <v>92</v>
      </c>
      <c r="AW411" s="14" t="s">
        <v>26</v>
      </c>
      <c r="AX411" s="14" t="s">
        <v>71</v>
      </c>
      <c r="AY411" s="187" t="s">
        <v>187</v>
      </c>
    </row>
    <row r="412" spans="1:65" s="14" customFormat="1">
      <c r="B412" s="186"/>
      <c r="D412" s="179" t="s">
        <v>195</v>
      </c>
      <c r="E412" s="187" t="s">
        <v>1</v>
      </c>
      <c r="F412" s="188" t="s">
        <v>576</v>
      </c>
      <c r="H412" s="189">
        <v>2.1</v>
      </c>
      <c r="I412" s="190"/>
      <c r="L412" s="186"/>
      <c r="M412" s="191"/>
      <c r="N412" s="192"/>
      <c r="O412" s="192"/>
      <c r="P412" s="192"/>
      <c r="Q412" s="192"/>
      <c r="R412" s="192"/>
      <c r="S412" s="192"/>
      <c r="T412" s="193"/>
      <c r="AT412" s="187" t="s">
        <v>195</v>
      </c>
      <c r="AU412" s="187" t="s">
        <v>92</v>
      </c>
      <c r="AV412" s="14" t="s">
        <v>92</v>
      </c>
      <c r="AW412" s="14" t="s">
        <v>26</v>
      </c>
      <c r="AX412" s="14" t="s">
        <v>71</v>
      </c>
      <c r="AY412" s="187" t="s">
        <v>187</v>
      </c>
    </row>
    <row r="413" spans="1:65" s="15" customFormat="1">
      <c r="B413" s="194"/>
      <c r="D413" s="179" t="s">
        <v>195</v>
      </c>
      <c r="E413" s="195" t="s">
        <v>1</v>
      </c>
      <c r="F413" s="196" t="s">
        <v>198</v>
      </c>
      <c r="H413" s="197">
        <v>19.7</v>
      </c>
      <c r="I413" s="198"/>
      <c r="L413" s="194"/>
      <c r="M413" s="199"/>
      <c r="N413" s="200"/>
      <c r="O413" s="200"/>
      <c r="P413" s="200"/>
      <c r="Q413" s="200"/>
      <c r="R413" s="200"/>
      <c r="S413" s="200"/>
      <c r="T413" s="201"/>
      <c r="AT413" s="195" t="s">
        <v>195</v>
      </c>
      <c r="AU413" s="195" t="s">
        <v>92</v>
      </c>
      <c r="AV413" s="15" t="s">
        <v>193</v>
      </c>
      <c r="AW413" s="15" t="s">
        <v>26</v>
      </c>
      <c r="AX413" s="15" t="s">
        <v>78</v>
      </c>
      <c r="AY413" s="195" t="s">
        <v>187</v>
      </c>
    </row>
    <row r="414" spans="1:65" s="2" customFormat="1" ht="21.75" customHeight="1">
      <c r="A414" s="35"/>
      <c r="B414" s="133"/>
      <c r="C414" s="165" t="s">
        <v>577</v>
      </c>
      <c r="D414" s="165" t="s">
        <v>189</v>
      </c>
      <c r="E414" s="166" t="s">
        <v>578</v>
      </c>
      <c r="F414" s="167" t="s">
        <v>579</v>
      </c>
      <c r="G414" s="168" t="s">
        <v>244</v>
      </c>
      <c r="H414" s="169">
        <v>31.927</v>
      </c>
      <c r="I414" s="170"/>
      <c r="J414" s="171">
        <f>ROUND(I414*H414,2)</f>
        <v>0</v>
      </c>
      <c r="K414" s="172"/>
      <c r="L414" s="36"/>
      <c r="M414" s="173" t="s">
        <v>1</v>
      </c>
      <c r="N414" s="174" t="s">
        <v>37</v>
      </c>
      <c r="O414" s="61"/>
      <c r="P414" s="175">
        <f>O414*H414</f>
        <v>0</v>
      </c>
      <c r="Q414" s="175">
        <v>0</v>
      </c>
      <c r="R414" s="175">
        <f>Q414*H414</f>
        <v>0</v>
      </c>
      <c r="S414" s="175">
        <v>0</v>
      </c>
      <c r="T414" s="176">
        <f>S414*H414</f>
        <v>0</v>
      </c>
      <c r="U414" s="35"/>
      <c r="V414" s="35"/>
      <c r="W414" s="35"/>
      <c r="X414" s="35"/>
      <c r="Y414" s="35"/>
      <c r="Z414" s="35"/>
      <c r="AA414" s="35"/>
      <c r="AB414" s="35"/>
      <c r="AC414" s="35"/>
      <c r="AD414" s="35"/>
      <c r="AE414" s="35"/>
      <c r="AR414" s="177" t="s">
        <v>193</v>
      </c>
      <c r="AT414" s="177" t="s">
        <v>189</v>
      </c>
      <c r="AU414" s="177" t="s">
        <v>92</v>
      </c>
      <c r="AY414" s="18" t="s">
        <v>187</v>
      </c>
      <c r="BE414" s="97">
        <f>IF(N414="základná",J414,0)</f>
        <v>0</v>
      </c>
      <c r="BF414" s="97">
        <f>IF(N414="znížená",J414,0)</f>
        <v>0</v>
      </c>
      <c r="BG414" s="97">
        <f>IF(N414="zákl. prenesená",J414,0)</f>
        <v>0</v>
      </c>
      <c r="BH414" s="97">
        <f>IF(N414="zníž. prenesená",J414,0)</f>
        <v>0</v>
      </c>
      <c r="BI414" s="97">
        <f>IF(N414="nulová",J414,0)</f>
        <v>0</v>
      </c>
      <c r="BJ414" s="18" t="s">
        <v>92</v>
      </c>
      <c r="BK414" s="97">
        <f>ROUND(I414*H414,2)</f>
        <v>0</v>
      </c>
      <c r="BL414" s="18" t="s">
        <v>193</v>
      </c>
      <c r="BM414" s="177" t="s">
        <v>580</v>
      </c>
    </row>
    <row r="415" spans="1:65" s="2" customFormat="1" ht="33" customHeight="1">
      <c r="A415" s="35"/>
      <c r="B415" s="133"/>
      <c r="C415" s="165" t="s">
        <v>581</v>
      </c>
      <c r="D415" s="165" t="s">
        <v>189</v>
      </c>
      <c r="E415" s="166" t="s">
        <v>582</v>
      </c>
      <c r="F415" s="167" t="s">
        <v>583</v>
      </c>
      <c r="G415" s="168" t="s">
        <v>244</v>
      </c>
      <c r="H415" s="169">
        <v>606.61300000000006</v>
      </c>
      <c r="I415" s="170"/>
      <c r="J415" s="171">
        <f>ROUND(I415*H415,2)</f>
        <v>0</v>
      </c>
      <c r="K415" s="172"/>
      <c r="L415" s="36"/>
      <c r="M415" s="173" t="s">
        <v>1</v>
      </c>
      <c r="N415" s="174" t="s">
        <v>37</v>
      </c>
      <c r="O415" s="61"/>
      <c r="P415" s="175">
        <f>O415*H415</f>
        <v>0</v>
      </c>
      <c r="Q415" s="175">
        <v>0</v>
      </c>
      <c r="R415" s="175">
        <f>Q415*H415</f>
        <v>0</v>
      </c>
      <c r="S415" s="175">
        <v>0</v>
      </c>
      <c r="T415" s="176">
        <f>S415*H415</f>
        <v>0</v>
      </c>
      <c r="U415" s="35"/>
      <c r="V415" s="35"/>
      <c r="W415" s="35"/>
      <c r="X415" s="35"/>
      <c r="Y415" s="35"/>
      <c r="Z415" s="35"/>
      <c r="AA415" s="35"/>
      <c r="AB415" s="35"/>
      <c r="AC415" s="35"/>
      <c r="AD415" s="35"/>
      <c r="AE415" s="35"/>
      <c r="AR415" s="177" t="s">
        <v>193</v>
      </c>
      <c r="AT415" s="177" t="s">
        <v>189</v>
      </c>
      <c r="AU415" s="177" t="s">
        <v>92</v>
      </c>
      <c r="AY415" s="18" t="s">
        <v>187</v>
      </c>
      <c r="BE415" s="97">
        <f>IF(N415="základná",J415,0)</f>
        <v>0</v>
      </c>
      <c r="BF415" s="97">
        <f>IF(N415="znížená",J415,0)</f>
        <v>0</v>
      </c>
      <c r="BG415" s="97">
        <f>IF(N415="zákl. prenesená",J415,0)</f>
        <v>0</v>
      </c>
      <c r="BH415" s="97">
        <f>IF(N415="zníž. prenesená",J415,0)</f>
        <v>0</v>
      </c>
      <c r="BI415" s="97">
        <f>IF(N415="nulová",J415,0)</f>
        <v>0</v>
      </c>
      <c r="BJ415" s="18" t="s">
        <v>92</v>
      </c>
      <c r="BK415" s="97">
        <f>ROUND(I415*H415,2)</f>
        <v>0</v>
      </c>
      <c r="BL415" s="18" t="s">
        <v>193</v>
      </c>
      <c r="BM415" s="177" t="s">
        <v>584</v>
      </c>
    </row>
    <row r="416" spans="1:65" s="14" customFormat="1">
      <c r="B416" s="186"/>
      <c r="D416" s="179" t="s">
        <v>195</v>
      </c>
      <c r="F416" s="188" t="s">
        <v>585</v>
      </c>
      <c r="H416" s="189">
        <v>606.61300000000006</v>
      </c>
      <c r="I416" s="190"/>
      <c r="L416" s="186"/>
      <c r="M416" s="191"/>
      <c r="N416" s="192"/>
      <c r="O416" s="192"/>
      <c r="P416" s="192"/>
      <c r="Q416" s="192"/>
      <c r="R416" s="192"/>
      <c r="S416" s="192"/>
      <c r="T416" s="193"/>
      <c r="AT416" s="187" t="s">
        <v>195</v>
      </c>
      <c r="AU416" s="187" t="s">
        <v>92</v>
      </c>
      <c r="AV416" s="14" t="s">
        <v>92</v>
      </c>
      <c r="AW416" s="14" t="s">
        <v>3</v>
      </c>
      <c r="AX416" s="14" t="s">
        <v>78</v>
      </c>
      <c r="AY416" s="187" t="s">
        <v>187</v>
      </c>
    </row>
    <row r="417" spans="1:65" s="2" customFormat="1" ht="21.75" customHeight="1">
      <c r="A417" s="35"/>
      <c r="B417" s="133"/>
      <c r="C417" s="165" t="s">
        <v>586</v>
      </c>
      <c r="D417" s="165" t="s">
        <v>189</v>
      </c>
      <c r="E417" s="166" t="s">
        <v>587</v>
      </c>
      <c r="F417" s="167" t="s">
        <v>588</v>
      </c>
      <c r="G417" s="168" t="s">
        <v>244</v>
      </c>
      <c r="H417" s="169">
        <v>31.927</v>
      </c>
      <c r="I417" s="170"/>
      <c r="J417" s="171">
        <f>ROUND(I417*H417,2)</f>
        <v>0</v>
      </c>
      <c r="K417" s="172"/>
      <c r="L417" s="36"/>
      <c r="M417" s="173" t="s">
        <v>1</v>
      </c>
      <c r="N417" s="174" t="s">
        <v>37</v>
      </c>
      <c r="O417" s="61"/>
      <c r="P417" s="175">
        <f>O417*H417</f>
        <v>0</v>
      </c>
      <c r="Q417" s="175">
        <v>0</v>
      </c>
      <c r="R417" s="175">
        <f>Q417*H417</f>
        <v>0</v>
      </c>
      <c r="S417" s="175">
        <v>0</v>
      </c>
      <c r="T417" s="176">
        <f>S417*H417</f>
        <v>0</v>
      </c>
      <c r="U417" s="35"/>
      <c r="V417" s="35"/>
      <c r="W417" s="35"/>
      <c r="X417" s="35"/>
      <c r="Y417" s="35"/>
      <c r="Z417" s="35"/>
      <c r="AA417" s="35"/>
      <c r="AB417" s="35"/>
      <c r="AC417" s="35"/>
      <c r="AD417" s="35"/>
      <c r="AE417" s="35"/>
      <c r="AR417" s="177" t="s">
        <v>193</v>
      </c>
      <c r="AT417" s="177" t="s">
        <v>189</v>
      </c>
      <c r="AU417" s="177" t="s">
        <v>92</v>
      </c>
      <c r="AY417" s="18" t="s">
        <v>187</v>
      </c>
      <c r="BE417" s="97">
        <f>IF(N417="základná",J417,0)</f>
        <v>0</v>
      </c>
      <c r="BF417" s="97">
        <f>IF(N417="znížená",J417,0)</f>
        <v>0</v>
      </c>
      <c r="BG417" s="97">
        <f>IF(N417="zákl. prenesená",J417,0)</f>
        <v>0</v>
      </c>
      <c r="BH417" s="97">
        <f>IF(N417="zníž. prenesená",J417,0)</f>
        <v>0</v>
      </c>
      <c r="BI417" s="97">
        <f>IF(N417="nulová",J417,0)</f>
        <v>0</v>
      </c>
      <c r="BJ417" s="18" t="s">
        <v>92</v>
      </c>
      <c r="BK417" s="97">
        <f>ROUND(I417*H417,2)</f>
        <v>0</v>
      </c>
      <c r="BL417" s="18" t="s">
        <v>193</v>
      </c>
      <c r="BM417" s="177" t="s">
        <v>589</v>
      </c>
    </row>
    <row r="418" spans="1:65" s="2" customFormat="1" ht="21.75" customHeight="1">
      <c r="A418" s="35"/>
      <c r="B418" s="133"/>
      <c r="C418" s="165" t="s">
        <v>590</v>
      </c>
      <c r="D418" s="165" t="s">
        <v>189</v>
      </c>
      <c r="E418" s="166" t="s">
        <v>591</v>
      </c>
      <c r="F418" s="167" t="s">
        <v>592</v>
      </c>
      <c r="G418" s="168" t="s">
        <v>244</v>
      </c>
      <c r="H418" s="169">
        <v>31.927</v>
      </c>
      <c r="I418" s="170"/>
      <c r="J418" s="171">
        <f>ROUND(I418*H418,2)</f>
        <v>0</v>
      </c>
      <c r="K418" s="172"/>
      <c r="L418" s="36"/>
      <c r="M418" s="173" t="s">
        <v>1</v>
      </c>
      <c r="N418" s="174" t="s">
        <v>37</v>
      </c>
      <c r="O418" s="61"/>
      <c r="P418" s="175">
        <f>O418*H418</f>
        <v>0</v>
      </c>
      <c r="Q418" s="175">
        <v>0</v>
      </c>
      <c r="R418" s="175">
        <f>Q418*H418</f>
        <v>0</v>
      </c>
      <c r="S418" s="175">
        <v>0</v>
      </c>
      <c r="T418" s="176">
        <f>S418*H418</f>
        <v>0</v>
      </c>
      <c r="U418" s="35"/>
      <c r="V418" s="35"/>
      <c r="W418" s="35"/>
      <c r="X418" s="35"/>
      <c r="Y418" s="35"/>
      <c r="Z418" s="35"/>
      <c r="AA418" s="35"/>
      <c r="AB418" s="35"/>
      <c r="AC418" s="35"/>
      <c r="AD418" s="35"/>
      <c r="AE418" s="35"/>
      <c r="AR418" s="177" t="s">
        <v>193</v>
      </c>
      <c r="AT418" s="177" t="s">
        <v>189</v>
      </c>
      <c r="AU418" s="177" t="s">
        <v>92</v>
      </c>
      <c r="AY418" s="18" t="s">
        <v>187</v>
      </c>
      <c r="BE418" s="97">
        <f>IF(N418="základná",J418,0)</f>
        <v>0</v>
      </c>
      <c r="BF418" s="97">
        <f>IF(N418="znížená",J418,0)</f>
        <v>0</v>
      </c>
      <c r="BG418" s="97">
        <f>IF(N418="zákl. prenesená",J418,0)</f>
        <v>0</v>
      </c>
      <c r="BH418" s="97">
        <f>IF(N418="zníž. prenesená",J418,0)</f>
        <v>0</v>
      </c>
      <c r="BI418" s="97">
        <f>IF(N418="nulová",J418,0)</f>
        <v>0</v>
      </c>
      <c r="BJ418" s="18" t="s">
        <v>92</v>
      </c>
      <c r="BK418" s="97">
        <f>ROUND(I418*H418,2)</f>
        <v>0</v>
      </c>
      <c r="BL418" s="18" t="s">
        <v>193</v>
      </c>
      <c r="BM418" s="177" t="s">
        <v>593</v>
      </c>
    </row>
    <row r="419" spans="1:65" s="12" customFormat="1" ht="22.9" customHeight="1">
      <c r="B419" s="152"/>
      <c r="D419" s="153" t="s">
        <v>70</v>
      </c>
      <c r="E419" s="163" t="s">
        <v>594</v>
      </c>
      <c r="F419" s="163" t="s">
        <v>595</v>
      </c>
      <c r="I419" s="155"/>
      <c r="J419" s="164">
        <f>BK419</f>
        <v>0</v>
      </c>
      <c r="L419" s="152"/>
      <c r="M419" s="157"/>
      <c r="N419" s="158"/>
      <c r="O419" s="158"/>
      <c r="P419" s="159">
        <f>P420</f>
        <v>0</v>
      </c>
      <c r="Q419" s="158"/>
      <c r="R419" s="159">
        <f>R420</f>
        <v>0</v>
      </c>
      <c r="S419" s="158"/>
      <c r="T419" s="160">
        <f>T420</f>
        <v>0</v>
      </c>
      <c r="AR419" s="153" t="s">
        <v>78</v>
      </c>
      <c r="AT419" s="161" t="s">
        <v>70</v>
      </c>
      <c r="AU419" s="161" t="s">
        <v>78</v>
      </c>
      <c r="AY419" s="153" t="s">
        <v>187</v>
      </c>
      <c r="BK419" s="162">
        <f>BK420</f>
        <v>0</v>
      </c>
    </row>
    <row r="420" spans="1:65" s="2" customFormat="1" ht="21.75" customHeight="1">
      <c r="A420" s="35"/>
      <c r="B420" s="133"/>
      <c r="C420" s="165" t="s">
        <v>596</v>
      </c>
      <c r="D420" s="165" t="s">
        <v>189</v>
      </c>
      <c r="E420" s="166" t="s">
        <v>597</v>
      </c>
      <c r="F420" s="167" t="s">
        <v>598</v>
      </c>
      <c r="G420" s="168" t="s">
        <v>244</v>
      </c>
      <c r="H420" s="169">
        <v>307.483</v>
      </c>
      <c r="I420" s="170"/>
      <c r="J420" s="171">
        <f>ROUND(I420*H420,2)</f>
        <v>0</v>
      </c>
      <c r="K420" s="172"/>
      <c r="L420" s="36"/>
      <c r="M420" s="173" t="s">
        <v>1</v>
      </c>
      <c r="N420" s="174" t="s">
        <v>37</v>
      </c>
      <c r="O420" s="61"/>
      <c r="P420" s="175">
        <f>O420*H420</f>
        <v>0</v>
      </c>
      <c r="Q420" s="175">
        <v>0</v>
      </c>
      <c r="R420" s="175">
        <f>Q420*H420</f>
        <v>0</v>
      </c>
      <c r="S420" s="175">
        <v>0</v>
      </c>
      <c r="T420" s="176">
        <f>S420*H420</f>
        <v>0</v>
      </c>
      <c r="U420" s="35"/>
      <c r="V420" s="35"/>
      <c r="W420" s="35"/>
      <c r="X420" s="35"/>
      <c r="Y420" s="35"/>
      <c r="Z420" s="35"/>
      <c r="AA420" s="35"/>
      <c r="AB420" s="35"/>
      <c r="AC420" s="35"/>
      <c r="AD420" s="35"/>
      <c r="AE420" s="35"/>
      <c r="AR420" s="177" t="s">
        <v>193</v>
      </c>
      <c r="AT420" s="177" t="s">
        <v>189</v>
      </c>
      <c r="AU420" s="177" t="s">
        <v>92</v>
      </c>
      <c r="AY420" s="18" t="s">
        <v>187</v>
      </c>
      <c r="BE420" s="97">
        <f>IF(N420="základná",J420,0)</f>
        <v>0</v>
      </c>
      <c r="BF420" s="97">
        <f>IF(N420="znížená",J420,0)</f>
        <v>0</v>
      </c>
      <c r="BG420" s="97">
        <f>IF(N420="zákl. prenesená",J420,0)</f>
        <v>0</v>
      </c>
      <c r="BH420" s="97">
        <f>IF(N420="zníž. prenesená",J420,0)</f>
        <v>0</v>
      </c>
      <c r="BI420" s="97">
        <f>IF(N420="nulová",J420,0)</f>
        <v>0</v>
      </c>
      <c r="BJ420" s="18" t="s">
        <v>92</v>
      </c>
      <c r="BK420" s="97">
        <f>ROUND(I420*H420,2)</f>
        <v>0</v>
      </c>
      <c r="BL420" s="18" t="s">
        <v>193</v>
      </c>
      <c r="BM420" s="177" t="s">
        <v>599</v>
      </c>
    </row>
    <row r="421" spans="1:65" s="12" customFormat="1" ht="25.9" customHeight="1">
      <c r="B421" s="152"/>
      <c r="D421" s="153" t="s">
        <v>70</v>
      </c>
      <c r="E421" s="154" t="s">
        <v>600</v>
      </c>
      <c r="F421" s="154" t="s">
        <v>601</v>
      </c>
      <c r="I421" s="155"/>
      <c r="J421" s="156">
        <f>BK421</f>
        <v>0</v>
      </c>
      <c r="L421" s="152"/>
      <c r="M421" s="157"/>
      <c r="N421" s="158"/>
      <c r="O421" s="158"/>
      <c r="P421" s="159">
        <f>P422+P458+P461+P470+P483+P497</f>
        <v>0</v>
      </c>
      <c r="Q421" s="158"/>
      <c r="R421" s="159">
        <f>R422+R458+R461+R470+R483+R497</f>
        <v>7.2645142600000003</v>
      </c>
      <c r="S421" s="158"/>
      <c r="T421" s="160">
        <f>T422+T458+T461+T470+T483+T497</f>
        <v>3.3998E-2</v>
      </c>
      <c r="AR421" s="153" t="s">
        <v>92</v>
      </c>
      <c r="AT421" s="161" t="s">
        <v>70</v>
      </c>
      <c r="AU421" s="161" t="s">
        <v>71</v>
      </c>
      <c r="AY421" s="153" t="s">
        <v>187</v>
      </c>
      <c r="BK421" s="162">
        <f>BK422+BK458+BK461+BK470+BK483+BK497</f>
        <v>0</v>
      </c>
    </row>
    <row r="422" spans="1:65" s="12" customFormat="1" ht="22.9" customHeight="1">
      <c r="B422" s="152"/>
      <c r="D422" s="153" t="s">
        <v>70</v>
      </c>
      <c r="E422" s="163" t="s">
        <v>602</v>
      </c>
      <c r="F422" s="163" t="s">
        <v>603</v>
      </c>
      <c r="I422" s="155"/>
      <c r="J422" s="164">
        <f>BK422</f>
        <v>0</v>
      </c>
      <c r="L422" s="152"/>
      <c r="M422" s="157"/>
      <c r="N422" s="158"/>
      <c r="O422" s="158"/>
      <c r="P422" s="159">
        <f>SUM(P423:P457)</f>
        <v>0</v>
      </c>
      <c r="Q422" s="158"/>
      <c r="R422" s="159">
        <f>SUM(R423:R457)</f>
        <v>7.1419499999999997E-2</v>
      </c>
      <c r="S422" s="158"/>
      <c r="T422" s="160">
        <f>SUM(T423:T457)</f>
        <v>0</v>
      </c>
      <c r="AR422" s="153" t="s">
        <v>92</v>
      </c>
      <c r="AT422" s="161" t="s">
        <v>70</v>
      </c>
      <c r="AU422" s="161" t="s">
        <v>78</v>
      </c>
      <c r="AY422" s="153" t="s">
        <v>187</v>
      </c>
      <c r="BK422" s="162">
        <f>SUM(BK423:BK457)</f>
        <v>0</v>
      </c>
    </row>
    <row r="423" spans="1:65" s="2" customFormat="1" ht="33" customHeight="1">
      <c r="A423" s="35"/>
      <c r="B423" s="133"/>
      <c r="C423" s="165" t="s">
        <v>604</v>
      </c>
      <c r="D423" s="165" t="s">
        <v>189</v>
      </c>
      <c r="E423" s="166" t="s">
        <v>605</v>
      </c>
      <c r="F423" s="167" t="s">
        <v>606</v>
      </c>
      <c r="G423" s="168" t="s">
        <v>273</v>
      </c>
      <c r="H423" s="169">
        <v>123.953</v>
      </c>
      <c r="I423" s="170"/>
      <c r="J423" s="171">
        <f>ROUND(I423*H423,2)</f>
        <v>0</v>
      </c>
      <c r="K423" s="172"/>
      <c r="L423" s="36"/>
      <c r="M423" s="173" t="s">
        <v>1</v>
      </c>
      <c r="N423" s="174" t="s">
        <v>37</v>
      </c>
      <c r="O423" s="61"/>
      <c r="P423" s="175">
        <f>O423*H423</f>
        <v>0</v>
      </c>
      <c r="Q423" s="175">
        <v>0</v>
      </c>
      <c r="R423" s="175">
        <f>Q423*H423</f>
        <v>0</v>
      </c>
      <c r="S423" s="175">
        <v>0</v>
      </c>
      <c r="T423" s="176">
        <f>S423*H423</f>
        <v>0</v>
      </c>
      <c r="U423" s="35"/>
      <c r="V423" s="35"/>
      <c r="W423" s="35"/>
      <c r="X423" s="35"/>
      <c r="Y423" s="35"/>
      <c r="Z423" s="35"/>
      <c r="AA423" s="35"/>
      <c r="AB423" s="35"/>
      <c r="AC423" s="35"/>
      <c r="AD423" s="35"/>
      <c r="AE423" s="35"/>
      <c r="AR423" s="177" t="s">
        <v>270</v>
      </c>
      <c r="AT423" s="177" t="s">
        <v>189</v>
      </c>
      <c r="AU423" s="177" t="s">
        <v>92</v>
      </c>
      <c r="AY423" s="18" t="s">
        <v>187</v>
      </c>
      <c r="BE423" s="97">
        <f>IF(N423="základná",J423,0)</f>
        <v>0</v>
      </c>
      <c r="BF423" s="97">
        <f>IF(N423="znížená",J423,0)</f>
        <v>0</v>
      </c>
      <c r="BG423" s="97">
        <f>IF(N423="zákl. prenesená",J423,0)</f>
        <v>0</v>
      </c>
      <c r="BH423" s="97">
        <f>IF(N423="zníž. prenesená",J423,0)</f>
        <v>0</v>
      </c>
      <c r="BI423" s="97">
        <f>IF(N423="nulová",J423,0)</f>
        <v>0</v>
      </c>
      <c r="BJ423" s="18" t="s">
        <v>92</v>
      </c>
      <c r="BK423" s="97">
        <f>ROUND(I423*H423,2)</f>
        <v>0</v>
      </c>
      <c r="BL423" s="18" t="s">
        <v>270</v>
      </c>
      <c r="BM423" s="177" t="s">
        <v>607</v>
      </c>
    </row>
    <row r="424" spans="1:65" s="13" customFormat="1">
      <c r="B424" s="178"/>
      <c r="D424" s="179" t="s">
        <v>195</v>
      </c>
      <c r="E424" s="180" t="s">
        <v>1</v>
      </c>
      <c r="F424" s="181" t="s">
        <v>389</v>
      </c>
      <c r="H424" s="180" t="s">
        <v>1</v>
      </c>
      <c r="I424" s="182"/>
      <c r="L424" s="178"/>
      <c r="M424" s="183"/>
      <c r="N424" s="184"/>
      <c r="O424" s="184"/>
      <c r="P424" s="184"/>
      <c r="Q424" s="184"/>
      <c r="R424" s="184"/>
      <c r="S424" s="184"/>
      <c r="T424" s="185"/>
      <c r="AT424" s="180" t="s">
        <v>195</v>
      </c>
      <c r="AU424" s="180" t="s">
        <v>92</v>
      </c>
      <c r="AV424" s="13" t="s">
        <v>78</v>
      </c>
      <c r="AW424" s="13" t="s">
        <v>26</v>
      </c>
      <c r="AX424" s="13" t="s">
        <v>71</v>
      </c>
      <c r="AY424" s="180" t="s">
        <v>187</v>
      </c>
    </row>
    <row r="425" spans="1:65" s="14" customFormat="1">
      <c r="B425" s="186"/>
      <c r="D425" s="179" t="s">
        <v>195</v>
      </c>
      <c r="E425" s="187" t="s">
        <v>1</v>
      </c>
      <c r="F425" s="188" t="s">
        <v>756</v>
      </c>
      <c r="H425" s="189">
        <v>25.228000000000002</v>
      </c>
      <c r="I425" s="190"/>
      <c r="L425" s="186"/>
      <c r="M425" s="191"/>
      <c r="N425" s="192"/>
      <c r="O425" s="192"/>
      <c r="P425" s="192"/>
      <c r="Q425" s="192"/>
      <c r="R425" s="192"/>
      <c r="S425" s="192"/>
      <c r="T425" s="193"/>
      <c r="AT425" s="187" t="s">
        <v>195</v>
      </c>
      <c r="AU425" s="187" t="s">
        <v>92</v>
      </c>
      <c r="AV425" s="14" t="s">
        <v>92</v>
      </c>
      <c r="AW425" s="14" t="s">
        <v>26</v>
      </c>
      <c r="AX425" s="14" t="s">
        <v>71</v>
      </c>
      <c r="AY425" s="187" t="s">
        <v>187</v>
      </c>
    </row>
    <row r="426" spans="1:65" s="14" customFormat="1">
      <c r="B426" s="186"/>
      <c r="D426" s="179" t="s">
        <v>195</v>
      </c>
      <c r="E426" s="187" t="s">
        <v>1</v>
      </c>
      <c r="F426" s="188" t="s">
        <v>757</v>
      </c>
      <c r="H426" s="189">
        <v>9.9710000000000001</v>
      </c>
      <c r="I426" s="190"/>
      <c r="L426" s="186"/>
      <c r="M426" s="191"/>
      <c r="N426" s="192"/>
      <c r="O426" s="192"/>
      <c r="P426" s="192"/>
      <c r="Q426" s="192"/>
      <c r="R426" s="192"/>
      <c r="S426" s="192"/>
      <c r="T426" s="193"/>
      <c r="AT426" s="187" t="s">
        <v>195</v>
      </c>
      <c r="AU426" s="187" t="s">
        <v>92</v>
      </c>
      <c r="AV426" s="14" t="s">
        <v>92</v>
      </c>
      <c r="AW426" s="14" t="s">
        <v>26</v>
      </c>
      <c r="AX426" s="14" t="s">
        <v>71</v>
      </c>
      <c r="AY426" s="187" t="s">
        <v>187</v>
      </c>
    </row>
    <row r="427" spans="1:65" s="14" customFormat="1">
      <c r="B427" s="186"/>
      <c r="D427" s="179" t="s">
        <v>195</v>
      </c>
      <c r="E427" s="187" t="s">
        <v>1</v>
      </c>
      <c r="F427" s="188" t="s">
        <v>758</v>
      </c>
      <c r="H427" s="189">
        <v>8.18</v>
      </c>
      <c r="I427" s="190"/>
      <c r="L427" s="186"/>
      <c r="M427" s="191"/>
      <c r="N427" s="192"/>
      <c r="O427" s="192"/>
      <c r="P427" s="192"/>
      <c r="Q427" s="192"/>
      <c r="R427" s="192"/>
      <c r="S427" s="192"/>
      <c r="T427" s="193"/>
      <c r="AT427" s="187" t="s">
        <v>195</v>
      </c>
      <c r="AU427" s="187" t="s">
        <v>92</v>
      </c>
      <c r="AV427" s="14" t="s">
        <v>92</v>
      </c>
      <c r="AW427" s="14" t="s">
        <v>26</v>
      </c>
      <c r="AX427" s="14" t="s">
        <v>71</v>
      </c>
      <c r="AY427" s="187" t="s">
        <v>187</v>
      </c>
    </row>
    <row r="428" spans="1:65" s="14" customFormat="1">
      <c r="B428" s="186"/>
      <c r="D428" s="179" t="s">
        <v>195</v>
      </c>
      <c r="E428" s="187" t="s">
        <v>1</v>
      </c>
      <c r="F428" s="188" t="s">
        <v>759</v>
      </c>
      <c r="H428" s="189">
        <v>1.83</v>
      </c>
      <c r="I428" s="190"/>
      <c r="L428" s="186"/>
      <c r="M428" s="191"/>
      <c r="N428" s="192"/>
      <c r="O428" s="192"/>
      <c r="P428" s="192"/>
      <c r="Q428" s="192"/>
      <c r="R428" s="192"/>
      <c r="S428" s="192"/>
      <c r="T428" s="193"/>
      <c r="AT428" s="187" t="s">
        <v>195</v>
      </c>
      <c r="AU428" s="187" t="s">
        <v>92</v>
      </c>
      <c r="AV428" s="14" t="s">
        <v>92</v>
      </c>
      <c r="AW428" s="14" t="s">
        <v>26</v>
      </c>
      <c r="AX428" s="14" t="s">
        <v>71</v>
      </c>
      <c r="AY428" s="187" t="s">
        <v>187</v>
      </c>
    </row>
    <row r="429" spans="1:65" s="14" customFormat="1">
      <c r="B429" s="186"/>
      <c r="D429" s="179" t="s">
        <v>195</v>
      </c>
      <c r="E429" s="187" t="s">
        <v>1</v>
      </c>
      <c r="F429" s="188" t="s">
        <v>760</v>
      </c>
      <c r="H429" s="189">
        <v>25.228000000000002</v>
      </c>
      <c r="I429" s="190"/>
      <c r="L429" s="186"/>
      <c r="M429" s="191"/>
      <c r="N429" s="192"/>
      <c r="O429" s="192"/>
      <c r="P429" s="192"/>
      <c r="Q429" s="192"/>
      <c r="R429" s="192"/>
      <c r="S429" s="192"/>
      <c r="T429" s="193"/>
      <c r="AT429" s="187" t="s">
        <v>195</v>
      </c>
      <c r="AU429" s="187" t="s">
        <v>92</v>
      </c>
      <c r="AV429" s="14" t="s">
        <v>92</v>
      </c>
      <c r="AW429" s="14" t="s">
        <v>26</v>
      </c>
      <c r="AX429" s="14" t="s">
        <v>71</v>
      </c>
      <c r="AY429" s="187" t="s">
        <v>187</v>
      </c>
    </row>
    <row r="430" spans="1:65" s="14" customFormat="1">
      <c r="B430" s="186"/>
      <c r="D430" s="179" t="s">
        <v>195</v>
      </c>
      <c r="E430" s="187" t="s">
        <v>1</v>
      </c>
      <c r="F430" s="188" t="s">
        <v>761</v>
      </c>
      <c r="H430" s="189">
        <v>10.738</v>
      </c>
      <c r="I430" s="190"/>
      <c r="L430" s="186"/>
      <c r="M430" s="191"/>
      <c r="N430" s="192"/>
      <c r="O430" s="192"/>
      <c r="P430" s="192"/>
      <c r="Q430" s="192"/>
      <c r="R430" s="192"/>
      <c r="S430" s="192"/>
      <c r="T430" s="193"/>
      <c r="AT430" s="187" t="s">
        <v>195</v>
      </c>
      <c r="AU430" s="187" t="s">
        <v>92</v>
      </c>
      <c r="AV430" s="14" t="s">
        <v>92</v>
      </c>
      <c r="AW430" s="14" t="s">
        <v>26</v>
      </c>
      <c r="AX430" s="14" t="s">
        <v>71</v>
      </c>
      <c r="AY430" s="187" t="s">
        <v>187</v>
      </c>
    </row>
    <row r="431" spans="1:65" s="14" customFormat="1">
      <c r="B431" s="186"/>
      <c r="D431" s="179" t="s">
        <v>195</v>
      </c>
      <c r="E431" s="187"/>
      <c r="F431" s="188" t="s">
        <v>762</v>
      </c>
      <c r="H431" s="189">
        <v>3.99</v>
      </c>
      <c r="I431" s="190"/>
      <c r="L431" s="186"/>
      <c r="M431" s="191"/>
      <c r="N431" s="192"/>
      <c r="O431" s="192"/>
      <c r="P431" s="192"/>
      <c r="Q431" s="192"/>
      <c r="R431" s="192"/>
      <c r="S431" s="192"/>
      <c r="T431" s="193"/>
      <c r="AT431" s="187"/>
      <c r="AU431" s="187"/>
      <c r="AY431" s="187"/>
    </row>
    <row r="432" spans="1:65" s="14" customFormat="1">
      <c r="B432" s="186"/>
      <c r="D432" s="179" t="s">
        <v>195</v>
      </c>
      <c r="E432" s="187"/>
      <c r="F432" s="188" t="s">
        <v>763</v>
      </c>
      <c r="H432" s="189">
        <v>7.29</v>
      </c>
      <c r="I432" s="190"/>
      <c r="L432" s="186"/>
      <c r="M432" s="191"/>
      <c r="N432" s="192"/>
      <c r="O432" s="192"/>
      <c r="P432" s="192"/>
      <c r="Q432" s="192"/>
      <c r="R432" s="192"/>
      <c r="S432" s="192"/>
      <c r="T432" s="193"/>
      <c r="AT432" s="187"/>
      <c r="AU432" s="187"/>
      <c r="AY432" s="187"/>
    </row>
    <row r="433" spans="1:65" s="13" customFormat="1">
      <c r="B433" s="178"/>
      <c r="D433" s="179" t="s">
        <v>195</v>
      </c>
      <c r="E433" s="180" t="s">
        <v>1</v>
      </c>
      <c r="F433" s="181" t="s">
        <v>396</v>
      </c>
      <c r="H433" s="180" t="s">
        <v>1</v>
      </c>
      <c r="I433" s="182"/>
      <c r="L433" s="178"/>
      <c r="M433" s="183"/>
      <c r="N433" s="184"/>
      <c r="O433" s="184"/>
      <c r="P433" s="184"/>
      <c r="Q433" s="184"/>
      <c r="R433" s="184"/>
      <c r="S433" s="184"/>
      <c r="T433" s="185"/>
      <c r="AT433" s="180" t="s">
        <v>195</v>
      </c>
      <c r="AU433" s="180" t="s">
        <v>92</v>
      </c>
      <c r="AV433" s="13" t="s">
        <v>78</v>
      </c>
      <c r="AW433" s="13" t="s">
        <v>26</v>
      </c>
      <c r="AX433" s="13" t="s">
        <v>71</v>
      </c>
      <c r="AY433" s="180" t="s">
        <v>187</v>
      </c>
    </row>
    <row r="434" spans="1:65" s="14" customFormat="1">
      <c r="B434" s="186"/>
      <c r="D434" s="179" t="s">
        <v>195</v>
      </c>
      <c r="E434" s="187" t="s">
        <v>1</v>
      </c>
      <c r="F434" s="188" t="s">
        <v>764</v>
      </c>
      <c r="H434" s="189">
        <v>24.327000000000002</v>
      </c>
      <c r="I434" s="190"/>
      <c r="L434" s="186"/>
      <c r="M434" s="191"/>
      <c r="N434" s="192"/>
      <c r="O434" s="192"/>
      <c r="P434" s="192"/>
      <c r="Q434" s="192"/>
      <c r="R434" s="192"/>
      <c r="S434" s="192"/>
      <c r="T434" s="193"/>
      <c r="AT434" s="187" t="s">
        <v>195</v>
      </c>
      <c r="AU434" s="187" t="s">
        <v>92</v>
      </c>
      <c r="AV434" s="14" t="s">
        <v>92</v>
      </c>
      <c r="AW434" s="14" t="s">
        <v>26</v>
      </c>
      <c r="AX434" s="14" t="s">
        <v>71</v>
      </c>
      <c r="AY434" s="187" t="s">
        <v>187</v>
      </c>
    </row>
    <row r="435" spans="1:65" s="14" customFormat="1">
      <c r="B435" s="186"/>
      <c r="D435" s="179" t="s">
        <v>195</v>
      </c>
      <c r="E435" s="187" t="s">
        <v>1</v>
      </c>
      <c r="F435" s="188" t="s">
        <v>765</v>
      </c>
      <c r="H435" s="189">
        <v>6.8109999999999999</v>
      </c>
      <c r="I435" s="190"/>
      <c r="L435" s="186"/>
      <c r="M435" s="191"/>
      <c r="N435" s="192"/>
      <c r="O435" s="192"/>
      <c r="P435" s="192"/>
      <c r="Q435" s="192"/>
      <c r="R435" s="192"/>
      <c r="S435" s="192"/>
      <c r="T435" s="193"/>
      <c r="AT435" s="187" t="s">
        <v>195</v>
      </c>
      <c r="AU435" s="187" t="s">
        <v>92</v>
      </c>
      <c r="AV435" s="14" t="s">
        <v>92</v>
      </c>
      <c r="AW435" s="14" t="s">
        <v>26</v>
      </c>
      <c r="AX435" s="14" t="s">
        <v>71</v>
      </c>
      <c r="AY435" s="187" t="s">
        <v>187</v>
      </c>
    </row>
    <row r="436" spans="1:65" s="14" customFormat="1">
      <c r="B436" s="186"/>
      <c r="D436" s="179" t="s">
        <v>195</v>
      </c>
      <c r="E436" s="187"/>
      <c r="F436" s="188" t="s">
        <v>766</v>
      </c>
      <c r="H436" s="189">
        <v>0.72</v>
      </c>
      <c r="I436" s="190"/>
      <c r="L436" s="186"/>
      <c r="M436" s="191"/>
      <c r="N436" s="192"/>
      <c r="O436" s="192"/>
      <c r="P436" s="192"/>
      <c r="Q436" s="192"/>
      <c r="R436" s="192"/>
      <c r="S436" s="192"/>
      <c r="T436" s="193"/>
      <c r="AT436" s="187"/>
      <c r="AU436" s="187"/>
      <c r="AY436" s="187"/>
    </row>
    <row r="437" spans="1:65" s="14" customFormat="1">
      <c r="B437" s="186"/>
      <c r="D437" s="179" t="s">
        <v>195</v>
      </c>
      <c r="E437" s="187"/>
      <c r="F437" s="188">
        <f>-0.6*0.6</f>
        <v>-0.36</v>
      </c>
      <c r="H437" s="189">
        <v>-0.36</v>
      </c>
      <c r="I437" s="190"/>
      <c r="L437" s="186"/>
      <c r="M437" s="191"/>
      <c r="N437" s="192"/>
      <c r="O437" s="192"/>
      <c r="P437" s="192"/>
      <c r="Q437" s="192"/>
      <c r="R437" s="192"/>
      <c r="S437" s="192"/>
      <c r="T437" s="193"/>
      <c r="AT437" s="187"/>
      <c r="AU437" s="187"/>
      <c r="AY437" s="187"/>
    </row>
    <row r="438" spans="1:65" s="15" customFormat="1">
      <c r="B438" s="194"/>
      <c r="D438" s="179" t="s">
        <v>195</v>
      </c>
      <c r="E438" s="195" t="s">
        <v>103</v>
      </c>
      <c r="F438" s="196" t="s">
        <v>198</v>
      </c>
      <c r="H438" s="197">
        <v>123.953</v>
      </c>
      <c r="I438" s="198"/>
      <c r="L438" s="194"/>
      <c r="M438" s="199"/>
      <c r="N438" s="200"/>
      <c r="O438" s="200"/>
      <c r="P438" s="200"/>
      <c r="Q438" s="200"/>
      <c r="R438" s="200"/>
      <c r="S438" s="200"/>
      <c r="T438" s="201"/>
      <c r="AT438" s="195" t="s">
        <v>195</v>
      </c>
      <c r="AU438" s="195" t="s">
        <v>92</v>
      </c>
      <c r="AV438" s="15" t="s">
        <v>193</v>
      </c>
      <c r="AW438" s="15" t="s">
        <v>26</v>
      </c>
      <c r="AX438" s="15" t="s">
        <v>78</v>
      </c>
      <c r="AY438" s="195" t="s">
        <v>187</v>
      </c>
    </row>
    <row r="439" spans="1:65" s="2" customFormat="1" ht="16.5" customHeight="1">
      <c r="A439" s="35"/>
      <c r="B439" s="133"/>
      <c r="C439" s="202" t="s">
        <v>608</v>
      </c>
      <c r="D439" s="202" t="s">
        <v>241</v>
      </c>
      <c r="E439" s="203" t="s">
        <v>609</v>
      </c>
      <c r="F439" s="204" t="s">
        <v>610</v>
      </c>
      <c r="G439" s="205" t="s">
        <v>611</v>
      </c>
      <c r="H439" s="206">
        <v>619.76499999999999</v>
      </c>
      <c r="I439" s="207"/>
      <c r="J439" s="208">
        <f>ROUND(I439*H439,2)</f>
        <v>0</v>
      </c>
      <c r="K439" s="209"/>
      <c r="L439" s="210"/>
      <c r="M439" s="211" t="s">
        <v>1</v>
      </c>
      <c r="N439" s="212" t="s">
        <v>37</v>
      </c>
      <c r="O439" s="61"/>
      <c r="P439" s="175">
        <f>O439*H439</f>
        <v>0</v>
      </c>
      <c r="Q439" s="175">
        <v>0</v>
      </c>
      <c r="R439" s="175">
        <f>Q439*H439</f>
        <v>0</v>
      </c>
      <c r="S439" s="175">
        <v>0</v>
      </c>
      <c r="T439" s="176">
        <f>S439*H439</f>
        <v>0</v>
      </c>
      <c r="U439" s="35"/>
      <c r="V439" s="35"/>
      <c r="W439" s="35"/>
      <c r="X439" s="35"/>
      <c r="Y439" s="35"/>
      <c r="Z439" s="35"/>
      <c r="AA439" s="35"/>
      <c r="AB439" s="35"/>
      <c r="AC439" s="35"/>
      <c r="AD439" s="35"/>
      <c r="AE439" s="35"/>
      <c r="AR439" s="177" t="s">
        <v>370</v>
      </c>
      <c r="AT439" s="177" t="s">
        <v>241</v>
      </c>
      <c r="AU439" s="177" t="s">
        <v>92</v>
      </c>
      <c r="AY439" s="18" t="s">
        <v>187</v>
      </c>
      <c r="BE439" s="97">
        <f>IF(N439="základná",J439,0)</f>
        <v>0</v>
      </c>
      <c r="BF439" s="97">
        <f>IF(N439="znížená",J439,0)</f>
        <v>0</v>
      </c>
      <c r="BG439" s="97">
        <f>IF(N439="zákl. prenesená",J439,0)</f>
        <v>0</v>
      </c>
      <c r="BH439" s="97">
        <f>IF(N439="zníž. prenesená",J439,0)</f>
        <v>0</v>
      </c>
      <c r="BI439" s="97">
        <f>IF(N439="nulová",J439,0)</f>
        <v>0</v>
      </c>
      <c r="BJ439" s="18" t="s">
        <v>92</v>
      </c>
      <c r="BK439" s="97">
        <f>ROUND(I439*H439,2)</f>
        <v>0</v>
      </c>
      <c r="BL439" s="18" t="s">
        <v>270</v>
      </c>
      <c r="BM439" s="177" t="s">
        <v>612</v>
      </c>
    </row>
    <row r="440" spans="1:65" s="14" customFormat="1">
      <c r="B440" s="186"/>
      <c r="D440" s="179" t="s">
        <v>195</v>
      </c>
      <c r="E440" s="187" t="s">
        <v>1</v>
      </c>
      <c r="F440" s="188" t="s">
        <v>613</v>
      </c>
      <c r="H440" s="189">
        <v>619.76499999999999</v>
      </c>
      <c r="I440" s="190"/>
      <c r="L440" s="186"/>
      <c r="M440" s="191"/>
      <c r="N440" s="192"/>
      <c r="O440" s="192"/>
      <c r="P440" s="192"/>
      <c r="Q440" s="192"/>
      <c r="R440" s="192"/>
      <c r="S440" s="192"/>
      <c r="T440" s="193"/>
      <c r="AT440" s="187" t="s">
        <v>195</v>
      </c>
      <c r="AU440" s="187" t="s">
        <v>92</v>
      </c>
      <c r="AV440" s="14" t="s">
        <v>92</v>
      </c>
      <c r="AW440" s="14" t="s">
        <v>26</v>
      </c>
      <c r="AX440" s="14" t="s">
        <v>78</v>
      </c>
      <c r="AY440" s="187" t="s">
        <v>187</v>
      </c>
    </row>
    <row r="441" spans="1:65" s="2" customFormat="1" ht="33" customHeight="1">
      <c r="A441" s="35"/>
      <c r="B441" s="133"/>
      <c r="C441" s="165" t="s">
        <v>614</v>
      </c>
      <c r="D441" s="165" t="s">
        <v>189</v>
      </c>
      <c r="E441" s="166" t="s">
        <v>615</v>
      </c>
      <c r="F441" s="167" t="s">
        <v>616</v>
      </c>
      <c r="G441" s="168" t="s">
        <v>273</v>
      </c>
      <c r="H441" s="169">
        <v>26.93</v>
      </c>
      <c r="I441" s="170"/>
      <c r="J441" s="171">
        <f>ROUND(I441*H441,2)</f>
        <v>0</v>
      </c>
      <c r="K441" s="172"/>
      <c r="L441" s="36"/>
      <c r="M441" s="173" t="s">
        <v>1</v>
      </c>
      <c r="N441" s="174" t="s">
        <v>37</v>
      </c>
      <c r="O441" s="61"/>
      <c r="P441" s="175">
        <f>O441*H441</f>
        <v>0</v>
      </c>
      <c r="Q441" s="175">
        <v>3.0000000000000001E-5</v>
      </c>
      <c r="R441" s="175">
        <f>Q441*H441</f>
        <v>8.0789999999999996E-4</v>
      </c>
      <c r="S441" s="175">
        <v>0</v>
      </c>
      <c r="T441" s="176">
        <f>S441*H441</f>
        <v>0</v>
      </c>
      <c r="U441" s="35"/>
      <c r="V441" s="35"/>
      <c r="W441" s="35"/>
      <c r="X441" s="35"/>
      <c r="Y441" s="35"/>
      <c r="Z441" s="35"/>
      <c r="AA441" s="35"/>
      <c r="AB441" s="35"/>
      <c r="AC441" s="35"/>
      <c r="AD441" s="35"/>
      <c r="AE441" s="35"/>
      <c r="AR441" s="177" t="s">
        <v>270</v>
      </c>
      <c r="AT441" s="177" t="s">
        <v>189</v>
      </c>
      <c r="AU441" s="177" t="s">
        <v>92</v>
      </c>
      <c r="AY441" s="18" t="s">
        <v>187</v>
      </c>
      <c r="BE441" s="97">
        <f>IF(N441="základná",J441,0)</f>
        <v>0</v>
      </c>
      <c r="BF441" s="97">
        <f>IF(N441="znížená",J441,0)</f>
        <v>0</v>
      </c>
      <c r="BG441" s="97">
        <f>IF(N441="zákl. prenesená",J441,0)</f>
        <v>0</v>
      </c>
      <c r="BH441" s="97">
        <f>IF(N441="zníž. prenesená",J441,0)</f>
        <v>0</v>
      </c>
      <c r="BI441" s="97">
        <f>IF(N441="nulová",J441,0)</f>
        <v>0</v>
      </c>
      <c r="BJ441" s="18" t="s">
        <v>92</v>
      </c>
      <c r="BK441" s="97">
        <f>ROUND(I441*H441,2)</f>
        <v>0</v>
      </c>
      <c r="BL441" s="18" t="s">
        <v>270</v>
      </c>
      <c r="BM441" s="177" t="s">
        <v>617</v>
      </c>
    </row>
    <row r="442" spans="1:65" s="14" customFormat="1">
      <c r="B442" s="186"/>
      <c r="D442" s="179" t="s">
        <v>195</v>
      </c>
      <c r="E442" s="187" t="s">
        <v>1</v>
      </c>
      <c r="F442" s="188" t="s">
        <v>618</v>
      </c>
      <c r="H442" s="189">
        <v>26.93</v>
      </c>
      <c r="I442" s="190"/>
      <c r="L442" s="186"/>
      <c r="M442" s="191"/>
      <c r="N442" s="192"/>
      <c r="O442" s="192"/>
      <c r="P442" s="192"/>
      <c r="Q442" s="192"/>
      <c r="R442" s="192"/>
      <c r="S442" s="192"/>
      <c r="T442" s="193"/>
      <c r="AT442" s="187" t="s">
        <v>195</v>
      </c>
      <c r="AU442" s="187" t="s">
        <v>92</v>
      </c>
      <c r="AV442" s="14" t="s">
        <v>92</v>
      </c>
      <c r="AW442" s="14" t="s">
        <v>26</v>
      </c>
      <c r="AX442" s="14" t="s">
        <v>71</v>
      </c>
      <c r="AY442" s="187" t="s">
        <v>187</v>
      </c>
    </row>
    <row r="443" spans="1:65" s="15" customFormat="1">
      <c r="B443" s="194"/>
      <c r="D443" s="179" t="s">
        <v>195</v>
      </c>
      <c r="E443" s="195" t="s">
        <v>1</v>
      </c>
      <c r="F443" s="196" t="s">
        <v>198</v>
      </c>
      <c r="H443" s="197">
        <v>26.93</v>
      </c>
      <c r="I443" s="198"/>
      <c r="L443" s="194"/>
      <c r="M443" s="199"/>
      <c r="N443" s="200"/>
      <c r="O443" s="200"/>
      <c r="P443" s="200"/>
      <c r="Q443" s="200"/>
      <c r="R443" s="200"/>
      <c r="S443" s="200"/>
      <c r="T443" s="201"/>
      <c r="AT443" s="195" t="s">
        <v>195</v>
      </c>
      <c r="AU443" s="195" t="s">
        <v>92</v>
      </c>
      <c r="AV443" s="15" t="s">
        <v>193</v>
      </c>
      <c r="AW443" s="15" t="s">
        <v>26</v>
      </c>
      <c r="AX443" s="15" t="s">
        <v>78</v>
      </c>
      <c r="AY443" s="195" t="s">
        <v>187</v>
      </c>
    </row>
    <row r="444" spans="1:65" s="2" customFormat="1" ht="33" customHeight="1">
      <c r="A444" s="35"/>
      <c r="B444" s="133"/>
      <c r="C444" s="202" t="s">
        <v>619</v>
      </c>
      <c r="D444" s="202" t="s">
        <v>241</v>
      </c>
      <c r="E444" s="203" t="s">
        <v>620</v>
      </c>
      <c r="F444" s="204" t="s">
        <v>621</v>
      </c>
      <c r="G444" s="205" t="s">
        <v>273</v>
      </c>
      <c r="H444" s="206">
        <v>30.97</v>
      </c>
      <c r="I444" s="207"/>
      <c r="J444" s="208">
        <f>ROUND(I444*H444,2)</f>
        <v>0</v>
      </c>
      <c r="K444" s="209"/>
      <c r="L444" s="210"/>
      <c r="M444" s="211" t="s">
        <v>1</v>
      </c>
      <c r="N444" s="212" t="s">
        <v>37</v>
      </c>
      <c r="O444" s="61"/>
      <c r="P444" s="175">
        <f>O444*H444</f>
        <v>0</v>
      </c>
      <c r="Q444" s="175">
        <v>2E-3</v>
      </c>
      <c r="R444" s="175">
        <f>Q444*H444</f>
        <v>6.1940000000000002E-2</v>
      </c>
      <c r="S444" s="175">
        <v>0</v>
      </c>
      <c r="T444" s="176">
        <f>S444*H444</f>
        <v>0</v>
      </c>
      <c r="U444" s="35"/>
      <c r="V444" s="35"/>
      <c r="W444" s="35"/>
      <c r="X444" s="35"/>
      <c r="Y444" s="35"/>
      <c r="Z444" s="35"/>
      <c r="AA444" s="35"/>
      <c r="AB444" s="35"/>
      <c r="AC444" s="35"/>
      <c r="AD444" s="35"/>
      <c r="AE444" s="35"/>
      <c r="AR444" s="177" t="s">
        <v>370</v>
      </c>
      <c r="AT444" s="177" t="s">
        <v>241</v>
      </c>
      <c r="AU444" s="177" t="s">
        <v>92</v>
      </c>
      <c r="AY444" s="18" t="s">
        <v>187</v>
      </c>
      <c r="BE444" s="97">
        <f>IF(N444="základná",J444,0)</f>
        <v>0</v>
      </c>
      <c r="BF444" s="97">
        <f>IF(N444="znížená",J444,0)</f>
        <v>0</v>
      </c>
      <c r="BG444" s="97">
        <f>IF(N444="zákl. prenesená",J444,0)</f>
        <v>0</v>
      </c>
      <c r="BH444" s="97">
        <f>IF(N444="zníž. prenesená",J444,0)</f>
        <v>0</v>
      </c>
      <c r="BI444" s="97">
        <f>IF(N444="nulová",J444,0)</f>
        <v>0</v>
      </c>
      <c r="BJ444" s="18" t="s">
        <v>92</v>
      </c>
      <c r="BK444" s="97">
        <f>ROUND(I444*H444,2)</f>
        <v>0</v>
      </c>
      <c r="BL444" s="18" t="s">
        <v>270</v>
      </c>
      <c r="BM444" s="177" t="s">
        <v>622</v>
      </c>
    </row>
    <row r="445" spans="1:65" s="14" customFormat="1">
      <c r="B445" s="186"/>
      <c r="D445" s="179" t="s">
        <v>195</v>
      </c>
      <c r="F445" s="188" t="s">
        <v>623</v>
      </c>
      <c r="H445" s="189">
        <v>30.97</v>
      </c>
      <c r="I445" s="190"/>
      <c r="L445" s="186"/>
      <c r="M445" s="191"/>
      <c r="N445" s="192"/>
      <c r="O445" s="192"/>
      <c r="P445" s="192"/>
      <c r="Q445" s="192"/>
      <c r="R445" s="192"/>
      <c r="S445" s="192"/>
      <c r="T445" s="193"/>
      <c r="AT445" s="187" t="s">
        <v>195</v>
      </c>
      <c r="AU445" s="187" t="s">
        <v>92</v>
      </c>
      <c r="AV445" s="14" t="s">
        <v>92</v>
      </c>
      <c r="AW445" s="14" t="s">
        <v>3</v>
      </c>
      <c r="AX445" s="14" t="s">
        <v>78</v>
      </c>
      <c r="AY445" s="187" t="s">
        <v>187</v>
      </c>
    </row>
    <row r="446" spans="1:65" s="2" customFormat="1" ht="33" customHeight="1">
      <c r="A446" s="35"/>
      <c r="B446" s="133"/>
      <c r="C446" s="165" t="s">
        <v>624</v>
      </c>
      <c r="D446" s="165" t="s">
        <v>189</v>
      </c>
      <c r="E446" s="166" t="s">
        <v>625</v>
      </c>
      <c r="F446" s="167" t="s">
        <v>626</v>
      </c>
      <c r="G446" s="168" t="s">
        <v>273</v>
      </c>
      <c r="H446" s="169">
        <v>26.93</v>
      </c>
      <c r="I446" s="170"/>
      <c r="J446" s="171">
        <f>ROUND(I446*H446,2)</f>
        <v>0</v>
      </c>
      <c r="K446" s="172"/>
      <c r="L446" s="36"/>
      <c r="M446" s="173" t="s">
        <v>1</v>
      </c>
      <c r="N446" s="174" t="s">
        <v>37</v>
      </c>
      <c r="O446" s="61"/>
      <c r="P446" s="175">
        <f>O446*H446</f>
        <v>0</v>
      </c>
      <c r="Q446" s="175">
        <v>0</v>
      </c>
      <c r="R446" s="175">
        <f>Q446*H446</f>
        <v>0</v>
      </c>
      <c r="S446" s="175">
        <v>0</v>
      </c>
      <c r="T446" s="176">
        <f>S446*H446</f>
        <v>0</v>
      </c>
      <c r="U446" s="35"/>
      <c r="V446" s="35"/>
      <c r="W446" s="35"/>
      <c r="X446" s="35"/>
      <c r="Y446" s="35"/>
      <c r="Z446" s="35"/>
      <c r="AA446" s="35"/>
      <c r="AB446" s="35"/>
      <c r="AC446" s="35"/>
      <c r="AD446" s="35"/>
      <c r="AE446" s="35"/>
      <c r="AR446" s="177" t="s">
        <v>270</v>
      </c>
      <c r="AT446" s="177" t="s">
        <v>189</v>
      </c>
      <c r="AU446" s="177" t="s">
        <v>92</v>
      </c>
      <c r="AY446" s="18" t="s">
        <v>187</v>
      </c>
      <c r="BE446" s="97">
        <f>IF(N446="základná",J446,0)</f>
        <v>0</v>
      </c>
      <c r="BF446" s="97">
        <f>IF(N446="znížená",J446,0)</f>
        <v>0</v>
      </c>
      <c r="BG446" s="97">
        <f>IF(N446="zákl. prenesená",J446,0)</f>
        <v>0</v>
      </c>
      <c r="BH446" s="97">
        <f>IF(N446="zníž. prenesená",J446,0)</f>
        <v>0</v>
      </c>
      <c r="BI446" s="97">
        <f>IF(N446="nulová",J446,0)</f>
        <v>0</v>
      </c>
      <c r="BJ446" s="18" t="s">
        <v>92</v>
      </c>
      <c r="BK446" s="97">
        <f>ROUND(I446*H446,2)</f>
        <v>0</v>
      </c>
      <c r="BL446" s="18" t="s">
        <v>270</v>
      </c>
      <c r="BM446" s="177" t="s">
        <v>627</v>
      </c>
    </row>
    <row r="447" spans="1:65" s="13" customFormat="1">
      <c r="B447" s="178"/>
      <c r="D447" s="179" t="s">
        <v>195</v>
      </c>
      <c r="E447" s="180" t="s">
        <v>1</v>
      </c>
      <c r="F447" s="181" t="s">
        <v>628</v>
      </c>
      <c r="H447" s="180" t="s">
        <v>1</v>
      </c>
      <c r="I447" s="182"/>
      <c r="L447" s="178"/>
      <c r="M447" s="183"/>
      <c r="N447" s="184"/>
      <c r="O447" s="184"/>
      <c r="P447" s="184"/>
      <c r="Q447" s="184"/>
      <c r="R447" s="184"/>
      <c r="S447" s="184"/>
      <c r="T447" s="185"/>
      <c r="AT447" s="180" t="s">
        <v>195</v>
      </c>
      <c r="AU447" s="180" t="s">
        <v>92</v>
      </c>
      <c r="AV447" s="13" t="s">
        <v>78</v>
      </c>
      <c r="AW447" s="13" t="s">
        <v>26</v>
      </c>
      <c r="AX447" s="13" t="s">
        <v>71</v>
      </c>
      <c r="AY447" s="180" t="s">
        <v>187</v>
      </c>
    </row>
    <row r="448" spans="1:65" s="14" customFormat="1">
      <c r="B448" s="186"/>
      <c r="D448" s="179" t="s">
        <v>195</v>
      </c>
      <c r="E448" s="187" t="s">
        <v>1</v>
      </c>
      <c r="F448" s="188" t="s">
        <v>629</v>
      </c>
      <c r="H448" s="189">
        <v>26.93</v>
      </c>
      <c r="I448" s="190"/>
      <c r="L448" s="186"/>
      <c r="M448" s="191"/>
      <c r="N448" s="192"/>
      <c r="O448" s="192"/>
      <c r="P448" s="192"/>
      <c r="Q448" s="192"/>
      <c r="R448" s="192"/>
      <c r="S448" s="192"/>
      <c r="T448" s="193"/>
      <c r="AT448" s="187" t="s">
        <v>195</v>
      </c>
      <c r="AU448" s="187" t="s">
        <v>92</v>
      </c>
      <c r="AV448" s="14" t="s">
        <v>92</v>
      </c>
      <c r="AW448" s="14" t="s">
        <v>26</v>
      </c>
      <c r="AX448" s="14" t="s">
        <v>71</v>
      </c>
      <c r="AY448" s="187" t="s">
        <v>187</v>
      </c>
    </row>
    <row r="449" spans="1:65" s="15" customFormat="1">
      <c r="B449" s="194"/>
      <c r="D449" s="179" t="s">
        <v>195</v>
      </c>
      <c r="E449" s="195" t="s">
        <v>1</v>
      </c>
      <c r="F449" s="196" t="s">
        <v>198</v>
      </c>
      <c r="H449" s="197">
        <v>26.93</v>
      </c>
      <c r="I449" s="198"/>
      <c r="L449" s="194"/>
      <c r="M449" s="199"/>
      <c r="N449" s="200"/>
      <c r="O449" s="200"/>
      <c r="P449" s="200"/>
      <c r="Q449" s="200"/>
      <c r="R449" s="200"/>
      <c r="S449" s="200"/>
      <c r="T449" s="201"/>
      <c r="AT449" s="195" t="s">
        <v>195</v>
      </c>
      <c r="AU449" s="195" t="s">
        <v>92</v>
      </c>
      <c r="AV449" s="15" t="s">
        <v>193</v>
      </c>
      <c r="AW449" s="15" t="s">
        <v>26</v>
      </c>
      <c r="AX449" s="15" t="s">
        <v>78</v>
      </c>
      <c r="AY449" s="195" t="s">
        <v>187</v>
      </c>
    </row>
    <row r="450" spans="1:65" s="2" customFormat="1" ht="16.5" customHeight="1">
      <c r="A450" s="35"/>
      <c r="B450" s="133"/>
      <c r="C450" s="202" t="s">
        <v>630</v>
      </c>
      <c r="D450" s="202" t="s">
        <v>241</v>
      </c>
      <c r="E450" s="203" t="s">
        <v>631</v>
      </c>
      <c r="F450" s="204" t="s">
        <v>632</v>
      </c>
      <c r="G450" s="205" t="s">
        <v>273</v>
      </c>
      <c r="H450" s="206">
        <v>30.97</v>
      </c>
      <c r="I450" s="207"/>
      <c r="J450" s="208">
        <f>ROUND(I450*H450,2)</f>
        <v>0</v>
      </c>
      <c r="K450" s="209"/>
      <c r="L450" s="210"/>
      <c r="M450" s="211" t="s">
        <v>1</v>
      </c>
      <c r="N450" s="212" t="s">
        <v>37</v>
      </c>
      <c r="O450" s="61"/>
      <c r="P450" s="175">
        <f>O450*H450</f>
        <v>0</v>
      </c>
      <c r="Q450" s="175">
        <v>1.3999999999999999E-4</v>
      </c>
      <c r="R450" s="175">
        <f>Q450*H450</f>
        <v>4.335799999999999E-3</v>
      </c>
      <c r="S450" s="175">
        <v>0</v>
      </c>
      <c r="T450" s="176">
        <f>S450*H450</f>
        <v>0</v>
      </c>
      <c r="U450" s="35"/>
      <c r="V450" s="35"/>
      <c r="W450" s="35"/>
      <c r="X450" s="35"/>
      <c r="Y450" s="35"/>
      <c r="Z450" s="35"/>
      <c r="AA450" s="35"/>
      <c r="AB450" s="35"/>
      <c r="AC450" s="35"/>
      <c r="AD450" s="35"/>
      <c r="AE450" s="35"/>
      <c r="AR450" s="177" t="s">
        <v>370</v>
      </c>
      <c r="AT450" s="177" t="s">
        <v>241</v>
      </c>
      <c r="AU450" s="177" t="s">
        <v>92</v>
      </c>
      <c r="AY450" s="18" t="s">
        <v>187</v>
      </c>
      <c r="BE450" s="97">
        <f>IF(N450="základná",J450,0)</f>
        <v>0</v>
      </c>
      <c r="BF450" s="97">
        <f>IF(N450="znížená",J450,0)</f>
        <v>0</v>
      </c>
      <c r="BG450" s="97">
        <f>IF(N450="zákl. prenesená",J450,0)</f>
        <v>0</v>
      </c>
      <c r="BH450" s="97">
        <f>IF(N450="zníž. prenesená",J450,0)</f>
        <v>0</v>
      </c>
      <c r="BI450" s="97">
        <f>IF(N450="nulová",J450,0)</f>
        <v>0</v>
      </c>
      <c r="BJ450" s="18" t="s">
        <v>92</v>
      </c>
      <c r="BK450" s="97">
        <f>ROUND(I450*H450,2)</f>
        <v>0</v>
      </c>
      <c r="BL450" s="18" t="s">
        <v>270</v>
      </c>
      <c r="BM450" s="177" t="s">
        <v>633</v>
      </c>
    </row>
    <row r="451" spans="1:65" s="14" customFormat="1">
      <c r="B451" s="186"/>
      <c r="D451" s="179" t="s">
        <v>195</v>
      </c>
      <c r="F451" s="188" t="s">
        <v>623</v>
      </c>
      <c r="H451" s="189">
        <v>30.97</v>
      </c>
      <c r="I451" s="190"/>
      <c r="L451" s="186"/>
      <c r="M451" s="191"/>
      <c r="N451" s="192"/>
      <c r="O451" s="192"/>
      <c r="P451" s="192"/>
      <c r="Q451" s="192"/>
      <c r="R451" s="192"/>
      <c r="S451" s="192"/>
      <c r="T451" s="193"/>
      <c r="AT451" s="187" t="s">
        <v>195</v>
      </c>
      <c r="AU451" s="187" t="s">
        <v>92</v>
      </c>
      <c r="AV451" s="14" t="s">
        <v>92</v>
      </c>
      <c r="AW451" s="14" t="s">
        <v>3</v>
      </c>
      <c r="AX451" s="14" t="s">
        <v>78</v>
      </c>
      <c r="AY451" s="187" t="s">
        <v>187</v>
      </c>
    </row>
    <row r="452" spans="1:65" s="2" customFormat="1" ht="33" customHeight="1">
      <c r="A452" s="35"/>
      <c r="B452" s="133"/>
      <c r="C452" s="165" t="s">
        <v>634</v>
      </c>
      <c r="D452" s="165" t="s">
        <v>189</v>
      </c>
      <c r="E452" s="166" t="s">
        <v>635</v>
      </c>
      <c r="F452" s="167" t="s">
        <v>636</v>
      </c>
      <c r="G452" s="168" t="s">
        <v>273</v>
      </c>
      <c r="H452" s="169">
        <v>26.93</v>
      </c>
      <c r="I452" s="170"/>
      <c r="J452" s="171">
        <f>ROUND(I452*H452,2)</f>
        <v>0</v>
      </c>
      <c r="K452" s="172"/>
      <c r="L452" s="36"/>
      <c r="M452" s="173" t="s">
        <v>1</v>
      </c>
      <c r="N452" s="174" t="s">
        <v>37</v>
      </c>
      <c r="O452" s="61"/>
      <c r="P452" s="175">
        <f>O452*H452</f>
        <v>0</v>
      </c>
      <c r="Q452" s="175">
        <v>0</v>
      </c>
      <c r="R452" s="175">
        <f>Q452*H452</f>
        <v>0</v>
      </c>
      <c r="S452" s="175">
        <v>0</v>
      </c>
      <c r="T452" s="176">
        <f>S452*H452</f>
        <v>0</v>
      </c>
      <c r="U452" s="35"/>
      <c r="V452" s="35"/>
      <c r="W452" s="35"/>
      <c r="X452" s="35"/>
      <c r="Y452" s="35"/>
      <c r="Z452" s="35"/>
      <c r="AA452" s="35"/>
      <c r="AB452" s="35"/>
      <c r="AC452" s="35"/>
      <c r="AD452" s="35"/>
      <c r="AE452" s="35"/>
      <c r="AR452" s="177" t="s">
        <v>270</v>
      </c>
      <c r="AT452" s="177" t="s">
        <v>189</v>
      </c>
      <c r="AU452" s="177" t="s">
        <v>92</v>
      </c>
      <c r="AY452" s="18" t="s">
        <v>187</v>
      </c>
      <c r="BE452" s="97">
        <f>IF(N452="základná",J452,0)</f>
        <v>0</v>
      </c>
      <c r="BF452" s="97">
        <f>IF(N452="znížená",J452,0)</f>
        <v>0</v>
      </c>
      <c r="BG452" s="97">
        <f>IF(N452="zákl. prenesená",J452,0)</f>
        <v>0</v>
      </c>
      <c r="BH452" s="97">
        <f>IF(N452="zníž. prenesená",J452,0)</f>
        <v>0</v>
      </c>
      <c r="BI452" s="97">
        <f>IF(N452="nulová",J452,0)</f>
        <v>0</v>
      </c>
      <c r="BJ452" s="18" t="s">
        <v>92</v>
      </c>
      <c r="BK452" s="97">
        <f>ROUND(I452*H452,2)</f>
        <v>0</v>
      </c>
      <c r="BL452" s="18" t="s">
        <v>270</v>
      </c>
      <c r="BM452" s="177" t="s">
        <v>637</v>
      </c>
    </row>
    <row r="453" spans="1:65" s="14" customFormat="1">
      <c r="B453" s="186"/>
      <c r="D453" s="179" t="s">
        <v>195</v>
      </c>
      <c r="E453" s="187" t="s">
        <v>1</v>
      </c>
      <c r="F453" s="188" t="s">
        <v>133</v>
      </c>
      <c r="H453" s="189">
        <v>26.93</v>
      </c>
      <c r="I453" s="190"/>
      <c r="L453" s="186"/>
      <c r="M453" s="191"/>
      <c r="N453" s="192"/>
      <c r="O453" s="192"/>
      <c r="P453" s="192"/>
      <c r="Q453" s="192"/>
      <c r="R453" s="192"/>
      <c r="S453" s="192"/>
      <c r="T453" s="193"/>
      <c r="AT453" s="187" t="s">
        <v>195</v>
      </c>
      <c r="AU453" s="187" t="s">
        <v>92</v>
      </c>
      <c r="AV453" s="14" t="s">
        <v>92</v>
      </c>
      <c r="AW453" s="14" t="s">
        <v>26</v>
      </c>
      <c r="AX453" s="14" t="s">
        <v>71</v>
      </c>
      <c r="AY453" s="187" t="s">
        <v>187</v>
      </c>
    </row>
    <row r="454" spans="1:65" s="15" customFormat="1">
      <c r="B454" s="194"/>
      <c r="D454" s="179" t="s">
        <v>195</v>
      </c>
      <c r="E454" s="195" t="s">
        <v>1</v>
      </c>
      <c r="F454" s="196" t="s">
        <v>198</v>
      </c>
      <c r="H454" s="197">
        <v>26.93</v>
      </c>
      <c r="I454" s="198"/>
      <c r="L454" s="194"/>
      <c r="M454" s="199"/>
      <c r="N454" s="200"/>
      <c r="O454" s="200"/>
      <c r="P454" s="200"/>
      <c r="Q454" s="200"/>
      <c r="R454" s="200"/>
      <c r="S454" s="200"/>
      <c r="T454" s="201"/>
      <c r="AT454" s="195" t="s">
        <v>195</v>
      </c>
      <c r="AU454" s="195" t="s">
        <v>92</v>
      </c>
      <c r="AV454" s="15" t="s">
        <v>193</v>
      </c>
      <c r="AW454" s="15" t="s">
        <v>26</v>
      </c>
      <c r="AX454" s="15" t="s">
        <v>78</v>
      </c>
      <c r="AY454" s="195" t="s">
        <v>187</v>
      </c>
    </row>
    <row r="455" spans="1:65" s="2" customFormat="1" ht="16.5" customHeight="1">
      <c r="A455" s="35"/>
      <c r="B455" s="133"/>
      <c r="C455" s="202" t="s">
        <v>638</v>
      </c>
      <c r="D455" s="202" t="s">
        <v>241</v>
      </c>
      <c r="E455" s="203" t="s">
        <v>631</v>
      </c>
      <c r="F455" s="204" t="s">
        <v>632</v>
      </c>
      <c r="G455" s="205" t="s">
        <v>273</v>
      </c>
      <c r="H455" s="206">
        <v>30.97</v>
      </c>
      <c r="I455" s="207"/>
      <c r="J455" s="208">
        <f>ROUND(I455*H455,2)</f>
        <v>0</v>
      </c>
      <c r="K455" s="209"/>
      <c r="L455" s="210"/>
      <c r="M455" s="211" t="s">
        <v>1</v>
      </c>
      <c r="N455" s="212" t="s">
        <v>37</v>
      </c>
      <c r="O455" s="61"/>
      <c r="P455" s="175">
        <f>O455*H455</f>
        <v>0</v>
      </c>
      <c r="Q455" s="175">
        <v>1.3999999999999999E-4</v>
      </c>
      <c r="R455" s="175">
        <f>Q455*H455</f>
        <v>4.335799999999999E-3</v>
      </c>
      <c r="S455" s="175">
        <v>0</v>
      </c>
      <c r="T455" s="176">
        <f>S455*H455</f>
        <v>0</v>
      </c>
      <c r="U455" s="35"/>
      <c r="V455" s="35"/>
      <c r="W455" s="35"/>
      <c r="X455" s="35"/>
      <c r="Y455" s="35"/>
      <c r="Z455" s="35"/>
      <c r="AA455" s="35"/>
      <c r="AB455" s="35"/>
      <c r="AC455" s="35"/>
      <c r="AD455" s="35"/>
      <c r="AE455" s="35"/>
      <c r="AR455" s="177" t="s">
        <v>370</v>
      </c>
      <c r="AT455" s="177" t="s">
        <v>241</v>
      </c>
      <c r="AU455" s="177" t="s">
        <v>92</v>
      </c>
      <c r="AY455" s="18" t="s">
        <v>187</v>
      </c>
      <c r="BE455" s="97">
        <f>IF(N455="základná",J455,0)</f>
        <v>0</v>
      </c>
      <c r="BF455" s="97">
        <f>IF(N455="znížená",J455,0)</f>
        <v>0</v>
      </c>
      <c r="BG455" s="97">
        <f>IF(N455="zákl. prenesená",J455,0)</f>
        <v>0</v>
      </c>
      <c r="BH455" s="97">
        <f>IF(N455="zníž. prenesená",J455,0)</f>
        <v>0</v>
      </c>
      <c r="BI455" s="97">
        <f>IF(N455="nulová",J455,0)</f>
        <v>0</v>
      </c>
      <c r="BJ455" s="18" t="s">
        <v>92</v>
      </c>
      <c r="BK455" s="97">
        <f>ROUND(I455*H455,2)</f>
        <v>0</v>
      </c>
      <c r="BL455" s="18" t="s">
        <v>270</v>
      </c>
      <c r="BM455" s="177" t="s">
        <v>639</v>
      </c>
    </row>
    <row r="456" spans="1:65" s="14" customFormat="1">
      <c r="B456" s="186"/>
      <c r="D456" s="179" t="s">
        <v>195</v>
      </c>
      <c r="F456" s="188" t="s">
        <v>623</v>
      </c>
      <c r="H456" s="189">
        <v>30.97</v>
      </c>
      <c r="I456" s="190"/>
      <c r="L456" s="186"/>
      <c r="M456" s="191"/>
      <c r="N456" s="192"/>
      <c r="O456" s="192"/>
      <c r="P456" s="192"/>
      <c r="Q456" s="192"/>
      <c r="R456" s="192"/>
      <c r="S456" s="192"/>
      <c r="T456" s="193"/>
      <c r="AT456" s="187" t="s">
        <v>195</v>
      </c>
      <c r="AU456" s="187" t="s">
        <v>92</v>
      </c>
      <c r="AV456" s="14" t="s">
        <v>92</v>
      </c>
      <c r="AW456" s="14" t="s">
        <v>3</v>
      </c>
      <c r="AX456" s="14" t="s">
        <v>78</v>
      </c>
      <c r="AY456" s="187" t="s">
        <v>187</v>
      </c>
    </row>
    <row r="457" spans="1:65" s="2" customFormat="1" ht="21.75" customHeight="1">
      <c r="A457" s="35"/>
      <c r="B457" s="133"/>
      <c r="C457" s="165" t="s">
        <v>640</v>
      </c>
      <c r="D457" s="165" t="s">
        <v>189</v>
      </c>
      <c r="E457" s="166" t="s">
        <v>641</v>
      </c>
      <c r="F457" s="167" t="s">
        <v>642</v>
      </c>
      <c r="G457" s="168" t="s">
        <v>643</v>
      </c>
      <c r="H457" s="221"/>
      <c r="I457" s="170"/>
      <c r="J457" s="171">
        <f>ROUND(I457*H457,2)</f>
        <v>0</v>
      </c>
      <c r="K457" s="172"/>
      <c r="L457" s="36"/>
      <c r="M457" s="173" t="s">
        <v>1</v>
      </c>
      <c r="N457" s="174" t="s">
        <v>37</v>
      </c>
      <c r="O457" s="61"/>
      <c r="P457" s="175">
        <f>O457*H457</f>
        <v>0</v>
      </c>
      <c r="Q457" s="175">
        <v>0</v>
      </c>
      <c r="R457" s="175">
        <f>Q457*H457</f>
        <v>0</v>
      </c>
      <c r="S457" s="175">
        <v>0</v>
      </c>
      <c r="T457" s="176">
        <f>S457*H457</f>
        <v>0</v>
      </c>
      <c r="U457" s="35"/>
      <c r="V457" s="35"/>
      <c r="W457" s="35"/>
      <c r="X457" s="35"/>
      <c r="Y457" s="35"/>
      <c r="Z457" s="35"/>
      <c r="AA457" s="35"/>
      <c r="AB457" s="35"/>
      <c r="AC457" s="35"/>
      <c r="AD457" s="35"/>
      <c r="AE457" s="35"/>
      <c r="AR457" s="177" t="s">
        <v>270</v>
      </c>
      <c r="AT457" s="177" t="s">
        <v>189</v>
      </c>
      <c r="AU457" s="177" t="s">
        <v>92</v>
      </c>
      <c r="AY457" s="18" t="s">
        <v>187</v>
      </c>
      <c r="BE457" s="97">
        <f>IF(N457="základná",J457,0)</f>
        <v>0</v>
      </c>
      <c r="BF457" s="97">
        <f>IF(N457="znížená",J457,0)</f>
        <v>0</v>
      </c>
      <c r="BG457" s="97">
        <f>IF(N457="zákl. prenesená",J457,0)</f>
        <v>0</v>
      </c>
      <c r="BH457" s="97">
        <f>IF(N457="zníž. prenesená",J457,0)</f>
        <v>0</v>
      </c>
      <c r="BI457" s="97">
        <f>IF(N457="nulová",J457,0)</f>
        <v>0</v>
      </c>
      <c r="BJ457" s="18" t="s">
        <v>92</v>
      </c>
      <c r="BK457" s="97">
        <f>ROUND(I457*H457,2)</f>
        <v>0</v>
      </c>
      <c r="BL457" s="18" t="s">
        <v>270</v>
      </c>
      <c r="BM457" s="177" t="s">
        <v>644</v>
      </c>
    </row>
    <row r="458" spans="1:65" s="12" customFormat="1" ht="22.9" customHeight="1">
      <c r="B458" s="152"/>
      <c r="D458" s="153" t="s">
        <v>70</v>
      </c>
      <c r="E458" s="163" t="s">
        <v>645</v>
      </c>
      <c r="F458" s="163" t="s">
        <v>646</v>
      </c>
      <c r="I458" s="155"/>
      <c r="J458" s="164">
        <f>BK458</f>
        <v>0</v>
      </c>
      <c r="L458" s="152"/>
      <c r="M458" s="157"/>
      <c r="N458" s="158"/>
      <c r="O458" s="158"/>
      <c r="P458" s="159">
        <f>SUM(P459:P460)</f>
        <v>0</v>
      </c>
      <c r="Q458" s="158"/>
      <c r="R458" s="159">
        <f>SUM(R459:R460)</f>
        <v>4.110714E-2</v>
      </c>
      <c r="S458" s="158"/>
      <c r="T458" s="160">
        <f>SUM(T459:T460)</f>
        <v>0</v>
      </c>
      <c r="AR458" s="153" t="s">
        <v>92</v>
      </c>
      <c r="AT458" s="161" t="s">
        <v>70</v>
      </c>
      <c r="AU458" s="161" t="s">
        <v>78</v>
      </c>
      <c r="AY458" s="153" t="s">
        <v>187</v>
      </c>
      <c r="BK458" s="162">
        <f>SUM(BK459:BK460)</f>
        <v>0</v>
      </c>
    </row>
    <row r="459" spans="1:65" s="2" customFormat="1" ht="21.75" customHeight="1">
      <c r="A459" s="35"/>
      <c r="B459" s="133"/>
      <c r="C459" s="165" t="s">
        <v>647</v>
      </c>
      <c r="D459" s="165" t="s">
        <v>189</v>
      </c>
      <c r="E459" s="166" t="s">
        <v>648</v>
      </c>
      <c r="F459" s="167" t="s">
        <v>649</v>
      </c>
      <c r="G459" s="168" t="s">
        <v>289</v>
      </c>
      <c r="H459" s="169">
        <v>4.0419999999999998</v>
      </c>
      <c r="I459" s="170"/>
      <c r="J459" s="171">
        <f>ROUND(I459*H459,2)</f>
        <v>0</v>
      </c>
      <c r="K459" s="172"/>
      <c r="L459" s="36"/>
      <c r="M459" s="173" t="s">
        <v>1</v>
      </c>
      <c r="N459" s="174" t="s">
        <v>37</v>
      </c>
      <c r="O459" s="61"/>
      <c r="P459" s="175">
        <f>O459*H459</f>
        <v>0</v>
      </c>
      <c r="Q459" s="175">
        <v>1.017E-2</v>
      </c>
      <c r="R459" s="175">
        <f>Q459*H459</f>
        <v>4.110714E-2</v>
      </c>
      <c r="S459" s="175">
        <v>0</v>
      </c>
      <c r="T459" s="176">
        <f>S459*H459</f>
        <v>0</v>
      </c>
      <c r="U459" s="35"/>
      <c r="V459" s="35"/>
      <c r="W459" s="35"/>
      <c r="X459" s="35"/>
      <c r="Y459" s="35"/>
      <c r="Z459" s="35"/>
      <c r="AA459" s="35"/>
      <c r="AB459" s="35"/>
      <c r="AC459" s="35"/>
      <c r="AD459" s="35"/>
      <c r="AE459" s="35"/>
      <c r="AR459" s="177" t="s">
        <v>270</v>
      </c>
      <c r="AT459" s="177" t="s">
        <v>189</v>
      </c>
      <c r="AU459" s="177" t="s">
        <v>92</v>
      </c>
      <c r="AY459" s="18" t="s">
        <v>187</v>
      </c>
      <c r="BE459" s="97">
        <f>IF(N459="základná",J459,0)</f>
        <v>0</v>
      </c>
      <c r="BF459" s="97">
        <f>IF(N459="znížená",J459,0)</f>
        <v>0</v>
      </c>
      <c r="BG459" s="97">
        <f>IF(N459="zákl. prenesená",J459,0)</f>
        <v>0</v>
      </c>
      <c r="BH459" s="97">
        <f>IF(N459="zníž. prenesená",J459,0)</f>
        <v>0</v>
      </c>
      <c r="BI459" s="97">
        <f>IF(N459="nulová",J459,0)</f>
        <v>0</v>
      </c>
      <c r="BJ459" s="18" t="s">
        <v>92</v>
      </c>
      <c r="BK459" s="97">
        <f>ROUND(I459*H459,2)</f>
        <v>0</v>
      </c>
      <c r="BL459" s="18" t="s">
        <v>270</v>
      </c>
      <c r="BM459" s="177" t="s">
        <v>650</v>
      </c>
    </row>
    <row r="460" spans="1:65" s="2" customFormat="1" ht="21.75" customHeight="1">
      <c r="A460" s="35"/>
      <c r="B460" s="133"/>
      <c r="C460" s="165" t="s">
        <v>651</v>
      </c>
      <c r="D460" s="165" t="s">
        <v>189</v>
      </c>
      <c r="E460" s="166" t="s">
        <v>652</v>
      </c>
      <c r="F460" s="167" t="s">
        <v>653</v>
      </c>
      <c r="G460" s="168" t="s">
        <v>643</v>
      </c>
      <c r="H460" s="221"/>
      <c r="I460" s="170"/>
      <c r="J460" s="171">
        <f>ROUND(I460*H460,2)</f>
        <v>0</v>
      </c>
      <c r="K460" s="172"/>
      <c r="L460" s="36"/>
      <c r="M460" s="173" t="s">
        <v>1</v>
      </c>
      <c r="N460" s="174" t="s">
        <v>37</v>
      </c>
      <c r="O460" s="61"/>
      <c r="P460" s="175">
        <f>O460*H460</f>
        <v>0</v>
      </c>
      <c r="Q460" s="175">
        <v>0</v>
      </c>
      <c r="R460" s="175">
        <f>Q460*H460</f>
        <v>0</v>
      </c>
      <c r="S460" s="175">
        <v>0</v>
      </c>
      <c r="T460" s="176">
        <f>S460*H460</f>
        <v>0</v>
      </c>
      <c r="U460" s="35"/>
      <c r="V460" s="35"/>
      <c r="W460" s="35"/>
      <c r="X460" s="35"/>
      <c r="Y460" s="35"/>
      <c r="Z460" s="35"/>
      <c r="AA460" s="35"/>
      <c r="AB460" s="35"/>
      <c r="AC460" s="35"/>
      <c r="AD460" s="35"/>
      <c r="AE460" s="35"/>
      <c r="AR460" s="177" t="s">
        <v>270</v>
      </c>
      <c r="AT460" s="177" t="s">
        <v>189</v>
      </c>
      <c r="AU460" s="177" t="s">
        <v>92</v>
      </c>
      <c r="AY460" s="18" t="s">
        <v>187</v>
      </c>
      <c r="BE460" s="97">
        <f>IF(N460="základná",J460,0)</f>
        <v>0</v>
      </c>
      <c r="BF460" s="97">
        <f>IF(N460="znížená",J460,0)</f>
        <v>0</v>
      </c>
      <c r="BG460" s="97">
        <f>IF(N460="zákl. prenesená",J460,0)</f>
        <v>0</v>
      </c>
      <c r="BH460" s="97">
        <f>IF(N460="zníž. prenesená",J460,0)</f>
        <v>0</v>
      </c>
      <c r="BI460" s="97">
        <f>IF(N460="nulová",J460,0)</f>
        <v>0</v>
      </c>
      <c r="BJ460" s="18" t="s">
        <v>92</v>
      </c>
      <c r="BK460" s="97">
        <f>ROUND(I460*H460,2)</f>
        <v>0</v>
      </c>
      <c r="BL460" s="18" t="s">
        <v>270</v>
      </c>
      <c r="BM460" s="177" t="s">
        <v>654</v>
      </c>
    </row>
    <row r="461" spans="1:65" s="12" customFormat="1" ht="22.9" customHeight="1">
      <c r="B461" s="152"/>
      <c r="D461" s="153" t="s">
        <v>70</v>
      </c>
      <c r="E461" s="163" t="s">
        <v>655</v>
      </c>
      <c r="F461" s="163" t="s">
        <v>656</v>
      </c>
      <c r="I461" s="155"/>
      <c r="J461" s="164">
        <f>BK461</f>
        <v>0</v>
      </c>
      <c r="L461" s="152"/>
      <c r="M461" s="157"/>
      <c r="N461" s="158"/>
      <c r="O461" s="158"/>
      <c r="P461" s="159">
        <f>SUM(P462:P469)</f>
        <v>0</v>
      </c>
      <c r="Q461" s="158"/>
      <c r="R461" s="159">
        <f>SUM(R462:R469)</f>
        <v>0.66349999999999998</v>
      </c>
      <c r="S461" s="158"/>
      <c r="T461" s="160">
        <f>SUM(T462:T469)</f>
        <v>0</v>
      </c>
      <c r="AR461" s="153" t="s">
        <v>92</v>
      </c>
      <c r="AT461" s="161" t="s">
        <v>70</v>
      </c>
      <c r="AU461" s="161" t="s">
        <v>78</v>
      </c>
      <c r="AY461" s="153" t="s">
        <v>187</v>
      </c>
      <c r="BK461" s="162">
        <f>SUM(BK462:BK469)</f>
        <v>0</v>
      </c>
    </row>
    <row r="462" spans="1:65" s="2" customFormat="1" ht="21.75" customHeight="1">
      <c r="A462" s="35"/>
      <c r="B462" s="133"/>
      <c r="C462" s="165" t="s">
        <v>657</v>
      </c>
      <c r="D462" s="165" t="s">
        <v>189</v>
      </c>
      <c r="E462" s="166" t="s">
        <v>658</v>
      </c>
      <c r="F462" s="167" t="s">
        <v>659</v>
      </c>
      <c r="G462" s="168" t="s">
        <v>289</v>
      </c>
      <c r="H462" s="169">
        <v>75.378</v>
      </c>
      <c r="I462" s="170"/>
      <c r="J462" s="171">
        <f>ROUND(I462*H462,2)</f>
        <v>0</v>
      </c>
      <c r="K462" s="172"/>
      <c r="L462" s="36"/>
      <c r="M462" s="173" t="s">
        <v>1</v>
      </c>
      <c r="N462" s="174" t="s">
        <v>37</v>
      </c>
      <c r="O462" s="61"/>
      <c r="P462" s="175">
        <f>O462*H462</f>
        <v>0</v>
      </c>
      <c r="Q462" s="175">
        <v>0</v>
      </c>
      <c r="R462" s="175">
        <f>Q462*H462</f>
        <v>0</v>
      </c>
      <c r="S462" s="175">
        <v>0</v>
      </c>
      <c r="T462" s="176">
        <f>S462*H462</f>
        <v>0</v>
      </c>
      <c r="U462" s="35"/>
      <c r="V462" s="35"/>
      <c r="W462" s="35"/>
      <c r="X462" s="35"/>
      <c r="Y462" s="35"/>
      <c r="Z462" s="35"/>
      <c r="AA462" s="35"/>
      <c r="AB462" s="35"/>
      <c r="AC462" s="35"/>
      <c r="AD462" s="35"/>
      <c r="AE462" s="35"/>
      <c r="AR462" s="177" t="s">
        <v>270</v>
      </c>
      <c r="AT462" s="177" t="s">
        <v>189</v>
      </c>
      <c r="AU462" s="177" t="s">
        <v>92</v>
      </c>
      <c r="AY462" s="18" t="s">
        <v>187</v>
      </c>
      <c r="BE462" s="97">
        <f>IF(N462="základná",J462,0)</f>
        <v>0</v>
      </c>
      <c r="BF462" s="97">
        <f>IF(N462="znížená",J462,0)</f>
        <v>0</v>
      </c>
      <c r="BG462" s="97">
        <f>IF(N462="zákl. prenesená",J462,0)</f>
        <v>0</v>
      </c>
      <c r="BH462" s="97">
        <f>IF(N462="zníž. prenesená",J462,0)</f>
        <v>0</v>
      </c>
      <c r="BI462" s="97">
        <f>IF(N462="nulová",J462,0)</f>
        <v>0</v>
      </c>
      <c r="BJ462" s="18" t="s">
        <v>92</v>
      </c>
      <c r="BK462" s="97">
        <f>ROUND(I462*H462,2)</f>
        <v>0</v>
      </c>
      <c r="BL462" s="18" t="s">
        <v>270</v>
      </c>
      <c r="BM462" s="177" t="s">
        <v>660</v>
      </c>
    </row>
    <row r="463" spans="1:65" s="14" customFormat="1">
      <c r="B463" s="186"/>
      <c r="D463" s="179" t="s">
        <v>195</v>
      </c>
      <c r="E463" s="187" t="s">
        <v>1</v>
      </c>
      <c r="F463" s="188" t="s">
        <v>661</v>
      </c>
      <c r="H463" s="189">
        <v>55.536000000000001</v>
      </c>
      <c r="I463" s="190"/>
      <c r="L463" s="186"/>
      <c r="M463" s="191"/>
      <c r="N463" s="192"/>
      <c r="O463" s="192"/>
      <c r="P463" s="192"/>
      <c r="Q463" s="192"/>
      <c r="R463" s="192"/>
      <c r="S463" s="192"/>
      <c r="T463" s="193"/>
      <c r="AT463" s="187" t="s">
        <v>195</v>
      </c>
      <c r="AU463" s="187" t="s">
        <v>92</v>
      </c>
      <c r="AV463" s="14" t="s">
        <v>92</v>
      </c>
      <c r="AW463" s="14" t="s">
        <v>26</v>
      </c>
      <c r="AX463" s="14" t="s">
        <v>71</v>
      </c>
      <c r="AY463" s="187" t="s">
        <v>187</v>
      </c>
    </row>
    <row r="464" spans="1:65" s="14" customFormat="1">
      <c r="B464" s="186"/>
      <c r="D464" s="179" t="s">
        <v>195</v>
      </c>
      <c r="E464" s="187" t="s">
        <v>1</v>
      </c>
      <c r="F464" s="188" t="s">
        <v>662</v>
      </c>
      <c r="H464" s="189">
        <v>11.242000000000001</v>
      </c>
      <c r="I464" s="190"/>
      <c r="L464" s="186"/>
      <c r="M464" s="191"/>
      <c r="N464" s="192"/>
      <c r="O464" s="192"/>
      <c r="P464" s="192"/>
      <c r="Q464" s="192"/>
      <c r="R464" s="192"/>
      <c r="S464" s="192"/>
      <c r="T464" s="193"/>
      <c r="AT464" s="187" t="s">
        <v>195</v>
      </c>
      <c r="AU464" s="187" t="s">
        <v>92</v>
      </c>
      <c r="AV464" s="14" t="s">
        <v>92</v>
      </c>
      <c r="AW464" s="14" t="s">
        <v>26</v>
      </c>
      <c r="AX464" s="14" t="s">
        <v>71</v>
      </c>
      <c r="AY464" s="187" t="s">
        <v>187</v>
      </c>
    </row>
    <row r="465" spans="1:65" s="14" customFormat="1">
      <c r="B465" s="186"/>
      <c r="D465" s="179" t="s">
        <v>195</v>
      </c>
      <c r="E465" s="187" t="s">
        <v>1</v>
      </c>
      <c r="F465" s="188" t="s">
        <v>663</v>
      </c>
      <c r="H465" s="189">
        <v>8.6</v>
      </c>
      <c r="I465" s="190"/>
      <c r="L465" s="186"/>
      <c r="M465" s="191"/>
      <c r="N465" s="192"/>
      <c r="O465" s="192"/>
      <c r="P465" s="192"/>
      <c r="Q465" s="192"/>
      <c r="R465" s="192"/>
      <c r="S465" s="192"/>
      <c r="T465" s="193"/>
      <c r="AT465" s="187" t="s">
        <v>195</v>
      </c>
      <c r="AU465" s="187" t="s">
        <v>92</v>
      </c>
      <c r="AV465" s="14" t="s">
        <v>92</v>
      </c>
      <c r="AW465" s="14" t="s">
        <v>26</v>
      </c>
      <c r="AX465" s="14" t="s">
        <v>71</v>
      </c>
      <c r="AY465" s="187" t="s">
        <v>187</v>
      </c>
    </row>
    <row r="466" spans="1:65" s="15" customFormat="1">
      <c r="B466" s="194"/>
      <c r="D466" s="179" t="s">
        <v>195</v>
      </c>
      <c r="E466" s="195" t="s">
        <v>1</v>
      </c>
      <c r="F466" s="196" t="s">
        <v>198</v>
      </c>
      <c r="H466" s="197">
        <v>75.378</v>
      </c>
      <c r="I466" s="198"/>
      <c r="L466" s="194"/>
      <c r="M466" s="199"/>
      <c r="N466" s="200"/>
      <c r="O466" s="200"/>
      <c r="P466" s="200"/>
      <c r="Q466" s="200"/>
      <c r="R466" s="200"/>
      <c r="S466" s="200"/>
      <c r="T466" s="201"/>
      <c r="AT466" s="195" t="s">
        <v>195</v>
      </c>
      <c r="AU466" s="195" t="s">
        <v>92</v>
      </c>
      <c r="AV466" s="15" t="s">
        <v>193</v>
      </c>
      <c r="AW466" s="15" t="s">
        <v>26</v>
      </c>
      <c r="AX466" s="15" t="s">
        <v>78</v>
      </c>
      <c r="AY466" s="195" t="s">
        <v>187</v>
      </c>
    </row>
    <row r="467" spans="1:65" s="2" customFormat="1" ht="16.5" customHeight="1">
      <c r="A467" s="35"/>
      <c r="B467" s="133"/>
      <c r="C467" s="202" t="s">
        <v>664</v>
      </c>
      <c r="D467" s="202" t="s">
        <v>241</v>
      </c>
      <c r="E467" s="203" t="s">
        <v>665</v>
      </c>
      <c r="F467" s="204" t="s">
        <v>666</v>
      </c>
      <c r="G467" s="205" t="s">
        <v>192</v>
      </c>
      <c r="H467" s="206">
        <v>1.327</v>
      </c>
      <c r="I467" s="207"/>
      <c r="J467" s="208">
        <f>ROUND(I467*H467,2)</f>
        <v>0</v>
      </c>
      <c r="K467" s="209"/>
      <c r="L467" s="210"/>
      <c r="M467" s="211" t="s">
        <v>1</v>
      </c>
      <c r="N467" s="212" t="s">
        <v>37</v>
      </c>
      <c r="O467" s="61"/>
      <c r="P467" s="175">
        <f>O467*H467</f>
        <v>0</v>
      </c>
      <c r="Q467" s="175">
        <v>0.5</v>
      </c>
      <c r="R467" s="175">
        <f>Q467*H467</f>
        <v>0.66349999999999998</v>
      </c>
      <c r="S467" s="175">
        <v>0</v>
      </c>
      <c r="T467" s="176">
        <f>S467*H467</f>
        <v>0</v>
      </c>
      <c r="U467" s="35"/>
      <c r="V467" s="35"/>
      <c r="W467" s="35"/>
      <c r="X467" s="35"/>
      <c r="Y467" s="35"/>
      <c r="Z467" s="35"/>
      <c r="AA467" s="35"/>
      <c r="AB467" s="35"/>
      <c r="AC467" s="35"/>
      <c r="AD467" s="35"/>
      <c r="AE467" s="35"/>
      <c r="AR467" s="177" t="s">
        <v>370</v>
      </c>
      <c r="AT467" s="177" t="s">
        <v>241</v>
      </c>
      <c r="AU467" s="177" t="s">
        <v>92</v>
      </c>
      <c r="AY467" s="18" t="s">
        <v>187</v>
      </c>
      <c r="BE467" s="97">
        <f>IF(N467="základná",J467,0)</f>
        <v>0</v>
      </c>
      <c r="BF467" s="97">
        <f>IF(N467="znížená",J467,0)</f>
        <v>0</v>
      </c>
      <c r="BG467" s="97">
        <f>IF(N467="zákl. prenesená",J467,0)</f>
        <v>0</v>
      </c>
      <c r="BH467" s="97">
        <f>IF(N467="zníž. prenesená",J467,0)</f>
        <v>0</v>
      </c>
      <c r="BI467" s="97">
        <f>IF(N467="nulová",J467,0)</f>
        <v>0</v>
      </c>
      <c r="BJ467" s="18" t="s">
        <v>92</v>
      </c>
      <c r="BK467" s="97">
        <f>ROUND(I467*H467,2)</f>
        <v>0</v>
      </c>
      <c r="BL467" s="18" t="s">
        <v>270</v>
      </c>
      <c r="BM467" s="177" t="s">
        <v>667</v>
      </c>
    </row>
    <row r="468" spans="1:65" s="14" customFormat="1">
      <c r="B468" s="186"/>
      <c r="D468" s="179" t="s">
        <v>195</v>
      </c>
      <c r="E468" s="187" t="s">
        <v>1</v>
      </c>
      <c r="F468" s="188" t="s">
        <v>668</v>
      </c>
      <c r="H468" s="189">
        <v>1.327</v>
      </c>
      <c r="I468" s="190"/>
      <c r="L468" s="186"/>
      <c r="M468" s="191"/>
      <c r="N468" s="192"/>
      <c r="O468" s="192"/>
      <c r="P468" s="192"/>
      <c r="Q468" s="192"/>
      <c r="R468" s="192"/>
      <c r="S468" s="192"/>
      <c r="T468" s="193"/>
      <c r="AT468" s="187" t="s">
        <v>195</v>
      </c>
      <c r="AU468" s="187" t="s">
        <v>92</v>
      </c>
      <c r="AV468" s="14" t="s">
        <v>92</v>
      </c>
      <c r="AW468" s="14" t="s">
        <v>26</v>
      </c>
      <c r="AX468" s="14" t="s">
        <v>78</v>
      </c>
      <c r="AY468" s="187" t="s">
        <v>187</v>
      </c>
    </row>
    <row r="469" spans="1:65" s="2" customFormat="1" ht="21.75" customHeight="1">
      <c r="A469" s="35"/>
      <c r="B469" s="133"/>
      <c r="C469" s="165" t="s">
        <v>669</v>
      </c>
      <c r="D469" s="165" t="s">
        <v>189</v>
      </c>
      <c r="E469" s="166" t="s">
        <v>670</v>
      </c>
      <c r="F469" s="167" t="s">
        <v>671</v>
      </c>
      <c r="G469" s="168" t="s">
        <v>643</v>
      </c>
      <c r="H469" s="221"/>
      <c r="I469" s="170"/>
      <c r="J469" s="171">
        <f>ROUND(I469*H469,2)</f>
        <v>0</v>
      </c>
      <c r="K469" s="172"/>
      <c r="L469" s="36"/>
      <c r="M469" s="173" t="s">
        <v>1</v>
      </c>
      <c r="N469" s="174" t="s">
        <v>37</v>
      </c>
      <c r="O469" s="61"/>
      <c r="P469" s="175">
        <f>O469*H469</f>
        <v>0</v>
      </c>
      <c r="Q469" s="175">
        <v>0</v>
      </c>
      <c r="R469" s="175">
        <f>Q469*H469</f>
        <v>0</v>
      </c>
      <c r="S469" s="175">
        <v>0</v>
      </c>
      <c r="T469" s="176">
        <f>S469*H469</f>
        <v>0</v>
      </c>
      <c r="U469" s="35"/>
      <c r="V469" s="35"/>
      <c r="W469" s="35"/>
      <c r="X469" s="35"/>
      <c r="Y469" s="35"/>
      <c r="Z469" s="35"/>
      <c r="AA469" s="35"/>
      <c r="AB469" s="35"/>
      <c r="AC469" s="35"/>
      <c r="AD469" s="35"/>
      <c r="AE469" s="35"/>
      <c r="AR469" s="177" t="s">
        <v>270</v>
      </c>
      <c r="AT469" s="177" t="s">
        <v>189</v>
      </c>
      <c r="AU469" s="177" t="s">
        <v>92</v>
      </c>
      <c r="AY469" s="18" t="s">
        <v>187</v>
      </c>
      <c r="BE469" s="97">
        <f>IF(N469="základná",J469,0)</f>
        <v>0</v>
      </c>
      <c r="BF469" s="97">
        <f>IF(N469="znížená",J469,0)</f>
        <v>0</v>
      </c>
      <c r="BG469" s="97">
        <f>IF(N469="zákl. prenesená",J469,0)</f>
        <v>0</v>
      </c>
      <c r="BH469" s="97">
        <f>IF(N469="zníž. prenesená",J469,0)</f>
        <v>0</v>
      </c>
      <c r="BI469" s="97">
        <f>IF(N469="nulová",J469,0)</f>
        <v>0</v>
      </c>
      <c r="BJ469" s="18" t="s">
        <v>92</v>
      </c>
      <c r="BK469" s="97">
        <f>ROUND(I469*H469,2)</f>
        <v>0</v>
      </c>
      <c r="BL469" s="18" t="s">
        <v>270</v>
      </c>
      <c r="BM469" s="177" t="s">
        <v>672</v>
      </c>
    </row>
    <row r="470" spans="1:65" s="12" customFormat="1" ht="22.9" customHeight="1">
      <c r="B470" s="152"/>
      <c r="D470" s="153" t="s">
        <v>70</v>
      </c>
      <c r="E470" s="163" t="s">
        <v>673</v>
      </c>
      <c r="F470" s="163" t="s">
        <v>674</v>
      </c>
      <c r="I470" s="155"/>
      <c r="J470" s="164">
        <f>BK470</f>
        <v>0</v>
      </c>
      <c r="L470" s="152"/>
      <c r="M470" s="157"/>
      <c r="N470" s="158"/>
      <c r="O470" s="158"/>
      <c r="P470" s="159">
        <f>SUM(P471:P482)</f>
        <v>0</v>
      </c>
      <c r="Q470" s="158"/>
      <c r="R470" s="159">
        <f>SUM(R471:R482)</f>
        <v>0.51258716000000004</v>
      </c>
      <c r="S470" s="158"/>
      <c r="T470" s="160">
        <f>SUM(T471:T482)</f>
        <v>3.3998E-2</v>
      </c>
      <c r="AR470" s="153" t="s">
        <v>92</v>
      </c>
      <c r="AT470" s="161" t="s">
        <v>70</v>
      </c>
      <c r="AU470" s="161" t="s">
        <v>78</v>
      </c>
      <c r="AY470" s="153" t="s">
        <v>187</v>
      </c>
      <c r="BK470" s="162">
        <f>SUM(BK471:BK482)</f>
        <v>0</v>
      </c>
    </row>
    <row r="471" spans="1:65" s="2" customFormat="1" ht="21.75" customHeight="1">
      <c r="A471" s="35"/>
      <c r="B471" s="133"/>
      <c r="C471" s="165" t="s">
        <v>675</v>
      </c>
      <c r="D471" s="165" t="s">
        <v>189</v>
      </c>
      <c r="E471" s="166" t="s">
        <v>676</v>
      </c>
      <c r="F471" s="167" t="s">
        <v>677</v>
      </c>
      <c r="G471" s="168" t="s">
        <v>273</v>
      </c>
      <c r="H471" s="169">
        <v>67.974000000000004</v>
      </c>
      <c r="I471" s="170"/>
      <c r="J471" s="171">
        <f>ROUND(I471*H471,2)</f>
        <v>0</v>
      </c>
      <c r="K471" s="172"/>
      <c r="L471" s="36"/>
      <c r="M471" s="173" t="s">
        <v>1</v>
      </c>
      <c r="N471" s="174" t="s">
        <v>37</v>
      </c>
      <c r="O471" s="61"/>
      <c r="P471" s="175">
        <f>O471*H471</f>
        <v>0</v>
      </c>
      <c r="Q471" s="175">
        <v>1.6000000000000001E-4</v>
      </c>
      <c r="R471" s="175">
        <f>Q471*H471</f>
        <v>1.0875840000000001E-2</v>
      </c>
      <c r="S471" s="175">
        <v>0</v>
      </c>
      <c r="T471" s="176">
        <f>S471*H471</f>
        <v>0</v>
      </c>
      <c r="U471" s="35"/>
      <c r="V471" s="35"/>
      <c r="W471" s="35"/>
      <c r="X471" s="35"/>
      <c r="Y471" s="35"/>
      <c r="Z471" s="35"/>
      <c r="AA471" s="35"/>
      <c r="AB471" s="35"/>
      <c r="AC471" s="35"/>
      <c r="AD471" s="35"/>
      <c r="AE471" s="35"/>
      <c r="AR471" s="177" t="s">
        <v>270</v>
      </c>
      <c r="AT471" s="177" t="s">
        <v>189</v>
      </c>
      <c r="AU471" s="177" t="s">
        <v>92</v>
      </c>
      <c r="AY471" s="18" t="s">
        <v>187</v>
      </c>
      <c r="BE471" s="97">
        <f>IF(N471="základná",J471,0)</f>
        <v>0</v>
      </c>
      <c r="BF471" s="97">
        <f>IF(N471="znížená",J471,0)</f>
        <v>0</v>
      </c>
      <c r="BG471" s="97">
        <f>IF(N471="zákl. prenesená",J471,0)</f>
        <v>0</v>
      </c>
      <c r="BH471" s="97">
        <f>IF(N471="zníž. prenesená",J471,0)</f>
        <v>0</v>
      </c>
      <c r="BI471" s="97">
        <f>IF(N471="nulová",J471,0)</f>
        <v>0</v>
      </c>
      <c r="BJ471" s="18" t="s">
        <v>92</v>
      </c>
      <c r="BK471" s="97">
        <f>ROUND(I471*H471,2)</f>
        <v>0</v>
      </c>
      <c r="BL471" s="18" t="s">
        <v>270</v>
      </c>
      <c r="BM471" s="177" t="s">
        <v>678</v>
      </c>
    </row>
    <row r="472" spans="1:65" s="14" customFormat="1">
      <c r="B472" s="186"/>
      <c r="D472" s="179" t="s">
        <v>195</v>
      </c>
      <c r="E472" s="187" t="s">
        <v>1</v>
      </c>
      <c r="F472" s="188" t="s">
        <v>679</v>
      </c>
      <c r="H472" s="189">
        <v>45.58</v>
      </c>
      <c r="I472" s="190"/>
      <c r="L472" s="186"/>
      <c r="M472" s="191"/>
      <c r="N472" s="192"/>
      <c r="O472" s="192"/>
      <c r="P472" s="192"/>
      <c r="Q472" s="192"/>
      <c r="R472" s="192"/>
      <c r="S472" s="192"/>
      <c r="T472" s="193"/>
      <c r="AT472" s="187" t="s">
        <v>195</v>
      </c>
      <c r="AU472" s="187" t="s">
        <v>92</v>
      </c>
      <c r="AV472" s="14" t="s">
        <v>92</v>
      </c>
      <c r="AW472" s="14" t="s">
        <v>26</v>
      </c>
      <c r="AX472" s="14" t="s">
        <v>71</v>
      </c>
      <c r="AY472" s="187" t="s">
        <v>187</v>
      </c>
    </row>
    <row r="473" spans="1:65" s="14" customFormat="1">
      <c r="B473" s="186"/>
      <c r="D473" s="179" t="s">
        <v>195</v>
      </c>
      <c r="E473" s="187" t="s">
        <v>1</v>
      </c>
      <c r="F473" s="188" t="s">
        <v>680</v>
      </c>
      <c r="H473" s="189">
        <v>22.393999999999998</v>
      </c>
      <c r="I473" s="190"/>
      <c r="L473" s="186"/>
      <c r="M473" s="191"/>
      <c r="N473" s="192"/>
      <c r="O473" s="192"/>
      <c r="P473" s="192"/>
      <c r="Q473" s="192"/>
      <c r="R473" s="192"/>
      <c r="S473" s="192"/>
      <c r="T473" s="193"/>
      <c r="AT473" s="187" t="s">
        <v>195</v>
      </c>
      <c r="AU473" s="187" t="s">
        <v>92</v>
      </c>
      <c r="AV473" s="14" t="s">
        <v>92</v>
      </c>
      <c r="AW473" s="14" t="s">
        <v>26</v>
      </c>
      <c r="AX473" s="14" t="s">
        <v>71</v>
      </c>
      <c r="AY473" s="187" t="s">
        <v>187</v>
      </c>
    </row>
    <row r="474" spans="1:65" s="15" customFormat="1">
      <c r="B474" s="194"/>
      <c r="D474" s="179" t="s">
        <v>195</v>
      </c>
      <c r="E474" s="195" t="s">
        <v>1</v>
      </c>
      <c r="F474" s="196" t="s">
        <v>198</v>
      </c>
      <c r="H474" s="197">
        <v>67.974000000000004</v>
      </c>
      <c r="I474" s="198"/>
      <c r="L474" s="194"/>
      <c r="M474" s="199"/>
      <c r="N474" s="200"/>
      <c r="O474" s="200"/>
      <c r="P474" s="200"/>
      <c r="Q474" s="200"/>
      <c r="R474" s="200"/>
      <c r="S474" s="200"/>
      <c r="T474" s="201"/>
      <c r="AT474" s="195" t="s">
        <v>195</v>
      </c>
      <c r="AU474" s="195" t="s">
        <v>92</v>
      </c>
      <c r="AV474" s="15" t="s">
        <v>193</v>
      </c>
      <c r="AW474" s="15" t="s">
        <v>26</v>
      </c>
      <c r="AX474" s="15" t="s">
        <v>78</v>
      </c>
      <c r="AY474" s="195" t="s">
        <v>187</v>
      </c>
    </row>
    <row r="475" spans="1:65" s="2" customFormat="1" ht="33" customHeight="1">
      <c r="A475" s="35"/>
      <c r="B475" s="133"/>
      <c r="C475" s="202" t="s">
        <v>681</v>
      </c>
      <c r="D475" s="202" t="s">
        <v>241</v>
      </c>
      <c r="E475" s="203" t="s">
        <v>682</v>
      </c>
      <c r="F475" s="204" t="s">
        <v>683</v>
      </c>
      <c r="G475" s="205" t="s">
        <v>273</v>
      </c>
      <c r="H475" s="206">
        <v>72.731999999999999</v>
      </c>
      <c r="I475" s="207"/>
      <c r="J475" s="208">
        <f>ROUND(I475*H475,2)</f>
        <v>0</v>
      </c>
      <c r="K475" s="209"/>
      <c r="L475" s="210"/>
      <c r="M475" s="211" t="s">
        <v>1</v>
      </c>
      <c r="N475" s="212" t="s">
        <v>37</v>
      </c>
      <c r="O475" s="61"/>
      <c r="P475" s="175">
        <f>O475*H475</f>
        <v>0</v>
      </c>
      <c r="Q475" s="175">
        <v>5.7600000000000004E-3</v>
      </c>
      <c r="R475" s="175">
        <f>Q475*H475</f>
        <v>0.41893632000000003</v>
      </c>
      <c r="S475" s="175">
        <v>0</v>
      </c>
      <c r="T475" s="176">
        <f>S475*H475</f>
        <v>0</v>
      </c>
      <c r="U475" s="35"/>
      <c r="V475" s="35"/>
      <c r="W475" s="35"/>
      <c r="X475" s="35"/>
      <c r="Y475" s="35"/>
      <c r="Z475" s="35"/>
      <c r="AA475" s="35"/>
      <c r="AB475" s="35"/>
      <c r="AC475" s="35"/>
      <c r="AD475" s="35"/>
      <c r="AE475" s="35"/>
      <c r="AR475" s="177" t="s">
        <v>370</v>
      </c>
      <c r="AT475" s="177" t="s">
        <v>241</v>
      </c>
      <c r="AU475" s="177" t="s">
        <v>92</v>
      </c>
      <c r="AY475" s="18" t="s">
        <v>187</v>
      </c>
      <c r="BE475" s="97">
        <f>IF(N475="základná",J475,0)</f>
        <v>0</v>
      </c>
      <c r="BF475" s="97">
        <f>IF(N475="znížená",J475,0)</f>
        <v>0</v>
      </c>
      <c r="BG475" s="97">
        <f>IF(N475="zákl. prenesená",J475,0)</f>
        <v>0</v>
      </c>
      <c r="BH475" s="97">
        <f>IF(N475="zníž. prenesená",J475,0)</f>
        <v>0</v>
      </c>
      <c r="BI475" s="97">
        <f>IF(N475="nulová",J475,0)</f>
        <v>0</v>
      </c>
      <c r="BJ475" s="18" t="s">
        <v>92</v>
      </c>
      <c r="BK475" s="97">
        <f>ROUND(I475*H475,2)</f>
        <v>0</v>
      </c>
      <c r="BL475" s="18" t="s">
        <v>270</v>
      </c>
      <c r="BM475" s="177" t="s">
        <v>684</v>
      </c>
    </row>
    <row r="476" spans="1:65" s="2" customFormat="1" ht="21.75" customHeight="1">
      <c r="A476" s="35"/>
      <c r="B476" s="133"/>
      <c r="C476" s="165" t="s">
        <v>685</v>
      </c>
      <c r="D476" s="165" t="s">
        <v>189</v>
      </c>
      <c r="E476" s="166" t="s">
        <v>686</v>
      </c>
      <c r="F476" s="167" t="s">
        <v>687</v>
      </c>
      <c r="G476" s="168" t="s">
        <v>289</v>
      </c>
      <c r="H476" s="169">
        <v>27.5</v>
      </c>
      <c r="I476" s="170"/>
      <c r="J476" s="171">
        <f>ROUND(I476*H476,2)</f>
        <v>0</v>
      </c>
      <c r="K476" s="172"/>
      <c r="L476" s="36"/>
      <c r="M476" s="173" t="s">
        <v>1</v>
      </c>
      <c r="N476" s="174" t="s">
        <v>37</v>
      </c>
      <c r="O476" s="61"/>
      <c r="P476" s="175">
        <f>O476*H476</f>
        <v>0</v>
      </c>
      <c r="Q476" s="175">
        <v>3.0100000000000001E-3</v>
      </c>
      <c r="R476" s="175">
        <f>Q476*H476</f>
        <v>8.2775000000000001E-2</v>
      </c>
      <c r="S476" s="175">
        <v>0</v>
      </c>
      <c r="T476" s="176">
        <f>S476*H476</f>
        <v>0</v>
      </c>
      <c r="U476" s="35"/>
      <c r="V476" s="35"/>
      <c r="W476" s="35"/>
      <c r="X476" s="35"/>
      <c r="Y476" s="35"/>
      <c r="Z476" s="35"/>
      <c r="AA476" s="35"/>
      <c r="AB476" s="35"/>
      <c r="AC476" s="35"/>
      <c r="AD476" s="35"/>
      <c r="AE476" s="35"/>
      <c r="AR476" s="177" t="s">
        <v>270</v>
      </c>
      <c r="AT476" s="177" t="s">
        <v>189</v>
      </c>
      <c r="AU476" s="177" t="s">
        <v>92</v>
      </c>
      <c r="AY476" s="18" t="s">
        <v>187</v>
      </c>
      <c r="BE476" s="97">
        <f>IF(N476="základná",J476,0)</f>
        <v>0</v>
      </c>
      <c r="BF476" s="97">
        <f>IF(N476="znížená",J476,0)</f>
        <v>0</v>
      </c>
      <c r="BG476" s="97">
        <f>IF(N476="zákl. prenesená",J476,0)</f>
        <v>0</v>
      </c>
      <c r="BH476" s="97">
        <f>IF(N476="zníž. prenesená",J476,0)</f>
        <v>0</v>
      </c>
      <c r="BI476" s="97">
        <f>IF(N476="nulová",J476,0)</f>
        <v>0</v>
      </c>
      <c r="BJ476" s="18" t="s">
        <v>92</v>
      </c>
      <c r="BK476" s="97">
        <f>ROUND(I476*H476,2)</f>
        <v>0</v>
      </c>
      <c r="BL476" s="18" t="s">
        <v>270</v>
      </c>
      <c r="BM476" s="177" t="s">
        <v>688</v>
      </c>
    </row>
    <row r="477" spans="1:65" s="14" customFormat="1">
      <c r="B477" s="186"/>
      <c r="D477" s="179" t="s">
        <v>195</v>
      </c>
      <c r="E477" s="187" t="s">
        <v>1</v>
      </c>
      <c r="F477" s="188" t="s">
        <v>689</v>
      </c>
      <c r="H477" s="189">
        <v>27.5</v>
      </c>
      <c r="I477" s="190"/>
      <c r="L477" s="186"/>
      <c r="M477" s="191"/>
      <c r="N477" s="192"/>
      <c r="O477" s="192"/>
      <c r="P477" s="192"/>
      <c r="Q477" s="192"/>
      <c r="R477" s="192"/>
      <c r="S477" s="192"/>
      <c r="T477" s="193"/>
      <c r="AT477" s="187" t="s">
        <v>195</v>
      </c>
      <c r="AU477" s="187" t="s">
        <v>92</v>
      </c>
      <c r="AV477" s="14" t="s">
        <v>92</v>
      </c>
      <c r="AW477" s="14" t="s">
        <v>26</v>
      </c>
      <c r="AX477" s="14" t="s">
        <v>78</v>
      </c>
      <c r="AY477" s="187" t="s">
        <v>187</v>
      </c>
    </row>
    <row r="478" spans="1:65" s="2" customFormat="1" ht="33" customHeight="1">
      <c r="A478" s="35"/>
      <c r="B478" s="133"/>
      <c r="C478" s="165" t="s">
        <v>690</v>
      </c>
      <c r="D478" s="165" t="s">
        <v>189</v>
      </c>
      <c r="E478" s="166" t="s">
        <v>691</v>
      </c>
      <c r="F478" s="167" t="s">
        <v>692</v>
      </c>
      <c r="G478" s="168" t="s">
        <v>289</v>
      </c>
      <c r="H478" s="169">
        <v>9.5500000000000007</v>
      </c>
      <c r="I478" s="170"/>
      <c r="J478" s="171">
        <f>ROUND(I478*H478,2)</f>
        <v>0</v>
      </c>
      <c r="K478" s="172"/>
      <c r="L478" s="36"/>
      <c r="M478" s="173" t="s">
        <v>1</v>
      </c>
      <c r="N478" s="174" t="s">
        <v>37</v>
      </c>
      <c r="O478" s="61"/>
      <c r="P478" s="175">
        <f>O478*H478</f>
        <v>0</v>
      </c>
      <c r="Q478" s="175">
        <v>0</v>
      </c>
      <c r="R478" s="175">
        <f>Q478*H478</f>
        <v>0</v>
      </c>
      <c r="S478" s="175">
        <v>3.5599999999999998E-3</v>
      </c>
      <c r="T478" s="176">
        <f>S478*H478</f>
        <v>3.3998E-2</v>
      </c>
      <c r="U478" s="35"/>
      <c r="V478" s="35"/>
      <c r="W478" s="35"/>
      <c r="X478" s="35"/>
      <c r="Y478" s="35"/>
      <c r="Z478" s="35"/>
      <c r="AA478" s="35"/>
      <c r="AB478" s="35"/>
      <c r="AC478" s="35"/>
      <c r="AD478" s="35"/>
      <c r="AE478" s="35"/>
      <c r="AR478" s="177" t="s">
        <v>270</v>
      </c>
      <c r="AT478" s="177" t="s">
        <v>189</v>
      </c>
      <c r="AU478" s="177" t="s">
        <v>92</v>
      </c>
      <c r="AY478" s="18" t="s">
        <v>187</v>
      </c>
      <c r="BE478" s="97">
        <f>IF(N478="základná",J478,0)</f>
        <v>0</v>
      </c>
      <c r="BF478" s="97">
        <f>IF(N478="znížená",J478,0)</f>
        <v>0</v>
      </c>
      <c r="BG478" s="97">
        <f>IF(N478="zákl. prenesená",J478,0)</f>
        <v>0</v>
      </c>
      <c r="BH478" s="97">
        <f>IF(N478="zníž. prenesená",J478,0)</f>
        <v>0</v>
      </c>
      <c r="BI478" s="97">
        <f>IF(N478="nulová",J478,0)</f>
        <v>0</v>
      </c>
      <c r="BJ478" s="18" t="s">
        <v>92</v>
      </c>
      <c r="BK478" s="97">
        <f>ROUND(I478*H478,2)</f>
        <v>0</v>
      </c>
      <c r="BL478" s="18" t="s">
        <v>270</v>
      </c>
      <c r="BM478" s="177" t="s">
        <v>693</v>
      </c>
    </row>
    <row r="479" spans="1:65" s="14" customFormat="1">
      <c r="B479" s="186"/>
      <c r="D479" s="179" t="s">
        <v>195</v>
      </c>
      <c r="E479" s="187" t="s">
        <v>1</v>
      </c>
      <c r="F479" s="188" t="s">
        <v>694</v>
      </c>
      <c r="H479" s="189">
        <v>6.05</v>
      </c>
      <c r="I479" s="190"/>
      <c r="L479" s="186"/>
      <c r="M479" s="191"/>
      <c r="N479" s="192"/>
      <c r="O479" s="192"/>
      <c r="P479" s="192"/>
      <c r="Q479" s="192"/>
      <c r="R479" s="192"/>
      <c r="S479" s="192"/>
      <c r="T479" s="193"/>
      <c r="AT479" s="187" t="s">
        <v>195</v>
      </c>
      <c r="AU479" s="187" t="s">
        <v>92</v>
      </c>
      <c r="AV479" s="14" t="s">
        <v>92</v>
      </c>
      <c r="AW479" s="14" t="s">
        <v>26</v>
      </c>
      <c r="AX479" s="14" t="s">
        <v>71</v>
      </c>
      <c r="AY479" s="187" t="s">
        <v>187</v>
      </c>
    </row>
    <row r="480" spans="1:65" s="14" customFormat="1">
      <c r="B480" s="186"/>
      <c r="D480" s="179" t="s">
        <v>195</v>
      </c>
      <c r="E480" s="187" t="s">
        <v>1</v>
      </c>
      <c r="F480" s="188" t="s">
        <v>695</v>
      </c>
      <c r="H480" s="189">
        <v>3.5</v>
      </c>
      <c r="I480" s="190"/>
      <c r="L480" s="186"/>
      <c r="M480" s="191"/>
      <c r="N480" s="192"/>
      <c r="O480" s="192"/>
      <c r="P480" s="192"/>
      <c r="Q480" s="192"/>
      <c r="R480" s="192"/>
      <c r="S480" s="192"/>
      <c r="T480" s="193"/>
      <c r="AT480" s="187" t="s">
        <v>195</v>
      </c>
      <c r="AU480" s="187" t="s">
        <v>92</v>
      </c>
      <c r="AV480" s="14" t="s">
        <v>92</v>
      </c>
      <c r="AW480" s="14" t="s">
        <v>26</v>
      </c>
      <c r="AX480" s="14" t="s">
        <v>71</v>
      </c>
      <c r="AY480" s="187" t="s">
        <v>187</v>
      </c>
    </row>
    <row r="481" spans="1:65" s="15" customFormat="1">
      <c r="B481" s="194"/>
      <c r="D481" s="179" t="s">
        <v>195</v>
      </c>
      <c r="E481" s="195" t="s">
        <v>1</v>
      </c>
      <c r="F481" s="196" t="s">
        <v>198</v>
      </c>
      <c r="H481" s="197">
        <v>9.5500000000000007</v>
      </c>
      <c r="I481" s="198"/>
      <c r="L481" s="194"/>
      <c r="M481" s="199"/>
      <c r="N481" s="200"/>
      <c r="O481" s="200"/>
      <c r="P481" s="200"/>
      <c r="Q481" s="200"/>
      <c r="R481" s="200"/>
      <c r="S481" s="200"/>
      <c r="T481" s="201"/>
      <c r="AT481" s="195" t="s">
        <v>195</v>
      </c>
      <c r="AU481" s="195" t="s">
        <v>92</v>
      </c>
      <c r="AV481" s="15" t="s">
        <v>193</v>
      </c>
      <c r="AW481" s="15" t="s">
        <v>26</v>
      </c>
      <c r="AX481" s="15" t="s">
        <v>78</v>
      </c>
      <c r="AY481" s="195" t="s">
        <v>187</v>
      </c>
    </row>
    <row r="482" spans="1:65" s="2" customFormat="1" ht="21.75" customHeight="1">
      <c r="A482" s="35"/>
      <c r="B482" s="133"/>
      <c r="C482" s="165" t="s">
        <v>696</v>
      </c>
      <c r="D482" s="165" t="s">
        <v>189</v>
      </c>
      <c r="E482" s="166" t="s">
        <v>697</v>
      </c>
      <c r="F482" s="167" t="s">
        <v>698</v>
      </c>
      <c r="G482" s="168" t="s">
        <v>643</v>
      </c>
      <c r="H482" s="221"/>
      <c r="I482" s="170"/>
      <c r="J482" s="171">
        <f>ROUND(I482*H482,2)</f>
        <v>0</v>
      </c>
      <c r="K482" s="172"/>
      <c r="L482" s="36"/>
      <c r="M482" s="173" t="s">
        <v>1</v>
      </c>
      <c r="N482" s="174" t="s">
        <v>37</v>
      </c>
      <c r="O482" s="61"/>
      <c r="P482" s="175">
        <f>O482*H482</f>
        <v>0</v>
      </c>
      <c r="Q482" s="175">
        <v>0</v>
      </c>
      <c r="R482" s="175">
        <f>Q482*H482</f>
        <v>0</v>
      </c>
      <c r="S482" s="175">
        <v>0</v>
      </c>
      <c r="T482" s="176">
        <f>S482*H482</f>
        <v>0</v>
      </c>
      <c r="U482" s="35"/>
      <c r="V482" s="35"/>
      <c r="W482" s="35"/>
      <c r="X482" s="35"/>
      <c r="Y482" s="35"/>
      <c r="Z482" s="35"/>
      <c r="AA482" s="35"/>
      <c r="AB482" s="35"/>
      <c r="AC482" s="35"/>
      <c r="AD482" s="35"/>
      <c r="AE482" s="35"/>
      <c r="AR482" s="177" t="s">
        <v>270</v>
      </c>
      <c r="AT482" s="177" t="s">
        <v>189</v>
      </c>
      <c r="AU482" s="177" t="s">
        <v>92</v>
      </c>
      <c r="AY482" s="18" t="s">
        <v>187</v>
      </c>
      <c r="BE482" s="97">
        <f>IF(N482="základná",J482,0)</f>
        <v>0</v>
      </c>
      <c r="BF482" s="97">
        <f>IF(N482="znížená",J482,0)</f>
        <v>0</v>
      </c>
      <c r="BG482" s="97">
        <f>IF(N482="zákl. prenesená",J482,0)</f>
        <v>0</v>
      </c>
      <c r="BH482" s="97">
        <f>IF(N482="zníž. prenesená",J482,0)</f>
        <v>0</v>
      </c>
      <c r="BI482" s="97">
        <f>IF(N482="nulová",J482,0)</f>
        <v>0</v>
      </c>
      <c r="BJ482" s="18" t="s">
        <v>92</v>
      </c>
      <c r="BK482" s="97">
        <f>ROUND(I482*H482,2)</f>
        <v>0</v>
      </c>
      <c r="BL482" s="18" t="s">
        <v>270</v>
      </c>
      <c r="BM482" s="177" t="s">
        <v>699</v>
      </c>
    </row>
    <row r="483" spans="1:65" s="12" customFormat="1" ht="22.9" customHeight="1">
      <c r="B483" s="152"/>
      <c r="D483" s="153" t="s">
        <v>70</v>
      </c>
      <c r="E483" s="163" t="s">
        <v>700</v>
      </c>
      <c r="F483" s="163" t="s">
        <v>701</v>
      </c>
      <c r="I483" s="155"/>
      <c r="J483" s="164">
        <f>BK483</f>
        <v>0</v>
      </c>
      <c r="L483" s="152"/>
      <c r="M483" s="157"/>
      <c r="N483" s="158"/>
      <c r="O483" s="158"/>
      <c r="P483" s="159">
        <f>SUM(P484:P496)</f>
        <v>0</v>
      </c>
      <c r="Q483" s="158"/>
      <c r="R483" s="159">
        <f>SUM(R484:R496)</f>
        <v>5.9631640500000005</v>
      </c>
      <c r="S483" s="158"/>
      <c r="T483" s="160">
        <f>SUM(T484:T496)</f>
        <v>0</v>
      </c>
      <c r="AR483" s="153" t="s">
        <v>92</v>
      </c>
      <c r="AT483" s="161" t="s">
        <v>70</v>
      </c>
      <c r="AU483" s="161" t="s">
        <v>78</v>
      </c>
      <c r="AY483" s="153" t="s">
        <v>187</v>
      </c>
      <c r="BK483" s="162">
        <f>SUM(BK484:BK496)</f>
        <v>0</v>
      </c>
    </row>
    <row r="484" spans="1:65" s="2" customFormat="1" ht="21.75" customHeight="1">
      <c r="A484" s="35"/>
      <c r="B484" s="133"/>
      <c r="C484" s="165" t="s">
        <v>702</v>
      </c>
      <c r="D484" s="165" t="s">
        <v>189</v>
      </c>
      <c r="E484" s="166" t="s">
        <v>703</v>
      </c>
      <c r="F484" s="167" t="s">
        <v>704</v>
      </c>
      <c r="G484" s="168" t="s">
        <v>611</v>
      </c>
      <c r="H484" s="169">
        <v>134</v>
      </c>
      <c r="I484" s="170"/>
      <c r="J484" s="171">
        <f>ROUND(I484*H484,2)</f>
        <v>0</v>
      </c>
      <c r="K484" s="172"/>
      <c r="L484" s="36"/>
      <c r="M484" s="173" t="s">
        <v>1</v>
      </c>
      <c r="N484" s="174" t="s">
        <v>37</v>
      </c>
      <c r="O484" s="61"/>
      <c r="P484" s="175">
        <f>O484*H484</f>
        <v>0</v>
      </c>
      <c r="Q484" s="175">
        <v>5.0000000000000002E-5</v>
      </c>
      <c r="R484" s="175">
        <f>Q484*H484</f>
        <v>6.7000000000000002E-3</v>
      </c>
      <c r="S484" s="175">
        <v>0</v>
      </c>
      <c r="T484" s="176">
        <f>S484*H484</f>
        <v>0</v>
      </c>
      <c r="U484" s="35"/>
      <c r="V484" s="35"/>
      <c r="W484" s="35"/>
      <c r="X484" s="35"/>
      <c r="Y484" s="35"/>
      <c r="Z484" s="35"/>
      <c r="AA484" s="35"/>
      <c r="AB484" s="35"/>
      <c r="AC484" s="35"/>
      <c r="AD484" s="35"/>
      <c r="AE484" s="35"/>
      <c r="AR484" s="177" t="s">
        <v>270</v>
      </c>
      <c r="AT484" s="177" t="s">
        <v>189</v>
      </c>
      <c r="AU484" s="177" t="s">
        <v>92</v>
      </c>
      <c r="AY484" s="18" t="s">
        <v>187</v>
      </c>
      <c r="BE484" s="97">
        <f>IF(N484="základná",J484,0)</f>
        <v>0</v>
      </c>
      <c r="BF484" s="97">
        <f>IF(N484="znížená",J484,0)</f>
        <v>0</v>
      </c>
      <c r="BG484" s="97">
        <f>IF(N484="zákl. prenesená",J484,0)</f>
        <v>0</v>
      </c>
      <c r="BH484" s="97">
        <f>IF(N484="zníž. prenesená",J484,0)</f>
        <v>0</v>
      </c>
      <c r="BI484" s="97">
        <f>IF(N484="nulová",J484,0)</f>
        <v>0</v>
      </c>
      <c r="BJ484" s="18" t="s">
        <v>92</v>
      </c>
      <c r="BK484" s="97">
        <f>ROUND(I484*H484,2)</f>
        <v>0</v>
      </c>
      <c r="BL484" s="18" t="s">
        <v>270</v>
      </c>
      <c r="BM484" s="177" t="s">
        <v>705</v>
      </c>
    </row>
    <row r="485" spans="1:65" s="2" customFormat="1" ht="21.75" customHeight="1">
      <c r="A485" s="35"/>
      <c r="B485" s="133"/>
      <c r="C485" s="165" t="s">
        <v>706</v>
      </c>
      <c r="D485" s="165" t="s">
        <v>189</v>
      </c>
      <c r="E485" s="166" t="s">
        <v>707</v>
      </c>
      <c r="F485" s="167" t="s">
        <v>708</v>
      </c>
      <c r="G485" s="168" t="s">
        <v>611</v>
      </c>
      <c r="H485" s="169">
        <v>898</v>
      </c>
      <c r="I485" s="170"/>
      <c r="J485" s="171">
        <f>ROUND(I485*H485,2)</f>
        <v>0</v>
      </c>
      <c r="K485" s="172"/>
      <c r="L485" s="36"/>
      <c r="M485" s="173" t="s">
        <v>1</v>
      </c>
      <c r="N485" s="174" t="s">
        <v>37</v>
      </c>
      <c r="O485" s="61"/>
      <c r="P485" s="175">
        <f>O485*H485</f>
        <v>0</v>
      </c>
      <c r="Q485" s="175">
        <v>5.0000000000000002E-5</v>
      </c>
      <c r="R485" s="175">
        <f>Q485*H485</f>
        <v>4.4900000000000002E-2</v>
      </c>
      <c r="S485" s="175">
        <v>0</v>
      </c>
      <c r="T485" s="176">
        <f>S485*H485</f>
        <v>0</v>
      </c>
      <c r="U485" s="35"/>
      <c r="V485" s="35"/>
      <c r="W485" s="35"/>
      <c r="X485" s="35"/>
      <c r="Y485" s="35"/>
      <c r="Z485" s="35"/>
      <c r="AA485" s="35"/>
      <c r="AB485" s="35"/>
      <c r="AC485" s="35"/>
      <c r="AD485" s="35"/>
      <c r="AE485" s="35"/>
      <c r="AR485" s="177" t="s">
        <v>270</v>
      </c>
      <c r="AT485" s="177" t="s">
        <v>189</v>
      </c>
      <c r="AU485" s="177" t="s">
        <v>92</v>
      </c>
      <c r="AY485" s="18" t="s">
        <v>187</v>
      </c>
      <c r="BE485" s="97">
        <f>IF(N485="základná",J485,0)</f>
        <v>0</v>
      </c>
      <c r="BF485" s="97">
        <f>IF(N485="znížená",J485,0)</f>
        <v>0</v>
      </c>
      <c r="BG485" s="97">
        <f>IF(N485="zákl. prenesená",J485,0)</f>
        <v>0</v>
      </c>
      <c r="BH485" s="97">
        <f>IF(N485="zníž. prenesená",J485,0)</f>
        <v>0</v>
      </c>
      <c r="BI485" s="97">
        <f>IF(N485="nulová",J485,0)</f>
        <v>0</v>
      </c>
      <c r="BJ485" s="18" t="s">
        <v>92</v>
      </c>
      <c r="BK485" s="97">
        <f>ROUND(I485*H485,2)</f>
        <v>0</v>
      </c>
      <c r="BL485" s="18" t="s">
        <v>270</v>
      </c>
      <c r="BM485" s="177" t="s">
        <v>709</v>
      </c>
    </row>
    <row r="486" spans="1:65" s="13" customFormat="1">
      <c r="B486" s="178"/>
      <c r="D486" s="179" t="s">
        <v>195</v>
      </c>
      <c r="E486" s="180" t="s">
        <v>1</v>
      </c>
      <c r="F486" s="181" t="s">
        <v>710</v>
      </c>
      <c r="H486" s="180" t="s">
        <v>1</v>
      </c>
      <c r="I486" s="182"/>
      <c r="L486" s="178"/>
      <c r="M486" s="183"/>
      <c r="N486" s="184"/>
      <c r="O486" s="184"/>
      <c r="P486" s="184"/>
      <c r="Q486" s="184"/>
      <c r="R486" s="184"/>
      <c r="S486" s="184"/>
      <c r="T486" s="185"/>
      <c r="AT486" s="180" t="s">
        <v>195</v>
      </c>
      <c r="AU486" s="180" t="s">
        <v>92</v>
      </c>
      <c r="AV486" s="13" t="s">
        <v>78</v>
      </c>
      <c r="AW486" s="13" t="s">
        <v>26</v>
      </c>
      <c r="AX486" s="13" t="s">
        <v>71</v>
      </c>
      <c r="AY486" s="180" t="s">
        <v>187</v>
      </c>
    </row>
    <row r="487" spans="1:65" s="14" customFormat="1">
      <c r="B487" s="186"/>
      <c r="D487" s="179" t="s">
        <v>195</v>
      </c>
      <c r="E487" s="187" t="s">
        <v>1</v>
      </c>
      <c r="F487" s="188" t="s">
        <v>711</v>
      </c>
      <c r="H487" s="189">
        <v>898</v>
      </c>
      <c r="I487" s="190"/>
      <c r="L487" s="186"/>
      <c r="M487" s="191"/>
      <c r="N487" s="192"/>
      <c r="O487" s="192"/>
      <c r="P487" s="192"/>
      <c r="Q487" s="192"/>
      <c r="R487" s="192"/>
      <c r="S487" s="192"/>
      <c r="T487" s="193"/>
      <c r="AT487" s="187" t="s">
        <v>195</v>
      </c>
      <c r="AU487" s="187" t="s">
        <v>92</v>
      </c>
      <c r="AV487" s="14" t="s">
        <v>92</v>
      </c>
      <c r="AW487" s="14" t="s">
        <v>26</v>
      </c>
      <c r="AX487" s="14" t="s">
        <v>71</v>
      </c>
      <c r="AY487" s="187" t="s">
        <v>187</v>
      </c>
    </row>
    <row r="488" spans="1:65" s="15" customFormat="1">
      <c r="B488" s="194"/>
      <c r="D488" s="179" t="s">
        <v>195</v>
      </c>
      <c r="E488" s="195" t="s">
        <v>1</v>
      </c>
      <c r="F488" s="196" t="s">
        <v>198</v>
      </c>
      <c r="H488" s="197">
        <v>898</v>
      </c>
      <c r="I488" s="198"/>
      <c r="L488" s="194"/>
      <c r="M488" s="199"/>
      <c r="N488" s="200"/>
      <c r="O488" s="200"/>
      <c r="P488" s="200"/>
      <c r="Q488" s="200"/>
      <c r="R488" s="200"/>
      <c r="S488" s="200"/>
      <c r="T488" s="201"/>
      <c r="AT488" s="195" t="s">
        <v>195</v>
      </c>
      <c r="AU488" s="195" t="s">
        <v>92</v>
      </c>
      <c r="AV488" s="15" t="s">
        <v>193</v>
      </c>
      <c r="AW488" s="15" t="s">
        <v>26</v>
      </c>
      <c r="AX488" s="15" t="s">
        <v>78</v>
      </c>
      <c r="AY488" s="195" t="s">
        <v>187</v>
      </c>
    </row>
    <row r="489" spans="1:65" s="2" customFormat="1" ht="21.75" customHeight="1">
      <c r="A489" s="35"/>
      <c r="B489" s="133"/>
      <c r="C489" s="202" t="s">
        <v>712</v>
      </c>
      <c r="D489" s="202" t="s">
        <v>241</v>
      </c>
      <c r="E489" s="203" t="s">
        <v>713</v>
      </c>
      <c r="F489" s="204" t="s">
        <v>714</v>
      </c>
      <c r="G489" s="205" t="s">
        <v>611</v>
      </c>
      <c r="H489" s="206">
        <v>898</v>
      </c>
      <c r="I489" s="207"/>
      <c r="J489" s="208">
        <f>ROUND(I489*H489,2)</f>
        <v>0</v>
      </c>
      <c r="K489" s="209"/>
      <c r="L489" s="210"/>
      <c r="M489" s="211" t="s">
        <v>1</v>
      </c>
      <c r="N489" s="212" t="s">
        <v>37</v>
      </c>
      <c r="O489" s="61"/>
      <c r="P489" s="175">
        <f>O489*H489</f>
        <v>0</v>
      </c>
      <c r="Q489" s="175">
        <v>1E-3</v>
      </c>
      <c r="R489" s="175">
        <f>Q489*H489</f>
        <v>0.89800000000000002</v>
      </c>
      <c r="S489" s="175">
        <v>0</v>
      </c>
      <c r="T489" s="176">
        <f>S489*H489</f>
        <v>0</v>
      </c>
      <c r="U489" s="35"/>
      <c r="V489" s="35"/>
      <c r="W489" s="35"/>
      <c r="X489" s="35"/>
      <c r="Y489" s="35"/>
      <c r="Z489" s="35"/>
      <c r="AA489" s="35"/>
      <c r="AB489" s="35"/>
      <c r="AC489" s="35"/>
      <c r="AD489" s="35"/>
      <c r="AE489" s="35"/>
      <c r="AR489" s="177" t="s">
        <v>370</v>
      </c>
      <c r="AT489" s="177" t="s">
        <v>241</v>
      </c>
      <c r="AU489" s="177" t="s">
        <v>92</v>
      </c>
      <c r="AY489" s="18" t="s">
        <v>187</v>
      </c>
      <c r="BE489" s="97">
        <f>IF(N489="základná",J489,0)</f>
        <v>0</v>
      </c>
      <c r="BF489" s="97">
        <f>IF(N489="znížená",J489,0)</f>
        <v>0</v>
      </c>
      <c r="BG489" s="97">
        <f>IF(N489="zákl. prenesená",J489,0)</f>
        <v>0</v>
      </c>
      <c r="BH489" s="97">
        <f>IF(N489="zníž. prenesená",J489,0)</f>
        <v>0</v>
      </c>
      <c r="BI489" s="97">
        <f>IF(N489="nulová",J489,0)</f>
        <v>0</v>
      </c>
      <c r="BJ489" s="18" t="s">
        <v>92</v>
      </c>
      <c r="BK489" s="97">
        <f>ROUND(I489*H489,2)</f>
        <v>0</v>
      </c>
      <c r="BL489" s="18" t="s">
        <v>270</v>
      </c>
      <c r="BM489" s="177" t="s">
        <v>715</v>
      </c>
    </row>
    <row r="490" spans="1:65" s="2" customFormat="1" ht="21.75" customHeight="1">
      <c r="A490" s="35"/>
      <c r="B490" s="133"/>
      <c r="C490" s="165" t="s">
        <v>716</v>
      </c>
      <c r="D490" s="165" t="s">
        <v>189</v>
      </c>
      <c r="E490" s="166" t="s">
        <v>717</v>
      </c>
      <c r="F490" s="167" t="s">
        <v>718</v>
      </c>
      <c r="G490" s="168" t="s">
        <v>611</v>
      </c>
      <c r="H490" s="169">
        <v>59.280999999999999</v>
      </c>
      <c r="I490" s="170"/>
      <c r="J490" s="171">
        <f>ROUND(I490*H490,2)</f>
        <v>0</v>
      </c>
      <c r="K490" s="172"/>
      <c r="L490" s="36"/>
      <c r="M490" s="173" t="s">
        <v>1</v>
      </c>
      <c r="N490" s="174" t="s">
        <v>37</v>
      </c>
      <c r="O490" s="61"/>
      <c r="P490" s="175">
        <f>O490*H490</f>
        <v>0</v>
      </c>
      <c r="Q490" s="175">
        <v>5.0000000000000002E-5</v>
      </c>
      <c r="R490" s="175">
        <f>Q490*H490</f>
        <v>2.9640500000000002E-3</v>
      </c>
      <c r="S490" s="175">
        <v>0</v>
      </c>
      <c r="T490" s="176">
        <f>S490*H490</f>
        <v>0</v>
      </c>
      <c r="U490" s="35"/>
      <c r="V490" s="35"/>
      <c r="W490" s="35"/>
      <c r="X490" s="35"/>
      <c r="Y490" s="35"/>
      <c r="Z490" s="35"/>
      <c r="AA490" s="35"/>
      <c r="AB490" s="35"/>
      <c r="AC490" s="35"/>
      <c r="AD490" s="35"/>
      <c r="AE490" s="35"/>
      <c r="AR490" s="177" t="s">
        <v>270</v>
      </c>
      <c r="AT490" s="177" t="s">
        <v>189</v>
      </c>
      <c r="AU490" s="177" t="s">
        <v>92</v>
      </c>
      <c r="AY490" s="18" t="s">
        <v>187</v>
      </c>
      <c r="BE490" s="97">
        <f>IF(N490="základná",J490,0)</f>
        <v>0</v>
      </c>
      <c r="BF490" s="97">
        <f>IF(N490="znížená",J490,0)</f>
        <v>0</v>
      </c>
      <c r="BG490" s="97">
        <f>IF(N490="zákl. prenesená",J490,0)</f>
        <v>0</v>
      </c>
      <c r="BH490" s="97">
        <f>IF(N490="zníž. prenesená",J490,0)</f>
        <v>0</v>
      </c>
      <c r="BI490" s="97">
        <f>IF(N490="nulová",J490,0)</f>
        <v>0</v>
      </c>
      <c r="BJ490" s="18" t="s">
        <v>92</v>
      </c>
      <c r="BK490" s="97">
        <f>ROUND(I490*H490,2)</f>
        <v>0</v>
      </c>
      <c r="BL490" s="18" t="s">
        <v>270</v>
      </c>
      <c r="BM490" s="177" t="s">
        <v>719</v>
      </c>
    </row>
    <row r="491" spans="1:65" s="13" customFormat="1">
      <c r="B491" s="178"/>
      <c r="D491" s="179" t="s">
        <v>195</v>
      </c>
      <c r="E491" s="180" t="s">
        <v>1</v>
      </c>
      <c r="F491" s="181" t="s">
        <v>720</v>
      </c>
      <c r="H491" s="180" t="s">
        <v>1</v>
      </c>
      <c r="I491" s="182"/>
      <c r="L491" s="178"/>
      <c r="M491" s="183"/>
      <c r="N491" s="184"/>
      <c r="O491" s="184"/>
      <c r="P491" s="184"/>
      <c r="Q491" s="184"/>
      <c r="R491" s="184"/>
      <c r="S491" s="184"/>
      <c r="T491" s="185"/>
      <c r="AT491" s="180" t="s">
        <v>195</v>
      </c>
      <c r="AU491" s="180" t="s">
        <v>92</v>
      </c>
      <c r="AV491" s="13" t="s">
        <v>78</v>
      </c>
      <c r="AW491" s="13" t="s">
        <v>26</v>
      </c>
      <c r="AX491" s="13" t="s">
        <v>71</v>
      </c>
      <c r="AY491" s="180" t="s">
        <v>187</v>
      </c>
    </row>
    <row r="492" spans="1:65" s="14" customFormat="1">
      <c r="B492" s="186"/>
      <c r="D492" s="179" t="s">
        <v>195</v>
      </c>
      <c r="E492" s="187" t="s">
        <v>1</v>
      </c>
      <c r="F492" s="188" t="s">
        <v>721</v>
      </c>
      <c r="H492" s="189">
        <v>59.280999999999999</v>
      </c>
      <c r="I492" s="190"/>
      <c r="L492" s="186"/>
      <c r="M492" s="191"/>
      <c r="N492" s="192"/>
      <c r="O492" s="192"/>
      <c r="P492" s="192"/>
      <c r="Q492" s="192"/>
      <c r="R492" s="192"/>
      <c r="S492" s="192"/>
      <c r="T492" s="193"/>
      <c r="AT492" s="187" t="s">
        <v>195</v>
      </c>
      <c r="AU492" s="187" t="s">
        <v>92</v>
      </c>
      <c r="AV492" s="14" t="s">
        <v>92</v>
      </c>
      <c r="AW492" s="14" t="s">
        <v>26</v>
      </c>
      <c r="AX492" s="14" t="s">
        <v>71</v>
      </c>
      <c r="AY492" s="187" t="s">
        <v>187</v>
      </c>
    </row>
    <row r="493" spans="1:65" s="15" customFormat="1">
      <c r="B493" s="194"/>
      <c r="D493" s="179" t="s">
        <v>195</v>
      </c>
      <c r="E493" s="195" t="s">
        <v>1</v>
      </c>
      <c r="F493" s="196" t="s">
        <v>198</v>
      </c>
      <c r="H493" s="197">
        <v>59.280999999999999</v>
      </c>
      <c r="I493" s="198"/>
      <c r="L493" s="194"/>
      <c r="M493" s="199"/>
      <c r="N493" s="200"/>
      <c r="O493" s="200"/>
      <c r="P493" s="200"/>
      <c r="Q493" s="200"/>
      <c r="R493" s="200"/>
      <c r="S493" s="200"/>
      <c r="T493" s="201"/>
      <c r="AT493" s="195" t="s">
        <v>195</v>
      </c>
      <c r="AU493" s="195" t="s">
        <v>92</v>
      </c>
      <c r="AV493" s="15" t="s">
        <v>193</v>
      </c>
      <c r="AW493" s="15" t="s">
        <v>26</v>
      </c>
      <c r="AX493" s="15" t="s">
        <v>78</v>
      </c>
      <c r="AY493" s="195" t="s">
        <v>187</v>
      </c>
    </row>
    <row r="494" spans="1:65" s="2" customFormat="1" ht="21.75" customHeight="1">
      <c r="A494" s="35"/>
      <c r="B494" s="133"/>
      <c r="C494" s="165" t="s">
        <v>722</v>
      </c>
      <c r="D494" s="165" t="s">
        <v>189</v>
      </c>
      <c r="E494" s="166" t="s">
        <v>723</v>
      </c>
      <c r="F494" s="167" t="s">
        <v>724</v>
      </c>
      <c r="G494" s="168" t="s">
        <v>611</v>
      </c>
      <c r="H494" s="169">
        <v>4772</v>
      </c>
      <c r="I494" s="170"/>
      <c r="J494" s="171">
        <f>ROUND(I494*H494,2)</f>
        <v>0</v>
      </c>
      <c r="K494" s="172"/>
      <c r="L494" s="36"/>
      <c r="M494" s="173" t="s">
        <v>1</v>
      </c>
      <c r="N494" s="174" t="s">
        <v>37</v>
      </c>
      <c r="O494" s="61"/>
      <c r="P494" s="175">
        <f>O494*H494</f>
        <v>0</v>
      </c>
      <c r="Q494" s="175">
        <v>5.0000000000000002E-5</v>
      </c>
      <c r="R494" s="175">
        <f>Q494*H494</f>
        <v>0.23860000000000001</v>
      </c>
      <c r="S494" s="175">
        <v>0</v>
      </c>
      <c r="T494" s="176">
        <f>S494*H494</f>
        <v>0</v>
      </c>
      <c r="U494" s="35"/>
      <c r="V494" s="35"/>
      <c r="W494" s="35"/>
      <c r="X494" s="35"/>
      <c r="Y494" s="35"/>
      <c r="Z494" s="35"/>
      <c r="AA494" s="35"/>
      <c r="AB494" s="35"/>
      <c r="AC494" s="35"/>
      <c r="AD494" s="35"/>
      <c r="AE494" s="35"/>
      <c r="AR494" s="177" t="s">
        <v>270</v>
      </c>
      <c r="AT494" s="177" t="s">
        <v>189</v>
      </c>
      <c r="AU494" s="177" t="s">
        <v>92</v>
      </c>
      <c r="AY494" s="18" t="s">
        <v>187</v>
      </c>
      <c r="BE494" s="97">
        <f>IF(N494="základná",J494,0)</f>
        <v>0</v>
      </c>
      <c r="BF494" s="97">
        <f>IF(N494="znížená",J494,0)</f>
        <v>0</v>
      </c>
      <c r="BG494" s="97">
        <f>IF(N494="zákl. prenesená",J494,0)</f>
        <v>0</v>
      </c>
      <c r="BH494" s="97">
        <f>IF(N494="zníž. prenesená",J494,0)</f>
        <v>0</v>
      </c>
      <c r="BI494" s="97">
        <f>IF(N494="nulová",J494,0)</f>
        <v>0</v>
      </c>
      <c r="BJ494" s="18" t="s">
        <v>92</v>
      </c>
      <c r="BK494" s="97">
        <f>ROUND(I494*H494,2)</f>
        <v>0</v>
      </c>
      <c r="BL494" s="18" t="s">
        <v>270</v>
      </c>
      <c r="BM494" s="177" t="s">
        <v>725</v>
      </c>
    </row>
    <row r="495" spans="1:65" s="2" customFormat="1" ht="21.75" customHeight="1">
      <c r="A495" s="35"/>
      <c r="B495" s="133"/>
      <c r="C495" s="202" t="s">
        <v>726</v>
      </c>
      <c r="D495" s="202" t="s">
        <v>241</v>
      </c>
      <c r="E495" s="203" t="s">
        <v>727</v>
      </c>
      <c r="F495" s="204" t="s">
        <v>728</v>
      </c>
      <c r="G495" s="205" t="s">
        <v>611</v>
      </c>
      <c r="H495" s="206">
        <v>4772</v>
      </c>
      <c r="I495" s="207"/>
      <c r="J495" s="208">
        <f>ROUND(I495*H495,2)</f>
        <v>0</v>
      </c>
      <c r="K495" s="209"/>
      <c r="L495" s="210"/>
      <c r="M495" s="211" t="s">
        <v>1</v>
      </c>
      <c r="N495" s="212" t="s">
        <v>37</v>
      </c>
      <c r="O495" s="61"/>
      <c r="P495" s="175">
        <f>O495*H495</f>
        <v>0</v>
      </c>
      <c r="Q495" s="175">
        <v>1E-3</v>
      </c>
      <c r="R495" s="175">
        <f>Q495*H495</f>
        <v>4.7720000000000002</v>
      </c>
      <c r="S495" s="175">
        <v>0</v>
      </c>
      <c r="T495" s="176">
        <f>S495*H495</f>
        <v>0</v>
      </c>
      <c r="U495" s="35"/>
      <c r="V495" s="35"/>
      <c r="W495" s="35"/>
      <c r="X495" s="35"/>
      <c r="Y495" s="35"/>
      <c r="Z495" s="35"/>
      <c r="AA495" s="35"/>
      <c r="AB495" s="35"/>
      <c r="AC495" s="35"/>
      <c r="AD495" s="35"/>
      <c r="AE495" s="35"/>
      <c r="AR495" s="177" t="s">
        <v>370</v>
      </c>
      <c r="AT495" s="177" t="s">
        <v>241</v>
      </c>
      <c r="AU495" s="177" t="s">
        <v>92</v>
      </c>
      <c r="AY495" s="18" t="s">
        <v>187</v>
      </c>
      <c r="BE495" s="97">
        <f>IF(N495="základná",J495,0)</f>
        <v>0</v>
      </c>
      <c r="BF495" s="97">
        <f>IF(N495="znížená",J495,0)</f>
        <v>0</v>
      </c>
      <c r="BG495" s="97">
        <f>IF(N495="zákl. prenesená",J495,0)</f>
        <v>0</v>
      </c>
      <c r="BH495" s="97">
        <f>IF(N495="zníž. prenesená",J495,0)</f>
        <v>0</v>
      </c>
      <c r="BI495" s="97">
        <f>IF(N495="nulová",J495,0)</f>
        <v>0</v>
      </c>
      <c r="BJ495" s="18" t="s">
        <v>92</v>
      </c>
      <c r="BK495" s="97">
        <f>ROUND(I495*H495,2)</f>
        <v>0</v>
      </c>
      <c r="BL495" s="18" t="s">
        <v>270</v>
      </c>
      <c r="BM495" s="177" t="s">
        <v>729</v>
      </c>
    </row>
    <row r="496" spans="1:65" s="2" customFormat="1" ht="21.75" customHeight="1">
      <c r="A496" s="35"/>
      <c r="B496" s="133"/>
      <c r="C496" s="165" t="s">
        <v>730</v>
      </c>
      <c r="D496" s="165" t="s">
        <v>189</v>
      </c>
      <c r="E496" s="166" t="s">
        <v>731</v>
      </c>
      <c r="F496" s="167" t="s">
        <v>732</v>
      </c>
      <c r="G496" s="168" t="s">
        <v>643</v>
      </c>
      <c r="H496" s="221"/>
      <c r="I496" s="170"/>
      <c r="J496" s="171">
        <f>ROUND(I496*H496,2)</f>
        <v>0</v>
      </c>
      <c r="K496" s="172"/>
      <c r="L496" s="36"/>
      <c r="M496" s="173" t="s">
        <v>1</v>
      </c>
      <c r="N496" s="174" t="s">
        <v>37</v>
      </c>
      <c r="O496" s="61"/>
      <c r="P496" s="175">
        <f>O496*H496</f>
        <v>0</v>
      </c>
      <c r="Q496" s="175">
        <v>0</v>
      </c>
      <c r="R496" s="175">
        <f>Q496*H496</f>
        <v>0</v>
      </c>
      <c r="S496" s="175">
        <v>0</v>
      </c>
      <c r="T496" s="176">
        <f>S496*H496</f>
        <v>0</v>
      </c>
      <c r="U496" s="35"/>
      <c r="V496" s="35"/>
      <c r="W496" s="35"/>
      <c r="X496" s="35"/>
      <c r="Y496" s="35"/>
      <c r="Z496" s="35"/>
      <c r="AA496" s="35"/>
      <c r="AB496" s="35"/>
      <c r="AC496" s="35"/>
      <c r="AD496" s="35"/>
      <c r="AE496" s="35"/>
      <c r="AR496" s="177" t="s">
        <v>270</v>
      </c>
      <c r="AT496" s="177" t="s">
        <v>189</v>
      </c>
      <c r="AU496" s="177" t="s">
        <v>92</v>
      </c>
      <c r="AY496" s="18" t="s">
        <v>187</v>
      </c>
      <c r="BE496" s="97">
        <f>IF(N496="základná",J496,0)</f>
        <v>0</v>
      </c>
      <c r="BF496" s="97">
        <f>IF(N496="znížená",J496,0)</f>
        <v>0</v>
      </c>
      <c r="BG496" s="97">
        <f>IF(N496="zákl. prenesená",J496,0)</f>
        <v>0</v>
      </c>
      <c r="BH496" s="97">
        <f>IF(N496="zníž. prenesená",J496,0)</f>
        <v>0</v>
      </c>
      <c r="BI496" s="97">
        <f>IF(N496="nulová",J496,0)</f>
        <v>0</v>
      </c>
      <c r="BJ496" s="18" t="s">
        <v>92</v>
      </c>
      <c r="BK496" s="97">
        <f>ROUND(I496*H496,2)</f>
        <v>0</v>
      </c>
      <c r="BL496" s="18" t="s">
        <v>270</v>
      </c>
      <c r="BM496" s="177" t="s">
        <v>733</v>
      </c>
    </row>
    <row r="497" spans="1:65" s="12" customFormat="1" ht="22.9" customHeight="1">
      <c r="B497" s="152"/>
      <c r="D497" s="153" t="s">
        <v>70</v>
      </c>
      <c r="E497" s="163" t="s">
        <v>734</v>
      </c>
      <c r="F497" s="163" t="s">
        <v>735</v>
      </c>
      <c r="I497" s="155"/>
      <c r="J497" s="164">
        <f>BK497</f>
        <v>0</v>
      </c>
      <c r="L497" s="152"/>
      <c r="M497" s="157"/>
      <c r="N497" s="158"/>
      <c r="O497" s="158"/>
      <c r="P497" s="159">
        <f>SUM(P498:P505)</f>
        <v>0</v>
      </c>
      <c r="Q497" s="158"/>
      <c r="R497" s="159">
        <f>SUM(R498:R505)</f>
        <v>1.273641E-2</v>
      </c>
      <c r="S497" s="158"/>
      <c r="T497" s="160">
        <f>SUM(T498:T505)</f>
        <v>0</v>
      </c>
      <c r="AR497" s="153" t="s">
        <v>92</v>
      </c>
      <c r="AT497" s="161" t="s">
        <v>70</v>
      </c>
      <c r="AU497" s="161" t="s">
        <v>78</v>
      </c>
      <c r="AY497" s="153" t="s">
        <v>187</v>
      </c>
      <c r="BK497" s="162">
        <f>SUM(BK498:BK505)</f>
        <v>0</v>
      </c>
    </row>
    <row r="498" spans="1:65" s="2" customFormat="1" ht="21.75" customHeight="1">
      <c r="A498" s="35"/>
      <c r="B498" s="133"/>
      <c r="C498" s="165" t="s">
        <v>736</v>
      </c>
      <c r="D498" s="165" t="s">
        <v>189</v>
      </c>
      <c r="E498" s="166" t="s">
        <v>737</v>
      </c>
      <c r="F498" s="167" t="s">
        <v>755</v>
      </c>
      <c r="G498" s="168" t="s">
        <v>273</v>
      </c>
      <c r="H498" s="169">
        <v>39.197000000000003</v>
      </c>
      <c r="I498" s="170"/>
      <c r="J498" s="171">
        <f>ROUND(I498*H498,2)</f>
        <v>0</v>
      </c>
      <c r="K498" s="172"/>
      <c r="L498" s="36"/>
      <c r="M498" s="173" t="s">
        <v>1</v>
      </c>
      <c r="N498" s="174" t="s">
        <v>37</v>
      </c>
      <c r="O498" s="61"/>
      <c r="P498" s="175">
        <f>O498*H498</f>
        <v>0</v>
      </c>
      <c r="Q498" s="175">
        <v>1.1E-4</v>
      </c>
      <c r="R498" s="175">
        <f>Q498*H498</f>
        <v>4.3116700000000001E-3</v>
      </c>
      <c r="S498" s="175">
        <v>0</v>
      </c>
      <c r="T498" s="176">
        <f>S498*H498</f>
        <v>0</v>
      </c>
      <c r="U498" s="35"/>
      <c r="V498" s="35"/>
      <c r="W498" s="35"/>
      <c r="X498" s="35"/>
      <c r="Y498" s="35"/>
      <c r="Z498" s="35"/>
      <c r="AA498" s="35"/>
      <c r="AB498" s="35"/>
      <c r="AC498" s="35"/>
      <c r="AD498" s="35"/>
      <c r="AE498" s="35"/>
      <c r="AR498" s="177" t="s">
        <v>270</v>
      </c>
      <c r="AT498" s="177" t="s">
        <v>189</v>
      </c>
      <c r="AU498" s="177" t="s">
        <v>92</v>
      </c>
      <c r="AY498" s="18" t="s">
        <v>187</v>
      </c>
      <c r="BE498" s="97">
        <f>IF(N498="základná",J498,0)</f>
        <v>0</v>
      </c>
      <c r="BF498" s="97">
        <f>IF(N498="znížená",J498,0)</f>
        <v>0</v>
      </c>
      <c r="BG498" s="97">
        <f>IF(N498="zákl. prenesená",J498,0)</f>
        <v>0</v>
      </c>
      <c r="BH498" s="97">
        <f>IF(N498="zníž. prenesená",J498,0)</f>
        <v>0</v>
      </c>
      <c r="BI498" s="97">
        <f>IF(N498="nulová",J498,0)</f>
        <v>0</v>
      </c>
      <c r="BJ498" s="18" t="s">
        <v>92</v>
      </c>
      <c r="BK498" s="97">
        <f>ROUND(I498*H498,2)</f>
        <v>0</v>
      </c>
      <c r="BL498" s="18" t="s">
        <v>270</v>
      </c>
      <c r="BM498" s="177" t="s">
        <v>738</v>
      </c>
    </row>
    <row r="499" spans="1:65" s="2" customFormat="1" ht="33" customHeight="1">
      <c r="A499" s="35"/>
      <c r="B499" s="133"/>
      <c r="C499" s="165" t="s">
        <v>739</v>
      </c>
      <c r="D499" s="165" t="s">
        <v>189</v>
      </c>
      <c r="E499" s="166" t="s">
        <v>740</v>
      </c>
      <c r="F499" s="167" t="s">
        <v>741</v>
      </c>
      <c r="G499" s="168" t="s">
        <v>273</v>
      </c>
      <c r="H499" s="169">
        <v>39.197000000000003</v>
      </c>
      <c r="I499" s="170"/>
      <c r="J499" s="171">
        <f>ROUND(I499*H499,2)</f>
        <v>0</v>
      </c>
      <c r="K499" s="172"/>
      <c r="L499" s="36"/>
      <c r="M499" s="173" t="s">
        <v>1</v>
      </c>
      <c r="N499" s="174" t="s">
        <v>37</v>
      </c>
      <c r="O499" s="61"/>
      <c r="P499" s="175">
        <f>O499*H499</f>
        <v>0</v>
      </c>
      <c r="Q499" s="175">
        <v>2.0000000000000002E-5</v>
      </c>
      <c r="R499" s="175">
        <f>Q499*H499</f>
        <v>7.8394000000000011E-4</v>
      </c>
      <c r="S499" s="175">
        <v>0</v>
      </c>
      <c r="T499" s="176">
        <f>S499*H499</f>
        <v>0</v>
      </c>
      <c r="U499" s="35"/>
      <c r="V499" s="35"/>
      <c r="W499" s="35"/>
      <c r="X499" s="35"/>
      <c r="Y499" s="35"/>
      <c r="Z499" s="35"/>
      <c r="AA499" s="35"/>
      <c r="AB499" s="35"/>
      <c r="AC499" s="35"/>
      <c r="AD499" s="35"/>
      <c r="AE499" s="35"/>
      <c r="AR499" s="177" t="s">
        <v>270</v>
      </c>
      <c r="AT499" s="177" t="s">
        <v>189</v>
      </c>
      <c r="AU499" s="177" t="s">
        <v>92</v>
      </c>
      <c r="AY499" s="18" t="s">
        <v>187</v>
      </c>
      <c r="BE499" s="97">
        <f>IF(N499="základná",J499,0)</f>
        <v>0</v>
      </c>
      <c r="BF499" s="97">
        <f>IF(N499="znížená",J499,0)</f>
        <v>0</v>
      </c>
      <c r="BG499" s="97">
        <f>IF(N499="zákl. prenesená",J499,0)</f>
        <v>0</v>
      </c>
      <c r="BH499" s="97">
        <f>IF(N499="zníž. prenesená",J499,0)</f>
        <v>0</v>
      </c>
      <c r="BI499" s="97">
        <f>IF(N499="nulová",J499,0)</f>
        <v>0</v>
      </c>
      <c r="BJ499" s="18" t="s">
        <v>92</v>
      </c>
      <c r="BK499" s="97">
        <f>ROUND(I499*H499,2)</f>
        <v>0</v>
      </c>
      <c r="BL499" s="18" t="s">
        <v>270</v>
      </c>
      <c r="BM499" s="177" t="s">
        <v>742</v>
      </c>
    </row>
    <row r="500" spans="1:65" s="14" customFormat="1">
      <c r="B500" s="186"/>
      <c r="D500" s="179" t="s">
        <v>195</v>
      </c>
      <c r="E500" s="187" t="s">
        <v>1</v>
      </c>
      <c r="F500" s="188" t="s">
        <v>743</v>
      </c>
      <c r="H500" s="189">
        <v>39.197000000000003</v>
      </c>
      <c r="I500" s="190"/>
      <c r="L500" s="186"/>
      <c r="M500" s="191"/>
      <c r="N500" s="192"/>
      <c r="O500" s="192"/>
      <c r="P500" s="192"/>
      <c r="Q500" s="192"/>
      <c r="R500" s="192"/>
      <c r="S500" s="192"/>
      <c r="T500" s="193"/>
      <c r="AT500" s="187" t="s">
        <v>195</v>
      </c>
      <c r="AU500" s="187" t="s">
        <v>92</v>
      </c>
      <c r="AV500" s="14" t="s">
        <v>92</v>
      </c>
      <c r="AW500" s="14" t="s">
        <v>26</v>
      </c>
      <c r="AX500" s="14" t="s">
        <v>71</v>
      </c>
      <c r="AY500" s="187" t="s">
        <v>187</v>
      </c>
    </row>
    <row r="501" spans="1:65" s="15" customFormat="1">
      <c r="B501" s="194"/>
      <c r="D501" s="179" t="s">
        <v>195</v>
      </c>
      <c r="E501" s="195" t="s">
        <v>1</v>
      </c>
      <c r="F501" s="196" t="s">
        <v>198</v>
      </c>
      <c r="H501" s="197">
        <v>39.197000000000003</v>
      </c>
      <c r="I501" s="198"/>
      <c r="L501" s="194"/>
      <c r="M501" s="199"/>
      <c r="N501" s="200"/>
      <c r="O501" s="200"/>
      <c r="P501" s="200"/>
      <c r="Q501" s="200"/>
      <c r="R501" s="200"/>
      <c r="S501" s="200"/>
      <c r="T501" s="201"/>
      <c r="AT501" s="195" t="s">
        <v>195</v>
      </c>
      <c r="AU501" s="195" t="s">
        <v>92</v>
      </c>
      <c r="AV501" s="15" t="s">
        <v>193</v>
      </c>
      <c r="AW501" s="15" t="s">
        <v>26</v>
      </c>
      <c r="AX501" s="15" t="s">
        <v>78</v>
      </c>
      <c r="AY501" s="195" t="s">
        <v>187</v>
      </c>
    </row>
    <row r="502" spans="1:65" s="2" customFormat="1" ht="16.5" customHeight="1">
      <c r="A502" s="35"/>
      <c r="B502" s="133"/>
      <c r="C502" s="165" t="s">
        <v>744</v>
      </c>
      <c r="D502" s="165" t="s">
        <v>189</v>
      </c>
      <c r="E502" s="166" t="s">
        <v>745</v>
      </c>
      <c r="F502" s="167" t="s">
        <v>746</v>
      </c>
      <c r="G502" s="168" t="s">
        <v>273</v>
      </c>
      <c r="H502" s="169">
        <v>19.102</v>
      </c>
      <c r="I502" s="170"/>
      <c r="J502" s="171">
        <f>ROUND(I502*H502,2)</f>
        <v>0</v>
      </c>
      <c r="K502" s="172"/>
      <c r="L502" s="36"/>
      <c r="M502" s="173" t="s">
        <v>1</v>
      </c>
      <c r="N502" s="174" t="s">
        <v>37</v>
      </c>
      <c r="O502" s="61"/>
      <c r="P502" s="175">
        <f>O502*H502</f>
        <v>0</v>
      </c>
      <c r="Q502" s="175">
        <v>4.0000000000000002E-4</v>
      </c>
      <c r="R502" s="175">
        <f>Q502*H502</f>
        <v>7.6408000000000005E-3</v>
      </c>
      <c r="S502" s="175">
        <v>0</v>
      </c>
      <c r="T502" s="176">
        <f>S502*H502</f>
        <v>0</v>
      </c>
      <c r="U502" s="35"/>
      <c r="V502" s="35"/>
      <c r="W502" s="35"/>
      <c r="X502" s="35"/>
      <c r="Y502" s="35"/>
      <c r="Z502" s="35"/>
      <c r="AA502" s="35"/>
      <c r="AB502" s="35"/>
      <c r="AC502" s="35"/>
      <c r="AD502" s="35"/>
      <c r="AE502" s="35"/>
      <c r="AR502" s="177" t="s">
        <v>270</v>
      </c>
      <c r="AT502" s="177" t="s">
        <v>189</v>
      </c>
      <c r="AU502" s="177" t="s">
        <v>92</v>
      </c>
      <c r="AY502" s="18" t="s">
        <v>187</v>
      </c>
      <c r="BE502" s="97">
        <f>IF(N502="základná",J502,0)</f>
        <v>0</v>
      </c>
      <c r="BF502" s="97">
        <f>IF(N502="znížená",J502,0)</f>
        <v>0</v>
      </c>
      <c r="BG502" s="97">
        <f>IF(N502="zákl. prenesená",J502,0)</f>
        <v>0</v>
      </c>
      <c r="BH502" s="97">
        <f>IF(N502="zníž. prenesená",J502,0)</f>
        <v>0</v>
      </c>
      <c r="BI502" s="97">
        <f>IF(N502="nulová",J502,0)</f>
        <v>0</v>
      </c>
      <c r="BJ502" s="18" t="s">
        <v>92</v>
      </c>
      <c r="BK502" s="97">
        <f>ROUND(I502*H502,2)</f>
        <v>0</v>
      </c>
      <c r="BL502" s="18" t="s">
        <v>270</v>
      </c>
      <c r="BM502" s="177" t="s">
        <v>747</v>
      </c>
    </row>
    <row r="503" spans="1:65" s="14" customFormat="1">
      <c r="B503" s="186"/>
      <c r="D503" s="179" t="s">
        <v>195</v>
      </c>
      <c r="E503" s="187" t="s">
        <v>1</v>
      </c>
      <c r="F503" s="188" t="s">
        <v>748</v>
      </c>
      <c r="H503" s="189">
        <v>15.109</v>
      </c>
      <c r="I503" s="190"/>
      <c r="L503" s="186"/>
      <c r="M503" s="191"/>
      <c r="N503" s="192"/>
      <c r="O503" s="192"/>
      <c r="P503" s="192"/>
      <c r="Q503" s="192"/>
      <c r="R503" s="192"/>
      <c r="S503" s="192"/>
      <c r="T503" s="193"/>
      <c r="AT503" s="187" t="s">
        <v>195</v>
      </c>
      <c r="AU503" s="187" t="s">
        <v>92</v>
      </c>
      <c r="AV503" s="14" t="s">
        <v>92</v>
      </c>
      <c r="AW503" s="14" t="s">
        <v>26</v>
      </c>
      <c r="AX503" s="14" t="s">
        <v>71</v>
      </c>
      <c r="AY503" s="187" t="s">
        <v>187</v>
      </c>
    </row>
    <row r="504" spans="1:65" s="14" customFormat="1">
      <c r="B504" s="186"/>
      <c r="D504" s="179" t="s">
        <v>195</v>
      </c>
      <c r="E504" s="187" t="s">
        <v>1</v>
      </c>
      <c r="F504" s="188" t="s">
        <v>749</v>
      </c>
      <c r="H504" s="189">
        <v>3.9929999999999999</v>
      </c>
      <c r="I504" s="190"/>
      <c r="L504" s="186"/>
      <c r="M504" s="191"/>
      <c r="N504" s="192"/>
      <c r="O504" s="192"/>
      <c r="P504" s="192"/>
      <c r="Q504" s="192"/>
      <c r="R504" s="192"/>
      <c r="S504" s="192"/>
      <c r="T504" s="193"/>
      <c r="AT504" s="187" t="s">
        <v>195</v>
      </c>
      <c r="AU504" s="187" t="s">
        <v>92</v>
      </c>
      <c r="AV504" s="14" t="s">
        <v>92</v>
      </c>
      <c r="AW504" s="14" t="s">
        <v>26</v>
      </c>
      <c r="AX504" s="14" t="s">
        <v>71</v>
      </c>
      <c r="AY504" s="187" t="s">
        <v>187</v>
      </c>
    </row>
    <row r="505" spans="1:65" s="15" customFormat="1">
      <c r="B505" s="194"/>
      <c r="D505" s="179" t="s">
        <v>195</v>
      </c>
      <c r="E505" s="195" t="s">
        <v>1</v>
      </c>
      <c r="F505" s="196" t="s">
        <v>198</v>
      </c>
      <c r="H505" s="197">
        <v>19.102</v>
      </c>
      <c r="I505" s="198"/>
      <c r="L505" s="194"/>
      <c r="M505" s="222"/>
      <c r="N505" s="223"/>
      <c r="O505" s="223"/>
      <c r="P505" s="223"/>
      <c r="Q505" s="223"/>
      <c r="R505" s="223"/>
      <c r="S505" s="223"/>
      <c r="T505" s="224"/>
      <c r="AT505" s="195" t="s">
        <v>195</v>
      </c>
      <c r="AU505" s="195" t="s">
        <v>92</v>
      </c>
      <c r="AV505" s="15" t="s">
        <v>193</v>
      </c>
      <c r="AW505" s="15" t="s">
        <v>26</v>
      </c>
      <c r="AX505" s="15" t="s">
        <v>78</v>
      </c>
      <c r="AY505" s="195" t="s">
        <v>187</v>
      </c>
    </row>
    <row r="506" spans="1:65" s="15" customFormat="1">
      <c r="B506" s="194"/>
      <c r="D506" s="179"/>
      <c r="E506" s="195"/>
      <c r="F506" s="196"/>
      <c r="H506" s="197"/>
      <c r="I506" s="198"/>
      <c r="L506" s="194"/>
      <c r="M506" s="200"/>
      <c r="N506" s="200"/>
      <c r="O506" s="200"/>
      <c r="P506" s="200"/>
      <c r="Q506" s="200"/>
      <c r="R506" s="200"/>
      <c r="S506" s="200"/>
      <c r="T506" s="200"/>
      <c r="AT506" s="195"/>
      <c r="AU506" s="195"/>
      <c r="AY506" s="195"/>
    </row>
    <row r="507" spans="1:65" s="15" customFormat="1">
      <c r="B507" s="194"/>
      <c r="C507" s="270" t="s">
        <v>28</v>
      </c>
      <c r="D507" s="270"/>
      <c r="E507" s="8"/>
      <c r="F507" s="8"/>
      <c r="G507" s="8"/>
      <c r="H507" s="8"/>
      <c r="I507" s="8"/>
      <c r="L507" s="194"/>
      <c r="M507" s="200"/>
      <c r="N507" s="200"/>
      <c r="O507" s="200"/>
      <c r="P507" s="200"/>
      <c r="Q507" s="200"/>
      <c r="R507" s="200"/>
      <c r="S507" s="200"/>
      <c r="T507" s="200"/>
      <c r="AT507" s="195"/>
      <c r="AU507" s="195"/>
      <c r="AY507" s="195"/>
    </row>
    <row r="508" spans="1:65" s="15" customFormat="1" ht="31.9" customHeight="1">
      <c r="B508" s="194"/>
      <c r="C508" s="270" t="s">
        <v>750</v>
      </c>
      <c r="D508" s="270"/>
      <c r="E508" s="270"/>
      <c r="F508" s="270"/>
      <c r="G508" s="270"/>
      <c r="H508" s="270"/>
      <c r="I508" s="270"/>
      <c r="L508" s="194"/>
      <c r="M508" s="200"/>
      <c r="N508" s="200"/>
      <c r="O508" s="200"/>
      <c r="P508" s="200"/>
      <c r="Q508" s="200"/>
      <c r="R508" s="200"/>
      <c r="S508" s="200"/>
      <c r="T508" s="200"/>
      <c r="AT508" s="195"/>
      <c r="AU508" s="195"/>
      <c r="AY508" s="195"/>
    </row>
    <row r="509" spans="1:65" s="15" customFormat="1" ht="24.6" customHeight="1">
      <c r="B509" s="194"/>
      <c r="C509" s="270" t="s">
        <v>751</v>
      </c>
      <c r="D509" s="270"/>
      <c r="E509" s="270"/>
      <c r="F509" s="270"/>
      <c r="G509" s="270"/>
      <c r="H509" s="270"/>
      <c r="I509" s="270"/>
      <c r="L509" s="194"/>
      <c r="M509" s="200"/>
      <c r="N509" s="200"/>
      <c r="O509" s="200"/>
      <c r="P509" s="200"/>
      <c r="Q509" s="200"/>
      <c r="R509" s="200"/>
      <c r="S509" s="200"/>
      <c r="T509" s="200"/>
      <c r="AT509" s="195"/>
      <c r="AU509" s="195"/>
      <c r="AY509" s="195"/>
    </row>
    <row r="510" spans="1:65" s="15" customFormat="1" ht="34.9" customHeight="1">
      <c r="B510" s="194"/>
      <c r="C510" s="270" t="s">
        <v>752</v>
      </c>
      <c r="D510" s="270"/>
      <c r="E510" s="270"/>
      <c r="F510" s="270"/>
      <c r="G510" s="270"/>
      <c r="H510" s="270"/>
      <c r="I510" s="270"/>
      <c r="L510" s="194"/>
      <c r="M510" s="200"/>
      <c r="N510" s="200"/>
      <c r="O510" s="200"/>
      <c r="P510" s="200"/>
      <c r="Q510" s="200"/>
      <c r="R510" s="200"/>
      <c r="S510" s="200"/>
      <c r="T510" s="200"/>
      <c r="AT510" s="195"/>
      <c r="AU510" s="195"/>
      <c r="AY510" s="195"/>
    </row>
    <row r="511" spans="1:65" s="15" customFormat="1" ht="37.15" customHeight="1">
      <c r="B511" s="194"/>
      <c r="C511" s="270" t="s">
        <v>753</v>
      </c>
      <c r="D511" s="270"/>
      <c r="E511" s="270"/>
      <c r="F511" s="270"/>
      <c r="G511" s="270"/>
      <c r="H511" s="270"/>
      <c r="I511" s="270"/>
      <c r="L511" s="194"/>
      <c r="M511" s="200"/>
      <c r="N511" s="200"/>
      <c r="O511" s="200"/>
      <c r="P511" s="200"/>
      <c r="Q511" s="200"/>
      <c r="R511" s="200"/>
      <c r="S511" s="200"/>
      <c r="T511" s="200"/>
      <c r="AT511" s="195"/>
      <c r="AU511" s="195"/>
      <c r="AY511" s="195"/>
    </row>
    <row r="512" spans="1:65" s="15" customFormat="1" ht="51" customHeight="1">
      <c r="B512" s="194"/>
      <c r="C512" s="270" t="s">
        <v>754</v>
      </c>
      <c r="D512" s="270"/>
      <c r="E512" s="270"/>
      <c r="F512" s="270"/>
      <c r="G512" s="270"/>
      <c r="H512" s="270"/>
      <c r="I512" s="270"/>
      <c r="L512" s="194"/>
      <c r="M512" s="200"/>
      <c r="N512" s="200"/>
      <c r="O512" s="200"/>
      <c r="P512" s="200"/>
      <c r="Q512" s="200"/>
      <c r="R512" s="200"/>
      <c r="S512" s="200"/>
      <c r="T512" s="200"/>
      <c r="AT512" s="195"/>
      <c r="AU512" s="195"/>
      <c r="AY512" s="195"/>
    </row>
    <row r="513" spans="1:31" s="2" customFormat="1" ht="6.95" customHeight="1">
      <c r="A513" s="35"/>
      <c r="B513" s="50"/>
      <c r="C513" s="51"/>
      <c r="D513" s="51"/>
      <c r="E513" s="51"/>
      <c r="F513" s="51"/>
      <c r="G513" s="51"/>
      <c r="H513" s="51"/>
      <c r="I513" s="51"/>
      <c r="J513" s="51"/>
      <c r="K513" s="51"/>
      <c r="L513" s="36"/>
      <c r="M513" s="35"/>
      <c r="O513" s="35"/>
      <c r="P513" s="35"/>
      <c r="Q513" s="35"/>
      <c r="R513" s="35"/>
      <c r="S513" s="35"/>
      <c r="T513" s="35"/>
      <c r="U513" s="35"/>
      <c r="V513" s="35"/>
      <c r="W513" s="35"/>
      <c r="X513" s="35"/>
      <c r="Y513" s="35"/>
      <c r="Z513" s="35"/>
      <c r="AA513" s="35"/>
      <c r="AB513" s="35"/>
      <c r="AC513" s="35"/>
      <c r="AD513" s="35"/>
      <c r="AE513" s="35"/>
    </row>
  </sheetData>
  <autoFilter ref="C141:K505" xr:uid="{00000000-0009-0000-0000-000001000000}"/>
  <mergeCells count="20">
    <mergeCell ref="D120:F120"/>
    <mergeCell ref="E132:H132"/>
    <mergeCell ref="E134:H134"/>
    <mergeCell ref="L2:V2"/>
    <mergeCell ref="E87:H87"/>
    <mergeCell ref="D116:F116"/>
    <mergeCell ref="D117:F117"/>
    <mergeCell ref="D118:F118"/>
    <mergeCell ref="D119:F119"/>
    <mergeCell ref="E7:H7"/>
    <mergeCell ref="E9:H9"/>
    <mergeCell ref="E18:H18"/>
    <mergeCell ref="E27:H27"/>
    <mergeCell ref="E85:H85"/>
    <mergeCell ref="C512:I512"/>
    <mergeCell ref="C507:D507"/>
    <mergeCell ref="C508:I508"/>
    <mergeCell ref="C509:I509"/>
    <mergeCell ref="C510:I510"/>
    <mergeCell ref="C511:I511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4</vt:i4>
      </vt:variant>
    </vt:vector>
  </HeadingPairs>
  <TitlesOfParts>
    <vt:vector size="6" baseType="lpstr">
      <vt:lpstr>Rekapitulácia stavby</vt:lpstr>
      <vt:lpstr>01 - Farma Turová - Hnojn...</vt:lpstr>
      <vt:lpstr>'01 - Farma Turová - Hnojn...'!Názvy_tlače</vt:lpstr>
      <vt:lpstr>'Rekapitulácia stavby'!Názvy_tlače</vt:lpstr>
      <vt:lpstr>'01 - Farma Turová - Hnojn...'!Oblasť_tlače</vt:lpstr>
      <vt:lpstr>'Rekapitulácia stavby'!Oblasť_tlače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STANKA-NOTBUK\Asus</dc:creator>
  <cp:lastModifiedBy>Asus</cp:lastModifiedBy>
  <dcterms:created xsi:type="dcterms:W3CDTF">2021-03-05T07:23:14Z</dcterms:created>
  <dcterms:modified xsi:type="dcterms:W3CDTF">2021-04-23T04:25:19Z</dcterms:modified>
</cp:coreProperties>
</file>