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3020" activeTab="1"/>
  </bookViews>
  <sheets>
    <sheet name="Rekapitulácia stavby" sheetId="1" r:id="rId1"/>
    <sheet name="1 - ODVODNENIE POVRCHOV, ..." sheetId="2" r:id="rId2"/>
  </sheets>
  <definedNames>
    <definedName name="_xlnm.Print_Titles" localSheetId="1">'1 - ODVODNENIE POVRCHOV, ...'!$126:$126</definedName>
    <definedName name="_xlnm.Print_Titles" localSheetId="0">'Rekapitulácia stavby'!$85:$85</definedName>
    <definedName name="_xlnm.Print_Area" localSheetId="1">'1 - ODVODNENIE POVRCHOV, ...'!$C$4:$Q$70,'1 - ODVODNENIE POVRCHOV, ...'!$C$76:$Q$110,'1 - ODVODNENIE POVRCHOV, ...'!$C$116:$Q$231</definedName>
    <definedName name="_xlnm.Print_Area" localSheetId="0">'Rekapitulácia stavby'!$C$4:$AP$70,'Rekapitulácia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31" i="2"/>
  <c r="BH231" i="2"/>
  <c r="BG231" i="2"/>
  <c r="BE231" i="2"/>
  <c r="N231" i="2"/>
  <c r="BF231" i="2" s="1"/>
  <c r="BK231" i="2"/>
  <c r="BI230" i="2"/>
  <c r="BH230" i="2"/>
  <c r="BG230" i="2"/>
  <c r="BE230" i="2"/>
  <c r="N230" i="2"/>
  <c r="BF230" i="2" s="1"/>
  <c r="BK230" i="2"/>
  <c r="BI229" i="2"/>
  <c r="BH229" i="2"/>
  <c r="BG229" i="2"/>
  <c r="BE229" i="2"/>
  <c r="BK229" i="2"/>
  <c r="N229" i="2" s="1"/>
  <c r="BF229" i="2" s="1"/>
  <c r="BI228" i="2"/>
  <c r="BH228" i="2"/>
  <c r="BG228" i="2"/>
  <c r="BE228" i="2"/>
  <c r="BK228" i="2"/>
  <c r="N228" i="2" s="1"/>
  <c r="BF228" i="2" s="1"/>
  <c r="BI227" i="2"/>
  <c r="BH227" i="2"/>
  <c r="BG227" i="2"/>
  <c r="BE227" i="2"/>
  <c r="N227" i="2"/>
  <c r="BF227" i="2" s="1"/>
  <c r="BK227" i="2"/>
  <c r="BI225" i="2"/>
  <c r="BH225" i="2"/>
  <c r="BG225" i="2"/>
  <c r="BE225" i="2"/>
  <c r="AA225" i="2"/>
  <c r="AA224" i="2" s="1"/>
  <c r="AA223" i="2" s="1"/>
  <c r="Y225" i="2"/>
  <c r="Y224" i="2" s="1"/>
  <c r="Y223" i="2" s="1"/>
  <c r="W225" i="2"/>
  <c r="W224" i="2" s="1"/>
  <c r="W223" i="2" s="1"/>
  <c r="BK225" i="2"/>
  <c r="BK224" i="2" s="1"/>
  <c r="N225" i="2"/>
  <c r="BF225" i="2" s="1"/>
  <c r="BI222" i="2"/>
  <c r="BH222" i="2"/>
  <c r="BG222" i="2"/>
  <c r="BF222" i="2"/>
  <c r="BE222" i="2"/>
  <c r="AA222" i="2"/>
  <c r="Y222" i="2"/>
  <c r="W222" i="2"/>
  <c r="BK222" i="2"/>
  <c r="N222" i="2"/>
  <c r="BI221" i="2"/>
  <c r="BH221" i="2"/>
  <c r="BG221" i="2"/>
  <c r="BE221" i="2"/>
  <c r="AA221" i="2"/>
  <c r="Y221" i="2"/>
  <c r="W221" i="2"/>
  <c r="BK221" i="2"/>
  <c r="N221" i="2"/>
  <c r="BF221" i="2" s="1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E219" i="2"/>
  <c r="AA219" i="2"/>
  <c r="Y219" i="2"/>
  <c r="W219" i="2"/>
  <c r="BK219" i="2"/>
  <c r="N219" i="2"/>
  <c r="BF219" i="2" s="1"/>
  <c r="BI218" i="2"/>
  <c r="BH218" i="2"/>
  <c r="BG218" i="2"/>
  <c r="BE218" i="2"/>
  <c r="AA218" i="2"/>
  <c r="Y218" i="2"/>
  <c r="W218" i="2"/>
  <c r="BK218" i="2"/>
  <c r="BK217" i="2" s="1"/>
  <c r="N217" i="2" s="1"/>
  <c r="N97" i="2" s="1"/>
  <c r="N218" i="2"/>
  <c r="BF218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 s="1"/>
  <c r="BI205" i="2"/>
  <c r="BH205" i="2"/>
  <c r="BG205" i="2"/>
  <c r="BF205" i="2"/>
  <c r="BE205" i="2"/>
  <c r="AA205" i="2"/>
  <c r="Y205" i="2"/>
  <c r="Y204" i="2" s="1"/>
  <c r="W205" i="2"/>
  <c r="BK205" i="2"/>
  <c r="BK204" i="2" s="1"/>
  <c r="N205" i="2"/>
  <c r="BI202" i="2"/>
  <c r="BH202" i="2"/>
  <c r="BG202" i="2"/>
  <c r="BE202" i="2"/>
  <c r="AA202" i="2"/>
  <c r="AA201" i="2" s="1"/>
  <c r="Y202" i="2"/>
  <c r="Y201" i="2" s="1"/>
  <c r="W202" i="2"/>
  <c r="W201" i="2" s="1"/>
  <c r="BK202" i="2"/>
  <c r="BK201" i="2" s="1"/>
  <c r="N201" i="2" s="1"/>
  <c r="N94" i="2" s="1"/>
  <c r="N202" i="2"/>
  <c r="BF202" i="2" s="1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Y192" i="2" s="1"/>
  <c r="W193" i="2"/>
  <c r="BK193" i="2"/>
  <c r="BK192" i="2" s="1"/>
  <c r="N192" i="2" s="1"/>
  <c r="N93" i="2" s="1"/>
  <c r="N193" i="2"/>
  <c r="BF193" i="2" s="1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E186" i="2"/>
  <c r="AA186" i="2"/>
  <c r="Y186" i="2"/>
  <c r="W186" i="2"/>
  <c r="BK186" i="2"/>
  <c r="N186" i="2"/>
  <c r="BF186" i="2" s="1"/>
  <c r="BI185" i="2"/>
  <c r="BH185" i="2"/>
  <c r="BG185" i="2"/>
  <c r="BE185" i="2"/>
  <c r="AA185" i="2"/>
  <c r="Y185" i="2"/>
  <c r="W185" i="2"/>
  <c r="BK185" i="2"/>
  <c r="N185" i="2"/>
  <c r="BF185" i="2" s="1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 s="1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Y148" i="2" s="1"/>
  <c r="W149" i="2"/>
  <c r="BK149" i="2"/>
  <c r="BK148" i="2" s="1"/>
  <c r="N148" i="2" s="1"/>
  <c r="N92" i="2" s="1"/>
  <c r="N149" i="2"/>
  <c r="BF149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AA144" i="2" s="1"/>
  <c r="Y145" i="2"/>
  <c r="W145" i="2"/>
  <c r="W144" i="2" s="1"/>
  <c r="BK145" i="2"/>
  <c r="N145" i="2"/>
  <c r="BF145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AA129" i="2" s="1"/>
  <c r="Y130" i="2"/>
  <c r="W130" i="2"/>
  <c r="W129" i="2" s="1"/>
  <c r="BK130" i="2"/>
  <c r="N130" i="2"/>
  <c r="BF130" i="2" s="1"/>
  <c r="M124" i="2"/>
  <c r="M123" i="2"/>
  <c r="F123" i="2"/>
  <c r="F121" i="2"/>
  <c r="F119" i="2"/>
  <c r="BI108" i="2"/>
  <c r="BH108" i="2"/>
  <c r="BG108" i="2"/>
  <c r="BE108" i="2"/>
  <c r="BI107" i="2"/>
  <c r="BH107" i="2"/>
  <c r="BG107" i="2"/>
  <c r="BE107" i="2"/>
  <c r="BI106" i="2"/>
  <c r="BH106" i="2"/>
  <c r="BG106" i="2"/>
  <c r="BE106" i="2"/>
  <c r="BI105" i="2"/>
  <c r="BH105" i="2"/>
  <c r="BG105" i="2"/>
  <c r="BE105" i="2"/>
  <c r="BI104" i="2"/>
  <c r="BH104" i="2"/>
  <c r="BG104" i="2"/>
  <c r="BE104" i="2"/>
  <c r="BI103" i="2"/>
  <c r="H36" i="2" s="1"/>
  <c r="BD88" i="1" s="1"/>
  <c r="BD87" i="1" s="1"/>
  <c r="BH103" i="2"/>
  <c r="H35" i="2" s="1"/>
  <c r="BC88" i="1" s="1"/>
  <c r="BC87" i="1" s="1"/>
  <c r="BG103" i="2"/>
  <c r="H34" i="2" s="1"/>
  <c r="BB88" i="1" s="1"/>
  <c r="BB87" i="1" s="1"/>
  <c r="BE103" i="2"/>
  <c r="M32" i="2" s="1"/>
  <c r="AV88" i="1" s="1"/>
  <c r="M84" i="2"/>
  <c r="M83" i="2"/>
  <c r="F83" i="2"/>
  <c r="F81" i="2"/>
  <c r="F79" i="2"/>
  <c r="O15" i="2"/>
  <c r="E15" i="2"/>
  <c r="F124" i="2" s="1"/>
  <c r="O14" i="2"/>
  <c r="O9" i="2"/>
  <c r="M121" i="2" s="1"/>
  <c r="F6" i="2"/>
  <c r="F118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F78" i="2" l="1"/>
  <c r="BK129" i="2"/>
  <c r="BK128" i="2" s="1"/>
  <c r="Y144" i="2"/>
  <c r="AA148" i="2"/>
  <c r="AA128" i="2" s="1"/>
  <c r="AA127" i="2" s="1"/>
  <c r="W192" i="2"/>
  <c r="W204" i="2"/>
  <c r="AA217" i="2"/>
  <c r="W35" i="1"/>
  <c r="Y129" i="2"/>
  <c r="Y128" i="2" s="1"/>
  <c r="BK144" i="2"/>
  <c r="N144" i="2" s="1"/>
  <c r="N91" i="2" s="1"/>
  <c r="W148" i="2"/>
  <c r="W128" i="2" s="1"/>
  <c r="AA192" i="2"/>
  <c r="AA204" i="2"/>
  <c r="AA203" i="2" s="1"/>
  <c r="W217" i="2"/>
  <c r="BK226" i="2"/>
  <c r="N226" i="2" s="1"/>
  <c r="N100" i="2" s="1"/>
  <c r="Y217" i="2"/>
  <c r="Y203" i="2" s="1"/>
  <c r="AX87" i="1"/>
  <c r="W33" i="1"/>
  <c r="BK203" i="2"/>
  <c r="N203" i="2" s="1"/>
  <c r="N95" i="2" s="1"/>
  <c r="N204" i="2"/>
  <c r="N96" i="2" s="1"/>
  <c r="BK223" i="2"/>
  <c r="N223" i="2" s="1"/>
  <c r="N98" i="2" s="1"/>
  <c r="N224" i="2"/>
  <c r="N99" i="2" s="1"/>
  <c r="W34" i="1"/>
  <c r="AY87" i="1"/>
  <c r="N129" i="2"/>
  <c r="N90" i="2" s="1"/>
  <c r="F84" i="2"/>
  <c r="H32" i="2"/>
  <c r="AZ88" i="1" s="1"/>
  <c r="AZ87" i="1" s="1"/>
  <c r="M81" i="2"/>
  <c r="Y127" i="2" l="1"/>
  <c r="W203" i="2"/>
  <c r="W127" i="2" s="1"/>
  <c r="AU88" i="1" s="1"/>
  <c r="AU87" i="1" s="1"/>
  <c r="AV87" i="1"/>
  <c r="N128" i="2"/>
  <c r="N89" i="2" s="1"/>
  <c r="BK127" i="2"/>
  <c r="N127" i="2" s="1"/>
  <c r="N88" i="2" s="1"/>
  <c r="N108" i="2" l="1"/>
  <c r="BF108" i="2" s="1"/>
  <c r="N106" i="2"/>
  <c r="BF106" i="2" s="1"/>
  <c r="N104" i="2"/>
  <c r="BF104" i="2" s="1"/>
  <c r="M27" i="2"/>
  <c r="N107" i="2"/>
  <c r="BF107" i="2" s="1"/>
  <c r="N105" i="2"/>
  <c r="BF105" i="2" s="1"/>
  <c r="N103" i="2"/>
  <c r="BF103" i="2" l="1"/>
  <c r="N102" i="2"/>
  <c r="H33" i="2" l="1"/>
  <c r="BA88" i="1" s="1"/>
  <c r="BA87" i="1" s="1"/>
  <c r="M33" i="2"/>
  <c r="AW88" i="1" s="1"/>
  <c r="AT88" i="1" s="1"/>
  <c r="M28" i="2"/>
  <c r="L110" i="2"/>
  <c r="W32" i="1" l="1"/>
  <c r="AW87" i="1"/>
  <c r="AS88" i="1"/>
  <c r="AS87" i="1" s="1"/>
  <c r="M30" i="2"/>
  <c r="L38" i="2" l="1"/>
  <c r="AG88" i="1"/>
  <c r="AK32" i="1"/>
  <c r="AT87" i="1"/>
  <c r="AN88" i="1" l="1"/>
  <c r="AG87" i="1"/>
  <c r="AK26" i="1" l="1"/>
  <c r="AG94" i="1"/>
  <c r="AG93" i="1"/>
  <c r="AG92" i="1"/>
  <c r="AG91" i="1"/>
  <c r="AN87" i="1"/>
  <c r="AG90" i="1" l="1"/>
  <c r="CD91" i="1"/>
  <c r="AV91" i="1"/>
  <c r="BY91" i="1" s="1"/>
  <c r="CD94" i="1"/>
  <c r="AV94" i="1"/>
  <c r="BY94" i="1" s="1"/>
  <c r="CD93" i="1"/>
  <c r="AV93" i="1"/>
  <c r="BY93" i="1" s="1"/>
  <c r="AV92" i="1"/>
  <c r="BY92" i="1" s="1"/>
  <c r="CD92" i="1"/>
  <c r="AN93" i="1" l="1"/>
  <c r="AN92" i="1"/>
  <c r="AK31" i="1"/>
  <c r="AK27" i="1"/>
  <c r="AK29" i="1" s="1"/>
  <c r="AG96" i="1"/>
  <c r="AN94" i="1"/>
  <c r="AN91" i="1"/>
  <c r="AN90" i="1" s="1"/>
  <c r="AN96" i="1" s="1"/>
  <c r="W31" i="1"/>
  <c r="AK37" i="1" l="1"/>
</calcChain>
</file>

<file path=xl/sharedStrings.xml><?xml version="1.0" encoding="utf-8"?>
<sst xmlns="http://schemas.openxmlformats.org/spreadsheetml/2006/main" count="1649" uniqueCount="504">
  <si>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</si>
  <si>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</si>
  <si>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</si>
  <si>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</si>
  <si>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</si>
  <si>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</si>
  <si>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</si>
  <si>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</si>
  <si>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</si>
  <si>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</si>
  <si>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</si>
  <si>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v ---  nižšie sa nachádzajú doplnkové a pomocné údaje k zostavám  --- v</t>
  </si>
  <si>
    <t>Návod na vyplnenie</t>
  </si>
  <si>
    <t>0,001</t>
  </si>
  <si>
    <t>Kód:</t>
  </si>
  <si>
    <t>TT_Halenarska1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</si>
  <si>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</si>
  <si>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</si>
  <si>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POVRCHOV HOLLÉHO A ČASTI HALENÁRSKEJ ULICE V TRNAVE</t>
  </si>
  <si>
    <t>JKSO:</t>
  </si>
  <si>
    <t>KS:</t>
  </si>
  <si>
    <t>Miesto:</t>
  </si>
  <si>
    <t>Trnava</t>
  </si>
  <si>
    <t>Dátum:</t>
  </si>
  <si>
    <t>Objednávateľ:</t>
  </si>
  <si>
    <t>IČO:</t>
  </si>
  <si>
    <t>Mesto Trnava</t>
  </si>
  <si>
    <t>IČO DPH:</t>
  </si>
  <si>
    <t>Zhotoviteľ:</t>
  </si>
  <si>
    <t>Vyplň údaj</t>
  </si>
  <si>
    <t>Projektant:</t>
  </si>
  <si>
    <t>Ing. Róbert Párnický</t>
  </si>
  <si>
    <t>True</t>
  </si>
  <si>
    <t>Spracovateľ:</t>
  </si>
  <si>
    <t>Miroslav Holeš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</si>
  <si>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</si>
  <si>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</si>
  <si>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</si>
  <si>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</si>
  <si>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</si>
  <si>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</si>
  <si>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</si>
  <si>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</si>
  <si>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</si>
  <si>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</si>
  <si>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</si>
  <si>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</si>
  <si>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</si>
  <si>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</si>
  <si>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</si>
  <si>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</si>
  <si>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</si>
  <si>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</si>
  <si>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</si>
  <si>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</si>
  <si>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</si>
  <si>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</si>
  <si>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</si>
  <si>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</si>
  <si>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</si>
  <si>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</si>
  <si>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</si>
  <si>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</si>
  <si>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</si>
  <si>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</si>
  <si>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</si>
  <si>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</si>
  <si>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</si>
  <si>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</si>
  <si>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</si>
  <si>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</si>
  <si>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</si>
  <si>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</si>
  <si>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</si>
  <si>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</si>
  <si>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</si>
  <si>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</si>
  <si>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{a5543337-cce1-4d39-ae02-2c42af1b4166}</t>
  </si>
  <si>
    <t>{00000000-0000-0000-0000-000000000000}</t>
  </si>
  <si>
    <t>/</t>
  </si>
  <si>
    <t>1</t>
  </si>
  <si>
    <t>ODVODNENIE POVRCHOV, ODVODNENIE STRIECH OBJEKTOV</t>
  </si>
  <si>
    <t>{158bc196-2fd0-4cda-a1af-de9c40baa5b4}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</si>
  <si>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</si>
  <si>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</si>
  <si>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</si>
  <si>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</si>
  <si>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</si>
  <si>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</si>
  <si>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</si>
  <si>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</si>
  <si>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</si>
  <si>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</si>
  <si>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</si>
  <si>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</si>
  <si>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</si>
  <si>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</si>
  <si>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</si>
  <si>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1 - ODVODNENIE POVRCHOV, ODVODNENIE STRIECH OBJEKTOV</t>
  </si>
  <si>
    <t>Náklady z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</si>
  <si>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</si>
  <si>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</si>
  <si>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</si>
  <si>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</si>
  <si>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</si>
  <si>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</si>
  <si>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</si>
  <si>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</si>
  <si>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</si>
  <si>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</si>
  <si>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</si>
  <si>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</si>
  <si>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764 - Konštrukcie klampiarske</t>
  </si>
  <si>
    <t>VRN - Vedľajšie rozpočtové náklady</t>
  </si>
  <si>
    <t xml:space="preserve">    VRN01 - Zmluvné požiadavky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</si>
  <si>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</si>
  <si>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</si>
  <si>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</si>
  <si>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</si>
  <si>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</si>
  <si>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</si>
  <si>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</si>
  <si>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</si>
  <si>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</si>
  <si>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</si>
  <si>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</si>
  <si>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</si>
  <si>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</si>
  <si>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</si>
  <si>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</si>
  <si>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</si>
  <si>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</si>
  <si>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</si>
  <si>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</si>
  <si>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</si>
  <si>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</si>
  <si>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</si>
  <si>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</si>
  <si>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</si>
  <si>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</si>
  <si>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</si>
  <si>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132211121</t>
  </si>
  <si>
    <t>Hĺbenie rýh šírky nad 600  do 1300 mm v  horninách tr. 3 súdržných - ručným náradím</t>
  </si>
  <si>
    <t>m3</t>
  </si>
  <si>
    <t>4</t>
  </si>
  <si>
    <t>-2049458847</t>
  </si>
  <si>
    <t>132211139</t>
  </si>
  <si>
    <t>Príplatok za lepivosť pri hĺbení rýh š nad 600 do 1300 mm ručným náradím v horninetr. 3</t>
  </si>
  <si>
    <t>-939744675</t>
  </si>
  <si>
    <t>3</t>
  </si>
  <si>
    <t>132311121</t>
  </si>
  <si>
    <t>Hĺbenie rýh šírky nad 600  do 1300 mm v  horninách tr. 4 súdržných - ručným alebo pneumatickým náradím</t>
  </si>
  <si>
    <t>-2000797640</t>
  </si>
  <si>
    <t>132311139</t>
  </si>
  <si>
    <t>Príplatok za lepivosť pri hĺbení rýh š nad 600 do 1300 mm ručným alebo pneumatickým náradím v horninetr. 4</t>
  </si>
  <si>
    <t>-170519706</t>
  </si>
  <si>
    <t>5</t>
  </si>
  <si>
    <t>151101101</t>
  </si>
  <si>
    <t>Paženie a rozopretie stien rýh pre podzemné vedenie, príložné do 2 m</t>
  </si>
  <si>
    <t>m2</t>
  </si>
  <si>
    <t>1716110975</t>
  </si>
  <si>
    <t>6</t>
  </si>
  <si>
    <t>151101111</t>
  </si>
  <si>
    <t>Odstránenie paženia rýh pre podzemné vedenie, príložné hĺbky do 2 m</t>
  </si>
  <si>
    <t>1317615426</t>
  </si>
  <si>
    <t>7</t>
  </si>
  <si>
    <t>162501102</t>
  </si>
  <si>
    <t xml:space="preserve">Vodorovné premiestnenie výkopku  po spevnenej ceste z  horniny tr.1-4, do 100 m3 na vzdialenosť do 3000 m </t>
  </si>
  <si>
    <t>1968754691</t>
  </si>
  <si>
    <t>8</t>
  </si>
  <si>
    <t>162501105</t>
  </si>
  <si>
    <t>Vodorovné premiestnenie výkopku po spevnenej ceste z horniny tr.1-4, do 100 m3, príplatok k cene za každých ďalšich a začatých 1000 m</t>
  </si>
  <si>
    <t>-232607112</t>
  </si>
  <si>
    <t>9</t>
  </si>
  <si>
    <t>171201201</t>
  </si>
  <si>
    <t>Uloženie sypaniny na skládky do 100 m3</t>
  </si>
  <si>
    <t>447510675</t>
  </si>
  <si>
    <t>10</t>
  </si>
  <si>
    <t>171209002</t>
  </si>
  <si>
    <t>Poplatok za skladovanie - zemina a kamenivo (17 05) ostatné</t>
  </si>
  <si>
    <t>t</t>
  </si>
  <si>
    <t>-639545650</t>
  </si>
  <si>
    <t>11</t>
  </si>
  <si>
    <t>174101001</t>
  </si>
  <si>
    <t>Zásyp sypaninou so zhutnením jám, šachiet, rýh, zárezov alebo okolo objektov do 100 m3</t>
  </si>
  <si>
    <t>-737788709</t>
  </si>
  <si>
    <t>12</t>
  </si>
  <si>
    <t>M</t>
  </si>
  <si>
    <t>5834419900</t>
  </si>
  <si>
    <t>Štrkodrva 0-63 - vo vyhotovení podľa popisu z projektu</t>
  </si>
  <si>
    <t>1334760997</t>
  </si>
  <si>
    <t>13</t>
  </si>
  <si>
    <t>175101101</t>
  </si>
  <si>
    <t>Obsyp potrubia sypaninou z vhodných hornín 1 až 4 bez prehodenia sypaniny</t>
  </si>
  <si>
    <t>2137902802</t>
  </si>
  <si>
    <t>14</t>
  </si>
  <si>
    <t>5833712300</t>
  </si>
  <si>
    <t>Štrkopiesok 4-8 - vo vyhotovení podľa popisu z projektu</t>
  </si>
  <si>
    <t>-620613540</t>
  </si>
  <si>
    <t>15</t>
  </si>
  <si>
    <t>451572111</t>
  </si>
  <si>
    <t>Lôžko pod potrubie, stoky a drobné objekty, v otvorenom výkope z kameniva drobného ťaženého 0-4 mm</t>
  </si>
  <si>
    <t>278449463</t>
  </si>
  <si>
    <t>16</t>
  </si>
  <si>
    <t>452311151</t>
  </si>
  <si>
    <t>Dosky, bloky, sedlá z betónu v otvorenom výkope tr. C 25/30</t>
  </si>
  <si>
    <t>-1404076457</t>
  </si>
  <si>
    <t>17</t>
  </si>
  <si>
    <t>452351101</t>
  </si>
  <si>
    <t>Debnenie v otvorenom výkope dosiek, sedlových lôžok a blokov pod potrubie,stoky a drobné objekty</t>
  </si>
  <si>
    <t>437057397</t>
  </si>
  <si>
    <t>18</t>
  </si>
  <si>
    <t>871273122</t>
  </si>
  <si>
    <t>Montáž potrubia z kanalizačných rúr z tvrdého PVC tesn. gumovým krúžkom v skl. do 20% DN 125</t>
  </si>
  <si>
    <t>m</t>
  </si>
  <si>
    <t>-13047526</t>
  </si>
  <si>
    <t>19</t>
  </si>
  <si>
    <t>3030923</t>
  </si>
  <si>
    <t>PVC  kanalizačná rúra hladká  SN4 - KG ML DN 125 1 m - vo vyhotovení podľa popisu z projektu</t>
  </si>
  <si>
    <t>ks</t>
  </si>
  <si>
    <t>-720721002</t>
  </si>
  <si>
    <t>871313123</t>
  </si>
  <si>
    <t>Montáž potrubia z kanalizačných rúr z tvrdého PVC tesn. gumovým krúžkom v skl. do 20% DN 160</t>
  </si>
  <si>
    <t>-577801002</t>
  </si>
  <si>
    <t>21</t>
  </si>
  <si>
    <t>3040753</t>
  </si>
  <si>
    <t>PVC kanalizačná rúra hladká SN8 - KG SW DN 160 2m - vo vyhotovení podľa popisu z projektu</t>
  </si>
  <si>
    <t>-1552172480</t>
  </si>
  <si>
    <t>22</t>
  </si>
  <si>
    <t>871353121</t>
  </si>
  <si>
    <t>Montáž potrubia z kanalizačných rúr z tvrdého PVC tesn. gumovým krúžkom v skl. do 20% DN 200</t>
  </si>
  <si>
    <t>-2135173951</t>
  </si>
  <si>
    <t>23</t>
  </si>
  <si>
    <t>3043979</t>
  </si>
  <si>
    <t>PVC kanalizačná rúra hladká SN8 - KG SW DN 200 2m - vo vyhotovení podľa popisu z projektu</t>
  </si>
  <si>
    <t>1067842405</t>
  </si>
  <si>
    <t>24</t>
  </si>
  <si>
    <t>877263123</t>
  </si>
  <si>
    <t>Montáž tvarovky na potrubí z rúr z tvrdého PVC tesn. gumovým krúžkom, jednoosá DN 100 mm</t>
  </si>
  <si>
    <t>-548186823</t>
  </si>
  <si>
    <t>25</t>
  </si>
  <si>
    <t>170533</t>
  </si>
  <si>
    <t>Kanalizačná tvarovka Koleno PVC KGB DN100/45° - vo vyhotovení podľa popisu z projektu</t>
  </si>
  <si>
    <t>253521094</t>
  </si>
  <si>
    <t>26</t>
  </si>
  <si>
    <t>FXS_SC115</t>
  </si>
  <si>
    <t>1001864590</t>
  </si>
  <si>
    <t>27</t>
  </si>
  <si>
    <t>877273123</t>
  </si>
  <si>
    <t>Montáž tvarovky na potrubí z rúr z tvrdého PVC tesn. gumovým krúžkom, jednoosá DN 125 mm</t>
  </si>
  <si>
    <t>-1655357457</t>
  </si>
  <si>
    <t>28</t>
  </si>
  <si>
    <t>170563</t>
  </si>
  <si>
    <t>Kanalizačná tvarovka Koleno PVC KGB DN125/45° - vo vyhotovení podľa popisu z projektu</t>
  </si>
  <si>
    <t>-1473378751</t>
  </si>
  <si>
    <t>29</t>
  </si>
  <si>
    <t>2475615</t>
  </si>
  <si>
    <t>Kanalizačná tvarovka dvojité hrdlo PP KGMM s tesniacimi krúžkami DN 125 - vo vyhotovení podľa popisu z projektu</t>
  </si>
  <si>
    <t>805033433</t>
  </si>
  <si>
    <t>30</t>
  </si>
  <si>
    <t>FXS_SC150</t>
  </si>
  <si>
    <t>-836594052</t>
  </si>
  <si>
    <t>31</t>
  </si>
  <si>
    <t>877313121</t>
  </si>
  <si>
    <t>Montáž tvarovky na potrubí z rúr z tvrdého PVC tesnených gumovým krúžkom, odbočná DN 150 mm</t>
  </si>
  <si>
    <t>-947496251</t>
  </si>
  <si>
    <t>32</t>
  </si>
  <si>
    <t>171563</t>
  </si>
  <si>
    <t>Kanalizačná tvarovka Odbočka PVC KGEA 45° DN150/150 - vo vyhotovení podľa popisu z projektu</t>
  </si>
  <si>
    <t>-349602044</t>
  </si>
  <si>
    <t>33</t>
  </si>
  <si>
    <t>877313123</t>
  </si>
  <si>
    <t>Montáž tvarovky na potrubí z rúr z tvrdého PVC tesn. gumovým krúžkom, jednoosá DN 150 mm</t>
  </si>
  <si>
    <t>-1491136862</t>
  </si>
  <si>
    <t>34</t>
  </si>
  <si>
    <t>170653</t>
  </si>
  <si>
    <t>Kanalizačná tvarovka Koleno PVC KGB DN150/87° - vo vyhotovení podľa popisu z projektu</t>
  </si>
  <si>
    <t>-335963947</t>
  </si>
  <si>
    <t>35</t>
  </si>
  <si>
    <t>170913</t>
  </si>
  <si>
    <t>Kanalizačná tvarovka Koleno PVC KGB DN150/67° - vo vyhotovení podľa popisu z projektu</t>
  </si>
  <si>
    <t>1079244094</t>
  </si>
  <si>
    <t>36</t>
  </si>
  <si>
    <t>170593</t>
  </si>
  <si>
    <t>Kanalizačná tvarovka Koleno PVC KGB DN150/45° - vo vyhotovení podľa popisu z projektu</t>
  </si>
  <si>
    <t>339905809</t>
  </si>
  <si>
    <t>37</t>
  </si>
  <si>
    <t>170583</t>
  </si>
  <si>
    <t>Kanalizačná tvarovka Koleno PVC KGB DN150/30° - vo vyhotovení podľa popisu z projektu</t>
  </si>
  <si>
    <t>-837243167</t>
  </si>
  <si>
    <t>38</t>
  </si>
  <si>
    <t>170573</t>
  </si>
  <si>
    <t>Kanalizačná tvarovka Koleno PVC KGB DN150/15° - vo vyhotovení podľa popisu z projektu</t>
  </si>
  <si>
    <t>-583565728</t>
  </si>
  <si>
    <t>39</t>
  </si>
  <si>
    <t>171283</t>
  </si>
  <si>
    <t>Kanalizačná tvarovka Redukcia PVC KGR DN150/125 - vo vyhotovení podľa popisu z projektu</t>
  </si>
  <si>
    <t>-777778242</t>
  </si>
  <si>
    <t>40</t>
  </si>
  <si>
    <t>247561</t>
  </si>
  <si>
    <t>Kanalizačná tvarovka dvojité hrdlo PP KGMM s tesniacimi krúžkami DN 150 - vo vyhotovení podľa popisu z projektu</t>
  </si>
  <si>
    <t>1346716903</t>
  </si>
  <si>
    <t>41</t>
  </si>
  <si>
    <t>FA150B</t>
  </si>
  <si>
    <t>Univerzálne kolmé pripojovacie sedlá DN 150 pre potrubie z betónu a kameniny - vo vyhotovení podľa popisu z projektu</t>
  </si>
  <si>
    <t>-1823382968</t>
  </si>
  <si>
    <t>42</t>
  </si>
  <si>
    <t>BC12/166</t>
  </si>
  <si>
    <t>Vyrovnávacia vložka pre sedlá DN 150 pre potrubie z betónu a kameniny - vo vyhotovení podľa popisu z projektu</t>
  </si>
  <si>
    <t>1605497766</t>
  </si>
  <si>
    <t>43</t>
  </si>
  <si>
    <t>FXS_AC1703</t>
  </si>
  <si>
    <t>1396881453</t>
  </si>
  <si>
    <t>44</t>
  </si>
  <si>
    <t>FXS_SC175</t>
  </si>
  <si>
    <t>357835114</t>
  </si>
  <si>
    <t>45</t>
  </si>
  <si>
    <t>877353121</t>
  </si>
  <si>
    <t>Montáž tvarovky na potrubí z rúr z tvrdého PVC tesnených gumovým krúžkom, odbočná DN 200</t>
  </si>
  <si>
    <t>-447642612</t>
  </si>
  <si>
    <t>46</t>
  </si>
  <si>
    <t>175233</t>
  </si>
  <si>
    <t>Kanalizačná tvarovka Odbočka PVC KGEA 87° DN200/150 - vo vyhotovení podľa popisu z projektu</t>
  </si>
  <si>
    <t>1495633909</t>
  </si>
  <si>
    <t>47</t>
  </si>
  <si>
    <t>877353123</t>
  </si>
  <si>
    <t>Montáž tvaroviek na potrubí z PVC tesnených gumovým krúžkom v otv. výkope jednoosých DN 200</t>
  </si>
  <si>
    <t>1214301751</t>
  </si>
  <si>
    <t>48</t>
  </si>
  <si>
    <t>170663</t>
  </si>
  <si>
    <t>Kanalizačná tvarovka Koleno PVC KGB DN200/87° - vo vyhotovení podľa popisu z projektu</t>
  </si>
  <si>
    <t>1797555438</t>
  </si>
  <si>
    <t>49</t>
  </si>
  <si>
    <t>170603</t>
  </si>
  <si>
    <t>Kanalizačná tvarovka Koleno PVC KGB DN200/15° - vo vyhotovení podľa popisu z projektu</t>
  </si>
  <si>
    <t>-2017171803</t>
  </si>
  <si>
    <t>50</t>
  </si>
  <si>
    <t>171293</t>
  </si>
  <si>
    <t>Kanalizačná tvarovka Redukcia PVC KGR DN200/150 - vo vyhotovení podľa popisu z projektu</t>
  </si>
  <si>
    <t>438200630</t>
  </si>
  <si>
    <t>51</t>
  </si>
  <si>
    <t>176940</t>
  </si>
  <si>
    <t>Kanalizačná tvarovka Zátka PVC KGM DN200 - vo vyhotovení podľa popisu z projektu</t>
  </si>
  <si>
    <t>-373889278</t>
  </si>
  <si>
    <t>52</t>
  </si>
  <si>
    <t>FA200B</t>
  </si>
  <si>
    <t>Univerzálne kolmé pripojovacie sedlá DN 200 pre potrubie z betónu a kameniny - vo vyhotovení podľa popisu z projektu</t>
  </si>
  <si>
    <t>-787894683</t>
  </si>
  <si>
    <t>53</t>
  </si>
  <si>
    <t>BC21/205</t>
  </si>
  <si>
    <t>Vyrovnávacia vložka pre sedlá DN 200 pre potrubie z betónu a kameniny - vo vyhotovení podľa popisu z projektu</t>
  </si>
  <si>
    <t>-1253301046</t>
  </si>
  <si>
    <t>54</t>
  </si>
  <si>
    <t>FXS_AC9001</t>
  </si>
  <si>
    <t>1650872251</t>
  </si>
  <si>
    <t>55</t>
  </si>
  <si>
    <t>FXS_274C</t>
  </si>
  <si>
    <t>1834612361</t>
  </si>
  <si>
    <t>56</t>
  </si>
  <si>
    <t>877363123</t>
  </si>
  <si>
    <t>Montáž tvarovky na potrubí z rúr z tvrdého PVC tesn. gumovým krúžkom, jednoosá DN 250 mm</t>
  </si>
  <si>
    <t>336127943</t>
  </si>
  <si>
    <t>57</t>
  </si>
  <si>
    <t>171483</t>
  </si>
  <si>
    <t>Kanalizačná tvarovka Redukcia PVC KGR DN250/150 - vo vyhotovení podľa popisu z projektu</t>
  </si>
  <si>
    <t>-489533511</t>
  </si>
  <si>
    <t>58</t>
  </si>
  <si>
    <t>FXS_AC3208</t>
  </si>
  <si>
    <t>1772628825</t>
  </si>
  <si>
    <t>59</t>
  </si>
  <si>
    <t>892311000</t>
  </si>
  <si>
    <t>Skúška tesnosti kanalizácie D 150</t>
  </si>
  <si>
    <t>-1998485717</t>
  </si>
  <si>
    <t>60</t>
  </si>
  <si>
    <t>892351000</t>
  </si>
  <si>
    <t>Skúška tesnosti kanalizácie D 200</t>
  </si>
  <si>
    <t>1843337489</t>
  </si>
  <si>
    <t>61</t>
  </si>
  <si>
    <t>953941721</t>
  </si>
  <si>
    <t>Osadenie objímky alebo držiaka v murive betónovom</t>
  </si>
  <si>
    <t>-1397713360</t>
  </si>
  <si>
    <t>62</t>
  </si>
  <si>
    <t>4239104500</t>
  </si>
  <si>
    <t>Objímka na dve skrutky, oceľová D 150 mm - vo vyhotovení podľa popisu z projektu</t>
  </si>
  <si>
    <t>-223597511</t>
  </si>
  <si>
    <t>63</t>
  </si>
  <si>
    <t>971056017</t>
  </si>
  <si>
    <t>Jadrové vrty diamantovými korunkami do D 180 mm do stien - železobetónových -0,00061t</t>
  </si>
  <si>
    <t>cm</t>
  </si>
  <si>
    <t>116719889</t>
  </si>
  <si>
    <t>64</t>
  </si>
  <si>
    <t>971056020</t>
  </si>
  <si>
    <t>Jadrové vrty diamantovými korunkami do D 250 mm do stien - železobetónových -0,00118t</t>
  </si>
  <si>
    <t>-2065615514</t>
  </si>
  <si>
    <t>65</t>
  </si>
  <si>
    <t>979081111</t>
  </si>
  <si>
    <t>Odvoz sutiny a vybúraných hmôt na skládku do 1 km</t>
  </si>
  <si>
    <t>-684874584</t>
  </si>
  <si>
    <t>66</t>
  </si>
  <si>
    <t>979081121</t>
  </si>
  <si>
    <t>Odvoz sutiny a vybúraných hmôt na skládku za každý ďalší 1 km</t>
  </si>
  <si>
    <t>-636628761</t>
  </si>
  <si>
    <t>67</t>
  </si>
  <si>
    <t>979089612</t>
  </si>
  <si>
    <t>Poplatok za skladovanie - iné odpady zo stavieb a demolácií (17 09), ostatné</t>
  </si>
  <si>
    <t>-1997478897</t>
  </si>
  <si>
    <t>68</t>
  </si>
  <si>
    <t>HZS900111</t>
  </si>
  <si>
    <t>Stavebno montážne práce menej náročné, pomocné alebo manipulačné (Tr 1) v rozsahu viac ako 8 hodín - podchytenie existujúcich inžinierskych sietí pri výkopových prácach</t>
  </si>
  <si>
    <t>hod</t>
  </si>
  <si>
    <t>-1997665959</t>
  </si>
  <si>
    <t>69</t>
  </si>
  <si>
    <t>998276101</t>
  </si>
  <si>
    <t>Presun hmôt pre rúrové vedenie hĺbené z rúr z plast. hmôt alebo sklolamin. v otvorenom výkope</t>
  </si>
  <si>
    <t>449474404</t>
  </si>
  <si>
    <t>70</t>
  </si>
  <si>
    <t>721100928</t>
  </si>
  <si>
    <t>Oprava odpadového potrubia betónového krátenie rúr DN 200</t>
  </si>
  <si>
    <t>-508921977</t>
  </si>
  <si>
    <t>71</t>
  </si>
  <si>
    <t>721110929</t>
  </si>
  <si>
    <t>Oprava odpadového potrubia kameninového krátenie rúr DN 250</t>
  </si>
  <si>
    <t>-1479061246</t>
  </si>
  <si>
    <t>72</t>
  </si>
  <si>
    <t>721140802</t>
  </si>
  <si>
    <t>Demontáž potrubia z liatinových rúr odpadového alebo dažďového do DN 100,  -0,01492t</t>
  </si>
  <si>
    <t>1721410775</t>
  </si>
  <si>
    <t>73</t>
  </si>
  <si>
    <t>721140806</t>
  </si>
  <si>
    <t>Demontáž potrubia z liatinových rúr odpadového alebo dažďového nad 100 do DN 200,  -0,03065t</t>
  </si>
  <si>
    <t>938950414</t>
  </si>
  <si>
    <t>74</t>
  </si>
  <si>
    <t>721140925</t>
  </si>
  <si>
    <t>Oprava odpadového potrubia liatinového krátenie rúr DN 100</t>
  </si>
  <si>
    <t>-909122812</t>
  </si>
  <si>
    <t>75</t>
  </si>
  <si>
    <t>721140926</t>
  </si>
  <si>
    <t>Oprava odpadového potrubia liatinového krátenie rúr DN 125</t>
  </si>
  <si>
    <t>-236069223</t>
  </si>
  <si>
    <t>76</t>
  </si>
  <si>
    <t>721140927</t>
  </si>
  <si>
    <t>Oprava odpadového potrubia liatinového krátenie rúr DN 150</t>
  </si>
  <si>
    <t>-1027122246</t>
  </si>
  <si>
    <t>77</t>
  </si>
  <si>
    <t>721242117</t>
  </si>
  <si>
    <t>Montáž a dodávka lapača strešných splavenín liatinového - zo šedej liatiny DN 150</t>
  </si>
  <si>
    <t>105880324</t>
  </si>
  <si>
    <t>78</t>
  </si>
  <si>
    <t>721242125x</t>
  </si>
  <si>
    <t>Montáž lapača strešných splavenín univerzálneho</t>
  </si>
  <si>
    <t>1616393830</t>
  </si>
  <si>
    <t>79</t>
  </si>
  <si>
    <t>HL600G/2</t>
  </si>
  <si>
    <t>Lapač strešných naplavenín s liatin.rámom, guľ.kĺbom na odtoku,s košíkom na zachyt.nečistôt, suchá-nezámrzná a pachonepriepust.klapka DN125 - vo vyhotovení podľa popisu z projektu</t>
  </si>
  <si>
    <t>-187209235</t>
  </si>
  <si>
    <t>80</t>
  </si>
  <si>
    <t>HL600G</t>
  </si>
  <si>
    <t>Lapač strešných naplavenín s liatin.rámom, guľ.kĺbom na odtoku,s košíkom na zachyt.nečistôt, suchá-nezámrzná a pachonepriepust.klapka DN110 - vo vyhotovení podľa popisu z projektu</t>
  </si>
  <si>
    <t>-1986409694</t>
  </si>
  <si>
    <t>81</t>
  </si>
  <si>
    <t>998721201</t>
  </si>
  <si>
    <t>Presun hmôt pre vnútornú kanalizáciu v objektoch výšky do 6 m</t>
  </si>
  <si>
    <t>%</t>
  </si>
  <si>
    <t>-402714420</t>
  </si>
  <si>
    <t>82</t>
  </si>
  <si>
    <t>764454453</t>
  </si>
  <si>
    <t>Zvodové rúry, alebo ich časti, z pozinkovaného farbeného PZf plechu, kruhové priemer 100 mm</t>
  </si>
  <si>
    <t>528023756</t>
  </si>
  <si>
    <t>83</t>
  </si>
  <si>
    <t>764454454</t>
  </si>
  <si>
    <t>Zvodové rúry, alebo ich časti, z pozinkovaného farbeného PZf plechu, kruhové priemer 125 mm</t>
  </si>
  <si>
    <t>-906980454</t>
  </si>
  <si>
    <t>84</t>
  </si>
  <si>
    <t>764454455</t>
  </si>
  <si>
    <t>Zvodové rúry, alebo ich časti, z pozinkovaného farbeného PZf plechu, kruhové priemer 150 mm</t>
  </si>
  <si>
    <t>608274461</t>
  </si>
  <si>
    <t>85</t>
  </si>
  <si>
    <t>764454803</t>
  </si>
  <si>
    <t>Demontáž odpadových rúr alebo ich častí z akéhokoľvek materiálu, kruhových, s priemerom do150 mm,  -0,00356t</t>
  </si>
  <si>
    <t>1750639326</t>
  </si>
  <si>
    <t>86</t>
  </si>
  <si>
    <t>998764201</t>
  </si>
  <si>
    <t>Presun hmôt pre konštrukcie klampiarske v objektoch výšky do 6 m</t>
  </si>
  <si>
    <t>2075973327</t>
  </si>
  <si>
    <t>87</t>
  </si>
  <si>
    <t>000100041</t>
  </si>
  <si>
    <t>Finančná rezerva - náklad na vopred nepredvídané práce a dodávky pri prepojení a napojení nových a existujúcich prípojok (napr. na presuvky, spojky a pod.)</t>
  </si>
  <si>
    <t>1024</t>
  </si>
  <si>
    <t>-1002076244</t>
  </si>
  <si>
    <t>VP - Práce naviac</t>
  </si>
  <si>
    <t>PN</t>
  </si>
  <si>
    <t>SÚHRNNÝ LIST ZADANIA</t>
  </si>
  <si>
    <t>REKAPITULÁCIA OBJEKTOV ZADANIA</t>
  </si>
  <si>
    <t>KRYCÍ LIST ZADANIA</t>
  </si>
  <si>
    <t>REKAPITULÁCIA ZADANIA</t>
  </si>
  <si>
    <t>ZADANIE</t>
  </si>
  <si>
    <t>Štandardná spojka , D100-115 mm - vo vyhotovení podľa popisu z projektu</t>
  </si>
  <si>
    <t>Štandardná spojka , D125-150 mm - vo vyhotovení podľa popisu z projektu</t>
  </si>
  <si>
    <t>Pružná prechodová spojka , D155-170/130-145 mm - vo vyhotovení podľa popisu z projektu</t>
  </si>
  <si>
    <t>Štandardná spojka , D150-175 mm - vo vyhotovení podľa popisu z projektu</t>
  </si>
  <si>
    <t>Pružná prechodová spojka , D260-285/180-205 mm - vo vyhotovení podľa popisu z projektu</t>
  </si>
  <si>
    <t>Uťahovacia koncovka , D260-274 mm - vo vyhotovení podľa popisu z projektu</t>
  </si>
  <si>
    <t>Pružná prechodová spojka , D295-320/240-265 mm - vo vyhotovení podľa popisu z projektu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</si>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</sst>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/>
    <xf numFmtId="4" fontId="31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87" activePane="bottomLeft" state="frozen"/>
      <selection pane="bottomLeft" activeCell="BI27" sqref="BI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3" ht="36.950000000000003" customHeight="1">
      <c r="B4" s="21"/>
      <c r="C4" s="175" t="s">
        <v>491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22"/>
      <c r="AS4" s="23" t="s">
        <v>11</v>
      </c>
      <c r="BE4" s="24" t="s">
        <v>12</v>
      </c>
      <c r="BS4" s="17" t="s">
        <v>13</v>
      </c>
    </row>
    <row r="5" spans="1:73" ht="14.45" customHeight="1">
      <c r="B5" s="21"/>
      <c r="C5" s="25"/>
      <c r="D5" s="26" t="s">
        <v>14</v>
      </c>
      <c r="E5" s="25"/>
      <c r="F5" s="25"/>
      <c r="G5" s="25"/>
      <c r="H5" s="25"/>
      <c r="I5" s="25"/>
      <c r="J5" s="25"/>
      <c r="K5" s="179" t="s">
        <v>15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5"/>
      <c r="AQ5" s="22"/>
      <c r="BE5" s="177" t="s">
        <v>16</v>
      </c>
      <c r="BS5" s="17" t="s">
        <v>9</v>
      </c>
    </row>
    <row r="6" spans="1:73" ht="36.950000000000003" customHeight="1">
      <c r="B6" s="21"/>
      <c r="C6" s="25"/>
      <c r="D6" s="28" t="s">
        <v>17</v>
      </c>
      <c r="E6" s="25"/>
      <c r="F6" s="25"/>
      <c r="G6" s="25"/>
      <c r="H6" s="25"/>
      <c r="I6" s="25"/>
      <c r="J6" s="25"/>
      <c r="K6" s="181" t="s">
        <v>18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5"/>
      <c r="AQ6" s="22"/>
      <c r="BE6" s="178"/>
      <c r="BS6" s="17" t="s">
        <v>9</v>
      </c>
    </row>
    <row r="7" spans="1:73" ht="14.45" customHeight="1">
      <c r="B7" s="21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2"/>
      <c r="BE7" s="178"/>
      <c r="BS7" s="17" t="s">
        <v>9</v>
      </c>
    </row>
    <row r="8" spans="1:73" ht="14.45" customHeight="1">
      <c r="B8" s="21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172">
        <v>43195</v>
      </c>
      <c r="AO8" s="25"/>
      <c r="AP8" s="25"/>
      <c r="AQ8" s="22"/>
      <c r="BE8" s="178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8"/>
      <c r="BS9" s="17" t="s">
        <v>9</v>
      </c>
    </row>
    <row r="10" spans="1:73" ht="14.45" customHeight="1">
      <c r="B10" s="21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5</v>
      </c>
      <c r="AO10" s="25"/>
      <c r="AP10" s="25"/>
      <c r="AQ10" s="22"/>
      <c r="BE10" s="178"/>
      <c r="BS10" s="17" t="s">
        <v>9</v>
      </c>
    </row>
    <row r="11" spans="1:73" ht="18.399999999999999" customHeight="1">
      <c r="B11" s="21"/>
      <c r="C11" s="25"/>
      <c r="D11" s="25"/>
      <c r="E11" s="27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5</v>
      </c>
      <c r="AO11" s="25"/>
      <c r="AP11" s="25"/>
      <c r="AQ11" s="22"/>
      <c r="BE11" s="178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8"/>
      <c r="BS12" s="17" t="s">
        <v>9</v>
      </c>
    </row>
    <row r="13" spans="1:73" ht="14.45" customHeight="1">
      <c r="B13" s="21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30" t="s">
        <v>29</v>
      </c>
      <c r="AO13" s="25"/>
      <c r="AP13" s="25"/>
      <c r="AQ13" s="22"/>
      <c r="BE13" s="178"/>
      <c r="BS13" s="17" t="s">
        <v>9</v>
      </c>
    </row>
    <row r="14" spans="1:73" ht="15">
      <c r="B14" s="21"/>
      <c r="C14" s="25"/>
      <c r="D14" s="25"/>
      <c r="E14" s="182" t="s">
        <v>29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9" t="s">
        <v>27</v>
      </c>
      <c r="AL14" s="25"/>
      <c r="AM14" s="25"/>
      <c r="AN14" s="30" t="s">
        <v>29</v>
      </c>
      <c r="AO14" s="25"/>
      <c r="AP14" s="25"/>
      <c r="AQ14" s="22"/>
      <c r="BE14" s="178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8"/>
      <c r="BS15" s="17" t="s">
        <v>6</v>
      </c>
    </row>
    <row r="16" spans="1:73" ht="14.45" customHeight="1">
      <c r="B16" s="21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5</v>
      </c>
      <c r="AO16" s="25"/>
      <c r="AP16" s="25"/>
      <c r="AQ16" s="22"/>
      <c r="BE16" s="178"/>
      <c r="BS16" s="17" t="s">
        <v>6</v>
      </c>
    </row>
    <row r="17" spans="2:71" ht="18.399999999999999" customHeight="1">
      <c r="B17" s="21"/>
      <c r="C17" s="25"/>
      <c r="D17" s="25"/>
      <c r="E17" s="27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5</v>
      </c>
      <c r="AO17" s="25"/>
      <c r="AP17" s="25"/>
      <c r="AQ17" s="22"/>
      <c r="BE17" s="178"/>
      <c r="BS17" s="17" t="s">
        <v>32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8"/>
      <c r="BS18" s="17" t="s">
        <v>9</v>
      </c>
    </row>
    <row r="19" spans="2:71" ht="14.45" customHeight="1">
      <c r="B19" s="21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5</v>
      </c>
      <c r="AO19" s="25"/>
      <c r="AP19" s="25"/>
      <c r="AQ19" s="22"/>
      <c r="BE19" s="178"/>
      <c r="BS19" s="17" t="s">
        <v>9</v>
      </c>
    </row>
    <row r="20" spans="2:71" ht="18.399999999999999" customHeight="1">
      <c r="B20" s="21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5</v>
      </c>
      <c r="AO20" s="25"/>
      <c r="AP20" s="25"/>
      <c r="AQ20" s="22"/>
      <c r="BE20" s="178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8"/>
    </row>
    <row r="22" spans="2:71" ht="15">
      <c r="B22" s="21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8"/>
    </row>
    <row r="23" spans="2:71" ht="22.5" customHeight="1">
      <c r="B23" s="21"/>
      <c r="C23" s="25"/>
      <c r="D23" s="25"/>
      <c r="E23" s="184" t="s">
        <v>5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25"/>
      <c r="AP23" s="25"/>
      <c r="AQ23" s="22"/>
      <c r="BE23" s="178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8"/>
    </row>
    <row r="25" spans="2:71" ht="6.95" customHeight="1">
      <c r="B25" s="21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2"/>
      <c r="BE25" s="178"/>
    </row>
    <row r="26" spans="2:71" ht="14.45" customHeight="1">
      <c r="B26" s="21"/>
      <c r="C26" s="25"/>
      <c r="D26" s="32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5">
        <f>ROUND(AG87,2)</f>
        <v>0</v>
      </c>
      <c r="AL26" s="180"/>
      <c r="AM26" s="180"/>
      <c r="AN26" s="180"/>
      <c r="AO26" s="180"/>
      <c r="AP26" s="25"/>
      <c r="AQ26" s="22"/>
      <c r="BE26" s="178"/>
    </row>
    <row r="27" spans="2:71" ht="14.45" customHeight="1">
      <c r="B27" s="21"/>
      <c r="C27" s="25"/>
      <c r="D27" s="32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5">
        <f>ROUND(AG90,2)</f>
        <v>0</v>
      </c>
      <c r="AL27" s="185"/>
      <c r="AM27" s="185"/>
      <c r="AN27" s="185"/>
      <c r="AO27" s="185"/>
      <c r="AP27" s="25"/>
      <c r="AQ27" s="22"/>
      <c r="BE27" s="178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178"/>
    </row>
    <row r="29" spans="2:71" s="1" customFormat="1" ht="25.9" customHeight="1"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86">
        <f>ROUND(AK26+AK27,2)</f>
        <v>0</v>
      </c>
      <c r="AL29" s="187"/>
      <c r="AM29" s="187"/>
      <c r="AN29" s="187"/>
      <c r="AO29" s="187"/>
      <c r="AP29" s="34"/>
      <c r="AQ29" s="35"/>
      <c r="BE29" s="178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178"/>
    </row>
    <row r="31" spans="2:71" s="2" customFormat="1" ht="14.45" customHeight="1">
      <c r="B31" s="38"/>
      <c r="C31" s="39"/>
      <c r="D31" s="40" t="s">
        <v>39</v>
      </c>
      <c r="E31" s="39"/>
      <c r="F31" s="40" t="s">
        <v>40</v>
      </c>
      <c r="G31" s="39"/>
      <c r="H31" s="39"/>
      <c r="I31" s="39"/>
      <c r="J31" s="39"/>
      <c r="K31" s="39"/>
      <c r="L31" s="188">
        <v>0.2</v>
      </c>
      <c r="M31" s="189"/>
      <c r="N31" s="189"/>
      <c r="O31" s="189"/>
      <c r="P31" s="39"/>
      <c r="Q31" s="39"/>
      <c r="R31" s="39"/>
      <c r="S31" s="39"/>
      <c r="T31" s="42" t="s">
        <v>41</v>
      </c>
      <c r="U31" s="39"/>
      <c r="V31" s="39"/>
      <c r="W31" s="190">
        <f>ROUND(AZ87+SUM(CD91:CD95),2)</f>
        <v>0</v>
      </c>
      <c r="X31" s="189"/>
      <c r="Y31" s="189"/>
      <c r="Z31" s="189"/>
      <c r="AA31" s="189"/>
      <c r="AB31" s="189"/>
      <c r="AC31" s="189"/>
      <c r="AD31" s="189"/>
      <c r="AE31" s="189"/>
      <c r="AF31" s="39"/>
      <c r="AG31" s="39"/>
      <c r="AH31" s="39"/>
      <c r="AI31" s="39"/>
      <c r="AJ31" s="39"/>
      <c r="AK31" s="190">
        <f>ROUND(AV87+SUM(BY91:BY95),2)</f>
        <v>0</v>
      </c>
      <c r="AL31" s="189"/>
      <c r="AM31" s="189"/>
      <c r="AN31" s="189"/>
      <c r="AO31" s="189"/>
      <c r="AP31" s="39"/>
      <c r="AQ31" s="43"/>
      <c r="BE31" s="178"/>
    </row>
    <row r="32" spans="2:71" s="2" customFormat="1" ht="14.45" customHeight="1">
      <c r="B32" s="38"/>
      <c r="C32" s="39"/>
      <c r="D32" s="39"/>
      <c r="E32" s="39"/>
      <c r="F32" s="40" t="s">
        <v>42</v>
      </c>
      <c r="G32" s="39"/>
      <c r="H32" s="39"/>
      <c r="I32" s="39"/>
      <c r="J32" s="39"/>
      <c r="K32" s="39"/>
      <c r="L32" s="188">
        <v>0.2</v>
      </c>
      <c r="M32" s="189"/>
      <c r="N32" s="189"/>
      <c r="O32" s="189"/>
      <c r="P32" s="39"/>
      <c r="Q32" s="39"/>
      <c r="R32" s="39"/>
      <c r="S32" s="39"/>
      <c r="T32" s="42" t="s">
        <v>41</v>
      </c>
      <c r="U32" s="39"/>
      <c r="V32" s="39"/>
      <c r="W32" s="190">
        <f>ROUND(BA87+SUM(CE91:CE95),2)</f>
        <v>0</v>
      </c>
      <c r="X32" s="189"/>
      <c r="Y32" s="189"/>
      <c r="Z32" s="189"/>
      <c r="AA32" s="189"/>
      <c r="AB32" s="189"/>
      <c r="AC32" s="189"/>
      <c r="AD32" s="189"/>
      <c r="AE32" s="189"/>
      <c r="AF32" s="39"/>
      <c r="AG32" s="39"/>
      <c r="AH32" s="39"/>
      <c r="AI32" s="39"/>
      <c r="AJ32" s="39"/>
      <c r="AK32" s="190">
        <f>ROUND(AW87+SUM(BZ91:BZ95),2)</f>
        <v>0</v>
      </c>
      <c r="AL32" s="189"/>
      <c r="AM32" s="189"/>
      <c r="AN32" s="189"/>
      <c r="AO32" s="189"/>
      <c r="AP32" s="39"/>
      <c r="AQ32" s="43"/>
      <c r="BE32" s="178"/>
    </row>
    <row r="33" spans="2:57" s="2" customFormat="1" ht="14.45" hidden="1" customHeight="1">
      <c r="B33" s="38"/>
      <c r="C33" s="39"/>
      <c r="D33" s="39"/>
      <c r="E33" s="39"/>
      <c r="F33" s="40" t="s">
        <v>43</v>
      </c>
      <c r="G33" s="39"/>
      <c r="H33" s="39"/>
      <c r="I33" s="39"/>
      <c r="J33" s="39"/>
      <c r="K33" s="39"/>
      <c r="L33" s="188">
        <v>0.2</v>
      </c>
      <c r="M33" s="189"/>
      <c r="N33" s="189"/>
      <c r="O33" s="189"/>
      <c r="P33" s="39"/>
      <c r="Q33" s="39"/>
      <c r="R33" s="39"/>
      <c r="S33" s="39"/>
      <c r="T33" s="42" t="s">
        <v>41</v>
      </c>
      <c r="U33" s="39"/>
      <c r="V33" s="39"/>
      <c r="W33" s="190">
        <f>ROUND(BB87+SUM(CF91:CF95),2)</f>
        <v>0</v>
      </c>
      <c r="X33" s="189"/>
      <c r="Y33" s="189"/>
      <c r="Z33" s="189"/>
      <c r="AA33" s="189"/>
      <c r="AB33" s="189"/>
      <c r="AC33" s="189"/>
      <c r="AD33" s="189"/>
      <c r="AE33" s="189"/>
      <c r="AF33" s="39"/>
      <c r="AG33" s="39"/>
      <c r="AH33" s="39"/>
      <c r="AI33" s="39"/>
      <c r="AJ33" s="39"/>
      <c r="AK33" s="190">
        <v>0</v>
      </c>
      <c r="AL33" s="189"/>
      <c r="AM33" s="189"/>
      <c r="AN33" s="189"/>
      <c r="AO33" s="189"/>
      <c r="AP33" s="39"/>
      <c r="AQ33" s="43"/>
      <c r="BE33" s="178"/>
    </row>
    <row r="34" spans="2:57" s="2" customFormat="1" ht="14.45" hidden="1" customHeight="1">
      <c r="B34" s="38"/>
      <c r="C34" s="39"/>
      <c r="D34" s="39"/>
      <c r="E34" s="39"/>
      <c r="F34" s="40" t="s">
        <v>44</v>
      </c>
      <c r="G34" s="39"/>
      <c r="H34" s="39"/>
      <c r="I34" s="39"/>
      <c r="J34" s="39"/>
      <c r="K34" s="39"/>
      <c r="L34" s="188">
        <v>0.2</v>
      </c>
      <c r="M34" s="189"/>
      <c r="N34" s="189"/>
      <c r="O34" s="189"/>
      <c r="P34" s="39"/>
      <c r="Q34" s="39"/>
      <c r="R34" s="39"/>
      <c r="S34" s="39"/>
      <c r="T34" s="42" t="s">
        <v>41</v>
      </c>
      <c r="U34" s="39"/>
      <c r="V34" s="39"/>
      <c r="W34" s="190">
        <f>ROUND(BC87+SUM(CG91:CG95),2)</f>
        <v>0</v>
      </c>
      <c r="X34" s="189"/>
      <c r="Y34" s="189"/>
      <c r="Z34" s="189"/>
      <c r="AA34" s="189"/>
      <c r="AB34" s="189"/>
      <c r="AC34" s="189"/>
      <c r="AD34" s="189"/>
      <c r="AE34" s="189"/>
      <c r="AF34" s="39"/>
      <c r="AG34" s="39"/>
      <c r="AH34" s="39"/>
      <c r="AI34" s="39"/>
      <c r="AJ34" s="39"/>
      <c r="AK34" s="190">
        <v>0</v>
      </c>
      <c r="AL34" s="189"/>
      <c r="AM34" s="189"/>
      <c r="AN34" s="189"/>
      <c r="AO34" s="189"/>
      <c r="AP34" s="39"/>
      <c r="AQ34" s="43"/>
      <c r="BE34" s="178"/>
    </row>
    <row r="35" spans="2:57" s="2" customFormat="1" ht="14.45" hidden="1" customHeight="1">
      <c r="B35" s="38"/>
      <c r="C35" s="39"/>
      <c r="D35" s="39"/>
      <c r="E35" s="39"/>
      <c r="F35" s="40" t="s">
        <v>45</v>
      </c>
      <c r="G35" s="39"/>
      <c r="H35" s="39"/>
      <c r="I35" s="39"/>
      <c r="J35" s="39"/>
      <c r="K35" s="39"/>
      <c r="L35" s="188">
        <v>0</v>
      </c>
      <c r="M35" s="189"/>
      <c r="N35" s="189"/>
      <c r="O35" s="189"/>
      <c r="P35" s="39"/>
      <c r="Q35" s="39"/>
      <c r="R35" s="39"/>
      <c r="S35" s="39"/>
      <c r="T35" s="42" t="s">
        <v>41</v>
      </c>
      <c r="U35" s="39"/>
      <c r="V35" s="39"/>
      <c r="W35" s="190">
        <f>ROUND(BD87+SUM(CH91:CH95),2)</f>
        <v>0</v>
      </c>
      <c r="X35" s="189"/>
      <c r="Y35" s="189"/>
      <c r="Z35" s="189"/>
      <c r="AA35" s="189"/>
      <c r="AB35" s="189"/>
      <c r="AC35" s="189"/>
      <c r="AD35" s="189"/>
      <c r="AE35" s="189"/>
      <c r="AF35" s="39"/>
      <c r="AG35" s="39"/>
      <c r="AH35" s="39"/>
      <c r="AI35" s="39"/>
      <c r="AJ35" s="39"/>
      <c r="AK35" s="190">
        <v>0</v>
      </c>
      <c r="AL35" s="189"/>
      <c r="AM35" s="189"/>
      <c r="AN35" s="189"/>
      <c r="AO35" s="189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46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47</v>
      </c>
      <c r="U37" s="46"/>
      <c r="V37" s="46"/>
      <c r="W37" s="46"/>
      <c r="X37" s="217" t="s">
        <v>48</v>
      </c>
      <c r="Y37" s="193"/>
      <c r="Z37" s="193"/>
      <c r="AA37" s="193"/>
      <c r="AB37" s="193"/>
      <c r="AC37" s="46"/>
      <c r="AD37" s="46"/>
      <c r="AE37" s="46"/>
      <c r="AF37" s="46"/>
      <c r="AG37" s="46"/>
      <c r="AH37" s="46"/>
      <c r="AI37" s="46"/>
      <c r="AJ37" s="46"/>
      <c r="AK37" s="192">
        <f>SUM(AK29:AK35)</f>
        <v>0</v>
      </c>
      <c r="AL37" s="193"/>
      <c r="AM37" s="193"/>
      <c r="AN37" s="193"/>
      <c r="AO37" s="194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3"/>
      <c r="C49" s="34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50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1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2"/>
    </row>
    <row r="51" spans="2:43">
      <c r="B51" s="21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2"/>
    </row>
    <row r="52" spans="2:43">
      <c r="B52" s="21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2"/>
    </row>
    <row r="53" spans="2:43">
      <c r="B53" s="21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2"/>
    </row>
    <row r="54" spans="2:43">
      <c r="B54" s="21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2"/>
    </row>
    <row r="55" spans="2:43">
      <c r="B55" s="21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2"/>
    </row>
    <row r="56" spans="2:43">
      <c r="B56" s="21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2"/>
    </row>
    <row r="57" spans="2:43">
      <c r="B57" s="21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2"/>
    </row>
    <row r="58" spans="2:43" s="1" customFormat="1" ht="15">
      <c r="B58" s="33"/>
      <c r="C58" s="34"/>
      <c r="D58" s="53" t="s">
        <v>51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52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51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52</v>
      </c>
      <c r="AN58" s="54"/>
      <c r="AO58" s="56"/>
      <c r="AP58" s="34"/>
      <c r="AQ58" s="35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3"/>
      <c r="C60" s="34"/>
      <c r="D60" s="48" t="s">
        <v>53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54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1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2"/>
    </row>
    <row r="62" spans="2:43">
      <c r="B62" s="21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2"/>
    </row>
    <row r="63" spans="2:43">
      <c r="B63" s="21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2"/>
    </row>
    <row r="64" spans="2:43">
      <c r="B64" s="21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2"/>
    </row>
    <row r="65" spans="2:43">
      <c r="B65" s="21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2"/>
    </row>
    <row r="66" spans="2:43">
      <c r="B66" s="21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2"/>
    </row>
    <row r="67" spans="2:43">
      <c r="B67" s="21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2"/>
    </row>
    <row r="68" spans="2:43">
      <c r="B68" s="21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2"/>
    </row>
    <row r="69" spans="2:43" s="1" customFormat="1" ht="15">
      <c r="B69" s="33"/>
      <c r="C69" s="34"/>
      <c r="D69" s="53" t="s">
        <v>51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52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51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52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5" t="s">
        <v>492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35"/>
    </row>
    <row r="77" spans="2:43" s="3" customFormat="1" ht="14.45" customHeight="1">
      <c r="B77" s="63"/>
      <c r="C77" s="29" t="s">
        <v>14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TT_Halenarska1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10" t="str">
        <f>K6</f>
        <v>OBNOVA POVRCHOV HOLLÉHO A ČASTI HALENÁRSKEJ ULICE V TRNAVE</v>
      </c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Trnava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23</v>
      </c>
      <c r="AJ80" s="34"/>
      <c r="AK80" s="34"/>
      <c r="AL80" s="34"/>
      <c r="AM80" s="71">
        <f>IF(AN8= "","",AN8)</f>
        <v>43195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24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Mesto Trnava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30</v>
      </c>
      <c r="AJ82" s="34"/>
      <c r="AK82" s="34"/>
      <c r="AL82" s="34"/>
      <c r="AM82" s="212" t="str">
        <f>IF(E17="","",E17)</f>
        <v>Ing. Róbert Párnický</v>
      </c>
      <c r="AN82" s="212"/>
      <c r="AO82" s="212"/>
      <c r="AP82" s="212"/>
      <c r="AQ82" s="35"/>
      <c r="AS82" s="213" t="s">
        <v>55</v>
      </c>
      <c r="AT82" s="214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5">
      <c r="B83" s="33"/>
      <c r="C83" s="29" t="s">
        <v>28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33</v>
      </c>
      <c r="AJ83" s="34"/>
      <c r="AK83" s="34"/>
      <c r="AL83" s="34"/>
      <c r="AM83" s="212" t="str">
        <f>IF(E20="","",E20)</f>
        <v>Miroslav Holeš</v>
      </c>
      <c r="AN83" s="212"/>
      <c r="AO83" s="212"/>
      <c r="AP83" s="212"/>
      <c r="AQ83" s="35"/>
      <c r="AS83" s="215"/>
      <c r="AT83" s="216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15"/>
      <c r="AT84" s="216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>
      <c r="B85" s="33"/>
      <c r="C85" s="195" t="s">
        <v>56</v>
      </c>
      <c r="D85" s="196"/>
      <c r="E85" s="196"/>
      <c r="F85" s="196"/>
      <c r="G85" s="196"/>
      <c r="H85" s="73"/>
      <c r="I85" s="197" t="s">
        <v>57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58</v>
      </c>
      <c r="AH85" s="196"/>
      <c r="AI85" s="196"/>
      <c r="AJ85" s="196"/>
      <c r="AK85" s="196"/>
      <c r="AL85" s="196"/>
      <c r="AM85" s="196"/>
      <c r="AN85" s="197" t="s">
        <v>59</v>
      </c>
      <c r="AO85" s="196"/>
      <c r="AP85" s="198"/>
      <c r="AQ85" s="35"/>
      <c r="AS85" s="74" t="s">
        <v>60</v>
      </c>
      <c r="AT85" s="75" t="s">
        <v>61</v>
      </c>
      <c r="AU85" s="75" t="s">
        <v>62</v>
      </c>
      <c r="AV85" s="75" t="s">
        <v>63</v>
      </c>
      <c r="AW85" s="75" t="s">
        <v>64</v>
      </c>
      <c r="AX85" s="75" t="s">
        <v>65</v>
      </c>
      <c r="AY85" s="75" t="s">
        <v>66</v>
      </c>
      <c r="AZ85" s="75" t="s">
        <v>67</v>
      </c>
      <c r="BA85" s="75" t="s">
        <v>68</v>
      </c>
      <c r="BB85" s="75" t="s">
        <v>69</v>
      </c>
      <c r="BC85" s="75" t="s">
        <v>70</v>
      </c>
      <c r="BD85" s="76" t="s">
        <v>71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78" t="s">
        <v>72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202">
        <f>ROUND(AG88,2)</f>
        <v>0</v>
      </c>
      <c r="AH87" s="202"/>
      <c r="AI87" s="202"/>
      <c r="AJ87" s="202"/>
      <c r="AK87" s="202"/>
      <c r="AL87" s="202"/>
      <c r="AM87" s="202"/>
      <c r="AN87" s="191">
        <f>SUM(AG87,AT87)</f>
        <v>0</v>
      </c>
      <c r="AO87" s="191"/>
      <c r="AP87" s="191"/>
      <c r="AQ87" s="69"/>
      <c r="AS87" s="80">
        <f>ROUND(AS88,2)</f>
        <v>0</v>
      </c>
      <c r="AT87" s="81">
        <f>ROUND(SUM(AV87:AW87),2)</f>
        <v>0</v>
      </c>
      <c r="AU87" s="82">
        <f>ROUND(AU88,5)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73</v>
      </c>
      <c r="BT87" s="84" t="s">
        <v>74</v>
      </c>
      <c r="BU87" s="85" t="s">
        <v>75</v>
      </c>
      <c r="BV87" s="84" t="s">
        <v>76</v>
      </c>
      <c r="BW87" s="84" t="s">
        <v>77</v>
      </c>
      <c r="BX87" s="84" t="s">
        <v>78</v>
      </c>
    </row>
    <row r="88" spans="1:89" s="5" customFormat="1" ht="37.5" customHeight="1">
      <c r="A88" s="86" t="s">
        <v>79</v>
      </c>
      <c r="B88" s="87"/>
      <c r="C88" s="88"/>
      <c r="D88" s="201" t="s">
        <v>80</v>
      </c>
      <c r="E88" s="201"/>
      <c r="F88" s="201"/>
      <c r="G88" s="201"/>
      <c r="H88" s="201"/>
      <c r="I88" s="89"/>
      <c r="J88" s="201" t="s">
        <v>81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'1 - ODVODNENIE POVRCHOV, ...'!M30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0"/>
      <c r="AS88" s="91">
        <f>'1 - ODVODNENIE POVRCHOV, ...'!M28</f>
        <v>0</v>
      </c>
      <c r="AT88" s="92">
        <f>ROUND(SUM(AV88:AW88),2)</f>
        <v>0</v>
      </c>
      <c r="AU88" s="93">
        <f>'1 - ODVODNENIE POVRCHOV, ...'!W127</f>
        <v>0</v>
      </c>
      <c r="AV88" s="92">
        <f>'1 - ODVODNENIE POVRCHOV, ...'!M32</f>
        <v>0</v>
      </c>
      <c r="AW88" s="92">
        <f>'1 - ODVODNENIE POVRCHOV, ...'!M33</f>
        <v>0</v>
      </c>
      <c r="AX88" s="92">
        <f>'1 - ODVODNENIE POVRCHOV, ...'!M34</f>
        <v>0</v>
      </c>
      <c r="AY88" s="92">
        <f>'1 - ODVODNENIE POVRCHOV, ...'!M35</f>
        <v>0</v>
      </c>
      <c r="AZ88" s="92">
        <f>'1 - ODVODNENIE POVRCHOV, ...'!H32</f>
        <v>0</v>
      </c>
      <c r="BA88" s="92">
        <f>'1 - ODVODNENIE POVRCHOV, ...'!H33</f>
        <v>0</v>
      </c>
      <c r="BB88" s="92">
        <f>'1 - ODVODNENIE POVRCHOV, ...'!H34</f>
        <v>0</v>
      </c>
      <c r="BC88" s="92">
        <f>'1 - ODVODNENIE POVRCHOV, ...'!H35</f>
        <v>0</v>
      </c>
      <c r="BD88" s="94">
        <f>'1 - ODVODNENIE POVRCHOV, ...'!H36</f>
        <v>0</v>
      </c>
      <c r="BT88" s="95" t="s">
        <v>80</v>
      </c>
      <c r="BV88" s="95" t="s">
        <v>76</v>
      </c>
      <c r="BW88" s="95" t="s">
        <v>82</v>
      </c>
      <c r="BX88" s="95" t="s">
        <v>77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3"/>
      <c r="C90" s="78" t="s">
        <v>83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91">
        <f>ROUND(SUM(AG91:AG94),2)</f>
        <v>0</v>
      </c>
      <c r="AH90" s="191"/>
      <c r="AI90" s="191"/>
      <c r="AJ90" s="191"/>
      <c r="AK90" s="191"/>
      <c r="AL90" s="191"/>
      <c r="AM90" s="191"/>
      <c r="AN90" s="191">
        <f>ROUND(SUM(AN91:AN94),2)</f>
        <v>0</v>
      </c>
      <c r="AO90" s="191"/>
      <c r="AP90" s="191"/>
      <c r="AQ90" s="35"/>
      <c r="AS90" s="74" t="s">
        <v>84</v>
      </c>
      <c r="AT90" s="75" t="s">
        <v>85</v>
      </c>
      <c r="AU90" s="75" t="s">
        <v>39</v>
      </c>
      <c r="AV90" s="76" t="s">
        <v>61</v>
      </c>
    </row>
    <row r="91" spans="1:89" s="1" customFormat="1" ht="19.899999999999999" customHeight="1">
      <c r="B91" s="33"/>
      <c r="C91" s="34"/>
      <c r="D91" s="96" t="s">
        <v>86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206">
        <f>ROUND(AG87*AS91,2)</f>
        <v>0</v>
      </c>
      <c r="AH91" s="203"/>
      <c r="AI91" s="203"/>
      <c r="AJ91" s="203"/>
      <c r="AK91" s="203"/>
      <c r="AL91" s="203"/>
      <c r="AM91" s="203"/>
      <c r="AN91" s="203">
        <f>ROUND(AG91+AV91,2)</f>
        <v>0</v>
      </c>
      <c r="AO91" s="203"/>
      <c r="AP91" s="203"/>
      <c r="AQ91" s="35"/>
      <c r="AS91" s="97">
        <v>0</v>
      </c>
      <c r="AT91" s="98" t="s">
        <v>87</v>
      </c>
      <c r="AU91" s="98" t="s">
        <v>40</v>
      </c>
      <c r="AV91" s="99">
        <f>ROUND(IF(AU91="základná",AG91*L31,IF(AU91="znížená",AG91*L32,0)),2)</f>
        <v>0</v>
      </c>
      <c r="BV91" s="17" t="s">
        <v>88</v>
      </c>
      <c r="BY91" s="100">
        <f>IF(AU91="základná",AV91,0)</f>
        <v>0</v>
      </c>
      <c r="BZ91" s="100">
        <f>IF(AU91="znížená",AV91,0)</f>
        <v>0</v>
      </c>
      <c r="CA91" s="100">
        <v>0</v>
      </c>
      <c r="CB91" s="100">
        <v>0</v>
      </c>
      <c r="CC91" s="100">
        <v>0</v>
      </c>
      <c r="CD91" s="100">
        <f>IF(AU91="základná",AG91,0)</f>
        <v>0</v>
      </c>
      <c r="CE91" s="100">
        <f>IF(AU91="znížená",AG91,0)</f>
        <v>0</v>
      </c>
      <c r="CF91" s="100">
        <f>IF(AU91="zákl. prenesená",AG91,0)</f>
        <v>0</v>
      </c>
      <c r="CG91" s="100">
        <f>IF(AU91="zníž. prenesená",AG91,0)</f>
        <v>0</v>
      </c>
      <c r="CH91" s="100">
        <f>IF(AU91="nulová",AG91,0)</f>
        <v>0</v>
      </c>
      <c r="CI91" s="17">
        <f>IF(AU91="základná",1,IF(AU91="znížená",2,IF(AU91="zákl. prenesená",4,IF(AU91="zníž. prenesená",5,3))))</f>
        <v>1</v>
      </c>
      <c r="CJ91" s="17">
        <f>IF(AT91="stavebná časť",1,IF(8891="investičná časť",2,3))</f>
        <v>1</v>
      </c>
      <c r="CK91" s="17" t="str">
        <f>IF(D91="Vyplň vlastné","","x")</f>
        <v>x</v>
      </c>
    </row>
    <row r="92" spans="1:89" s="1" customFormat="1" ht="19.899999999999999" customHeight="1">
      <c r="B92" s="33"/>
      <c r="C92" s="34"/>
      <c r="D92" s="204" t="s">
        <v>89</v>
      </c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34"/>
      <c r="AD92" s="34"/>
      <c r="AE92" s="34"/>
      <c r="AF92" s="34"/>
      <c r="AG92" s="206">
        <f>AG87*AS92</f>
        <v>0</v>
      </c>
      <c r="AH92" s="203"/>
      <c r="AI92" s="203"/>
      <c r="AJ92" s="203"/>
      <c r="AK92" s="203"/>
      <c r="AL92" s="203"/>
      <c r="AM92" s="203"/>
      <c r="AN92" s="203">
        <f>AG92+AV92</f>
        <v>0</v>
      </c>
      <c r="AO92" s="203"/>
      <c r="AP92" s="203"/>
      <c r="AQ92" s="35"/>
      <c r="AS92" s="101">
        <v>0</v>
      </c>
      <c r="AT92" s="102" t="s">
        <v>87</v>
      </c>
      <c r="AU92" s="102" t="s">
        <v>40</v>
      </c>
      <c r="AV92" s="103">
        <f>ROUND(IF(AU92="nulová",0,IF(OR(AU92="základná",AU92="zákl. prenesená"),AG92*L31,AG92*L32)),2)</f>
        <v>0</v>
      </c>
      <c r="BV92" s="17" t="s">
        <v>90</v>
      </c>
      <c r="BY92" s="100">
        <f>IF(AU92="základná",AV92,0)</f>
        <v>0</v>
      </c>
      <c r="BZ92" s="100">
        <f>IF(AU92="znížená",AV92,0)</f>
        <v>0</v>
      </c>
      <c r="CA92" s="100">
        <f>IF(AU92="zákl. prenesená",AV92,0)</f>
        <v>0</v>
      </c>
      <c r="CB92" s="100">
        <f>IF(AU92="zníž. prenesená",AV92,0)</f>
        <v>0</v>
      </c>
      <c r="CC92" s="100">
        <f>IF(AU92="nulová",AV92,0)</f>
        <v>0</v>
      </c>
      <c r="CD92" s="100">
        <f>IF(AU92="základná",AG92,0)</f>
        <v>0</v>
      </c>
      <c r="CE92" s="100">
        <f>IF(AU92="znížená",AG92,0)</f>
        <v>0</v>
      </c>
      <c r="CF92" s="100">
        <f>IF(AU92="zákl. prenesená",AG92,0)</f>
        <v>0</v>
      </c>
      <c r="CG92" s="100">
        <f>IF(AU92="zníž. prenesená",AG92,0)</f>
        <v>0</v>
      </c>
      <c r="CH92" s="100">
        <f>IF(AU92="nulová",AG92,0)</f>
        <v>0</v>
      </c>
      <c r="CI92" s="17">
        <f>IF(AU92="základná",1,IF(AU92="znížená",2,IF(AU92="zákl. prenesená",4,IF(AU92="zníž. prenesená",5,3))))</f>
        <v>1</v>
      </c>
      <c r="CJ92" s="17">
        <f>IF(AT92="stavebná časť",1,IF(8892="investičná časť",2,3))</f>
        <v>1</v>
      </c>
      <c r="CK92" s="17" t="str">
        <f>IF(D92="Vyplň vlastné","","x")</f>
        <v/>
      </c>
    </row>
    <row r="93" spans="1:89" s="1" customFormat="1" ht="19.899999999999999" customHeight="1">
      <c r="B93" s="33"/>
      <c r="C93" s="34"/>
      <c r="D93" s="204" t="s">
        <v>89</v>
      </c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34"/>
      <c r="AD93" s="34"/>
      <c r="AE93" s="34"/>
      <c r="AF93" s="34"/>
      <c r="AG93" s="206">
        <f>AG87*AS93</f>
        <v>0</v>
      </c>
      <c r="AH93" s="203"/>
      <c r="AI93" s="203"/>
      <c r="AJ93" s="203"/>
      <c r="AK93" s="203"/>
      <c r="AL93" s="203"/>
      <c r="AM93" s="203"/>
      <c r="AN93" s="203">
        <f>AG93+AV93</f>
        <v>0</v>
      </c>
      <c r="AO93" s="203"/>
      <c r="AP93" s="203"/>
      <c r="AQ93" s="35"/>
      <c r="AS93" s="101">
        <v>0</v>
      </c>
      <c r="AT93" s="102" t="s">
        <v>87</v>
      </c>
      <c r="AU93" s="102" t="s">
        <v>40</v>
      </c>
      <c r="AV93" s="103">
        <f>ROUND(IF(AU93="nulová",0,IF(OR(AU93="základná",AU93="zákl. prenesená"),AG93*L31,AG93*L32)),2)</f>
        <v>0</v>
      </c>
      <c r="BV93" s="17" t="s">
        <v>90</v>
      </c>
      <c r="BY93" s="100">
        <f>IF(AU93="základná",AV93,0)</f>
        <v>0</v>
      </c>
      <c r="BZ93" s="100">
        <f>IF(AU93="znížená",AV93,0)</f>
        <v>0</v>
      </c>
      <c r="CA93" s="100">
        <f>IF(AU93="zákl. prenesená",AV93,0)</f>
        <v>0</v>
      </c>
      <c r="CB93" s="100">
        <f>IF(AU93="zníž. prenesená",AV93,0)</f>
        <v>0</v>
      </c>
      <c r="CC93" s="100">
        <f>IF(AU93="nulová",AV93,0)</f>
        <v>0</v>
      </c>
      <c r="CD93" s="100">
        <f>IF(AU93="základná",AG93,0)</f>
        <v>0</v>
      </c>
      <c r="CE93" s="100">
        <f>IF(AU93="znížená",AG93,0)</f>
        <v>0</v>
      </c>
      <c r="CF93" s="100">
        <f>IF(AU93="zákl. prenesená",AG93,0)</f>
        <v>0</v>
      </c>
      <c r="CG93" s="100">
        <f>IF(AU93="zníž. prenesená",AG93,0)</f>
        <v>0</v>
      </c>
      <c r="CH93" s="100">
        <f>IF(AU93="nulová",AG93,0)</f>
        <v>0</v>
      </c>
      <c r="CI93" s="17">
        <f>IF(AU93="základná",1,IF(AU93="znížená",2,IF(AU93="zákl. prenesená",4,IF(AU93="zníž. prenesená",5,3))))</f>
        <v>1</v>
      </c>
      <c r="CJ93" s="17">
        <f>IF(AT93="stavebná časť",1,IF(8893="investičná časť",2,3))</f>
        <v>1</v>
      </c>
      <c r="CK93" s="17" t="str">
        <f>IF(D93="Vyplň vlastné","","x")</f>
        <v/>
      </c>
    </row>
    <row r="94" spans="1:89" s="1" customFormat="1" ht="19.899999999999999" customHeight="1">
      <c r="B94" s="33"/>
      <c r="C94" s="34"/>
      <c r="D94" s="204" t="s">
        <v>89</v>
      </c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  <c r="X94" s="205"/>
      <c r="Y94" s="205"/>
      <c r="Z94" s="205"/>
      <c r="AA94" s="205"/>
      <c r="AB94" s="205"/>
      <c r="AC94" s="34"/>
      <c r="AD94" s="34"/>
      <c r="AE94" s="34"/>
      <c r="AF94" s="34"/>
      <c r="AG94" s="206">
        <f>AG87*AS94</f>
        <v>0</v>
      </c>
      <c r="AH94" s="203"/>
      <c r="AI94" s="203"/>
      <c r="AJ94" s="203"/>
      <c r="AK94" s="203"/>
      <c r="AL94" s="203"/>
      <c r="AM94" s="203"/>
      <c r="AN94" s="203">
        <f>AG94+AV94</f>
        <v>0</v>
      </c>
      <c r="AO94" s="203"/>
      <c r="AP94" s="203"/>
      <c r="AQ94" s="35"/>
      <c r="AS94" s="104">
        <v>0</v>
      </c>
      <c r="AT94" s="105" t="s">
        <v>87</v>
      </c>
      <c r="AU94" s="105" t="s">
        <v>40</v>
      </c>
      <c r="AV94" s="106">
        <f>ROUND(IF(AU94="nulová",0,IF(OR(AU94="základná",AU94="zákl. prenesená"),AG94*L31,AG94*L32)),2)</f>
        <v>0</v>
      </c>
      <c r="BV94" s="17" t="s">
        <v>90</v>
      </c>
      <c r="BY94" s="100">
        <f>IF(AU94="základná",AV94,0)</f>
        <v>0</v>
      </c>
      <c r="BZ94" s="100">
        <f>IF(AU94="znížená",AV94,0)</f>
        <v>0</v>
      </c>
      <c r="CA94" s="100">
        <f>IF(AU94="zákl. prenesená",AV94,0)</f>
        <v>0</v>
      </c>
      <c r="CB94" s="100">
        <f>IF(AU94="zníž. prenesená",AV94,0)</f>
        <v>0</v>
      </c>
      <c r="CC94" s="100">
        <f>IF(AU94="nulová",AV94,0)</f>
        <v>0</v>
      </c>
      <c r="CD94" s="100">
        <f>IF(AU94="základná",AG94,0)</f>
        <v>0</v>
      </c>
      <c r="CE94" s="100">
        <f>IF(AU94="znížená",AG94,0)</f>
        <v>0</v>
      </c>
      <c r="CF94" s="100">
        <f>IF(AU94="zákl. prenesená",AG94,0)</f>
        <v>0</v>
      </c>
      <c r="CG94" s="100">
        <f>IF(AU94="zníž. prenesená",AG94,0)</f>
        <v>0</v>
      </c>
      <c r="CH94" s="100">
        <f>IF(AU94="nulová",AG94,0)</f>
        <v>0</v>
      </c>
      <c r="CI94" s="17">
        <f>IF(AU94="základná",1,IF(AU94="znížená",2,IF(AU94="zákl. prenesená",4,IF(AU94="zníž. prenesená",5,3))))</f>
        <v>1</v>
      </c>
      <c r="CJ94" s="17">
        <f>IF(AT94="stavebná časť",1,IF(8894="investičná časť",2,3))</f>
        <v>1</v>
      </c>
      <c r="CK94" s="17" t="str">
        <f>IF(D94="Vyplň vlastné","","x")</f>
        <v/>
      </c>
    </row>
    <row r="95" spans="1:89" s="1" customFormat="1" ht="10.9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5"/>
    </row>
    <row r="96" spans="1:89" s="1" customFormat="1" ht="30" customHeight="1">
      <c r="B96" s="33"/>
      <c r="C96" s="107" t="s">
        <v>91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07">
        <f>ROUND(AG87+AG90,2)</f>
        <v>0</v>
      </c>
      <c r="AH96" s="207"/>
      <c r="AI96" s="207"/>
      <c r="AJ96" s="207"/>
      <c r="AK96" s="207"/>
      <c r="AL96" s="207"/>
      <c r="AM96" s="207"/>
      <c r="AN96" s="207">
        <f>AN87+AN90</f>
        <v>0</v>
      </c>
      <c r="AO96" s="207"/>
      <c r="AP96" s="207"/>
      <c r="AQ96" s="35"/>
    </row>
    <row r="97" spans="2:43" s="1" customFormat="1" ht="6.95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9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 - ODVODNENIE POVRCHOV,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2"/>
  <sheetViews>
    <sheetView showGridLines="0" tabSelected="1" workbookViewId="0">
      <pane ySplit="1" topLeftCell="A218" activePane="bottomLeft" state="frozen"/>
      <selection pane="bottomLeft" activeCell="J225" sqref="J22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9"/>
      <c r="B1" s="11"/>
      <c r="C1" s="11"/>
      <c r="D1" s="12" t="s">
        <v>1</v>
      </c>
      <c r="E1" s="11"/>
      <c r="F1" s="13" t="s">
        <v>92</v>
      </c>
      <c r="G1" s="13"/>
      <c r="H1" s="250" t="s">
        <v>93</v>
      </c>
      <c r="I1" s="250"/>
      <c r="J1" s="250"/>
      <c r="K1" s="250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09"/>
      <c r="V1" s="109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3" t="s">
        <v>7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7" t="s">
        <v>82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74</v>
      </c>
    </row>
    <row r="4" spans="1:66" ht="36.950000000000003" customHeight="1">
      <c r="B4" s="21"/>
      <c r="C4" s="175" t="s">
        <v>493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22"/>
      <c r="T4" s="23" t="s">
        <v>11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17</v>
      </c>
      <c r="E6" s="25"/>
      <c r="F6" s="218" t="str">
        <f>'Rekapitulácia stavby'!K6</f>
        <v>OBNOVA POVRCHOV HOLLÉHO A ČASTI HALENÁRSKEJ ULICE V TRNAVE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5"/>
      <c r="R6" s="22"/>
    </row>
    <row r="7" spans="1:66" s="1" customFormat="1" ht="32.85" customHeight="1">
      <c r="B7" s="33"/>
      <c r="C7" s="34"/>
      <c r="D7" s="28" t="s">
        <v>97</v>
      </c>
      <c r="E7" s="34"/>
      <c r="F7" s="181" t="s">
        <v>98</v>
      </c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34"/>
      <c r="R7" s="35"/>
    </row>
    <row r="8" spans="1:66" s="1" customFormat="1" ht="14.45" customHeight="1">
      <c r="B8" s="33"/>
      <c r="C8" s="34"/>
      <c r="D8" s="29" t="s">
        <v>19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20</v>
      </c>
      <c r="N8" s="34"/>
      <c r="O8" s="27" t="s">
        <v>5</v>
      </c>
      <c r="P8" s="34"/>
      <c r="Q8" s="34"/>
      <c r="R8" s="35"/>
    </row>
    <row r="9" spans="1:66" s="1" customFormat="1" ht="14.45" customHeight="1">
      <c r="B9" s="33"/>
      <c r="C9" s="34"/>
      <c r="D9" s="29" t="s">
        <v>21</v>
      </c>
      <c r="E9" s="34"/>
      <c r="F9" s="27" t="s">
        <v>22</v>
      </c>
      <c r="G9" s="34"/>
      <c r="H9" s="34"/>
      <c r="I9" s="34"/>
      <c r="J9" s="34"/>
      <c r="K9" s="34"/>
      <c r="L9" s="34"/>
      <c r="M9" s="29" t="s">
        <v>23</v>
      </c>
      <c r="N9" s="34"/>
      <c r="O9" s="221">
        <f>'Rekapitulácia stavby'!AN8</f>
        <v>43195</v>
      </c>
      <c r="P9" s="222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24</v>
      </c>
      <c r="E11" s="34"/>
      <c r="F11" s="34"/>
      <c r="G11" s="34"/>
      <c r="H11" s="34"/>
      <c r="I11" s="34"/>
      <c r="J11" s="34"/>
      <c r="K11" s="34"/>
      <c r="L11" s="34"/>
      <c r="M11" s="29" t="s">
        <v>25</v>
      </c>
      <c r="N11" s="34"/>
      <c r="O11" s="179" t="s">
        <v>5</v>
      </c>
      <c r="P11" s="179"/>
      <c r="Q11" s="34"/>
      <c r="R11" s="35"/>
    </row>
    <row r="12" spans="1:66" s="1" customFormat="1" ht="18" customHeight="1">
      <c r="B12" s="33"/>
      <c r="C12" s="34"/>
      <c r="D12" s="34"/>
      <c r="E12" s="27" t="s">
        <v>26</v>
      </c>
      <c r="F12" s="34"/>
      <c r="G12" s="34"/>
      <c r="H12" s="34"/>
      <c r="I12" s="34"/>
      <c r="J12" s="34"/>
      <c r="K12" s="34"/>
      <c r="L12" s="34"/>
      <c r="M12" s="29" t="s">
        <v>27</v>
      </c>
      <c r="N12" s="34"/>
      <c r="O12" s="179" t="s">
        <v>5</v>
      </c>
      <c r="P12" s="179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28</v>
      </c>
      <c r="E14" s="34"/>
      <c r="F14" s="34"/>
      <c r="G14" s="34"/>
      <c r="H14" s="34"/>
      <c r="I14" s="34"/>
      <c r="J14" s="34"/>
      <c r="K14" s="34"/>
      <c r="L14" s="34"/>
      <c r="M14" s="29" t="s">
        <v>25</v>
      </c>
      <c r="N14" s="34"/>
      <c r="O14" s="223" t="str">
        <f>IF('Rekapitulácia stavby'!AN13="","",'Rekapitulácia stavby'!AN13)</f>
        <v>Vyplň údaj</v>
      </c>
      <c r="P14" s="179"/>
      <c r="Q14" s="34"/>
      <c r="R14" s="35"/>
    </row>
    <row r="15" spans="1:66" s="1" customFormat="1" ht="18" customHeight="1">
      <c r="B15" s="33"/>
      <c r="C15" s="34"/>
      <c r="D15" s="34"/>
      <c r="E15" s="223" t="str">
        <f>IF('Rekapitulácia stavby'!E14="","",'Rekapitulácia stavby'!E14)</f>
        <v>Vyplň údaj</v>
      </c>
      <c r="F15" s="224"/>
      <c r="G15" s="224"/>
      <c r="H15" s="224"/>
      <c r="I15" s="224"/>
      <c r="J15" s="224"/>
      <c r="K15" s="224"/>
      <c r="L15" s="224"/>
      <c r="M15" s="29" t="s">
        <v>27</v>
      </c>
      <c r="N15" s="34"/>
      <c r="O15" s="223" t="str">
        <f>IF('Rekapitulácia stavby'!AN14="","",'Rekapitulácia stavby'!AN14)</f>
        <v>Vyplň údaj</v>
      </c>
      <c r="P15" s="179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30</v>
      </c>
      <c r="E17" s="34"/>
      <c r="F17" s="34"/>
      <c r="G17" s="34"/>
      <c r="H17" s="34"/>
      <c r="I17" s="34"/>
      <c r="J17" s="34"/>
      <c r="K17" s="34"/>
      <c r="L17" s="34"/>
      <c r="M17" s="29" t="s">
        <v>25</v>
      </c>
      <c r="N17" s="34"/>
      <c r="O17" s="179" t="s">
        <v>5</v>
      </c>
      <c r="P17" s="179"/>
      <c r="Q17" s="34"/>
      <c r="R17" s="35"/>
    </row>
    <row r="18" spans="2:18" s="1" customFormat="1" ht="18" customHeight="1">
      <c r="B18" s="33"/>
      <c r="C18" s="34"/>
      <c r="D18" s="34"/>
      <c r="E18" s="27" t="s">
        <v>31</v>
      </c>
      <c r="F18" s="34"/>
      <c r="G18" s="34"/>
      <c r="H18" s="34"/>
      <c r="I18" s="34"/>
      <c r="J18" s="34"/>
      <c r="K18" s="34"/>
      <c r="L18" s="34"/>
      <c r="M18" s="29" t="s">
        <v>27</v>
      </c>
      <c r="N18" s="34"/>
      <c r="O18" s="179" t="s">
        <v>5</v>
      </c>
      <c r="P18" s="179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33</v>
      </c>
      <c r="E20" s="34"/>
      <c r="F20" s="34"/>
      <c r="G20" s="34"/>
      <c r="H20" s="34"/>
      <c r="I20" s="34"/>
      <c r="J20" s="34"/>
      <c r="K20" s="34"/>
      <c r="L20" s="34"/>
      <c r="M20" s="29" t="s">
        <v>25</v>
      </c>
      <c r="N20" s="34"/>
      <c r="O20" s="179" t="s">
        <v>5</v>
      </c>
      <c r="P20" s="179"/>
      <c r="Q20" s="34"/>
      <c r="R20" s="35"/>
    </row>
    <row r="21" spans="2:18" s="1" customFormat="1" ht="18" customHeight="1">
      <c r="B21" s="33"/>
      <c r="C21" s="34"/>
      <c r="D21" s="34"/>
      <c r="E21" s="27" t="s">
        <v>34</v>
      </c>
      <c r="F21" s="34"/>
      <c r="G21" s="34"/>
      <c r="H21" s="34"/>
      <c r="I21" s="34"/>
      <c r="J21" s="34"/>
      <c r="K21" s="34"/>
      <c r="L21" s="34"/>
      <c r="M21" s="29" t="s">
        <v>27</v>
      </c>
      <c r="N21" s="34"/>
      <c r="O21" s="179" t="s">
        <v>5</v>
      </c>
      <c r="P21" s="179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184" t="s">
        <v>5</v>
      </c>
      <c r="F24" s="184"/>
      <c r="G24" s="184"/>
      <c r="H24" s="184"/>
      <c r="I24" s="184"/>
      <c r="J24" s="184"/>
      <c r="K24" s="184"/>
      <c r="L24" s="18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0" t="s">
        <v>99</v>
      </c>
      <c r="E27" s="34"/>
      <c r="F27" s="34"/>
      <c r="G27" s="34"/>
      <c r="H27" s="34"/>
      <c r="I27" s="34"/>
      <c r="J27" s="34"/>
      <c r="K27" s="34"/>
      <c r="L27" s="34"/>
      <c r="M27" s="185">
        <f>N88</f>
        <v>0</v>
      </c>
      <c r="N27" s="185"/>
      <c r="O27" s="185"/>
      <c r="P27" s="185"/>
      <c r="Q27" s="34"/>
      <c r="R27" s="35"/>
    </row>
    <row r="28" spans="2:18" s="1" customFormat="1" ht="14.45" customHeight="1">
      <c r="B28" s="33"/>
      <c r="C28" s="34"/>
      <c r="D28" s="32" t="s">
        <v>86</v>
      </c>
      <c r="E28" s="34"/>
      <c r="F28" s="34"/>
      <c r="G28" s="34"/>
      <c r="H28" s="34"/>
      <c r="I28" s="34"/>
      <c r="J28" s="34"/>
      <c r="K28" s="34"/>
      <c r="L28" s="34"/>
      <c r="M28" s="185">
        <f>N102</f>
        <v>0</v>
      </c>
      <c r="N28" s="185"/>
      <c r="O28" s="185"/>
      <c r="P28" s="185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1" t="s">
        <v>38</v>
      </c>
      <c r="E30" s="34"/>
      <c r="F30" s="34"/>
      <c r="G30" s="34"/>
      <c r="H30" s="34"/>
      <c r="I30" s="34"/>
      <c r="J30" s="34"/>
      <c r="K30" s="34"/>
      <c r="L30" s="34"/>
      <c r="M30" s="225">
        <f>ROUND(M27+M28,2)</f>
        <v>0</v>
      </c>
      <c r="N30" s="220"/>
      <c r="O30" s="220"/>
      <c r="P30" s="22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</v>
      </c>
      <c r="G32" s="112" t="s">
        <v>41</v>
      </c>
      <c r="H32" s="226">
        <f>ROUND((((SUM(BE102:BE109)+SUM(BE127:BE225))+SUM(BE227:BE231))),2)</f>
        <v>0</v>
      </c>
      <c r="I32" s="220"/>
      <c r="J32" s="220"/>
      <c r="K32" s="34"/>
      <c r="L32" s="34"/>
      <c r="M32" s="226">
        <f>ROUND(((ROUND((SUM(BE102:BE109)+SUM(BE127:BE225)), 2)*F32)+SUM(BE227:BE231)*F32),2)</f>
        <v>0</v>
      </c>
      <c r="N32" s="220"/>
      <c r="O32" s="220"/>
      <c r="P32" s="220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0.2</v>
      </c>
      <c r="G33" s="112" t="s">
        <v>41</v>
      </c>
      <c r="H33" s="226">
        <f>ROUND((((SUM(BF102:BF109)+SUM(BF127:BF225))+SUM(BF227:BF231))),2)</f>
        <v>0</v>
      </c>
      <c r="I33" s="220"/>
      <c r="J33" s="220"/>
      <c r="K33" s="34"/>
      <c r="L33" s="34"/>
      <c r="M33" s="226">
        <f>ROUND(((ROUND((SUM(BF102:BF109)+SUM(BF127:BF225)), 2)*F33)+SUM(BF227:BF231)*F33),2)</f>
        <v>0</v>
      </c>
      <c r="N33" s="220"/>
      <c r="O33" s="220"/>
      <c r="P33" s="22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12" t="s">
        <v>41</v>
      </c>
      <c r="H34" s="226">
        <f>ROUND((((SUM(BG102:BG109)+SUM(BG127:BG225))+SUM(BG227:BG231))),2)</f>
        <v>0</v>
      </c>
      <c r="I34" s="220"/>
      <c r="J34" s="220"/>
      <c r="K34" s="34"/>
      <c r="L34" s="34"/>
      <c r="M34" s="226">
        <v>0</v>
      </c>
      <c r="N34" s="220"/>
      <c r="O34" s="220"/>
      <c r="P34" s="22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0.2</v>
      </c>
      <c r="G35" s="112" t="s">
        <v>41</v>
      </c>
      <c r="H35" s="226">
        <f>ROUND((((SUM(BH102:BH109)+SUM(BH127:BH225))+SUM(BH227:BH231))),2)</f>
        <v>0</v>
      </c>
      <c r="I35" s="220"/>
      <c r="J35" s="220"/>
      <c r="K35" s="34"/>
      <c r="L35" s="34"/>
      <c r="M35" s="226">
        <v>0</v>
      </c>
      <c r="N35" s="220"/>
      <c r="O35" s="220"/>
      <c r="P35" s="22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2" t="s">
        <v>41</v>
      </c>
      <c r="H36" s="226">
        <f>ROUND((((SUM(BI102:BI109)+SUM(BI127:BI225))+SUM(BI227:BI231))),2)</f>
        <v>0</v>
      </c>
      <c r="I36" s="220"/>
      <c r="J36" s="220"/>
      <c r="K36" s="34"/>
      <c r="L36" s="34"/>
      <c r="M36" s="226">
        <v>0</v>
      </c>
      <c r="N36" s="220"/>
      <c r="O36" s="220"/>
      <c r="P36" s="22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08"/>
      <c r="D38" s="113" t="s">
        <v>46</v>
      </c>
      <c r="E38" s="73"/>
      <c r="F38" s="73"/>
      <c r="G38" s="114" t="s">
        <v>47</v>
      </c>
      <c r="H38" s="115" t="s">
        <v>48</v>
      </c>
      <c r="I38" s="73"/>
      <c r="J38" s="73"/>
      <c r="K38" s="73"/>
      <c r="L38" s="227">
        <f>SUM(M30:M36)</f>
        <v>0</v>
      </c>
      <c r="M38" s="227"/>
      <c r="N38" s="227"/>
      <c r="O38" s="227"/>
      <c r="P38" s="228"/>
      <c r="Q38" s="10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18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18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18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18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18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18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5" t="s">
        <v>494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29" t="s">
        <v>17</v>
      </c>
      <c r="D78" s="34"/>
      <c r="E78" s="34"/>
      <c r="F78" s="218" t="str">
        <f>F6</f>
        <v>OBNOVA POVRCHOV HOLLÉHO A ČASTI HALENÁRSKEJ ULICE V TRNAVE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4"/>
      <c r="R78" s="35"/>
    </row>
    <row r="79" spans="2:18" s="1" customFormat="1" ht="36.950000000000003" customHeight="1">
      <c r="B79" s="33"/>
      <c r="C79" s="67" t="s">
        <v>97</v>
      </c>
      <c r="D79" s="34"/>
      <c r="E79" s="34"/>
      <c r="F79" s="210" t="str">
        <f>F7</f>
        <v>1 - ODVODNENIE POVRCHOV, ODVODNENIE STRIECH OBJEKTOV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29" t="s">
        <v>21</v>
      </c>
      <c r="D81" s="34"/>
      <c r="E81" s="34"/>
      <c r="F81" s="27" t="str">
        <f>F9</f>
        <v>Trnava</v>
      </c>
      <c r="G81" s="34"/>
      <c r="H81" s="34"/>
      <c r="I81" s="34"/>
      <c r="J81" s="34"/>
      <c r="K81" s="29" t="s">
        <v>23</v>
      </c>
      <c r="L81" s="34"/>
      <c r="M81" s="222">
        <f>IF(O9="","",O9)</f>
        <v>43195</v>
      </c>
      <c r="N81" s="222"/>
      <c r="O81" s="222"/>
      <c r="P81" s="222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29" t="s">
        <v>24</v>
      </c>
      <c r="D83" s="34"/>
      <c r="E83" s="34"/>
      <c r="F83" s="27" t="str">
        <f>E12</f>
        <v>Mesto Trnava</v>
      </c>
      <c r="G83" s="34"/>
      <c r="H83" s="34"/>
      <c r="I83" s="34"/>
      <c r="J83" s="34"/>
      <c r="K83" s="29" t="s">
        <v>30</v>
      </c>
      <c r="L83" s="34"/>
      <c r="M83" s="179" t="str">
        <f>E18</f>
        <v>Ing. Róbert Párnický</v>
      </c>
      <c r="N83" s="179"/>
      <c r="O83" s="179"/>
      <c r="P83" s="179"/>
      <c r="Q83" s="179"/>
      <c r="R83" s="35"/>
    </row>
    <row r="84" spans="2:47" s="1" customFormat="1" ht="14.45" customHeight="1">
      <c r="B84" s="33"/>
      <c r="C84" s="29" t="s">
        <v>28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33</v>
      </c>
      <c r="L84" s="34"/>
      <c r="M84" s="179" t="str">
        <f>E21</f>
        <v>Miroslav Holeš</v>
      </c>
      <c r="N84" s="179"/>
      <c r="O84" s="179"/>
      <c r="P84" s="179"/>
      <c r="Q84" s="179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29" t="s">
        <v>100</v>
      </c>
      <c r="D86" s="230"/>
      <c r="E86" s="230"/>
      <c r="F86" s="230"/>
      <c r="G86" s="230"/>
      <c r="H86" s="108"/>
      <c r="I86" s="108"/>
      <c r="J86" s="108"/>
      <c r="K86" s="108"/>
      <c r="L86" s="108"/>
      <c r="M86" s="108"/>
      <c r="N86" s="229" t="s">
        <v>101</v>
      </c>
      <c r="O86" s="230"/>
      <c r="P86" s="230"/>
      <c r="Q86" s="230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16" t="s">
        <v>102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91">
        <f>N127</f>
        <v>0</v>
      </c>
      <c r="O88" s="231"/>
      <c r="P88" s="231"/>
      <c r="Q88" s="231"/>
      <c r="R88" s="35"/>
      <c r="AU88" s="17" t="s">
        <v>103</v>
      </c>
    </row>
    <row r="89" spans="2:47" s="6" customFormat="1" ht="24.95" customHeight="1">
      <c r="B89" s="117"/>
      <c r="C89" s="118"/>
      <c r="D89" s="119" t="s">
        <v>104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32">
        <f>N128</f>
        <v>0</v>
      </c>
      <c r="O89" s="233"/>
      <c r="P89" s="233"/>
      <c r="Q89" s="233"/>
      <c r="R89" s="120"/>
    </row>
    <row r="90" spans="2:47" s="7" customFormat="1" ht="19.899999999999999" customHeight="1">
      <c r="B90" s="121"/>
      <c r="C90" s="122"/>
      <c r="D90" s="96" t="s">
        <v>105</v>
      </c>
      <c r="E90" s="122"/>
      <c r="F90" s="122"/>
      <c r="G90" s="122"/>
      <c r="H90" s="122"/>
      <c r="I90" s="122"/>
      <c r="J90" s="122"/>
      <c r="K90" s="122"/>
      <c r="L90" s="122"/>
      <c r="M90" s="122"/>
      <c r="N90" s="203">
        <f>N129</f>
        <v>0</v>
      </c>
      <c r="O90" s="234"/>
      <c r="P90" s="234"/>
      <c r="Q90" s="234"/>
      <c r="R90" s="123"/>
    </row>
    <row r="91" spans="2:47" s="7" customFormat="1" ht="19.899999999999999" customHeight="1">
      <c r="B91" s="121"/>
      <c r="C91" s="122"/>
      <c r="D91" s="96" t="s">
        <v>106</v>
      </c>
      <c r="E91" s="122"/>
      <c r="F91" s="122"/>
      <c r="G91" s="122"/>
      <c r="H91" s="122"/>
      <c r="I91" s="122"/>
      <c r="J91" s="122"/>
      <c r="K91" s="122"/>
      <c r="L91" s="122"/>
      <c r="M91" s="122"/>
      <c r="N91" s="203">
        <f>N144</f>
        <v>0</v>
      </c>
      <c r="O91" s="234"/>
      <c r="P91" s="234"/>
      <c r="Q91" s="234"/>
      <c r="R91" s="123"/>
    </row>
    <row r="92" spans="2:47" s="7" customFormat="1" ht="19.899999999999999" customHeight="1">
      <c r="B92" s="121"/>
      <c r="C92" s="122"/>
      <c r="D92" s="96" t="s">
        <v>107</v>
      </c>
      <c r="E92" s="122"/>
      <c r="F92" s="122"/>
      <c r="G92" s="122"/>
      <c r="H92" s="122"/>
      <c r="I92" s="122"/>
      <c r="J92" s="122"/>
      <c r="K92" s="122"/>
      <c r="L92" s="122"/>
      <c r="M92" s="122"/>
      <c r="N92" s="203">
        <f>N148</f>
        <v>0</v>
      </c>
      <c r="O92" s="234"/>
      <c r="P92" s="234"/>
      <c r="Q92" s="234"/>
      <c r="R92" s="123"/>
    </row>
    <row r="93" spans="2:47" s="7" customFormat="1" ht="19.899999999999999" customHeight="1">
      <c r="B93" s="121"/>
      <c r="C93" s="122"/>
      <c r="D93" s="96" t="s">
        <v>108</v>
      </c>
      <c r="E93" s="122"/>
      <c r="F93" s="122"/>
      <c r="G93" s="122"/>
      <c r="H93" s="122"/>
      <c r="I93" s="122"/>
      <c r="J93" s="122"/>
      <c r="K93" s="122"/>
      <c r="L93" s="122"/>
      <c r="M93" s="122"/>
      <c r="N93" s="203">
        <f>N192</f>
        <v>0</v>
      </c>
      <c r="O93" s="234"/>
      <c r="P93" s="234"/>
      <c r="Q93" s="234"/>
      <c r="R93" s="123"/>
    </row>
    <row r="94" spans="2:47" s="7" customFormat="1" ht="19.899999999999999" customHeight="1">
      <c r="B94" s="121"/>
      <c r="C94" s="122"/>
      <c r="D94" s="96" t="s">
        <v>109</v>
      </c>
      <c r="E94" s="122"/>
      <c r="F94" s="122"/>
      <c r="G94" s="122"/>
      <c r="H94" s="122"/>
      <c r="I94" s="122"/>
      <c r="J94" s="122"/>
      <c r="K94" s="122"/>
      <c r="L94" s="122"/>
      <c r="M94" s="122"/>
      <c r="N94" s="203">
        <f>N201</f>
        <v>0</v>
      </c>
      <c r="O94" s="234"/>
      <c r="P94" s="234"/>
      <c r="Q94" s="234"/>
      <c r="R94" s="123"/>
    </row>
    <row r="95" spans="2:47" s="6" customFormat="1" ht="24.95" customHeight="1">
      <c r="B95" s="117"/>
      <c r="C95" s="118"/>
      <c r="D95" s="119" t="s">
        <v>110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32">
        <f>N203</f>
        <v>0</v>
      </c>
      <c r="O95" s="233"/>
      <c r="P95" s="233"/>
      <c r="Q95" s="233"/>
      <c r="R95" s="120"/>
    </row>
    <row r="96" spans="2:47" s="7" customFormat="1" ht="19.899999999999999" customHeight="1">
      <c r="B96" s="121"/>
      <c r="C96" s="122"/>
      <c r="D96" s="96" t="s">
        <v>111</v>
      </c>
      <c r="E96" s="122"/>
      <c r="F96" s="122"/>
      <c r="G96" s="122"/>
      <c r="H96" s="122"/>
      <c r="I96" s="122"/>
      <c r="J96" s="122"/>
      <c r="K96" s="122"/>
      <c r="L96" s="122"/>
      <c r="M96" s="122"/>
      <c r="N96" s="203">
        <f>N204</f>
        <v>0</v>
      </c>
      <c r="O96" s="234"/>
      <c r="P96" s="234"/>
      <c r="Q96" s="234"/>
      <c r="R96" s="123"/>
    </row>
    <row r="97" spans="2:65" s="7" customFormat="1" ht="19.899999999999999" customHeight="1">
      <c r="B97" s="121"/>
      <c r="C97" s="122"/>
      <c r="D97" s="96" t="s">
        <v>112</v>
      </c>
      <c r="E97" s="122"/>
      <c r="F97" s="122"/>
      <c r="G97" s="122"/>
      <c r="H97" s="122"/>
      <c r="I97" s="122"/>
      <c r="J97" s="122"/>
      <c r="K97" s="122"/>
      <c r="L97" s="122"/>
      <c r="M97" s="122"/>
      <c r="N97" s="203">
        <f>N217</f>
        <v>0</v>
      </c>
      <c r="O97" s="234"/>
      <c r="P97" s="234"/>
      <c r="Q97" s="234"/>
      <c r="R97" s="123"/>
    </row>
    <row r="98" spans="2:65" s="6" customFormat="1" ht="24.95" customHeight="1">
      <c r="B98" s="117"/>
      <c r="C98" s="118"/>
      <c r="D98" s="119" t="s">
        <v>113</v>
      </c>
      <c r="E98" s="118"/>
      <c r="F98" s="118"/>
      <c r="G98" s="118"/>
      <c r="H98" s="118"/>
      <c r="I98" s="118"/>
      <c r="J98" s="118"/>
      <c r="K98" s="118"/>
      <c r="L98" s="118"/>
      <c r="M98" s="118"/>
      <c r="N98" s="232">
        <f>N223</f>
        <v>0</v>
      </c>
      <c r="O98" s="233"/>
      <c r="P98" s="233"/>
      <c r="Q98" s="233"/>
      <c r="R98" s="120"/>
    </row>
    <row r="99" spans="2:65" s="7" customFormat="1" ht="19.899999999999999" customHeight="1">
      <c r="B99" s="121"/>
      <c r="C99" s="122"/>
      <c r="D99" s="96" t="s">
        <v>114</v>
      </c>
      <c r="E99" s="122"/>
      <c r="F99" s="122"/>
      <c r="G99" s="122"/>
      <c r="H99" s="122"/>
      <c r="I99" s="122"/>
      <c r="J99" s="122"/>
      <c r="K99" s="122"/>
      <c r="L99" s="122"/>
      <c r="M99" s="122"/>
      <c r="N99" s="203">
        <f>N224</f>
        <v>0</v>
      </c>
      <c r="O99" s="234"/>
      <c r="P99" s="234"/>
      <c r="Q99" s="234"/>
      <c r="R99" s="123"/>
    </row>
    <row r="100" spans="2:65" s="6" customFormat="1" ht="21.75" customHeight="1">
      <c r="B100" s="117"/>
      <c r="C100" s="118"/>
      <c r="D100" s="119" t="s">
        <v>115</v>
      </c>
      <c r="E100" s="118"/>
      <c r="F100" s="118"/>
      <c r="G100" s="118"/>
      <c r="H100" s="118"/>
      <c r="I100" s="118"/>
      <c r="J100" s="118"/>
      <c r="K100" s="118"/>
      <c r="L100" s="118"/>
      <c r="M100" s="118"/>
      <c r="N100" s="235">
        <f>N226</f>
        <v>0</v>
      </c>
      <c r="O100" s="233"/>
      <c r="P100" s="233"/>
      <c r="Q100" s="233"/>
      <c r="R100" s="120"/>
    </row>
    <row r="101" spans="2:65" s="1" customFormat="1" ht="21.75" customHeigh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</row>
    <row r="102" spans="2:65" s="1" customFormat="1" ht="29.25" customHeight="1">
      <c r="B102" s="33"/>
      <c r="C102" s="116" t="s">
        <v>116</v>
      </c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31">
        <f>ROUND(N103+N104+N105+N106+N107+N108,2)</f>
        <v>0</v>
      </c>
      <c r="O102" s="236"/>
      <c r="P102" s="236"/>
      <c r="Q102" s="236"/>
      <c r="R102" s="35"/>
      <c r="T102" s="124"/>
      <c r="U102" s="125" t="s">
        <v>39</v>
      </c>
    </row>
    <row r="103" spans="2:65" s="1" customFormat="1" ht="18" customHeight="1">
      <c r="B103" s="126"/>
      <c r="C103" s="127"/>
      <c r="D103" s="204" t="s">
        <v>117</v>
      </c>
      <c r="E103" s="237"/>
      <c r="F103" s="237"/>
      <c r="G103" s="237"/>
      <c r="H103" s="237"/>
      <c r="I103" s="127"/>
      <c r="J103" s="127"/>
      <c r="K103" s="127"/>
      <c r="L103" s="127"/>
      <c r="M103" s="127"/>
      <c r="N103" s="206">
        <f>ROUND(N88*T103,2)</f>
        <v>0</v>
      </c>
      <c r="O103" s="238"/>
      <c r="P103" s="238"/>
      <c r="Q103" s="238"/>
      <c r="R103" s="129"/>
      <c r="S103" s="127"/>
      <c r="T103" s="130"/>
      <c r="U103" s="131" t="s">
        <v>42</v>
      </c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3" t="s">
        <v>118</v>
      </c>
      <c r="AZ103" s="132"/>
      <c r="BA103" s="132"/>
      <c r="BB103" s="132"/>
      <c r="BC103" s="132"/>
      <c r="BD103" s="132"/>
      <c r="BE103" s="134">
        <f t="shared" ref="BE103:BE108" si="0">IF(U103="základná",N103,0)</f>
        <v>0</v>
      </c>
      <c r="BF103" s="134">
        <f t="shared" ref="BF103:BF108" si="1">IF(U103="znížená",N103,0)</f>
        <v>0</v>
      </c>
      <c r="BG103" s="134">
        <f t="shared" ref="BG103:BG108" si="2">IF(U103="zákl. prenesená",N103,0)</f>
        <v>0</v>
      </c>
      <c r="BH103" s="134">
        <f t="shared" ref="BH103:BH108" si="3">IF(U103="zníž. prenesená",N103,0)</f>
        <v>0</v>
      </c>
      <c r="BI103" s="134">
        <f t="shared" ref="BI103:BI108" si="4">IF(U103="nulová",N103,0)</f>
        <v>0</v>
      </c>
      <c r="BJ103" s="133" t="s">
        <v>119</v>
      </c>
      <c r="BK103" s="132"/>
      <c r="BL103" s="132"/>
      <c r="BM103" s="132"/>
    </row>
    <row r="104" spans="2:65" s="1" customFormat="1" ht="18" customHeight="1">
      <c r="B104" s="126"/>
      <c r="C104" s="127"/>
      <c r="D104" s="204" t="s">
        <v>120</v>
      </c>
      <c r="E104" s="237"/>
      <c r="F104" s="237"/>
      <c r="G104" s="237"/>
      <c r="H104" s="237"/>
      <c r="I104" s="127"/>
      <c r="J104" s="127"/>
      <c r="K104" s="127"/>
      <c r="L104" s="127"/>
      <c r="M104" s="127"/>
      <c r="N104" s="206">
        <f>ROUND(N88*T104,2)</f>
        <v>0</v>
      </c>
      <c r="O104" s="238"/>
      <c r="P104" s="238"/>
      <c r="Q104" s="238"/>
      <c r="R104" s="129"/>
      <c r="S104" s="127"/>
      <c r="T104" s="130"/>
      <c r="U104" s="131" t="s">
        <v>42</v>
      </c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3" t="s">
        <v>118</v>
      </c>
      <c r="AZ104" s="132"/>
      <c r="BA104" s="132"/>
      <c r="BB104" s="132"/>
      <c r="BC104" s="132"/>
      <c r="BD104" s="132"/>
      <c r="BE104" s="134">
        <f t="shared" si="0"/>
        <v>0</v>
      </c>
      <c r="BF104" s="134">
        <f t="shared" si="1"/>
        <v>0</v>
      </c>
      <c r="BG104" s="134">
        <f t="shared" si="2"/>
        <v>0</v>
      </c>
      <c r="BH104" s="134">
        <f t="shared" si="3"/>
        <v>0</v>
      </c>
      <c r="BI104" s="134">
        <f t="shared" si="4"/>
        <v>0</v>
      </c>
      <c r="BJ104" s="133" t="s">
        <v>119</v>
      </c>
      <c r="BK104" s="132"/>
      <c r="BL104" s="132"/>
      <c r="BM104" s="132"/>
    </row>
    <row r="105" spans="2:65" s="1" customFormat="1" ht="18" customHeight="1">
      <c r="B105" s="126"/>
      <c r="C105" s="127"/>
      <c r="D105" s="204" t="s">
        <v>121</v>
      </c>
      <c r="E105" s="237"/>
      <c r="F105" s="237"/>
      <c r="G105" s="237"/>
      <c r="H105" s="237"/>
      <c r="I105" s="127"/>
      <c r="J105" s="127"/>
      <c r="K105" s="127"/>
      <c r="L105" s="127"/>
      <c r="M105" s="127"/>
      <c r="N105" s="206">
        <f>ROUND(N88*T105,2)</f>
        <v>0</v>
      </c>
      <c r="O105" s="238"/>
      <c r="P105" s="238"/>
      <c r="Q105" s="238"/>
      <c r="R105" s="129"/>
      <c r="S105" s="127"/>
      <c r="T105" s="130"/>
      <c r="U105" s="131" t="s">
        <v>42</v>
      </c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3" t="s">
        <v>118</v>
      </c>
      <c r="AZ105" s="132"/>
      <c r="BA105" s="132"/>
      <c r="BB105" s="132"/>
      <c r="BC105" s="132"/>
      <c r="BD105" s="132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119</v>
      </c>
      <c r="BK105" s="132"/>
      <c r="BL105" s="132"/>
      <c r="BM105" s="132"/>
    </row>
    <row r="106" spans="2:65" s="1" customFormat="1" ht="18" customHeight="1">
      <c r="B106" s="126"/>
      <c r="C106" s="127"/>
      <c r="D106" s="204" t="s">
        <v>122</v>
      </c>
      <c r="E106" s="237"/>
      <c r="F106" s="237"/>
      <c r="G106" s="237"/>
      <c r="H106" s="237"/>
      <c r="I106" s="127"/>
      <c r="J106" s="127"/>
      <c r="K106" s="127"/>
      <c r="L106" s="127"/>
      <c r="M106" s="127"/>
      <c r="N106" s="206">
        <f>ROUND(N88*T106,2)</f>
        <v>0</v>
      </c>
      <c r="O106" s="238"/>
      <c r="P106" s="238"/>
      <c r="Q106" s="238"/>
      <c r="R106" s="129"/>
      <c r="S106" s="127"/>
      <c r="T106" s="130"/>
      <c r="U106" s="131" t="s">
        <v>42</v>
      </c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3" t="s">
        <v>118</v>
      </c>
      <c r="AZ106" s="132"/>
      <c r="BA106" s="132"/>
      <c r="BB106" s="132"/>
      <c r="BC106" s="132"/>
      <c r="BD106" s="132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119</v>
      </c>
      <c r="BK106" s="132"/>
      <c r="BL106" s="132"/>
      <c r="BM106" s="132"/>
    </row>
    <row r="107" spans="2:65" s="1" customFormat="1" ht="18" customHeight="1">
      <c r="B107" s="126"/>
      <c r="C107" s="127"/>
      <c r="D107" s="204" t="s">
        <v>123</v>
      </c>
      <c r="E107" s="237"/>
      <c r="F107" s="237"/>
      <c r="G107" s="237"/>
      <c r="H107" s="237"/>
      <c r="I107" s="127"/>
      <c r="J107" s="127"/>
      <c r="K107" s="127"/>
      <c r="L107" s="127"/>
      <c r="M107" s="127"/>
      <c r="N107" s="206">
        <f>ROUND(N88*T107,2)</f>
        <v>0</v>
      </c>
      <c r="O107" s="238"/>
      <c r="P107" s="238"/>
      <c r="Q107" s="238"/>
      <c r="R107" s="129"/>
      <c r="S107" s="127"/>
      <c r="T107" s="130"/>
      <c r="U107" s="131" t="s">
        <v>42</v>
      </c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3" t="s">
        <v>118</v>
      </c>
      <c r="AZ107" s="132"/>
      <c r="BA107" s="132"/>
      <c r="BB107" s="132"/>
      <c r="BC107" s="132"/>
      <c r="BD107" s="132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119</v>
      </c>
      <c r="BK107" s="132"/>
      <c r="BL107" s="132"/>
      <c r="BM107" s="132"/>
    </row>
    <row r="108" spans="2:65" s="1" customFormat="1" ht="18" customHeight="1">
      <c r="B108" s="126"/>
      <c r="C108" s="127"/>
      <c r="D108" s="128" t="s">
        <v>124</v>
      </c>
      <c r="E108" s="127"/>
      <c r="F108" s="127"/>
      <c r="G108" s="127"/>
      <c r="H108" s="127"/>
      <c r="I108" s="127"/>
      <c r="J108" s="127"/>
      <c r="K108" s="127"/>
      <c r="L108" s="127"/>
      <c r="M108" s="127"/>
      <c r="N108" s="206">
        <f>ROUND(N88*T108,2)</f>
        <v>0</v>
      </c>
      <c r="O108" s="238"/>
      <c r="P108" s="238"/>
      <c r="Q108" s="238"/>
      <c r="R108" s="129"/>
      <c r="S108" s="127"/>
      <c r="T108" s="135"/>
      <c r="U108" s="136" t="s">
        <v>42</v>
      </c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3" t="s">
        <v>125</v>
      </c>
      <c r="AZ108" s="132"/>
      <c r="BA108" s="132"/>
      <c r="BB108" s="132"/>
      <c r="BC108" s="132"/>
      <c r="BD108" s="132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119</v>
      </c>
      <c r="BK108" s="132"/>
      <c r="BL108" s="132"/>
      <c r="BM108" s="132"/>
    </row>
    <row r="109" spans="2:65" s="1" customForma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29.25" customHeight="1">
      <c r="B110" s="33"/>
      <c r="C110" s="107" t="s">
        <v>91</v>
      </c>
      <c r="D110" s="108"/>
      <c r="E110" s="108"/>
      <c r="F110" s="108"/>
      <c r="G110" s="108"/>
      <c r="H110" s="108"/>
      <c r="I110" s="108"/>
      <c r="J110" s="108"/>
      <c r="K110" s="108"/>
      <c r="L110" s="207">
        <f>ROUND(SUM(N88+N102),2)</f>
        <v>0</v>
      </c>
      <c r="M110" s="207"/>
      <c r="N110" s="207"/>
      <c r="O110" s="207"/>
      <c r="P110" s="207"/>
      <c r="Q110" s="207"/>
      <c r="R110" s="35"/>
    </row>
    <row r="111" spans="2:65" s="1" customFormat="1" ht="6.95" customHeight="1"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9"/>
    </row>
    <row r="115" spans="2:63" s="1" customFormat="1" ht="6.95" customHeight="1"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2"/>
    </row>
    <row r="116" spans="2:63" s="1" customFormat="1" ht="36.950000000000003" customHeight="1">
      <c r="B116" s="33"/>
      <c r="C116" s="175" t="s">
        <v>495</v>
      </c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35"/>
    </row>
    <row r="117" spans="2:63" s="1" customFormat="1" ht="6.9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3" s="1" customFormat="1" ht="30" customHeight="1">
      <c r="B118" s="33"/>
      <c r="C118" s="29" t="s">
        <v>17</v>
      </c>
      <c r="D118" s="34"/>
      <c r="E118" s="34"/>
      <c r="F118" s="218" t="str">
        <f>F6</f>
        <v>OBNOVA POVRCHOV HOLLÉHO A ČASTI HALENÁRSKEJ ULICE V TRNAVE</v>
      </c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34"/>
      <c r="R118" s="35"/>
    </row>
    <row r="119" spans="2:63" s="1" customFormat="1" ht="36.950000000000003" customHeight="1">
      <c r="B119" s="33"/>
      <c r="C119" s="67" t="s">
        <v>97</v>
      </c>
      <c r="D119" s="34"/>
      <c r="E119" s="34"/>
      <c r="F119" s="210" t="str">
        <f>F7</f>
        <v>1 - ODVODNENIE POVRCHOV, ODVODNENIE STRIECH OBJEKTOV</v>
      </c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34"/>
      <c r="R119" s="35"/>
    </row>
    <row r="120" spans="2:63" s="1" customFormat="1" ht="6.95" customHeight="1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3" s="1" customFormat="1" ht="18" customHeight="1">
      <c r="B121" s="33"/>
      <c r="C121" s="29" t="s">
        <v>21</v>
      </c>
      <c r="D121" s="34"/>
      <c r="E121" s="34"/>
      <c r="F121" s="27" t="str">
        <f>F9</f>
        <v>Trnava</v>
      </c>
      <c r="G121" s="34"/>
      <c r="H121" s="34"/>
      <c r="I121" s="34"/>
      <c r="J121" s="34"/>
      <c r="K121" s="29" t="s">
        <v>23</v>
      </c>
      <c r="L121" s="34"/>
      <c r="M121" s="222">
        <f>IF(O9="","",O9)</f>
        <v>43195</v>
      </c>
      <c r="N121" s="222"/>
      <c r="O121" s="222"/>
      <c r="P121" s="222"/>
      <c r="Q121" s="34"/>
      <c r="R121" s="35"/>
    </row>
    <row r="122" spans="2:63" s="1" customFormat="1" ht="6.95" customHeigh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5"/>
    </row>
    <row r="123" spans="2:63" s="1" customFormat="1" ht="15">
      <c r="B123" s="33"/>
      <c r="C123" s="29" t="s">
        <v>24</v>
      </c>
      <c r="D123" s="34"/>
      <c r="E123" s="34"/>
      <c r="F123" s="27" t="str">
        <f>E12</f>
        <v>Mesto Trnava</v>
      </c>
      <c r="G123" s="34"/>
      <c r="H123" s="34"/>
      <c r="I123" s="34"/>
      <c r="J123" s="34"/>
      <c r="K123" s="29" t="s">
        <v>30</v>
      </c>
      <c r="L123" s="34"/>
      <c r="M123" s="179" t="str">
        <f>E18</f>
        <v>Ing. Róbert Párnický</v>
      </c>
      <c r="N123" s="179"/>
      <c r="O123" s="179"/>
      <c r="P123" s="179"/>
      <c r="Q123" s="179"/>
      <c r="R123" s="35"/>
    </row>
    <row r="124" spans="2:63" s="1" customFormat="1" ht="14.45" customHeight="1">
      <c r="B124" s="33"/>
      <c r="C124" s="29" t="s">
        <v>28</v>
      </c>
      <c r="D124" s="34"/>
      <c r="E124" s="34"/>
      <c r="F124" s="27" t="str">
        <f>IF(E15="","",E15)</f>
        <v>Vyplň údaj</v>
      </c>
      <c r="G124" s="34"/>
      <c r="H124" s="34"/>
      <c r="I124" s="34"/>
      <c r="J124" s="34"/>
      <c r="K124" s="29" t="s">
        <v>33</v>
      </c>
      <c r="L124" s="34"/>
      <c r="M124" s="179" t="str">
        <f>E21</f>
        <v>Miroslav Holeš</v>
      </c>
      <c r="N124" s="179"/>
      <c r="O124" s="179"/>
      <c r="P124" s="179"/>
      <c r="Q124" s="179"/>
      <c r="R124" s="35"/>
    </row>
    <row r="125" spans="2:63" s="1" customFormat="1" ht="10.3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5"/>
    </row>
    <row r="126" spans="2:63" s="8" customFormat="1" ht="29.25" customHeight="1">
      <c r="B126" s="137"/>
      <c r="C126" s="138" t="s">
        <v>126</v>
      </c>
      <c r="D126" s="139" t="s">
        <v>127</v>
      </c>
      <c r="E126" s="139" t="s">
        <v>56</v>
      </c>
      <c r="F126" s="239" t="s">
        <v>128</v>
      </c>
      <c r="G126" s="239"/>
      <c r="H126" s="239"/>
      <c r="I126" s="239"/>
      <c r="J126" s="139" t="s">
        <v>129</v>
      </c>
      <c r="K126" s="139" t="s">
        <v>130</v>
      </c>
      <c r="L126" s="240" t="s">
        <v>131</v>
      </c>
      <c r="M126" s="240"/>
      <c r="N126" s="239" t="s">
        <v>101</v>
      </c>
      <c r="O126" s="239"/>
      <c r="P126" s="239"/>
      <c r="Q126" s="241"/>
      <c r="R126" s="140"/>
      <c r="T126" s="74" t="s">
        <v>132</v>
      </c>
      <c r="U126" s="75" t="s">
        <v>39</v>
      </c>
      <c r="V126" s="75" t="s">
        <v>133</v>
      </c>
      <c r="W126" s="75" t="s">
        <v>134</v>
      </c>
      <c r="X126" s="75" t="s">
        <v>135</v>
      </c>
      <c r="Y126" s="75" t="s">
        <v>136</v>
      </c>
      <c r="Z126" s="75" t="s">
        <v>137</v>
      </c>
      <c r="AA126" s="76" t="s">
        <v>138</v>
      </c>
    </row>
    <row r="127" spans="2:63" s="1" customFormat="1" ht="29.25" customHeight="1">
      <c r="B127" s="33"/>
      <c r="C127" s="78" t="s">
        <v>99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251">
        <f>BK127</f>
        <v>0</v>
      </c>
      <c r="O127" s="252"/>
      <c r="P127" s="252"/>
      <c r="Q127" s="252"/>
      <c r="R127" s="35"/>
      <c r="T127" s="77"/>
      <c r="U127" s="49"/>
      <c r="V127" s="49"/>
      <c r="W127" s="141">
        <f>W128+W203+W223+W226</f>
        <v>0</v>
      </c>
      <c r="X127" s="49"/>
      <c r="Y127" s="141">
        <f>Y128+Y203+Y223+Y226</f>
        <v>123.91660888000001</v>
      </c>
      <c r="Z127" s="49"/>
      <c r="AA127" s="142">
        <f>AA128+AA203+AA223+AA226</f>
        <v>0.58681000000000005</v>
      </c>
      <c r="AT127" s="17" t="s">
        <v>73</v>
      </c>
      <c r="AU127" s="17" t="s">
        <v>103</v>
      </c>
      <c r="BK127" s="143">
        <f>BK128+BK203+BK223+BK226</f>
        <v>0</v>
      </c>
    </row>
    <row r="128" spans="2:63" s="9" customFormat="1" ht="37.35" customHeight="1">
      <c r="B128" s="144"/>
      <c r="C128" s="145"/>
      <c r="D128" s="146" t="s">
        <v>104</v>
      </c>
      <c r="E128" s="146"/>
      <c r="F128" s="146"/>
      <c r="G128" s="146"/>
      <c r="H128" s="146"/>
      <c r="I128" s="146"/>
      <c r="J128" s="146"/>
      <c r="K128" s="146"/>
      <c r="L128" s="146"/>
      <c r="M128" s="146"/>
      <c r="N128" s="235">
        <f>BK128</f>
        <v>0</v>
      </c>
      <c r="O128" s="232"/>
      <c r="P128" s="232"/>
      <c r="Q128" s="232"/>
      <c r="R128" s="147"/>
      <c r="T128" s="148"/>
      <c r="U128" s="145"/>
      <c r="V128" s="145"/>
      <c r="W128" s="149">
        <f>W129+W144+W148+W192+W201</f>
        <v>0</v>
      </c>
      <c r="X128" s="145"/>
      <c r="Y128" s="149">
        <f>Y129+Y144+Y148+Y192+Y201</f>
        <v>123.67085888000001</v>
      </c>
      <c r="Z128" s="145"/>
      <c r="AA128" s="150">
        <f>AA129+AA144+AA148+AA192+AA201</f>
        <v>8.4600000000000009E-2</v>
      </c>
      <c r="AR128" s="151" t="s">
        <v>80</v>
      </c>
      <c r="AT128" s="152" t="s">
        <v>73</v>
      </c>
      <c r="AU128" s="152" t="s">
        <v>74</v>
      </c>
      <c r="AY128" s="151" t="s">
        <v>139</v>
      </c>
      <c r="BK128" s="153">
        <f>BK129+BK144+BK148+BK192+BK201</f>
        <v>0</v>
      </c>
    </row>
    <row r="129" spans="2:65" s="9" customFormat="1" ht="19.899999999999999" customHeight="1">
      <c r="B129" s="144"/>
      <c r="C129" s="145"/>
      <c r="D129" s="154" t="s">
        <v>105</v>
      </c>
      <c r="E129" s="154"/>
      <c r="F129" s="154"/>
      <c r="G129" s="154"/>
      <c r="H129" s="154"/>
      <c r="I129" s="154"/>
      <c r="J129" s="154"/>
      <c r="K129" s="154"/>
      <c r="L129" s="154"/>
      <c r="M129" s="154"/>
      <c r="N129" s="253">
        <f>BK129</f>
        <v>0</v>
      </c>
      <c r="O129" s="254"/>
      <c r="P129" s="254"/>
      <c r="Q129" s="254"/>
      <c r="R129" s="147"/>
      <c r="T129" s="148"/>
      <c r="U129" s="145"/>
      <c r="V129" s="145"/>
      <c r="W129" s="149">
        <f>SUM(W130:W143)</f>
        <v>0</v>
      </c>
      <c r="X129" s="145"/>
      <c r="Y129" s="149">
        <f>SUM(Y130:Y143)</f>
        <v>110.7897586</v>
      </c>
      <c r="Z129" s="145"/>
      <c r="AA129" s="150">
        <f>SUM(AA130:AA143)</f>
        <v>0</v>
      </c>
      <c r="AR129" s="151" t="s">
        <v>80</v>
      </c>
      <c r="AT129" s="152" t="s">
        <v>73</v>
      </c>
      <c r="AU129" s="152" t="s">
        <v>80</v>
      </c>
      <c r="AY129" s="151" t="s">
        <v>139</v>
      </c>
      <c r="BK129" s="153">
        <f>SUM(BK130:BK143)</f>
        <v>0</v>
      </c>
    </row>
    <row r="130" spans="2:65" s="1" customFormat="1" ht="31.5" customHeight="1">
      <c r="B130" s="126"/>
      <c r="C130" s="155" t="s">
        <v>80</v>
      </c>
      <c r="D130" s="155" t="s">
        <v>140</v>
      </c>
      <c r="E130" s="156" t="s">
        <v>141</v>
      </c>
      <c r="F130" s="242" t="s">
        <v>142</v>
      </c>
      <c r="G130" s="242"/>
      <c r="H130" s="242"/>
      <c r="I130" s="242"/>
      <c r="J130" s="157" t="s">
        <v>143</v>
      </c>
      <c r="K130" s="158">
        <v>34.752000000000002</v>
      </c>
      <c r="L130" s="243">
        <v>0</v>
      </c>
      <c r="M130" s="243"/>
      <c r="N130" s="244">
        <f t="shared" ref="N130:N143" si="5">ROUND(L130*K130,2)</f>
        <v>0</v>
      </c>
      <c r="O130" s="244"/>
      <c r="P130" s="244"/>
      <c r="Q130" s="244"/>
      <c r="R130" s="129"/>
      <c r="T130" s="159" t="s">
        <v>5</v>
      </c>
      <c r="U130" s="42" t="s">
        <v>42</v>
      </c>
      <c r="V130" s="34"/>
      <c r="W130" s="160">
        <f t="shared" ref="W130:W143" si="6">V130*K130</f>
        <v>0</v>
      </c>
      <c r="X130" s="160">
        <v>0</v>
      </c>
      <c r="Y130" s="160">
        <f t="shared" ref="Y130:Y143" si="7">X130*K130</f>
        <v>0</v>
      </c>
      <c r="Z130" s="160">
        <v>0</v>
      </c>
      <c r="AA130" s="161">
        <f t="shared" ref="AA130:AA143" si="8">Z130*K130</f>
        <v>0</v>
      </c>
      <c r="AR130" s="17" t="s">
        <v>144</v>
      </c>
      <c r="AT130" s="17" t="s">
        <v>140</v>
      </c>
      <c r="AU130" s="17" t="s">
        <v>119</v>
      </c>
      <c r="AY130" s="17" t="s">
        <v>139</v>
      </c>
      <c r="BE130" s="100">
        <f t="shared" ref="BE130:BE143" si="9">IF(U130="základná",N130,0)</f>
        <v>0</v>
      </c>
      <c r="BF130" s="100">
        <f t="shared" ref="BF130:BF143" si="10">IF(U130="znížená",N130,0)</f>
        <v>0</v>
      </c>
      <c r="BG130" s="100">
        <f t="shared" ref="BG130:BG143" si="11">IF(U130="zákl. prenesená",N130,0)</f>
        <v>0</v>
      </c>
      <c r="BH130" s="100">
        <f t="shared" ref="BH130:BH143" si="12">IF(U130="zníž. prenesená",N130,0)</f>
        <v>0</v>
      </c>
      <c r="BI130" s="100">
        <f t="shared" ref="BI130:BI143" si="13">IF(U130="nulová",N130,0)</f>
        <v>0</v>
      </c>
      <c r="BJ130" s="17" t="s">
        <v>119</v>
      </c>
      <c r="BK130" s="100">
        <f t="shared" ref="BK130:BK143" si="14">ROUND(L130*K130,2)</f>
        <v>0</v>
      </c>
      <c r="BL130" s="17" t="s">
        <v>144</v>
      </c>
      <c r="BM130" s="17" t="s">
        <v>145</v>
      </c>
    </row>
    <row r="131" spans="2:65" s="1" customFormat="1" ht="31.5" customHeight="1">
      <c r="B131" s="126"/>
      <c r="C131" s="155" t="s">
        <v>119</v>
      </c>
      <c r="D131" s="155" t="s">
        <v>140</v>
      </c>
      <c r="E131" s="156" t="s">
        <v>146</v>
      </c>
      <c r="F131" s="242" t="s">
        <v>147</v>
      </c>
      <c r="G131" s="242"/>
      <c r="H131" s="242"/>
      <c r="I131" s="242"/>
      <c r="J131" s="157" t="s">
        <v>143</v>
      </c>
      <c r="K131" s="158">
        <v>34.752000000000002</v>
      </c>
      <c r="L131" s="243">
        <v>0</v>
      </c>
      <c r="M131" s="243"/>
      <c r="N131" s="244">
        <f t="shared" si="5"/>
        <v>0</v>
      </c>
      <c r="O131" s="244"/>
      <c r="P131" s="244"/>
      <c r="Q131" s="244"/>
      <c r="R131" s="129"/>
      <c r="T131" s="159" t="s">
        <v>5</v>
      </c>
      <c r="U131" s="42" t="s">
        <v>42</v>
      </c>
      <c r="V131" s="34"/>
      <c r="W131" s="160">
        <f t="shared" si="6"/>
        <v>0</v>
      </c>
      <c r="X131" s="160">
        <v>0</v>
      </c>
      <c r="Y131" s="160">
        <f t="shared" si="7"/>
        <v>0</v>
      </c>
      <c r="Z131" s="160">
        <v>0</v>
      </c>
      <c r="AA131" s="161">
        <f t="shared" si="8"/>
        <v>0</v>
      </c>
      <c r="AR131" s="17" t="s">
        <v>144</v>
      </c>
      <c r="AT131" s="17" t="s">
        <v>140</v>
      </c>
      <c r="AU131" s="17" t="s">
        <v>119</v>
      </c>
      <c r="AY131" s="17" t="s">
        <v>139</v>
      </c>
      <c r="BE131" s="100">
        <f t="shared" si="9"/>
        <v>0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7" t="s">
        <v>119</v>
      </c>
      <c r="BK131" s="100">
        <f t="shared" si="14"/>
        <v>0</v>
      </c>
      <c r="BL131" s="17" t="s">
        <v>144</v>
      </c>
      <c r="BM131" s="17" t="s">
        <v>148</v>
      </c>
    </row>
    <row r="132" spans="2:65" s="1" customFormat="1" ht="44.25" customHeight="1">
      <c r="B132" s="126"/>
      <c r="C132" s="155" t="s">
        <v>149</v>
      </c>
      <c r="D132" s="155" t="s">
        <v>140</v>
      </c>
      <c r="E132" s="156" t="s">
        <v>150</v>
      </c>
      <c r="F132" s="242" t="s">
        <v>151</v>
      </c>
      <c r="G132" s="242"/>
      <c r="H132" s="242"/>
      <c r="I132" s="242"/>
      <c r="J132" s="157" t="s">
        <v>143</v>
      </c>
      <c r="K132" s="158">
        <v>34.752000000000002</v>
      </c>
      <c r="L132" s="243">
        <v>0</v>
      </c>
      <c r="M132" s="243"/>
      <c r="N132" s="244">
        <f t="shared" si="5"/>
        <v>0</v>
      </c>
      <c r="O132" s="244"/>
      <c r="P132" s="244"/>
      <c r="Q132" s="244"/>
      <c r="R132" s="129"/>
      <c r="T132" s="159" t="s">
        <v>5</v>
      </c>
      <c r="U132" s="42" t="s">
        <v>42</v>
      </c>
      <c r="V132" s="34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7" t="s">
        <v>144</v>
      </c>
      <c r="AT132" s="17" t="s">
        <v>140</v>
      </c>
      <c r="AU132" s="17" t="s">
        <v>119</v>
      </c>
      <c r="AY132" s="17" t="s">
        <v>139</v>
      </c>
      <c r="BE132" s="100">
        <f t="shared" si="9"/>
        <v>0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7" t="s">
        <v>119</v>
      </c>
      <c r="BK132" s="100">
        <f t="shared" si="14"/>
        <v>0</v>
      </c>
      <c r="BL132" s="17" t="s">
        <v>144</v>
      </c>
      <c r="BM132" s="17" t="s">
        <v>152</v>
      </c>
    </row>
    <row r="133" spans="2:65" s="1" customFormat="1" ht="44.25" customHeight="1">
      <c r="B133" s="126"/>
      <c r="C133" s="155" t="s">
        <v>144</v>
      </c>
      <c r="D133" s="155" t="s">
        <v>140</v>
      </c>
      <c r="E133" s="156" t="s">
        <v>153</v>
      </c>
      <c r="F133" s="242" t="s">
        <v>154</v>
      </c>
      <c r="G133" s="242"/>
      <c r="H133" s="242"/>
      <c r="I133" s="242"/>
      <c r="J133" s="157" t="s">
        <v>143</v>
      </c>
      <c r="K133" s="158">
        <v>34.752000000000002</v>
      </c>
      <c r="L133" s="243">
        <v>0</v>
      </c>
      <c r="M133" s="243"/>
      <c r="N133" s="244">
        <f t="shared" si="5"/>
        <v>0</v>
      </c>
      <c r="O133" s="244"/>
      <c r="P133" s="244"/>
      <c r="Q133" s="244"/>
      <c r="R133" s="129"/>
      <c r="T133" s="159" t="s">
        <v>5</v>
      </c>
      <c r="U133" s="42" t="s">
        <v>42</v>
      </c>
      <c r="V133" s="34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7" t="s">
        <v>144</v>
      </c>
      <c r="AT133" s="17" t="s">
        <v>140</v>
      </c>
      <c r="AU133" s="17" t="s">
        <v>119</v>
      </c>
      <c r="AY133" s="17" t="s">
        <v>139</v>
      </c>
      <c r="BE133" s="100">
        <f t="shared" si="9"/>
        <v>0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7" t="s">
        <v>119</v>
      </c>
      <c r="BK133" s="100">
        <f t="shared" si="14"/>
        <v>0</v>
      </c>
      <c r="BL133" s="17" t="s">
        <v>144</v>
      </c>
      <c r="BM133" s="17" t="s">
        <v>155</v>
      </c>
    </row>
    <row r="134" spans="2:65" s="1" customFormat="1" ht="31.5" customHeight="1">
      <c r="B134" s="126"/>
      <c r="C134" s="155" t="s">
        <v>156</v>
      </c>
      <c r="D134" s="155" t="s">
        <v>140</v>
      </c>
      <c r="E134" s="156" t="s">
        <v>157</v>
      </c>
      <c r="F134" s="242" t="s">
        <v>158</v>
      </c>
      <c r="G134" s="242"/>
      <c r="H134" s="242"/>
      <c r="I134" s="242"/>
      <c r="J134" s="157" t="s">
        <v>159</v>
      </c>
      <c r="K134" s="158">
        <v>87.38</v>
      </c>
      <c r="L134" s="243">
        <v>0</v>
      </c>
      <c r="M134" s="243"/>
      <c r="N134" s="244">
        <f t="shared" si="5"/>
        <v>0</v>
      </c>
      <c r="O134" s="244"/>
      <c r="P134" s="244"/>
      <c r="Q134" s="244"/>
      <c r="R134" s="129"/>
      <c r="T134" s="159" t="s">
        <v>5</v>
      </c>
      <c r="U134" s="42" t="s">
        <v>42</v>
      </c>
      <c r="V134" s="34"/>
      <c r="W134" s="160">
        <f t="shared" si="6"/>
        <v>0</v>
      </c>
      <c r="X134" s="160">
        <v>9.7000000000000005E-4</v>
      </c>
      <c r="Y134" s="160">
        <f t="shared" si="7"/>
        <v>8.4758600000000003E-2</v>
      </c>
      <c r="Z134" s="160">
        <v>0</v>
      </c>
      <c r="AA134" s="161">
        <f t="shared" si="8"/>
        <v>0</v>
      </c>
      <c r="AR134" s="17" t="s">
        <v>144</v>
      </c>
      <c r="AT134" s="17" t="s">
        <v>140</v>
      </c>
      <c r="AU134" s="17" t="s">
        <v>119</v>
      </c>
      <c r="AY134" s="17" t="s">
        <v>139</v>
      </c>
      <c r="BE134" s="100">
        <f t="shared" si="9"/>
        <v>0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7" t="s">
        <v>119</v>
      </c>
      <c r="BK134" s="100">
        <f t="shared" si="14"/>
        <v>0</v>
      </c>
      <c r="BL134" s="17" t="s">
        <v>144</v>
      </c>
      <c r="BM134" s="17" t="s">
        <v>160</v>
      </c>
    </row>
    <row r="135" spans="2:65" s="1" customFormat="1" ht="31.5" customHeight="1">
      <c r="B135" s="126"/>
      <c r="C135" s="155" t="s">
        <v>161</v>
      </c>
      <c r="D135" s="155" t="s">
        <v>140</v>
      </c>
      <c r="E135" s="156" t="s">
        <v>162</v>
      </c>
      <c r="F135" s="242" t="s">
        <v>163</v>
      </c>
      <c r="G135" s="242"/>
      <c r="H135" s="242"/>
      <c r="I135" s="242"/>
      <c r="J135" s="157" t="s">
        <v>159</v>
      </c>
      <c r="K135" s="158">
        <v>87.38</v>
      </c>
      <c r="L135" s="243">
        <v>0</v>
      </c>
      <c r="M135" s="243"/>
      <c r="N135" s="244">
        <f t="shared" si="5"/>
        <v>0</v>
      </c>
      <c r="O135" s="244"/>
      <c r="P135" s="244"/>
      <c r="Q135" s="244"/>
      <c r="R135" s="129"/>
      <c r="T135" s="159" t="s">
        <v>5</v>
      </c>
      <c r="U135" s="42" t="s">
        <v>42</v>
      </c>
      <c r="V135" s="34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7" t="s">
        <v>144</v>
      </c>
      <c r="AT135" s="17" t="s">
        <v>140</v>
      </c>
      <c r="AU135" s="17" t="s">
        <v>119</v>
      </c>
      <c r="AY135" s="17" t="s">
        <v>139</v>
      </c>
      <c r="BE135" s="100">
        <f t="shared" si="9"/>
        <v>0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7" t="s">
        <v>119</v>
      </c>
      <c r="BK135" s="100">
        <f t="shared" si="14"/>
        <v>0</v>
      </c>
      <c r="BL135" s="17" t="s">
        <v>144</v>
      </c>
      <c r="BM135" s="17" t="s">
        <v>164</v>
      </c>
    </row>
    <row r="136" spans="2:65" s="1" customFormat="1" ht="44.25" customHeight="1">
      <c r="B136" s="126"/>
      <c r="C136" s="155" t="s">
        <v>165</v>
      </c>
      <c r="D136" s="155" t="s">
        <v>140</v>
      </c>
      <c r="E136" s="156" t="s">
        <v>166</v>
      </c>
      <c r="F136" s="242" t="s">
        <v>167</v>
      </c>
      <c r="G136" s="242"/>
      <c r="H136" s="242"/>
      <c r="I136" s="242"/>
      <c r="J136" s="157" t="s">
        <v>143</v>
      </c>
      <c r="K136" s="158">
        <v>61.887999999999998</v>
      </c>
      <c r="L136" s="243">
        <v>0</v>
      </c>
      <c r="M136" s="243"/>
      <c r="N136" s="244">
        <f t="shared" si="5"/>
        <v>0</v>
      </c>
      <c r="O136" s="244"/>
      <c r="P136" s="244"/>
      <c r="Q136" s="244"/>
      <c r="R136" s="129"/>
      <c r="T136" s="159" t="s">
        <v>5</v>
      </c>
      <c r="U136" s="42" t="s">
        <v>42</v>
      </c>
      <c r="V136" s="34"/>
      <c r="W136" s="160">
        <f t="shared" si="6"/>
        <v>0</v>
      </c>
      <c r="X136" s="160">
        <v>0</v>
      </c>
      <c r="Y136" s="160">
        <f t="shared" si="7"/>
        <v>0</v>
      </c>
      <c r="Z136" s="160">
        <v>0</v>
      </c>
      <c r="AA136" s="161">
        <f t="shared" si="8"/>
        <v>0</v>
      </c>
      <c r="AR136" s="17" t="s">
        <v>144</v>
      </c>
      <c r="AT136" s="17" t="s">
        <v>140</v>
      </c>
      <c r="AU136" s="17" t="s">
        <v>119</v>
      </c>
      <c r="AY136" s="17" t="s">
        <v>139</v>
      </c>
      <c r="BE136" s="100">
        <f t="shared" si="9"/>
        <v>0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7" t="s">
        <v>119</v>
      </c>
      <c r="BK136" s="100">
        <f t="shared" si="14"/>
        <v>0</v>
      </c>
      <c r="BL136" s="17" t="s">
        <v>144</v>
      </c>
      <c r="BM136" s="17" t="s">
        <v>168</v>
      </c>
    </row>
    <row r="137" spans="2:65" s="1" customFormat="1" ht="44.25" customHeight="1">
      <c r="B137" s="126"/>
      <c r="C137" s="155" t="s">
        <v>169</v>
      </c>
      <c r="D137" s="155" t="s">
        <v>140</v>
      </c>
      <c r="E137" s="156" t="s">
        <v>170</v>
      </c>
      <c r="F137" s="242" t="s">
        <v>171</v>
      </c>
      <c r="G137" s="242"/>
      <c r="H137" s="242"/>
      <c r="I137" s="242"/>
      <c r="J137" s="157" t="s">
        <v>143</v>
      </c>
      <c r="K137" s="158">
        <v>123.776</v>
      </c>
      <c r="L137" s="243">
        <v>0</v>
      </c>
      <c r="M137" s="243"/>
      <c r="N137" s="244">
        <f t="shared" si="5"/>
        <v>0</v>
      </c>
      <c r="O137" s="244"/>
      <c r="P137" s="244"/>
      <c r="Q137" s="244"/>
      <c r="R137" s="129"/>
      <c r="T137" s="159" t="s">
        <v>5</v>
      </c>
      <c r="U137" s="42" t="s">
        <v>42</v>
      </c>
      <c r="V137" s="34"/>
      <c r="W137" s="160">
        <f t="shared" si="6"/>
        <v>0</v>
      </c>
      <c r="X137" s="160">
        <v>0</v>
      </c>
      <c r="Y137" s="160">
        <f t="shared" si="7"/>
        <v>0</v>
      </c>
      <c r="Z137" s="160">
        <v>0</v>
      </c>
      <c r="AA137" s="161">
        <f t="shared" si="8"/>
        <v>0</v>
      </c>
      <c r="AR137" s="17" t="s">
        <v>144</v>
      </c>
      <c r="AT137" s="17" t="s">
        <v>140</v>
      </c>
      <c r="AU137" s="17" t="s">
        <v>119</v>
      </c>
      <c r="AY137" s="17" t="s">
        <v>139</v>
      </c>
      <c r="BE137" s="100">
        <f t="shared" si="9"/>
        <v>0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7" t="s">
        <v>119</v>
      </c>
      <c r="BK137" s="100">
        <f t="shared" si="14"/>
        <v>0</v>
      </c>
      <c r="BL137" s="17" t="s">
        <v>144</v>
      </c>
      <c r="BM137" s="17" t="s">
        <v>172</v>
      </c>
    </row>
    <row r="138" spans="2:65" s="1" customFormat="1" ht="22.5" customHeight="1">
      <c r="B138" s="126"/>
      <c r="C138" s="155" t="s">
        <v>173</v>
      </c>
      <c r="D138" s="155" t="s">
        <v>140</v>
      </c>
      <c r="E138" s="156" t="s">
        <v>174</v>
      </c>
      <c r="F138" s="242" t="s">
        <v>175</v>
      </c>
      <c r="G138" s="242"/>
      <c r="H138" s="242"/>
      <c r="I138" s="242"/>
      <c r="J138" s="157" t="s">
        <v>143</v>
      </c>
      <c r="K138" s="158">
        <v>61.887999999999998</v>
      </c>
      <c r="L138" s="243">
        <v>0</v>
      </c>
      <c r="M138" s="243"/>
      <c r="N138" s="244">
        <f t="shared" si="5"/>
        <v>0</v>
      </c>
      <c r="O138" s="244"/>
      <c r="P138" s="244"/>
      <c r="Q138" s="244"/>
      <c r="R138" s="129"/>
      <c r="T138" s="159" t="s">
        <v>5</v>
      </c>
      <c r="U138" s="42" t="s">
        <v>42</v>
      </c>
      <c r="V138" s="34"/>
      <c r="W138" s="160">
        <f t="shared" si="6"/>
        <v>0</v>
      </c>
      <c r="X138" s="160">
        <v>0</v>
      </c>
      <c r="Y138" s="160">
        <f t="shared" si="7"/>
        <v>0</v>
      </c>
      <c r="Z138" s="160">
        <v>0</v>
      </c>
      <c r="AA138" s="161">
        <f t="shared" si="8"/>
        <v>0</v>
      </c>
      <c r="AR138" s="17" t="s">
        <v>144</v>
      </c>
      <c r="AT138" s="17" t="s">
        <v>140</v>
      </c>
      <c r="AU138" s="17" t="s">
        <v>119</v>
      </c>
      <c r="AY138" s="17" t="s">
        <v>139</v>
      </c>
      <c r="BE138" s="100">
        <f t="shared" si="9"/>
        <v>0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7" t="s">
        <v>119</v>
      </c>
      <c r="BK138" s="100">
        <f t="shared" si="14"/>
        <v>0</v>
      </c>
      <c r="BL138" s="17" t="s">
        <v>144</v>
      </c>
      <c r="BM138" s="17" t="s">
        <v>176</v>
      </c>
    </row>
    <row r="139" spans="2:65" s="1" customFormat="1" ht="31.5" customHeight="1">
      <c r="B139" s="126"/>
      <c r="C139" s="155" t="s">
        <v>177</v>
      </c>
      <c r="D139" s="155" t="s">
        <v>140</v>
      </c>
      <c r="E139" s="156" t="s">
        <v>178</v>
      </c>
      <c r="F139" s="242" t="s">
        <v>179</v>
      </c>
      <c r="G139" s="242"/>
      <c r="H139" s="242"/>
      <c r="I139" s="242"/>
      <c r="J139" s="157" t="s">
        <v>180</v>
      </c>
      <c r="K139" s="158">
        <v>103.35299999999999</v>
      </c>
      <c r="L139" s="243">
        <v>0</v>
      </c>
      <c r="M139" s="243"/>
      <c r="N139" s="244">
        <f t="shared" si="5"/>
        <v>0</v>
      </c>
      <c r="O139" s="244"/>
      <c r="P139" s="244"/>
      <c r="Q139" s="244"/>
      <c r="R139" s="129"/>
      <c r="T139" s="159" t="s">
        <v>5</v>
      </c>
      <c r="U139" s="42" t="s">
        <v>42</v>
      </c>
      <c r="V139" s="34"/>
      <c r="W139" s="160">
        <f t="shared" si="6"/>
        <v>0</v>
      </c>
      <c r="X139" s="160">
        <v>0</v>
      </c>
      <c r="Y139" s="160">
        <f t="shared" si="7"/>
        <v>0</v>
      </c>
      <c r="Z139" s="160">
        <v>0</v>
      </c>
      <c r="AA139" s="161">
        <f t="shared" si="8"/>
        <v>0</v>
      </c>
      <c r="AR139" s="17" t="s">
        <v>144</v>
      </c>
      <c r="AT139" s="17" t="s">
        <v>140</v>
      </c>
      <c r="AU139" s="17" t="s">
        <v>119</v>
      </c>
      <c r="AY139" s="17" t="s">
        <v>139</v>
      </c>
      <c r="BE139" s="100">
        <f t="shared" si="9"/>
        <v>0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7" t="s">
        <v>119</v>
      </c>
      <c r="BK139" s="100">
        <f t="shared" si="14"/>
        <v>0</v>
      </c>
      <c r="BL139" s="17" t="s">
        <v>144</v>
      </c>
      <c r="BM139" s="17" t="s">
        <v>181</v>
      </c>
    </row>
    <row r="140" spans="2:65" s="1" customFormat="1" ht="31.5" customHeight="1">
      <c r="B140" s="126"/>
      <c r="C140" s="155" t="s">
        <v>182</v>
      </c>
      <c r="D140" s="155" t="s">
        <v>140</v>
      </c>
      <c r="E140" s="156" t="s">
        <v>183</v>
      </c>
      <c r="F140" s="242" t="s">
        <v>184</v>
      </c>
      <c r="G140" s="242"/>
      <c r="H140" s="242"/>
      <c r="I140" s="242"/>
      <c r="J140" s="157" t="s">
        <v>143</v>
      </c>
      <c r="K140" s="158">
        <v>30.940999999999999</v>
      </c>
      <c r="L140" s="243">
        <v>0</v>
      </c>
      <c r="M140" s="243"/>
      <c r="N140" s="244">
        <f t="shared" si="5"/>
        <v>0</v>
      </c>
      <c r="O140" s="244"/>
      <c r="P140" s="244"/>
      <c r="Q140" s="244"/>
      <c r="R140" s="129"/>
      <c r="T140" s="159" t="s">
        <v>5</v>
      </c>
      <c r="U140" s="42" t="s">
        <v>42</v>
      </c>
      <c r="V140" s="34"/>
      <c r="W140" s="160">
        <f t="shared" si="6"/>
        <v>0</v>
      </c>
      <c r="X140" s="160">
        <v>0</v>
      </c>
      <c r="Y140" s="160">
        <f t="shared" si="7"/>
        <v>0</v>
      </c>
      <c r="Z140" s="160">
        <v>0</v>
      </c>
      <c r="AA140" s="161">
        <f t="shared" si="8"/>
        <v>0</v>
      </c>
      <c r="AR140" s="17" t="s">
        <v>144</v>
      </c>
      <c r="AT140" s="17" t="s">
        <v>140</v>
      </c>
      <c r="AU140" s="17" t="s">
        <v>119</v>
      </c>
      <c r="AY140" s="17" t="s">
        <v>139</v>
      </c>
      <c r="BE140" s="100">
        <f t="shared" si="9"/>
        <v>0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7" t="s">
        <v>119</v>
      </c>
      <c r="BK140" s="100">
        <f t="shared" si="14"/>
        <v>0</v>
      </c>
      <c r="BL140" s="17" t="s">
        <v>144</v>
      </c>
      <c r="BM140" s="17" t="s">
        <v>185</v>
      </c>
    </row>
    <row r="141" spans="2:65" s="1" customFormat="1" ht="31.5" customHeight="1">
      <c r="B141" s="126"/>
      <c r="C141" s="162" t="s">
        <v>186</v>
      </c>
      <c r="D141" s="162" t="s">
        <v>187</v>
      </c>
      <c r="E141" s="163" t="s">
        <v>188</v>
      </c>
      <c r="F141" s="245" t="s">
        <v>189</v>
      </c>
      <c r="G141" s="245"/>
      <c r="H141" s="245"/>
      <c r="I141" s="245"/>
      <c r="J141" s="164" t="s">
        <v>180</v>
      </c>
      <c r="K141" s="165">
        <v>52.633000000000003</v>
      </c>
      <c r="L141" s="246">
        <v>0</v>
      </c>
      <c r="M141" s="246"/>
      <c r="N141" s="247">
        <f t="shared" si="5"/>
        <v>0</v>
      </c>
      <c r="O141" s="244"/>
      <c r="P141" s="244"/>
      <c r="Q141" s="244"/>
      <c r="R141" s="129"/>
      <c r="T141" s="159" t="s">
        <v>5</v>
      </c>
      <c r="U141" s="42" t="s">
        <v>42</v>
      </c>
      <c r="V141" s="34"/>
      <c r="W141" s="160">
        <f t="shared" si="6"/>
        <v>0</v>
      </c>
      <c r="X141" s="160">
        <v>1</v>
      </c>
      <c r="Y141" s="160">
        <f t="shared" si="7"/>
        <v>52.633000000000003</v>
      </c>
      <c r="Z141" s="160">
        <v>0</v>
      </c>
      <c r="AA141" s="161">
        <f t="shared" si="8"/>
        <v>0</v>
      </c>
      <c r="AR141" s="17" t="s">
        <v>169</v>
      </c>
      <c r="AT141" s="17" t="s">
        <v>187</v>
      </c>
      <c r="AU141" s="17" t="s">
        <v>119</v>
      </c>
      <c r="AY141" s="17" t="s">
        <v>139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7" t="s">
        <v>119</v>
      </c>
      <c r="BK141" s="100">
        <f t="shared" si="14"/>
        <v>0</v>
      </c>
      <c r="BL141" s="17" t="s">
        <v>144</v>
      </c>
      <c r="BM141" s="17" t="s">
        <v>190</v>
      </c>
    </row>
    <row r="142" spans="2:65" s="1" customFormat="1" ht="31.5" customHeight="1">
      <c r="B142" s="126"/>
      <c r="C142" s="155" t="s">
        <v>191</v>
      </c>
      <c r="D142" s="155" t="s">
        <v>140</v>
      </c>
      <c r="E142" s="156" t="s">
        <v>192</v>
      </c>
      <c r="F142" s="242" t="s">
        <v>193</v>
      </c>
      <c r="G142" s="242"/>
      <c r="H142" s="242"/>
      <c r="I142" s="242"/>
      <c r="J142" s="157" t="s">
        <v>143</v>
      </c>
      <c r="K142" s="158">
        <v>31.943000000000001</v>
      </c>
      <c r="L142" s="243">
        <v>0</v>
      </c>
      <c r="M142" s="243"/>
      <c r="N142" s="244">
        <f t="shared" si="5"/>
        <v>0</v>
      </c>
      <c r="O142" s="244"/>
      <c r="P142" s="244"/>
      <c r="Q142" s="244"/>
      <c r="R142" s="129"/>
      <c r="T142" s="159" t="s">
        <v>5</v>
      </c>
      <c r="U142" s="42" t="s">
        <v>42</v>
      </c>
      <c r="V142" s="34"/>
      <c r="W142" s="160">
        <f t="shared" si="6"/>
        <v>0</v>
      </c>
      <c r="X142" s="160">
        <v>0</v>
      </c>
      <c r="Y142" s="160">
        <f t="shared" si="7"/>
        <v>0</v>
      </c>
      <c r="Z142" s="160">
        <v>0</v>
      </c>
      <c r="AA142" s="161">
        <f t="shared" si="8"/>
        <v>0</v>
      </c>
      <c r="AR142" s="17" t="s">
        <v>144</v>
      </c>
      <c r="AT142" s="17" t="s">
        <v>140</v>
      </c>
      <c r="AU142" s="17" t="s">
        <v>119</v>
      </c>
      <c r="AY142" s="17" t="s">
        <v>139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7" t="s">
        <v>119</v>
      </c>
      <c r="BK142" s="100">
        <f t="shared" si="14"/>
        <v>0</v>
      </c>
      <c r="BL142" s="17" t="s">
        <v>144</v>
      </c>
      <c r="BM142" s="17" t="s">
        <v>194</v>
      </c>
    </row>
    <row r="143" spans="2:65" s="1" customFormat="1" ht="31.5" customHeight="1">
      <c r="B143" s="126"/>
      <c r="C143" s="162" t="s">
        <v>195</v>
      </c>
      <c r="D143" s="162" t="s">
        <v>187</v>
      </c>
      <c r="E143" s="163" t="s">
        <v>196</v>
      </c>
      <c r="F143" s="245" t="s">
        <v>197</v>
      </c>
      <c r="G143" s="245"/>
      <c r="H143" s="245"/>
      <c r="I143" s="245"/>
      <c r="J143" s="164" t="s">
        <v>180</v>
      </c>
      <c r="K143" s="165">
        <v>58.072000000000003</v>
      </c>
      <c r="L143" s="246">
        <v>0</v>
      </c>
      <c r="M143" s="246"/>
      <c r="N143" s="247">
        <f t="shared" si="5"/>
        <v>0</v>
      </c>
      <c r="O143" s="244"/>
      <c r="P143" s="244"/>
      <c r="Q143" s="244"/>
      <c r="R143" s="129"/>
      <c r="T143" s="159" t="s">
        <v>5</v>
      </c>
      <c r="U143" s="42" t="s">
        <v>42</v>
      </c>
      <c r="V143" s="34"/>
      <c r="W143" s="160">
        <f t="shared" si="6"/>
        <v>0</v>
      </c>
      <c r="X143" s="160">
        <v>1</v>
      </c>
      <c r="Y143" s="160">
        <f t="shared" si="7"/>
        <v>58.072000000000003</v>
      </c>
      <c r="Z143" s="160">
        <v>0</v>
      </c>
      <c r="AA143" s="161">
        <f t="shared" si="8"/>
        <v>0</v>
      </c>
      <c r="AR143" s="17" t="s">
        <v>169</v>
      </c>
      <c r="AT143" s="17" t="s">
        <v>187</v>
      </c>
      <c r="AU143" s="17" t="s">
        <v>119</v>
      </c>
      <c r="AY143" s="17" t="s">
        <v>139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7" t="s">
        <v>119</v>
      </c>
      <c r="BK143" s="100">
        <f t="shared" si="14"/>
        <v>0</v>
      </c>
      <c r="BL143" s="17" t="s">
        <v>144</v>
      </c>
      <c r="BM143" s="17" t="s">
        <v>198</v>
      </c>
    </row>
    <row r="144" spans="2:65" s="9" customFormat="1" ht="29.85" customHeight="1">
      <c r="B144" s="144"/>
      <c r="C144" s="145"/>
      <c r="D144" s="154" t="s">
        <v>106</v>
      </c>
      <c r="E144" s="154"/>
      <c r="F144" s="154"/>
      <c r="G144" s="154"/>
      <c r="H144" s="154"/>
      <c r="I144" s="154"/>
      <c r="J144" s="154"/>
      <c r="K144" s="154"/>
      <c r="L144" s="154"/>
      <c r="M144" s="154"/>
      <c r="N144" s="255">
        <f>BK144</f>
        <v>0</v>
      </c>
      <c r="O144" s="256"/>
      <c r="P144" s="256"/>
      <c r="Q144" s="256"/>
      <c r="R144" s="147"/>
      <c r="T144" s="148"/>
      <c r="U144" s="145"/>
      <c r="V144" s="145"/>
      <c r="W144" s="149">
        <f>SUM(W145:W147)</f>
        <v>0</v>
      </c>
      <c r="X144" s="145"/>
      <c r="Y144" s="149">
        <f>SUM(Y145:Y147)</f>
        <v>12.810281400000001</v>
      </c>
      <c r="Z144" s="145"/>
      <c r="AA144" s="150">
        <f>SUM(AA145:AA147)</f>
        <v>0</v>
      </c>
      <c r="AR144" s="151" t="s">
        <v>80</v>
      </c>
      <c r="AT144" s="152" t="s">
        <v>73</v>
      </c>
      <c r="AU144" s="152" t="s">
        <v>80</v>
      </c>
      <c r="AY144" s="151" t="s">
        <v>139</v>
      </c>
      <c r="BK144" s="153">
        <f>SUM(BK145:BK147)</f>
        <v>0</v>
      </c>
    </row>
    <row r="145" spans="2:65" s="1" customFormat="1" ht="44.25" customHeight="1">
      <c r="B145" s="126"/>
      <c r="C145" s="155" t="s">
        <v>199</v>
      </c>
      <c r="D145" s="155" t="s">
        <v>140</v>
      </c>
      <c r="E145" s="156" t="s">
        <v>200</v>
      </c>
      <c r="F145" s="242" t="s">
        <v>201</v>
      </c>
      <c r="G145" s="242"/>
      <c r="H145" s="242"/>
      <c r="I145" s="242"/>
      <c r="J145" s="157" t="s">
        <v>143</v>
      </c>
      <c r="K145" s="158">
        <v>6.62</v>
      </c>
      <c r="L145" s="243">
        <v>0</v>
      </c>
      <c r="M145" s="243"/>
      <c r="N145" s="244">
        <f>ROUND(L145*K145,2)</f>
        <v>0</v>
      </c>
      <c r="O145" s="244"/>
      <c r="P145" s="244"/>
      <c r="Q145" s="244"/>
      <c r="R145" s="129"/>
      <c r="T145" s="159" t="s">
        <v>5</v>
      </c>
      <c r="U145" s="42" t="s">
        <v>42</v>
      </c>
      <c r="V145" s="34"/>
      <c r="W145" s="160">
        <f>V145*K145</f>
        <v>0</v>
      </c>
      <c r="X145" s="160">
        <v>1.8907700000000001</v>
      </c>
      <c r="Y145" s="160">
        <f>X145*K145</f>
        <v>12.516897400000001</v>
      </c>
      <c r="Z145" s="160">
        <v>0</v>
      </c>
      <c r="AA145" s="161">
        <f>Z145*K145</f>
        <v>0</v>
      </c>
      <c r="AR145" s="17" t="s">
        <v>144</v>
      </c>
      <c r="AT145" s="17" t="s">
        <v>140</v>
      </c>
      <c r="AU145" s="17" t="s">
        <v>119</v>
      </c>
      <c r="AY145" s="17" t="s">
        <v>139</v>
      </c>
      <c r="BE145" s="100">
        <f>IF(U145="základná",N145,0)</f>
        <v>0</v>
      </c>
      <c r="BF145" s="100">
        <f>IF(U145="znížená",N145,0)</f>
        <v>0</v>
      </c>
      <c r="BG145" s="100">
        <f>IF(U145="zákl. prenesená",N145,0)</f>
        <v>0</v>
      </c>
      <c r="BH145" s="100">
        <f>IF(U145="zníž. prenesená",N145,0)</f>
        <v>0</v>
      </c>
      <c r="BI145" s="100">
        <f>IF(U145="nulová",N145,0)</f>
        <v>0</v>
      </c>
      <c r="BJ145" s="17" t="s">
        <v>119</v>
      </c>
      <c r="BK145" s="100">
        <f>ROUND(L145*K145,2)</f>
        <v>0</v>
      </c>
      <c r="BL145" s="17" t="s">
        <v>144</v>
      </c>
      <c r="BM145" s="17" t="s">
        <v>202</v>
      </c>
    </row>
    <row r="146" spans="2:65" s="1" customFormat="1" ht="31.5" customHeight="1">
      <c r="B146" s="126"/>
      <c r="C146" s="155" t="s">
        <v>203</v>
      </c>
      <c r="D146" s="155" t="s">
        <v>140</v>
      </c>
      <c r="E146" s="156" t="s">
        <v>204</v>
      </c>
      <c r="F146" s="242" t="s">
        <v>205</v>
      </c>
      <c r="G146" s="242"/>
      <c r="H146" s="242"/>
      <c r="I146" s="242"/>
      <c r="J146" s="157" t="s">
        <v>143</v>
      </c>
      <c r="K146" s="158">
        <v>0.12</v>
      </c>
      <c r="L146" s="243">
        <v>0</v>
      </c>
      <c r="M146" s="243"/>
      <c r="N146" s="244">
        <f>ROUND(L146*K146,2)</f>
        <v>0</v>
      </c>
      <c r="O146" s="244"/>
      <c r="P146" s="244"/>
      <c r="Q146" s="244"/>
      <c r="R146" s="129"/>
      <c r="T146" s="159" t="s">
        <v>5</v>
      </c>
      <c r="U146" s="42" t="s">
        <v>42</v>
      </c>
      <c r="V146" s="34"/>
      <c r="W146" s="160">
        <f>V146*K146</f>
        <v>0</v>
      </c>
      <c r="X146" s="160">
        <v>2.40645</v>
      </c>
      <c r="Y146" s="160">
        <f>X146*K146</f>
        <v>0.28877399999999998</v>
      </c>
      <c r="Z146" s="160">
        <v>0</v>
      </c>
      <c r="AA146" s="161">
        <f>Z146*K146</f>
        <v>0</v>
      </c>
      <c r="AR146" s="17" t="s">
        <v>144</v>
      </c>
      <c r="AT146" s="17" t="s">
        <v>140</v>
      </c>
      <c r="AU146" s="17" t="s">
        <v>119</v>
      </c>
      <c r="AY146" s="17" t="s">
        <v>139</v>
      </c>
      <c r="BE146" s="100">
        <f>IF(U146="základná",N146,0)</f>
        <v>0</v>
      </c>
      <c r="BF146" s="100">
        <f>IF(U146="znížená",N146,0)</f>
        <v>0</v>
      </c>
      <c r="BG146" s="100">
        <f>IF(U146="zákl. prenesená",N146,0)</f>
        <v>0</v>
      </c>
      <c r="BH146" s="100">
        <f>IF(U146="zníž. prenesená",N146,0)</f>
        <v>0</v>
      </c>
      <c r="BI146" s="100">
        <f>IF(U146="nulová",N146,0)</f>
        <v>0</v>
      </c>
      <c r="BJ146" s="17" t="s">
        <v>119</v>
      </c>
      <c r="BK146" s="100">
        <f>ROUND(L146*K146,2)</f>
        <v>0</v>
      </c>
      <c r="BL146" s="17" t="s">
        <v>144</v>
      </c>
      <c r="BM146" s="17" t="s">
        <v>206</v>
      </c>
    </row>
    <row r="147" spans="2:65" s="1" customFormat="1" ht="44.25" customHeight="1">
      <c r="B147" s="126"/>
      <c r="C147" s="155" t="s">
        <v>207</v>
      </c>
      <c r="D147" s="155" t="s">
        <v>140</v>
      </c>
      <c r="E147" s="156" t="s">
        <v>208</v>
      </c>
      <c r="F147" s="242" t="s">
        <v>209</v>
      </c>
      <c r="G147" s="242"/>
      <c r="H147" s="242"/>
      <c r="I147" s="242"/>
      <c r="J147" s="157" t="s">
        <v>159</v>
      </c>
      <c r="K147" s="158">
        <v>1</v>
      </c>
      <c r="L147" s="243">
        <v>0</v>
      </c>
      <c r="M147" s="243"/>
      <c r="N147" s="244">
        <f>ROUND(L147*K147,2)</f>
        <v>0</v>
      </c>
      <c r="O147" s="244"/>
      <c r="P147" s="244"/>
      <c r="Q147" s="244"/>
      <c r="R147" s="129"/>
      <c r="T147" s="159" t="s">
        <v>5</v>
      </c>
      <c r="U147" s="42" t="s">
        <v>42</v>
      </c>
      <c r="V147" s="34"/>
      <c r="W147" s="160">
        <f>V147*K147</f>
        <v>0</v>
      </c>
      <c r="X147" s="160">
        <v>4.6100000000000004E-3</v>
      </c>
      <c r="Y147" s="160">
        <f>X147*K147</f>
        <v>4.6100000000000004E-3</v>
      </c>
      <c r="Z147" s="160">
        <v>0</v>
      </c>
      <c r="AA147" s="161">
        <f>Z147*K147</f>
        <v>0</v>
      </c>
      <c r="AR147" s="17" t="s">
        <v>144</v>
      </c>
      <c r="AT147" s="17" t="s">
        <v>140</v>
      </c>
      <c r="AU147" s="17" t="s">
        <v>119</v>
      </c>
      <c r="AY147" s="17" t="s">
        <v>139</v>
      </c>
      <c r="BE147" s="100">
        <f>IF(U147="základná",N147,0)</f>
        <v>0</v>
      </c>
      <c r="BF147" s="100">
        <f>IF(U147="znížená",N147,0)</f>
        <v>0</v>
      </c>
      <c r="BG147" s="100">
        <f>IF(U147="zákl. prenesená",N147,0)</f>
        <v>0</v>
      </c>
      <c r="BH147" s="100">
        <f>IF(U147="zníž. prenesená",N147,0)</f>
        <v>0</v>
      </c>
      <c r="BI147" s="100">
        <f>IF(U147="nulová",N147,0)</f>
        <v>0</v>
      </c>
      <c r="BJ147" s="17" t="s">
        <v>119</v>
      </c>
      <c r="BK147" s="100">
        <f>ROUND(L147*K147,2)</f>
        <v>0</v>
      </c>
      <c r="BL147" s="17" t="s">
        <v>144</v>
      </c>
      <c r="BM147" s="17" t="s">
        <v>210</v>
      </c>
    </row>
    <row r="148" spans="2:65" s="9" customFormat="1" ht="29.85" customHeight="1">
      <c r="B148" s="144"/>
      <c r="C148" s="145"/>
      <c r="D148" s="154" t="s">
        <v>107</v>
      </c>
      <c r="E148" s="154"/>
      <c r="F148" s="154"/>
      <c r="G148" s="154"/>
      <c r="H148" s="154"/>
      <c r="I148" s="154"/>
      <c r="J148" s="154"/>
      <c r="K148" s="154"/>
      <c r="L148" s="154"/>
      <c r="M148" s="154"/>
      <c r="N148" s="255">
        <f>BK148</f>
        <v>0</v>
      </c>
      <c r="O148" s="256"/>
      <c r="P148" s="256"/>
      <c r="Q148" s="256"/>
      <c r="R148" s="147"/>
      <c r="T148" s="148"/>
      <c r="U148" s="145"/>
      <c r="V148" s="145"/>
      <c r="W148" s="149">
        <f>SUM(W149:W191)</f>
        <v>0</v>
      </c>
      <c r="X148" s="145"/>
      <c r="Y148" s="149">
        <f>SUM(Y149:Y191)</f>
        <v>6.2188800000000004E-3</v>
      </c>
      <c r="Z148" s="145"/>
      <c r="AA148" s="150">
        <f>SUM(AA149:AA191)</f>
        <v>0</v>
      </c>
      <c r="AR148" s="151" t="s">
        <v>80</v>
      </c>
      <c r="AT148" s="152" t="s">
        <v>73</v>
      </c>
      <c r="AU148" s="152" t="s">
        <v>80</v>
      </c>
      <c r="AY148" s="151" t="s">
        <v>139</v>
      </c>
      <c r="BK148" s="153">
        <f>SUM(BK149:BK191)</f>
        <v>0</v>
      </c>
    </row>
    <row r="149" spans="2:65" s="1" customFormat="1" ht="44.25" customHeight="1">
      <c r="B149" s="126"/>
      <c r="C149" s="155" t="s">
        <v>211</v>
      </c>
      <c r="D149" s="155" t="s">
        <v>140</v>
      </c>
      <c r="E149" s="156" t="s">
        <v>212</v>
      </c>
      <c r="F149" s="242" t="s">
        <v>213</v>
      </c>
      <c r="G149" s="242"/>
      <c r="H149" s="242"/>
      <c r="I149" s="242"/>
      <c r="J149" s="157" t="s">
        <v>214</v>
      </c>
      <c r="K149" s="158">
        <v>2</v>
      </c>
      <c r="L149" s="243">
        <v>0</v>
      </c>
      <c r="M149" s="243"/>
      <c r="N149" s="244">
        <f t="shared" ref="N149:N191" si="15">ROUND(L149*K149,2)</f>
        <v>0</v>
      </c>
      <c r="O149" s="244"/>
      <c r="P149" s="244"/>
      <c r="Q149" s="244"/>
      <c r="R149" s="129"/>
      <c r="T149" s="159" t="s">
        <v>5</v>
      </c>
      <c r="U149" s="42" t="s">
        <v>42</v>
      </c>
      <c r="V149" s="34"/>
      <c r="W149" s="160">
        <f t="shared" ref="W149:W191" si="16">V149*K149</f>
        <v>0</v>
      </c>
      <c r="X149" s="160">
        <v>0</v>
      </c>
      <c r="Y149" s="160">
        <f t="shared" ref="Y149:Y191" si="17">X149*K149</f>
        <v>0</v>
      </c>
      <c r="Z149" s="160">
        <v>0</v>
      </c>
      <c r="AA149" s="161">
        <f t="shared" ref="AA149:AA191" si="18">Z149*K149</f>
        <v>0</v>
      </c>
      <c r="AR149" s="17" t="s">
        <v>144</v>
      </c>
      <c r="AT149" s="17" t="s">
        <v>140</v>
      </c>
      <c r="AU149" s="17" t="s">
        <v>119</v>
      </c>
      <c r="AY149" s="17" t="s">
        <v>139</v>
      </c>
      <c r="BE149" s="100">
        <f t="shared" ref="BE149:BE191" si="19">IF(U149="základná",N149,0)</f>
        <v>0</v>
      </c>
      <c r="BF149" s="100">
        <f t="shared" ref="BF149:BF191" si="20">IF(U149="znížená",N149,0)</f>
        <v>0</v>
      </c>
      <c r="BG149" s="100">
        <f t="shared" ref="BG149:BG191" si="21">IF(U149="zákl. prenesená",N149,0)</f>
        <v>0</v>
      </c>
      <c r="BH149" s="100">
        <f t="shared" ref="BH149:BH191" si="22">IF(U149="zníž. prenesená",N149,0)</f>
        <v>0</v>
      </c>
      <c r="BI149" s="100">
        <f t="shared" ref="BI149:BI191" si="23">IF(U149="nulová",N149,0)</f>
        <v>0</v>
      </c>
      <c r="BJ149" s="17" t="s">
        <v>119</v>
      </c>
      <c r="BK149" s="100">
        <f t="shared" ref="BK149:BK191" si="24">ROUND(L149*K149,2)</f>
        <v>0</v>
      </c>
      <c r="BL149" s="17" t="s">
        <v>144</v>
      </c>
      <c r="BM149" s="17" t="s">
        <v>215</v>
      </c>
    </row>
    <row r="150" spans="2:65" s="1" customFormat="1" ht="31.5" customHeight="1">
      <c r="B150" s="126"/>
      <c r="C150" s="162" t="s">
        <v>216</v>
      </c>
      <c r="D150" s="162" t="s">
        <v>187</v>
      </c>
      <c r="E150" s="163" t="s">
        <v>217</v>
      </c>
      <c r="F150" s="245" t="s">
        <v>218</v>
      </c>
      <c r="G150" s="245"/>
      <c r="H150" s="245"/>
      <c r="I150" s="245"/>
      <c r="J150" s="164" t="s">
        <v>219</v>
      </c>
      <c r="K150" s="165">
        <v>2.1859999999999999</v>
      </c>
      <c r="L150" s="246">
        <v>0</v>
      </c>
      <c r="M150" s="246"/>
      <c r="N150" s="247">
        <f t="shared" si="15"/>
        <v>0</v>
      </c>
      <c r="O150" s="244"/>
      <c r="P150" s="244"/>
      <c r="Q150" s="244"/>
      <c r="R150" s="129"/>
      <c r="T150" s="159" t="s">
        <v>5</v>
      </c>
      <c r="U150" s="42" t="s">
        <v>42</v>
      </c>
      <c r="V150" s="34"/>
      <c r="W150" s="160">
        <f t="shared" si="16"/>
        <v>0</v>
      </c>
      <c r="X150" s="160">
        <v>1.58E-3</v>
      </c>
      <c r="Y150" s="160">
        <f t="shared" si="17"/>
        <v>3.4538799999999999E-3</v>
      </c>
      <c r="Z150" s="160">
        <v>0</v>
      </c>
      <c r="AA150" s="161">
        <f t="shared" si="18"/>
        <v>0</v>
      </c>
      <c r="AR150" s="17" t="s">
        <v>169</v>
      </c>
      <c r="AT150" s="17" t="s">
        <v>187</v>
      </c>
      <c r="AU150" s="17" t="s">
        <v>119</v>
      </c>
      <c r="AY150" s="17" t="s">
        <v>139</v>
      </c>
      <c r="BE150" s="100">
        <f t="shared" si="19"/>
        <v>0</v>
      </c>
      <c r="BF150" s="100">
        <f t="shared" si="20"/>
        <v>0</v>
      </c>
      <c r="BG150" s="100">
        <f t="shared" si="21"/>
        <v>0</v>
      </c>
      <c r="BH150" s="100">
        <f t="shared" si="22"/>
        <v>0</v>
      </c>
      <c r="BI150" s="100">
        <f t="shared" si="23"/>
        <v>0</v>
      </c>
      <c r="BJ150" s="17" t="s">
        <v>119</v>
      </c>
      <c r="BK150" s="100">
        <f t="shared" si="24"/>
        <v>0</v>
      </c>
      <c r="BL150" s="17" t="s">
        <v>144</v>
      </c>
      <c r="BM150" s="17" t="s">
        <v>220</v>
      </c>
    </row>
    <row r="151" spans="2:65" s="1" customFormat="1" ht="44.25" customHeight="1">
      <c r="B151" s="126"/>
      <c r="C151" s="155" t="s">
        <v>10</v>
      </c>
      <c r="D151" s="155" t="s">
        <v>140</v>
      </c>
      <c r="E151" s="156" t="s">
        <v>221</v>
      </c>
      <c r="F151" s="242" t="s">
        <v>222</v>
      </c>
      <c r="G151" s="242"/>
      <c r="H151" s="242"/>
      <c r="I151" s="242"/>
      <c r="J151" s="157" t="s">
        <v>214</v>
      </c>
      <c r="K151" s="158">
        <v>62.5</v>
      </c>
      <c r="L151" s="243">
        <v>0</v>
      </c>
      <c r="M151" s="243"/>
      <c r="N151" s="244">
        <f t="shared" si="15"/>
        <v>0</v>
      </c>
      <c r="O151" s="244"/>
      <c r="P151" s="244"/>
      <c r="Q151" s="244"/>
      <c r="R151" s="129"/>
      <c r="T151" s="159" t="s">
        <v>5</v>
      </c>
      <c r="U151" s="42" t="s">
        <v>42</v>
      </c>
      <c r="V151" s="34"/>
      <c r="W151" s="160">
        <f t="shared" si="16"/>
        <v>0</v>
      </c>
      <c r="X151" s="160">
        <v>1.0000000000000001E-5</v>
      </c>
      <c r="Y151" s="160">
        <f t="shared" si="17"/>
        <v>6.2500000000000001E-4</v>
      </c>
      <c r="Z151" s="160">
        <v>0</v>
      </c>
      <c r="AA151" s="161">
        <f t="shared" si="18"/>
        <v>0</v>
      </c>
      <c r="AR151" s="17" t="s">
        <v>144</v>
      </c>
      <c r="AT151" s="17" t="s">
        <v>140</v>
      </c>
      <c r="AU151" s="17" t="s">
        <v>119</v>
      </c>
      <c r="AY151" s="17" t="s">
        <v>139</v>
      </c>
      <c r="BE151" s="100">
        <f t="shared" si="19"/>
        <v>0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7" t="s">
        <v>119</v>
      </c>
      <c r="BK151" s="100">
        <f t="shared" si="24"/>
        <v>0</v>
      </c>
      <c r="BL151" s="17" t="s">
        <v>144</v>
      </c>
      <c r="BM151" s="17" t="s">
        <v>223</v>
      </c>
    </row>
    <row r="152" spans="2:65" s="1" customFormat="1" ht="31.5" customHeight="1">
      <c r="B152" s="126"/>
      <c r="C152" s="162" t="s">
        <v>224</v>
      </c>
      <c r="D152" s="162" t="s">
        <v>187</v>
      </c>
      <c r="E152" s="163" t="s">
        <v>225</v>
      </c>
      <c r="F152" s="245" t="s">
        <v>226</v>
      </c>
      <c r="G152" s="245"/>
      <c r="H152" s="245"/>
      <c r="I152" s="245"/>
      <c r="J152" s="164" t="s">
        <v>219</v>
      </c>
      <c r="K152" s="165">
        <v>34.155999999999999</v>
      </c>
      <c r="L152" s="246">
        <v>0</v>
      </c>
      <c r="M152" s="246"/>
      <c r="N152" s="247">
        <f t="shared" si="15"/>
        <v>0</v>
      </c>
      <c r="O152" s="244"/>
      <c r="P152" s="244"/>
      <c r="Q152" s="244"/>
      <c r="R152" s="129"/>
      <c r="T152" s="159" t="s">
        <v>5</v>
      </c>
      <c r="U152" s="42" t="s">
        <v>42</v>
      </c>
      <c r="V152" s="34"/>
      <c r="W152" s="160">
        <f t="shared" si="16"/>
        <v>0</v>
      </c>
      <c r="X152" s="160">
        <v>0</v>
      </c>
      <c r="Y152" s="160">
        <f t="shared" si="17"/>
        <v>0</v>
      </c>
      <c r="Z152" s="160">
        <v>0</v>
      </c>
      <c r="AA152" s="161">
        <f t="shared" si="18"/>
        <v>0</v>
      </c>
      <c r="AR152" s="17" t="s">
        <v>169</v>
      </c>
      <c r="AT152" s="17" t="s">
        <v>187</v>
      </c>
      <c r="AU152" s="17" t="s">
        <v>119</v>
      </c>
      <c r="AY152" s="17" t="s">
        <v>139</v>
      </c>
      <c r="BE152" s="100">
        <f t="shared" si="19"/>
        <v>0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7" t="s">
        <v>119</v>
      </c>
      <c r="BK152" s="100">
        <f t="shared" si="24"/>
        <v>0</v>
      </c>
      <c r="BL152" s="17" t="s">
        <v>144</v>
      </c>
      <c r="BM152" s="17" t="s">
        <v>227</v>
      </c>
    </row>
    <row r="153" spans="2:65" s="1" customFormat="1" ht="44.25" customHeight="1">
      <c r="B153" s="126"/>
      <c r="C153" s="155" t="s">
        <v>228</v>
      </c>
      <c r="D153" s="155" t="s">
        <v>140</v>
      </c>
      <c r="E153" s="156" t="s">
        <v>229</v>
      </c>
      <c r="F153" s="242" t="s">
        <v>230</v>
      </c>
      <c r="G153" s="242"/>
      <c r="H153" s="242"/>
      <c r="I153" s="242"/>
      <c r="J153" s="157" t="s">
        <v>214</v>
      </c>
      <c r="K153" s="158">
        <v>19</v>
      </c>
      <c r="L153" s="243">
        <v>0</v>
      </c>
      <c r="M153" s="243"/>
      <c r="N153" s="244">
        <f t="shared" si="15"/>
        <v>0</v>
      </c>
      <c r="O153" s="244"/>
      <c r="P153" s="244"/>
      <c r="Q153" s="244"/>
      <c r="R153" s="129"/>
      <c r="T153" s="159" t="s">
        <v>5</v>
      </c>
      <c r="U153" s="42" t="s">
        <v>42</v>
      </c>
      <c r="V153" s="34"/>
      <c r="W153" s="160">
        <f t="shared" si="16"/>
        <v>0</v>
      </c>
      <c r="X153" s="160">
        <v>1.0000000000000001E-5</v>
      </c>
      <c r="Y153" s="160">
        <f t="shared" si="17"/>
        <v>1.9000000000000001E-4</v>
      </c>
      <c r="Z153" s="160">
        <v>0</v>
      </c>
      <c r="AA153" s="161">
        <f t="shared" si="18"/>
        <v>0</v>
      </c>
      <c r="AR153" s="17" t="s">
        <v>144</v>
      </c>
      <c r="AT153" s="17" t="s">
        <v>140</v>
      </c>
      <c r="AU153" s="17" t="s">
        <v>119</v>
      </c>
      <c r="AY153" s="17" t="s">
        <v>139</v>
      </c>
      <c r="BE153" s="100">
        <f t="shared" si="19"/>
        <v>0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7" t="s">
        <v>119</v>
      </c>
      <c r="BK153" s="100">
        <f t="shared" si="24"/>
        <v>0</v>
      </c>
      <c r="BL153" s="17" t="s">
        <v>144</v>
      </c>
      <c r="BM153" s="17" t="s">
        <v>231</v>
      </c>
    </row>
    <row r="154" spans="2:65" s="1" customFormat="1" ht="31.5" customHeight="1">
      <c r="B154" s="126"/>
      <c r="C154" s="162" t="s">
        <v>232</v>
      </c>
      <c r="D154" s="162" t="s">
        <v>187</v>
      </c>
      <c r="E154" s="163" t="s">
        <v>233</v>
      </c>
      <c r="F154" s="245" t="s">
        <v>234</v>
      </c>
      <c r="G154" s="245"/>
      <c r="H154" s="245"/>
      <c r="I154" s="245"/>
      <c r="J154" s="164" t="s">
        <v>219</v>
      </c>
      <c r="K154" s="165">
        <v>10.384</v>
      </c>
      <c r="L154" s="246">
        <v>0</v>
      </c>
      <c r="M154" s="246"/>
      <c r="N154" s="247">
        <f t="shared" si="15"/>
        <v>0</v>
      </c>
      <c r="O154" s="244"/>
      <c r="P154" s="244"/>
      <c r="Q154" s="244"/>
      <c r="R154" s="129"/>
      <c r="T154" s="159" t="s">
        <v>5</v>
      </c>
      <c r="U154" s="42" t="s">
        <v>42</v>
      </c>
      <c r="V154" s="34"/>
      <c r="W154" s="160">
        <f t="shared" si="16"/>
        <v>0</v>
      </c>
      <c r="X154" s="160">
        <v>0</v>
      </c>
      <c r="Y154" s="160">
        <f t="shared" si="17"/>
        <v>0</v>
      </c>
      <c r="Z154" s="160">
        <v>0</v>
      </c>
      <c r="AA154" s="161">
        <f t="shared" si="18"/>
        <v>0</v>
      </c>
      <c r="AR154" s="17" t="s">
        <v>169</v>
      </c>
      <c r="AT154" s="17" t="s">
        <v>187</v>
      </c>
      <c r="AU154" s="17" t="s">
        <v>119</v>
      </c>
      <c r="AY154" s="17" t="s">
        <v>139</v>
      </c>
      <c r="BE154" s="100">
        <f t="shared" si="19"/>
        <v>0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7" t="s">
        <v>119</v>
      </c>
      <c r="BK154" s="100">
        <f t="shared" si="24"/>
        <v>0</v>
      </c>
      <c r="BL154" s="17" t="s">
        <v>144</v>
      </c>
      <c r="BM154" s="17" t="s">
        <v>235</v>
      </c>
    </row>
    <row r="155" spans="2:65" s="1" customFormat="1" ht="31.5" customHeight="1">
      <c r="B155" s="126"/>
      <c r="C155" s="155" t="s">
        <v>236</v>
      </c>
      <c r="D155" s="155" t="s">
        <v>140</v>
      </c>
      <c r="E155" s="156" t="s">
        <v>237</v>
      </c>
      <c r="F155" s="242" t="s">
        <v>238</v>
      </c>
      <c r="G155" s="242"/>
      <c r="H155" s="242"/>
      <c r="I155" s="242"/>
      <c r="J155" s="157" t="s">
        <v>219</v>
      </c>
      <c r="K155" s="158">
        <v>6</v>
      </c>
      <c r="L155" s="243">
        <v>0</v>
      </c>
      <c r="M155" s="243"/>
      <c r="N155" s="244">
        <f t="shared" si="15"/>
        <v>0</v>
      </c>
      <c r="O155" s="244"/>
      <c r="P155" s="244"/>
      <c r="Q155" s="244"/>
      <c r="R155" s="129"/>
      <c r="T155" s="159" t="s">
        <v>5</v>
      </c>
      <c r="U155" s="42" t="s">
        <v>42</v>
      </c>
      <c r="V155" s="34"/>
      <c r="W155" s="160">
        <f t="shared" si="16"/>
        <v>0</v>
      </c>
      <c r="X155" s="160">
        <v>2.0000000000000002E-5</v>
      </c>
      <c r="Y155" s="160">
        <f t="shared" si="17"/>
        <v>1.2000000000000002E-4</v>
      </c>
      <c r="Z155" s="160">
        <v>0</v>
      </c>
      <c r="AA155" s="161">
        <f t="shared" si="18"/>
        <v>0</v>
      </c>
      <c r="AR155" s="17" t="s">
        <v>144</v>
      </c>
      <c r="AT155" s="17" t="s">
        <v>140</v>
      </c>
      <c r="AU155" s="17" t="s">
        <v>119</v>
      </c>
      <c r="AY155" s="17" t="s">
        <v>139</v>
      </c>
      <c r="BE155" s="100">
        <f t="shared" si="19"/>
        <v>0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17" t="s">
        <v>119</v>
      </c>
      <c r="BK155" s="100">
        <f t="shared" si="24"/>
        <v>0</v>
      </c>
      <c r="BL155" s="17" t="s">
        <v>144</v>
      </c>
      <c r="BM155" s="17" t="s">
        <v>239</v>
      </c>
    </row>
    <row r="156" spans="2:65" s="1" customFormat="1" ht="44.25" customHeight="1">
      <c r="B156" s="126"/>
      <c r="C156" s="162" t="s">
        <v>240</v>
      </c>
      <c r="D156" s="162" t="s">
        <v>187</v>
      </c>
      <c r="E156" s="163" t="s">
        <v>241</v>
      </c>
      <c r="F156" s="245" t="s">
        <v>242</v>
      </c>
      <c r="G156" s="245"/>
      <c r="H156" s="245"/>
      <c r="I156" s="245"/>
      <c r="J156" s="164" t="s">
        <v>219</v>
      </c>
      <c r="K156" s="165">
        <v>3</v>
      </c>
      <c r="L156" s="246">
        <v>0</v>
      </c>
      <c r="M156" s="246"/>
      <c r="N156" s="247">
        <f t="shared" si="15"/>
        <v>0</v>
      </c>
      <c r="O156" s="244"/>
      <c r="P156" s="244"/>
      <c r="Q156" s="244"/>
      <c r="R156" s="129"/>
      <c r="T156" s="159" t="s">
        <v>5</v>
      </c>
      <c r="U156" s="42" t="s">
        <v>42</v>
      </c>
      <c r="V156" s="34"/>
      <c r="W156" s="160">
        <f t="shared" si="16"/>
        <v>0</v>
      </c>
      <c r="X156" s="160">
        <v>0</v>
      </c>
      <c r="Y156" s="160">
        <f t="shared" si="17"/>
        <v>0</v>
      </c>
      <c r="Z156" s="160">
        <v>0</v>
      </c>
      <c r="AA156" s="161">
        <f t="shared" si="18"/>
        <v>0</v>
      </c>
      <c r="AR156" s="17" t="s">
        <v>169</v>
      </c>
      <c r="AT156" s="17" t="s">
        <v>187</v>
      </c>
      <c r="AU156" s="17" t="s">
        <v>119</v>
      </c>
      <c r="AY156" s="17" t="s">
        <v>139</v>
      </c>
      <c r="BE156" s="100">
        <f t="shared" si="19"/>
        <v>0</v>
      </c>
      <c r="BF156" s="100">
        <f t="shared" si="20"/>
        <v>0</v>
      </c>
      <c r="BG156" s="100">
        <f t="shared" si="21"/>
        <v>0</v>
      </c>
      <c r="BH156" s="100">
        <f t="shared" si="22"/>
        <v>0</v>
      </c>
      <c r="BI156" s="100">
        <f t="shared" si="23"/>
        <v>0</v>
      </c>
      <c r="BJ156" s="17" t="s">
        <v>119</v>
      </c>
      <c r="BK156" s="100">
        <f t="shared" si="24"/>
        <v>0</v>
      </c>
      <c r="BL156" s="17" t="s">
        <v>144</v>
      </c>
      <c r="BM156" s="17" t="s">
        <v>243</v>
      </c>
    </row>
    <row r="157" spans="2:65" s="1" customFormat="1" ht="31.5" customHeight="1">
      <c r="B157" s="126"/>
      <c r="C157" s="162" t="s">
        <v>244</v>
      </c>
      <c r="D157" s="162" t="s">
        <v>187</v>
      </c>
      <c r="E157" s="163" t="s">
        <v>245</v>
      </c>
      <c r="F157" s="245" t="s">
        <v>496</v>
      </c>
      <c r="G157" s="245"/>
      <c r="H157" s="245"/>
      <c r="I157" s="245"/>
      <c r="J157" s="164" t="s">
        <v>219</v>
      </c>
      <c r="K157" s="165">
        <v>3</v>
      </c>
      <c r="L157" s="246">
        <v>0</v>
      </c>
      <c r="M157" s="246"/>
      <c r="N157" s="247">
        <f t="shared" si="15"/>
        <v>0</v>
      </c>
      <c r="O157" s="244"/>
      <c r="P157" s="244"/>
      <c r="Q157" s="244"/>
      <c r="R157" s="129"/>
      <c r="T157" s="159" t="s">
        <v>5</v>
      </c>
      <c r="U157" s="42" t="s">
        <v>42</v>
      </c>
      <c r="V157" s="34"/>
      <c r="W157" s="160">
        <f t="shared" si="16"/>
        <v>0</v>
      </c>
      <c r="X157" s="160">
        <v>0</v>
      </c>
      <c r="Y157" s="160">
        <f t="shared" si="17"/>
        <v>0</v>
      </c>
      <c r="Z157" s="160">
        <v>0</v>
      </c>
      <c r="AA157" s="161">
        <f t="shared" si="18"/>
        <v>0</v>
      </c>
      <c r="AR157" s="17" t="s">
        <v>169</v>
      </c>
      <c r="AT157" s="17" t="s">
        <v>187</v>
      </c>
      <c r="AU157" s="17" t="s">
        <v>119</v>
      </c>
      <c r="AY157" s="17" t="s">
        <v>139</v>
      </c>
      <c r="BE157" s="100">
        <f t="shared" si="19"/>
        <v>0</v>
      </c>
      <c r="BF157" s="100">
        <f t="shared" si="20"/>
        <v>0</v>
      </c>
      <c r="BG157" s="100">
        <f t="shared" si="21"/>
        <v>0</v>
      </c>
      <c r="BH157" s="100">
        <f t="shared" si="22"/>
        <v>0</v>
      </c>
      <c r="BI157" s="100">
        <f t="shared" si="23"/>
        <v>0</v>
      </c>
      <c r="BJ157" s="17" t="s">
        <v>119</v>
      </c>
      <c r="BK157" s="100">
        <f t="shared" si="24"/>
        <v>0</v>
      </c>
      <c r="BL157" s="17" t="s">
        <v>144</v>
      </c>
      <c r="BM157" s="17" t="s">
        <v>246</v>
      </c>
    </row>
    <row r="158" spans="2:65" s="1" customFormat="1" ht="31.5" customHeight="1">
      <c r="B158" s="126"/>
      <c r="C158" s="155" t="s">
        <v>247</v>
      </c>
      <c r="D158" s="155" t="s">
        <v>140</v>
      </c>
      <c r="E158" s="156" t="s">
        <v>248</v>
      </c>
      <c r="F158" s="242" t="s">
        <v>249</v>
      </c>
      <c r="G158" s="242"/>
      <c r="H158" s="242"/>
      <c r="I158" s="242"/>
      <c r="J158" s="157" t="s">
        <v>219</v>
      </c>
      <c r="K158" s="158">
        <v>8</v>
      </c>
      <c r="L158" s="243">
        <v>0</v>
      </c>
      <c r="M158" s="243"/>
      <c r="N158" s="244">
        <f t="shared" si="15"/>
        <v>0</v>
      </c>
      <c r="O158" s="244"/>
      <c r="P158" s="244"/>
      <c r="Q158" s="244"/>
      <c r="R158" s="129"/>
      <c r="T158" s="159" t="s">
        <v>5</v>
      </c>
      <c r="U158" s="42" t="s">
        <v>42</v>
      </c>
      <c r="V158" s="34"/>
      <c r="W158" s="160">
        <f t="shared" si="16"/>
        <v>0</v>
      </c>
      <c r="X158" s="160">
        <v>2.0000000000000002E-5</v>
      </c>
      <c r="Y158" s="160">
        <f t="shared" si="17"/>
        <v>1.6000000000000001E-4</v>
      </c>
      <c r="Z158" s="160">
        <v>0</v>
      </c>
      <c r="AA158" s="161">
        <f t="shared" si="18"/>
        <v>0</v>
      </c>
      <c r="AR158" s="17" t="s">
        <v>144</v>
      </c>
      <c r="AT158" s="17" t="s">
        <v>140</v>
      </c>
      <c r="AU158" s="17" t="s">
        <v>119</v>
      </c>
      <c r="AY158" s="17" t="s">
        <v>139</v>
      </c>
      <c r="BE158" s="100">
        <f t="shared" si="19"/>
        <v>0</v>
      </c>
      <c r="BF158" s="100">
        <f t="shared" si="20"/>
        <v>0</v>
      </c>
      <c r="BG158" s="100">
        <f t="shared" si="21"/>
        <v>0</v>
      </c>
      <c r="BH158" s="100">
        <f t="shared" si="22"/>
        <v>0</v>
      </c>
      <c r="BI158" s="100">
        <f t="shared" si="23"/>
        <v>0</v>
      </c>
      <c r="BJ158" s="17" t="s">
        <v>119</v>
      </c>
      <c r="BK158" s="100">
        <f t="shared" si="24"/>
        <v>0</v>
      </c>
      <c r="BL158" s="17" t="s">
        <v>144</v>
      </c>
      <c r="BM158" s="17" t="s">
        <v>250</v>
      </c>
    </row>
    <row r="159" spans="2:65" s="1" customFormat="1" ht="44.25" customHeight="1">
      <c r="B159" s="126"/>
      <c r="C159" s="162" t="s">
        <v>251</v>
      </c>
      <c r="D159" s="162" t="s">
        <v>187</v>
      </c>
      <c r="E159" s="163" t="s">
        <v>252</v>
      </c>
      <c r="F159" s="245" t="s">
        <v>253</v>
      </c>
      <c r="G159" s="245"/>
      <c r="H159" s="245"/>
      <c r="I159" s="245"/>
      <c r="J159" s="164" t="s">
        <v>219</v>
      </c>
      <c r="K159" s="165">
        <v>4</v>
      </c>
      <c r="L159" s="246">
        <v>0</v>
      </c>
      <c r="M159" s="246"/>
      <c r="N159" s="247">
        <f t="shared" si="15"/>
        <v>0</v>
      </c>
      <c r="O159" s="244"/>
      <c r="P159" s="244"/>
      <c r="Q159" s="244"/>
      <c r="R159" s="129"/>
      <c r="T159" s="159" t="s">
        <v>5</v>
      </c>
      <c r="U159" s="42" t="s">
        <v>42</v>
      </c>
      <c r="V159" s="34"/>
      <c r="W159" s="160">
        <f t="shared" si="16"/>
        <v>0</v>
      </c>
      <c r="X159" s="160">
        <v>0</v>
      </c>
      <c r="Y159" s="160">
        <f t="shared" si="17"/>
        <v>0</v>
      </c>
      <c r="Z159" s="160">
        <v>0</v>
      </c>
      <c r="AA159" s="161">
        <f t="shared" si="18"/>
        <v>0</v>
      </c>
      <c r="AR159" s="17" t="s">
        <v>169</v>
      </c>
      <c r="AT159" s="17" t="s">
        <v>187</v>
      </c>
      <c r="AU159" s="17" t="s">
        <v>119</v>
      </c>
      <c r="AY159" s="17" t="s">
        <v>139</v>
      </c>
      <c r="BE159" s="100">
        <f t="shared" si="19"/>
        <v>0</v>
      </c>
      <c r="BF159" s="100">
        <f t="shared" si="20"/>
        <v>0</v>
      </c>
      <c r="BG159" s="100">
        <f t="shared" si="21"/>
        <v>0</v>
      </c>
      <c r="BH159" s="100">
        <f t="shared" si="22"/>
        <v>0</v>
      </c>
      <c r="BI159" s="100">
        <f t="shared" si="23"/>
        <v>0</v>
      </c>
      <c r="BJ159" s="17" t="s">
        <v>119</v>
      </c>
      <c r="BK159" s="100">
        <f t="shared" si="24"/>
        <v>0</v>
      </c>
      <c r="BL159" s="17" t="s">
        <v>144</v>
      </c>
      <c r="BM159" s="17" t="s">
        <v>254</v>
      </c>
    </row>
    <row r="160" spans="2:65" s="1" customFormat="1" ht="44.25" customHeight="1">
      <c r="B160" s="126"/>
      <c r="C160" s="162" t="s">
        <v>255</v>
      </c>
      <c r="D160" s="162" t="s">
        <v>187</v>
      </c>
      <c r="E160" s="163" t="s">
        <v>256</v>
      </c>
      <c r="F160" s="245" t="s">
        <v>257</v>
      </c>
      <c r="G160" s="245"/>
      <c r="H160" s="245"/>
      <c r="I160" s="245"/>
      <c r="J160" s="164" t="s">
        <v>219</v>
      </c>
      <c r="K160" s="165">
        <v>4</v>
      </c>
      <c r="L160" s="246">
        <v>0</v>
      </c>
      <c r="M160" s="246"/>
      <c r="N160" s="247">
        <f t="shared" si="15"/>
        <v>0</v>
      </c>
      <c r="O160" s="244"/>
      <c r="P160" s="244"/>
      <c r="Q160" s="244"/>
      <c r="R160" s="129"/>
      <c r="T160" s="159" t="s">
        <v>5</v>
      </c>
      <c r="U160" s="42" t="s">
        <v>42</v>
      </c>
      <c r="V160" s="34"/>
      <c r="W160" s="160">
        <f t="shared" si="16"/>
        <v>0</v>
      </c>
      <c r="X160" s="160">
        <v>0</v>
      </c>
      <c r="Y160" s="160">
        <f t="shared" si="17"/>
        <v>0</v>
      </c>
      <c r="Z160" s="160">
        <v>0</v>
      </c>
      <c r="AA160" s="161">
        <f t="shared" si="18"/>
        <v>0</v>
      </c>
      <c r="AR160" s="17" t="s">
        <v>169</v>
      </c>
      <c r="AT160" s="17" t="s">
        <v>187</v>
      </c>
      <c r="AU160" s="17" t="s">
        <v>119</v>
      </c>
      <c r="AY160" s="17" t="s">
        <v>139</v>
      </c>
      <c r="BE160" s="100">
        <f t="shared" si="19"/>
        <v>0</v>
      </c>
      <c r="BF160" s="100">
        <f t="shared" si="20"/>
        <v>0</v>
      </c>
      <c r="BG160" s="100">
        <f t="shared" si="21"/>
        <v>0</v>
      </c>
      <c r="BH160" s="100">
        <f t="shared" si="22"/>
        <v>0</v>
      </c>
      <c r="BI160" s="100">
        <f t="shared" si="23"/>
        <v>0</v>
      </c>
      <c r="BJ160" s="17" t="s">
        <v>119</v>
      </c>
      <c r="BK160" s="100">
        <f t="shared" si="24"/>
        <v>0</v>
      </c>
      <c r="BL160" s="17" t="s">
        <v>144</v>
      </c>
      <c r="BM160" s="17" t="s">
        <v>258</v>
      </c>
    </row>
    <row r="161" spans="2:65" s="1" customFormat="1" ht="31.5" customHeight="1">
      <c r="B161" s="126"/>
      <c r="C161" s="162" t="s">
        <v>259</v>
      </c>
      <c r="D161" s="162" t="s">
        <v>187</v>
      </c>
      <c r="E161" s="163" t="s">
        <v>260</v>
      </c>
      <c r="F161" s="245" t="s">
        <v>497</v>
      </c>
      <c r="G161" s="245"/>
      <c r="H161" s="245"/>
      <c r="I161" s="245"/>
      <c r="J161" s="164" t="s">
        <v>219</v>
      </c>
      <c r="K161" s="165">
        <v>4</v>
      </c>
      <c r="L161" s="246">
        <v>0</v>
      </c>
      <c r="M161" s="246"/>
      <c r="N161" s="247">
        <f t="shared" si="15"/>
        <v>0</v>
      </c>
      <c r="O161" s="244"/>
      <c r="P161" s="244"/>
      <c r="Q161" s="244"/>
      <c r="R161" s="129"/>
      <c r="T161" s="159" t="s">
        <v>5</v>
      </c>
      <c r="U161" s="42" t="s">
        <v>42</v>
      </c>
      <c r="V161" s="34"/>
      <c r="W161" s="160">
        <f t="shared" si="16"/>
        <v>0</v>
      </c>
      <c r="X161" s="160">
        <v>0</v>
      </c>
      <c r="Y161" s="160">
        <f t="shared" si="17"/>
        <v>0</v>
      </c>
      <c r="Z161" s="160">
        <v>0</v>
      </c>
      <c r="AA161" s="161">
        <f t="shared" si="18"/>
        <v>0</v>
      </c>
      <c r="AR161" s="17" t="s">
        <v>169</v>
      </c>
      <c r="AT161" s="17" t="s">
        <v>187</v>
      </c>
      <c r="AU161" s="17" t="s">
        <v>119</v>
      </c>
      <c r="AY161" s="17" t="s">
        <v>139</v>
      </c>
      <c r="BE161" s="100">
        <f t="shared" si="19"/>
        <v>0</v>
      </c>
      <c r="BF161" s="100">
        <f t="shared" si="20"/>
        <v>0</v>
      </c>
      <c r="BG161" s="100">
        <f t="shared" si="21"/>
        <v>0</v>
      </c>
      <c r="BH161" s="100">
        <f t="shared" si="22"/>
        <v>0</v>
      </c>
      <c r="BI161" s="100">
        <f t="shared" si="23"/>
        <v>0</v>
      </c>
      <c r="BJ161" s="17" t="s">
        <v>119</v>
      </c>
      <c r="BK161" s="100">
        <f t="shared" si="24"/>
        <v>0</v>
      </c>
      <c r="BL161" s="17" t="s">
        <v>144</v>
      </c>
      <c r="BM161" s="17" t="s">
        <v>261</v>
      </c>
    </row>
    <row r="162" spans="2:65" s="1" customFormat="1" ht="44.25" customHeight="1">
      <c r="B162" s="126"/>
      <c r="C162" s="155" t="s">
        <v>262</v>
      </c>
      <c r="D162" s="155" t="s">
        <v>140</v>
      </c>
      <c r="E162" s="156" t="s">
        <v>263</v>
      </c>
      <c r="F162" s="242" t="s">
        <v>264</v>
      </c>
      <c r="G162" s="242"/>
      <c r="H162" s="242"/>
      <c r="I162" s="242"/>
      <c r="J162" s="157" t="s">
        <v>219</v>
      </c>
      <c r="K162" s="158">
        <v>4</v>
      </c>
      <c r="L162" s="243">
        <v>0</v>
      </c>
      <c r="M162" s="243"/>
      <c r="N162" s="244">
        <f t="shared" si="15"/>
        <v>0</v>
      </c>
      <c r="O162" s="244"/>
      <c r="P162" s="244"/>
      <c r="Q162" s="244"/>
      <c r="R162" s="129"/>
      <c r="T162" s="159" t="s">
        <v>5</v>
      </c>
      <c r="U162" s="42" t="s">
        <v>42</v>
      </c>
      <c r="V162" s="34"/>
      <c r="W162" s="160">
        <f t="shared" si="16"/>
        <v>0</v>
      </c>
      <c r="X162" s="160">
        <v>2.0000000000000002E-5</v>
      </c>
      <c r="Y162" s="160">
        <f t="shared" si="17"/>
        <v>8.0000000000000007E-5</v>
      </c>
      <c r="Z162" s="160">
        <v>0</v>
      </c>
      <c r="AA162" s="161">
        <f t="shared" si="18"/>
        <v>0</v>
      </c>
      <c r="AR162" s="17" t="s">
        <v>144</v>
      </c>
      <c r="AT162" s="17" t="s">
        <v>140</v>
      </c>
      <c r="AU162" s="17" t="s">
        <v>119</v>
      </c>
      <c r="AY162" s="17" t="s">
        <v>139</v>
      </c>
      <c r="BE162" s="100">
        <f t="shared" si="19"/>
        <v>0</v>
      </c>
      <c r="BF162" s="100">
        <f t="shared" si="20"/>
        <v>0</v>
      </c>
      <c r="BG162" s="100">
        <f t="shared" si="21"/>
        <v>0</v>
      </c>
      <c r="BH162" s="100">
        <f t="shared" si="22"/>
        <v>0</v>
      </c>
      <c r="BI162" s="100">
        <f t="shared" si="23"/>
        <v>0</v>
      </c>
      <c r="BJ162" s="17" t="s">
        <v>119</v>
      </c>
      <c r="BK162" s="100">
        <f t="shared" si="24"/>
        <v>0</v>
      </c>
      <c r="BL162" s="17" t="s">
        <v>144</v>
      </c>
      <c r="BM162" s="17" t="s">
        <v>265</v>
      </c>
    </row>
    <row r="163" spans="2:65" s="1" customFormat="1" ht="44.25" customHeight="1">
      <c r="B163" s="126"/>
      <c r="C163" s="162" t="s">
        <v>266</v>
      </c>
      <c r="D163" s="162" t="s">
        <v>187</v>
      </c>
      <c r="E163" s="163" t="s">
        <v>267</v>
      </c>
      <c r="F163" s="245" t="s">
        <v>268</v>
      </c>
      <c r="G163" s="245"/>
      <c r="H163" s="245"/>
      <c r="I163" s="245"/>
      <c r="J163" s="164" t="s">
        <v>219</v>
      </c>
      <c r="K163" s="165">
        <v>4</v>
      </c>
      <c r="L163" s="246">
        <v>0</v>
      </c>
      <c r="M163" s="246"/>
      <c r="N163" s="247">
        <f t="shared" si="15"/>
        <v>0</v>
      </c>
      <c r="O163" s="244"/>
      <c r="P163" s="244"/>
      <c r="Q163" s="244"/>
      <c r="R163" s="129"/>
      <c r="T163" s="159" t="s">
        <v>5</v>
      </c>
      <c r="U163" s="42" t="s">
        <v>42</v>
      </c>
      <c r="V163" s="34"/>
      <c r="W163" s="160">
        <f t="shared" si="16"/>
        <v>0</v>
      </c>
      <c r="X163" s="160">
        <v>0</v>
      </c>
      <c r="Y163" s="160">
        <f t="shared" si="17"/>
        <v>0</v>
      </c>
      <c r="Z163" s="160">
        <v>0</v>
      </c>
      <c r="AA163" s="161">
        <f t="shared" si="18"/>
        <v>0</v>
      </c>
      <c r="AR163" s="17" t="s">
        <v>169</v>
      </c>
      <c r="AT163" s="17" t="s">
        <v>187</v>
      </c>
      <c r="AU163" s="17" t="s">
        <v>119</v>
      </c>
      <c r="AY163" s="17" t="s">
        <v>139</v>
      </c>
      <c r="BE163" s="100">
        <f t="shared" si="19"/>
        <v>0</v>
      </c>
      <c r="BF163" s="100">
        <f t="shared" si="20"/>
        <v>0</v>
      </c>
      <c r="BG163" s="100">
        <f t="shared" si="21"/>
        <v>0</v>
      </c>
      <c r="BH163" s="100">
        <f t="shared" si="22"/>
        <v>0</v>
      </c>
      <c r="BI163" s="100">
        <f t="shared" si="23"/>
        <v>0</v>
      </c>
      <c r="BJ163" s="17" t="s">
        <v>119</v>
      </c>
      <c r="BK163" s="100">
        <f t="shared" si="24"/>
        <v>0</v>
      </c>
      <c r="BL163" s="17" t="s">
        <v>144</v>
      </c>
      <c r="BM163" s="17" t="s">
        <v>269</v>
      </c>
    </row>
    <row r="164" spans="2:65" s="1" customFormat="1" ht="31.5" customHeight="1">
      <c r="B164" s="126"/>
      <c r="C164" s="155" t="s">
        <v>270</v>
      </c>
      <c r="D164" s="155" t="s">
        <v>140</v>
      </c>
      <c r="E164" s="156" t="s">
        <v>271</v>
      </c>
      <c r="F164" s="242" t="s">
        <v>272</v>
      </c>
      <c r="G164" s="242"/>
      <c r="H164" s="242"/>
      <c r="I164" s="242"/>
      <c r="J164" s="157" t="s">
        <v>219</v>
      </c>
      <c r="K164" s="158">
        <v>59</v>
      </c>
      <c r="L164" s="243">
        <v>0</v>
      </c>
      <c r="M164" s="243"/>
      <c r="N164" s="244">
        <f t="shared" si="15"/>
        <v>0</v>
      </c>
      <c r="O164" s="244"/>
      <c r="P164" s="244"/>
      <c r="Q164" s="244"/>
      <c r="R164" s="129"/>
      <c r="T164" s="159" t="s">
        <v>5</v>
      </c>
      <c r="U164" s="42" t="s">
        <v>42</v>
      </c>
      <c r="V164" s="34"/>
      <c r="W164" s="160">
        <f t="shared" si="16"/>
        <v>0</v>
      </c>
      <c r="X164" s="160">
        <v>2.0000000000000002E-5</v>
      </c>
      <c r="Y164" s="160">
        <f t="shared" si="17"/>
        <v>1.1800000000000001E-3</v>
      </c>
      <c r="Z164" s="160">
        <v>0</v>
      </c>
      <c r="AA164" s="161">
        <f t="shared" si="18"/>
        <v>0</v>
      </c>
      <c r="AR164" s="17" t="s">
        <v>144</v>
      </c>
      <c r="AT164" s="17" t="s">
        <v>140</v>
      </c>
      <c r="AU164" s="17" t="s">
        <v>119</v>
      </c>
      <c r="AY164" s="17" t="s">
        <v>139</v>
      </c>
      <c r="BE164" s="100">
        <f t="shared" si="19"/>
        <v>0</v>
      </c>
      <c r="BF164" s="100">
        <f t="shared" si="20"/>
        <v>0</v>
      </c>
      <c r="BG164" s="100">
        <f t="shared" si="21"/>
        <v>0</v>
      </c>
      <c r="BH164" s="100">
        <f t="shared" si="22"/>
        <v>0</v>
      </c>
      <c r="BI164" s="100">
        <f t="shared" si="23"/>
        <v>0</v>
      </c>
      <c r="BJ164" s="17" t="s">
        <v>119</v>
      </c>
      <c r="BK164" s="100">
        <f t="shared" si="24"/>
        <v>0</v>
      </c>
      <c r="BL164" s="17" t="s">
        <v>144</v>
      </c>
      <c r="BM164" s="17" t="s">
        <v>273</v>
      </c>
    </row>
    <row r="165" spans="2:65" s="1" customFormat="1" ht="44.25" customHeight="1">
      <c r="B165" s="126"/>
      <c r="C165" s="162" t="s">
        <v>274</v>
      </c>
      <c r="D165" s="162" t="s">
        <v>187</v>
      </c>
      <c r="E165" s="163" t="s">
        <v>275</v>
      </c>
      <c r="F165" s="245" t="s">
        <v>276</v>
      </c>
      <c r="G165" s="245"/>
      <c r="H165" s="245"/>
      <c r="I165" s="245"/>
      <c r="J165" s="164" t="s">
        <v>219</v>
      </c>
      <c r="K165" s="165">
        <v>12</v>
      </c>
      <c r="L165" s="246">
        <v>0</v>
      </c>
      <c r="M165" s="246"/>
      <c r="N165" s="247">
        <f t="shared" si="15"/>
        <v>0</v>
      </c>
      <c r="O165" s="244"/>
      <c r="P165" s="244"/>
      <c r="Q165" s="244"/>
      <c r="R165" s="129"/>
      <c r="T165" s="159" t="s">
        <v>5</v>
      </c>
      <c r="U165" s="42" t="s">
        <v>42</v>
      </c>
      <c r="V165" s="34"/>
      <c r="W165" s="160">
        <f t="shared" si="16"/>
        <v>0</v>
      </c>
      <c r="X165" s="160">
        <v>0</v>
      </c>
      <c r="Y165" s="160">
        <f t="shared" si="17"/>
        <v>0</v>
      </c>
      <c r="Z165" s="160">
        <v>0</v>
      </c>
      <c r="AA165" s="161">
        <f t="shared" si="18"/>
        <v>0</v>
      </c>
      <c r="AR165" s="17" t="s">
        <v>169</v>
      </c>
      <c r="AT165" s="17" t="s">
        <v>187</v>
      </c>
      <c r="AU165" s="17" t="s">
        <v>119</v>
      </c>
      <c r="AY165" s="17" t="s">
        <v>139</v>
      </c>
      <c r="BE165" s="100">
        <f t="shared" si="19"/>
        <v>0</v>
      </c>
      <c r="BF165" s="100">
        <f t="shared" si="20"/>
        <v>0</v>
      </c>
      <c r="BG165" s="100">
        <f t="shared" si="21"/>
        <v>0</v>
      </c>
      <c r="BH165" s="100">
        <f t="shared" si="22"/>
        <v>0</v>
      </c>
      <c r="BI165" s="100">
        <f t="shared" si="23"/>
        <v>0</v>
      </c>
      <c r="BJ165" s="17" t="s">
        <v>119</v>
      </c>
      <c r="BK165" s="100">
        <f t="shared" si="24"/>
        <v>0</v>
      </c>
      <c r="BL165" s="17" t="s">
        <v>144</v>
      </c>
      <c r="BM165" s="17" t="s">
        <v>277</v>
      </c>
    </row>
    <row r="166" spans="2:65" s="1" customFormat="1" ht="44.25" customHeight="1">
      <c r="B166" s="126"/>
      <c r="C166" s="162" t="s">
        <v>278</v>
      </c>
      <c r="D166" s="162" t="s">
        <v>187</v>
      </c>
      <c r="E166" s="163" t="s">
        <v>279</v>
      </c>
      <c r="F166" s="245" t="s">
        <v>280</v>
      </c>
      <c r="G166" s="245"/>
      <c r="H166" s="245"/>
      <c r="I166" s="245"/>
      <c r="J166" s="164" t="s">
        <v>219</v>
      </c>
      <c r="K166" s="165">
        <v>3</v>
      </c>
      <c r="L166" s="246">
        <v>0</v>
      </c>
      <c r="M166" s="246"/>
      <c r="N166" s="247">
        <f t="shared" si="15"/>
        <v>0</v>
      </c>
      <c r="O166" s="244"/>
      <c r="P166" s="244"/>
      <c r="Q166" s="244"/>
      <c r="R166" s="129"/>
      <c r="T166" s="159" t="s">
        <v>5</v>
      </c>
      <c r="U166" s="42" t="s">
        <v>42</v>
      </c>
      <c r="V166" s="34"/>
      <c r="W166" s="160">
        <f t="shared" si="16"/>
        <v>0</v>
      </c>
      <c r="X166" s="160">
        <v>0</v>
      </c>
      <c r="Y166" s="160">
        <f t="shared" si="17"/>
        <v>0</v>
      </c>
      <c r="Z166" s="160">
        <v>0</v>
      </c>
      <c r="AA166" s="161">
        <f t="shared" si="18"/>
        <v>0</v>
      </c>
      <c r="AR166" s="17" t="s">
        <v>169</v>
      </c>
      <c r="AT166" s="17" t="s">
        <v>187</v>
      </c>
      <c r="AU166" s="17" t="s">
        <v>119</v>
      </c>
      <c r="AY166" s="17" t="s">
        <v>139</v>
      </c>
      <c r="BE166" s="100">
        <f t="shared" si="19"/>
        <v>0</v>
      </c>
      <c r="BF166" s="100">
        <f t="shared" si="20"/>
        <v>0</v>
      </c>
      <c r="BG166" s="100">
        <f t="shared" si="21"/>
        <v>0</v>
      </c>
      <c r="BH166" s="100">
        <f t="shared" si="22"/>
        <v>0</v>
      </c>
      <c r="BI166" s="100">
        <f t="shared" si="23"/>
        <v>0</v>
      </c>
      <c r="BJ166" s="17" t="s">
        <v>119</v>
      </c>
      <c r="BK166" s="100">
        <f t="shared" si="24"/>
        <v>0</v>
      </c>
      <c r="BL166" s="17" t="s">
        <v>144</v>
      </c>
      <c r="BM166" s="17" t="s">
        <v>281</v>
      </c>
    </row>
    <row r="167" spans="2:65" s="1" customFormat="1" ht="44.25" customHeight="1">
      <c r="B167" s="126"/>
      <c r="C167" s="162" t="s">
        <v>282</v>
      </c>
      <c r="D167" s="162" t="s">
        <v>187</v>
      </c>
      <c r="E167" s="163" t="s">
        <v>283</v>
      </c>
      <c r="F167" s="245" t="s">
        <v>284</v>
      </c>
      <c r="G167" s="245"/>
      <c r="H167" s="245"/>
      <c r="I167" s="245"/>
      <c r="J167" s="164" t="s">
        <v>219</v>
      </c>
      <c r="K167" s="165">
        <v>4</v>
      </c>
      <c r="L167" s="246">
        <v>0</v>
      </c>
      <c r="M167" s="246"/>
      <c r="N167" s="247">
        <f t="shared" si="15"/>
        <v>0</v>
      </c>
      <c r="O167" s="244"/>
      <c r="P167" s="244"/>
      <c r="Q167" s="244"/>
      <c r="R167" s="129"/>
      <c r="T167" s="159" t="s">
        <v>5</v>
      </c>
      <c r="U167" s="42" t="s">
        <v>42</v>
      </c>
      <c r="V167" s="34"/>
      <c r="W167" s="160">
        <f t="shared" si="16"/>
        <v>0</v>
      </c>
      <c r="X167" s="160">
        <v>0</v>
      </c>
      <c r="Y167" s="160">
        <f t="shared" si="17"/>
        <v>0</v>
      </c>
      <c r="Z167" s="160">
        <v>0</v>
      </c>
      <c r="AA167" s="161">
        <f t="shared" si="18"/>
        <v>0</v>
      </c>
      <c r="AR167" s="17" t="s">
        <v>169</v>
      </c>
      <c r="AT167" s="17" t="s">
        <v>187</v>
      </c>
      <c r="AU167" s="17" t="s">
        <v>119</v>
      </c>
      <c r="AY167" s="17" t="s">
        <v>139</v>
      </c>
      <c r="BE167" s="100">
        <f t="shared" si="19"/>
        <v>0</v>
      </c>
      <c r="BF167" s="100">
        <f t="shared" si="20"/>
        <v>0</v>
      </c>
      <c r="BG167" s="100">
        <f t="shared" si="21"/>
        <v>0</v>
      </c>
      <c r="BH167" s="100">
        <f t="shared" si="22"/>
        <v>0</v>
      </c>
      <c r="BI167" s="100">
        <f t="shared" si="23"/>
        <v>0</v>
      </c>
      <c r="BJ167" s="17" t="s">
        <v>119</v>
      </c>
      <c r="BK167" s="100">
        <f t="shared" si="24"/>
        <v>0</v>
      </c>
      <c r="BL167" s="17" t="s">
        <v>144</v>
      </c>
      <c r="BM167" s="17" t="s">
        <v>285</v>
      </c>
    </row>
    <row r="168" spans="2:65" s="1" customFormat="1" ht="44.25" customHeight="1">
      <c r="B168" s="126"/>
      <c r="C168" s="162" t="s">
        <v>286</v>
      </c>
      <c r="D168" s="162" t="s">
        <v>187</v>
      </c>
      <c r="E168" s="163" t="s">
        <v>287</v>
      </c>
      <c r="F168" s="245" t="s">
        <v>288</v>
      </c>
      <c r="G168" s="245"/>
      <c r="H168" s="245"/>
      <c r="I168" s="245"/>
      <c r="J168" s="164" t="s">
        <v>219</v>
      </c>
      <c r="K168" s="165">
        <v>6</v>
      </c>
      <c r="L168" s="246">
        <v>0</v>
      </c>
      <c r="M168" s="246"/>
      <c r="N168" s="247">
        <f t="shared" si="15"/>
        <v>0</v>
      </c>
      <c r="O168" s="244"/>
      <c r="P168" s="244"/>
      <c r="Q168" s="244"/>
      <c r="R168" s="129"/>
      <c r="T168" s="159" t="s">
        <v>5</v>
      </c>
      <c r="U168" s="42" t="s">
        <v>42</v>
      </c>
      <c r="V168" s="34"/>
      <c r="W168" s="160">
        <f t="shared" si="16"/>
        <v>0</v>
      </c>
      <c r="X168" s="160">
        <v>0</v>
      </c>
      <c r="Y168" s="160">
        <f t="shared" si="17"/>
        <v>0</v>
      </c>
      <c r="Z168" s="160">
        <v>0</v>
      </c>
      <c r="AA168" s="161">
        <f t="shared" si="18"/>
        <v>0</v>
      </c>
      <c r="AR168" s="17" t="s">
        <v>169</v>
      </c>
      <c r="AT168" s="17" t="s">
        <v>187</v>
      </c>
      <c r="AU168" s="17" t="s">
        <v>119</v>
      </c>
      <c r="AY168" s="17" t="s">
        <v>139</v>
      </c>
      <c r="BE168" s="100">
        <f t="shared" si="19"/>
        <v>0</v>
      </c>
      <c r="BF168" s="100">
        <f t="shared" si="20"/>
        <v>0</v>
      </c>
      <c r="BG168" s="100">
        <f t="shared" si="21"/>
        <v>0</v>
      </c>
      <c r="BH168" s="100">
        <f t="shared" si="22"/>
        <v>0</v>
      </c>
      <c r="BI168" s="100">
        <f t="shared" si="23"/>
        <v>0</v>
      </c>
      <c r="BJ168" s="17" t="s">
        <v>119</v>
      </c>
      <c r="BK168" s="100">
        <f t="shared" si="24"/>
        <v>0</v>
      </c>
      <c r="BL168" s="17" t="s">
        <v>144</v>
      </c>
      <c r="BM168" s="17" t="s">
        <v>289</v>
      </c>
    </row>
    <row r="169" spans="2:65" s="1" customFormat="1" ht="44.25" customHeight="1">
      <c r="B169" s="126"/>
      <c r="C169" s="162" t="s">
        <v>290</v>
      </c>
      <c r="D169" s="162" t="s">
        <v>187</v>
      </c>
      <c r="E169" s="163" t="s">
        <v>291</v>
      </c>
      <c r="F169" s="245" t="s">
        <v>292</v>
      </c>
      <c r="G169" s="245"/>
      <c r="H169" s="245"/>
      <c r="I169" s="245"/>
      <c r="J169" s="164" t="s">
        <v>219</v>
      </c>
      <c r="K169" s="165">
        <v>1</v>
      </c>
      <c r="L169" s="246">
        <v>0</v>
      </c>
      <c r="M169" s="246"/>
      <c r="N169" s="247">
        <f t="shared" si="15"/>
        <v>0</v>
      </c>
      <c r="O169" s="244"/>
      <c r="P169" s="244"/>
      <c r="Q169" s="244"/>
      <c r="R169" s="129"/>
      <c r="T169" s="159" t="s">
        <v>5</v>
      </c>
      <c r="U169" s="42" t="s">
        <v>42</v>
      </c>
      <c r="V169" s="34"/>
      <c r="W169" s="160">
        <f t="shared" si="16"/>
        <v>0</v>
      </c>
      <c r="X169" s="160">
        <v>0</v>
      </c>
      <c r="Y169" s="160">
        <f t="shared" si="17"/>
        <v>0</v>
      </c>
      <c r="Z169" s="160">
        <v>0</v>
      </c>
      <c r="AA169" s="161">
        <f t="shared" si="18"/>
        <v>0</v>
      </c>
      <c r="AR169" s="17" t="s">
        <v>169</v>
      </c>
      <c r="AT169" s="17" t="s">
        <v>187</v>
      </c>
      <c r="AU169" s="17" t="s">
        <v>119</v>
      </c>
      <c r="AY169" s="17" t="s">
        <v>139</v>
      </c>
      <c r="BE169" s="100">
        <f t="shared" si="19"/>
        <v>0</v>
      </c>
      <c r="BF169" s="100">
        <f t="shared" si="20"/>
        <v>0</v>
      </c>
      <c r="BG169" s="100">
        <f t="shared" si="21"/>
        <v>0</v>
      </c>
      <c r="BH169" s="100">
        <f t="shared" si="22"/>
        <v>0</v>
      </c>
      <c r="BI169" s="100">
        <f t="shared" si="23"/>
        <v>0</v>
      </c>
      <c r="BJ169" s="17" t="s">
        <v>119</v>
      </c>
      <c r="BK169" s="100">
        <f t="shared" si="24"/>
        <v>0</v>
      </c>
      <c r="BL169" s="17" t="s">
        <v>144</v>
      </c>
      <c r="BM169" s="17" t="s">
        <v>293</v>
      </c>
    </row>
    <row r="170" spans="2:65" s="1" customFormat="1" ht="44.25" customHeight="1">
      <c r="B170" s="126"/>
      <c r="C170" s="162" t="s">
        <v>294</v>
      </c>
      <c r="D170" s="162" t="s">
        <v>187</v>
      </c>
      <c r="E170" s="163" t="s">
        <v>295</v>
      </c>
      <c r="F170" s="245" t="s">
        <v>296</v>
      </c>
      <c r="G170" s="245"/>
      <c r="H170" s="245"/>
      <c r="I170" s="245"/>
      <c r="J170" s="164" t="s">
        <v>219</v>
      </c>
      <c r="K170" s="165">
        <v>4</v>
      </c>
      <c r="L170" s="246">
        <v>0</v>
      </c>
      <c r="M170" s="246"/>
      <c r="N170" s="247">
        <f t="shared" si="15"/>
        <v>0</v>
      </c>
      <c r="O170" s="244"/>
      <c r="P170" s="244"/>
      <c r="Q170" s="244"/>
      <c r="R170" s="129"/>
      <c r="T170" s="159" t="s">
        <v>5</v>
      </c>
      <c r="U170" s="42" t="s">
        <v>42</v>
      </c>
      <c r="V170" s="34"/>
      <c r="W170" s="160">
        <f t="shared" si="16"/>
        <v>0</v>
      </c>
      <c r="X170" s="160">
        <v>0</v>
      </c>
      <c r="Y170" s="160">
        <f t="shared" si="17"/>
        <v>0</v>
      </c>
      <c r="Z170" s="160">
        <v>0</v>
      </c>
      <c r="AA170" s="161">
        <f t="shared" si="18"/>
        <v>0</v>
      </c>
      <c r="AR170" s="17" t="s">
        <v>169</v>
      </c>
      <c r="AT170" s="17" t="s">
        <v>187</v>
      </c>
      <c r="AU170" s="17" t="s">
        <v>119</v>
      </c>
      <c r="AY170" s="17" t="s">
        <v>139</v>
      </c>
      <c r="BE170" s="100">
        <f t="shared" si="19"/>
        <v>0</v>
      </c>
      <c r="BF170" s="100">
        <f t="shared" si="20"/>
        <v>0</v>
      </c>
      <c r="BG170" s="100">
        <f t="shared" si="21"/>
        <v>0</v>
      </c>
      <c r="BH170" s="100">
        <f t="shared" si="22"/>
        <v>0</v>
      </c>
      <c r="BI170" s="100">
        <f t="shared" si="23"/>
        <v>0</v>
      </c>
      <c r="BJ170" s="17" t="s">
        <v>119</v>
      </c>
      <c r="BK170" s="100">
        <f t="shared" si="24"/>
        <v>0</v>
      </c>
      <c r="BL170" s="17" t="s">
        <v>144</v>
      </c>
      <c r="BM170" s="17" t="s">
        <v>297</v>
      </c>
    </row>
    <row r="171" spans="2:65" s="1" customFormat="1" ht="44.25" customHeight="1">
      <c r="B171" s="126"/>
      <c r="C171" s="162" t="s">
        <v>298</v>
      </c>
      <c r="D171" s="162" t="s">
        <v>187</v>
      </c>
      <c r="E171" s="163" t="s">
        <v>299</v>
      </c>
      <c r="F171" s="245" t="s">
        <v>300</v>
      </c>
      <c r="G171" s="245"/>
      <c r="H171" s="245"/>
      <c r="I171" s="245"/>
      <c r="J171" s="164" t="s">
        <v>219</v>
      </c>
      <c r="K171" s="165">
        <v>4</v>
      </c>
      <c r="L171" s="246">
        <v>0</v>
      </c>
      <c r="M171" s="246"/>
      <c r="N171" s="247">
        <f t="shared" si="15"/>
        <v>0</v>
      </c>
      <c r="O171" s="244"/>
      <c r="P171" s="244"/>
      <c r="Q171" s="244"/>
      <c r="R171" s="129"/>
      <c r="T171" s="159" t="s">
        <v>5</v>
      </c>
      <c r="U171" s="42" t="s">
        <v>42</v>
      </c>
      <c r="V171" s="34"/>
      <c r="W171" s="160">
        <f t="shared" si="16"/>
        <v>0</v>
      </c>
      <c r="X171" s="160">
        <v>0</v>
      </c>
      <c r="Y171" s="160">
        <f t="shared" si="17"/>
        <v>0</v>
      </c>
      <c r="Z171" s="160">
        <v>0</v>
      </c>
      <c r="AA171" s="161">
        <f t="shared" si="18"/>
        <v>0</v>
      </c>
      <c r="AR171" s="17" t="s">
        <v>169</v>
      </c>
      <c r="AT171" s="17" t="s">
        <v>187</v>
      </c>
      <c r="AU171" s="17" t="s">
        <v>119</v>
      </c>
      <c r="AY171" s="17" t="s">
        <v>139</v>
      </c>
      <c r="BE171" s="100">
        <f t="shared" si="19"/>
        <v>0</v>
      </c>
      <c r="BF171" s="100">
        <f t="shared" si="20"/>
        <v>0</v>
      </c>
      <c r="BG171" s="100">
        <f t="shared" si="21"/>
        <v>0</v>
      </c>
      <c r="BH171" s="100">
        <f t="shared" si="22"/>
        <v>0</v>
      </c>
      <c r="BI171" s="100">
        <f t="shared" si="23"/>
        <v>0</v>
      </c>
      <c r="BJ171" s="17" t="s">
        <v>119</v>
      </c>
      <c r="BK171" s="100">
        <f t="shared" si="24"/>
        <v>0</v>
      </c>
      <c r="BL171" s="17" t="s">
        <v>144</v>
      </c>
      <c r="BM171" s="17" t="s">
        <v>301</v>
      </c>
    </row>
    <row r="172" spans="2:65" s="1" customFormat="1" ht="44.25" customHeight="1">
      <c r="B172" s="126"/>
      <c r="C172" s="162" t="s">
        <v>302</v>
      </c>
      <c r="D172" s="162" t="s">
        <v>187</v>
      </c>
      <c r="E172" s="163" t="s">
        <v>303</v>
      </c>
      <c r="F172" s="245" t="s">
        <v>304</v>
      </c>
      <c r="G172" s="245"/>
      <c r="H172" s="245"/>
      <c r="I172" s="245"/>
      <c r="J172" s="164" t="s">
        <v>219</v>
      </c>
      <c r="K172" s="165">
        <v>10</v>
      </c>
      <c r="L172" s="246">
        <v>0</v>
      </c>
      <c r="M172" s="246"/>
      <c r="N172" s="247">
        <f t="shared" si="15"/>
        <v>0</v>
      </c>
      <c r="O172" s="244"/>
      <c r="P172" s="244"/>
      <c r="Q172" s="244"/>
      <c r="R172" s="129"/>
      <c r="T172" s="159" t="s">
        <v>5</v>
      </c>
      <c r="U172" s="42" t="s">
        <v>42</v>
      </c>
      <c r="V172" s="34"/>
      <c r="W172" s="160">
        <f t="shared" si="16"/>
        <v>0</v>
      </c>
      <c r="X172" s="160">
        <v>0</v>
      </c>
      <c r="Y172" s="160">
        <f t="shared" si="17"/>
        <v>0</v>
      </c>
      <c r="Z172" s="160">
        <v>0</v>
      </c>
      <c r="AA172" s="161">
        <f t="shared" si="18"/>
        <v>0</v>
      </c>
      <c r="AR172" s="17" t="s">
        <v>169</v>
      </c>
      <c r="AT172" s="17" t="s">
        <v>187</v>
      </c>
      <c r="AU172" s="17" t="s">
        <v>119</v>
      </c>
      <c r="AY172" s="17" t="s">
        <v>139</v>
      </c>
      <c r="BE172" s="100">
        <f t="shared" si="19"/>
        <v>0</v>
      </c>
      <c r="BF172" s="100">
        <f t="shared" si="20"/>
        <v>0</v>
      </c>
      <c r="BG172" s="100">
        <f t="shared" si="21"/>
        <v>0</v>
      </c>
      <c r="BH172" s="100">
        <f t="shared" si="22"/>
        <v>0</v>
      </c>
      <c r="BI172" s="100">
        <f t="shared" si="23"/>
        <v>0</v>
      </c>
      <c r="BJ172" s="17" t="s">
        <v>119</v>
      </c>
      <c r="BK172" s="100">
        <f t="shared" si="24"/>
        <v>0</v>
      </c>
      <c r="BL172" s="17" t="s">
        <v>144</v>
      </c>
      <c r="BM172" s="17" t="s">
        <v>305</v>
      </c>
    </row>
    <row r="173" spans="2:65" s="1" customFormat="1" ht="44.25" customHeight="1">
      <c r="B173" s="126"/>
      <c r="C173" s="162" t="s">
        <v>306</v>
      </c>
      <c r="D173" s="162" t="s">
        <v>187</v>
      </c>
      <c r="E173" s="163" t="s">
        <v>307</v>
      </c>
      <c r="F173" s="245" t="s">
        <v>308</v>
      </c>
      <c r="G173" s="245"/>
      <c r="H173" s="245"/>
      <c r="I173" s="245"/>
      <c r="J173" s="164" t="s">
        <v>219</v>
      </c>
      <c r="K173" s="165">
        <v>10</v>
      </c>
      <c r="L173" s="246">
        <v>0</v>
      </c>
      <c r="M173" s="246"/>
      <c r="N173" s="247">
        <f t="shared" si="15"/>
        <v>0</v>
      </c>
      <c r="O173" s="244"/>
      <c r="P173" s="244"/>
      <c r="Q173" s="244"/>
      <c r="R173" s="129"/>
      <c r="T173" s="159" t="s">
        <v>5</v>
      </c>
      <c r="U173" s="42" t="s">
        <v>42</v>
      </c>
      <c r="V173" s="34"/>
      <c r="W173" s="160">
        <f t="shared" si="16"/>
        <v>0</v>
      </c>
      <c r="X173" s="160">
        <v>0</v>
      </c>
      <c r="Y173" s="160">
        <f t="shared" si="17"/>
        <v>0</v>
      </c>
      <c r="Z173" s="160">
        <v>0</v>
      </c>
      <c r="AA173" s="161">
        <f t="shared" si="18"/>
        <v>0</v>
      </c>
      <c r="AR173" s="17" t="s">
        <v>169</v>
      </c>
      <c r="AT173" s="17" t="s">
        <v>187</v>
      </c>
      <c r="AU173" s="17" t="s">
        <v>119</v>
      </c>
      <c r="AY173" s="17" t="s">
        <v>139</v>
      </c>
      <c r="BE173" s="100">
        <f t="shared" si="19"/>
        <v>0</v>
      </c>
      <c r="BF173" s="100">
        <f t="shared" si="20"/>
        <v>0</v>
      </c>
      <c r="BG173" s="100">
        <f t="shared" si="21"/>
        <v>0</v>
      </c>
      <c r="BH173" s="100">
        <f t="shared" si="22"/>
        <v>0</v>
      </c>
      <c r="BI173" s="100">
        <f t="shared" si="23"/>
        <v>0</v>
      </c>
      <c r="BJ173" s="17" t="s">
        <v>119</v>
      </c>
      <c r="BK173" s="100">
        <f t="shared" si="24"/>
        <v>0</v>
      </c>
      <c r="BL173" s="17" t="s">
        <v>144</v>
      </c>
      <c r="BM173" s="17" t="s">
        <v>309</v>
      </c>
    </row>
    <row r="174" spans="2:65" s="1" customFormat="1" ht="44.25" customHeight="1">
      <c r="B174" s="126"/>
      <c r="C174" s="162" t="s">
        <v>310</v>
      </c>
      <c r="D174" s="162" t="s">
        <v>187</v>
      </c>
      <c r="E174" s="163" t="s">
        <v>311</v>
      </c>
      <c r="F174" s="245" t="s">
        <v>498</v>
      </c>
      <c r="G174" s="245"/>
      <c r="H174" s="245"/>
      <c r="I174" s="245"/>
      <c r="J174" s="164" t="s">
        <v>219</v>
      </c>
      <c r="K174" s="165">
        <v>3</v>
      </c>
      <c r="L174" s="246">
        <v>0</v>
      </c>
      <c r="M174" s="246"/>
      <c r="N174" s="247">
        <f t="shared" si="15"/>
        <v>0</v>
      </c>
      <c r="O174" s="244"/>
      <c r="P174" s="244"/>
      <c r="Q174" s="244"/>
      <c r="R174" s="129"/>
      <c r="T174" s="159" t="s">
        <v>5</v>
      </c>
      <c r="U174" s="42" t="s">
        <v>42</v>
      </c>
      <c r="V174" s="34"/>
      <c r="W174" s="160">
        <f t="shared" si="16"/>
        <v>0</v>
      </c>
      <c r="X174" s="160">
        <v>0</v>
      </c>
      <c r="Y174" s="160">
        <f t="shared" si="17"/>
        <v>0</v>
      </c>
      <c r="Z174" s="160">
        <v>0</v>
      </c>
      <c r="AA174" s="161">
        <f t="shared" si="18"/>
        <v>0</v>
      </c>
      <c r="AR174" s="17" t="s">
        <v>169</v>
      </c>
      <c r="AT174" s="17" t="s">
        <v>187</v>
      </c>
      <c r="AU174" s="17" t="s">
        <v>119</v>
      </c>
      <c r="AY174" s="17" t="s">
        <v>139</v>
      </c>
      <c r="BE174" s="100">
        <f t="shared" si="19"/>
        <v>0</v>
      </c>
      <c r="BF174" s="100">
        <f t="shared" si="20"/>
        <v>0</v>
      </c>
      <c r="BG174" s="100">
        <f t="shared" si="21"/>
        <v>0</v>
      </c>
      <c r="BH174" s="100">
        <f t="shared" si="22"/>
        <v>0</v>
      </c>
      <c r="BI174" s="100">
        <f t="shared" si="23"/>
        <v>0</v>
      </c>
      <c r="BJ174" s="17" t="s">
        <v>119</v>
      </c>
      <c r="BK174" s="100">
        <f t="shared" si="24"/>
        <v>0</v>
      </c>
      <c r="BL174" s="17" t="s">
        <v>144</v>
      </c>
      <c r="BM174" s="17" t="s">
        <v>312</v>
      </c>
    </row>
    <row r="175" spans="2:65" s="1" customFormat="1" ht="31.5" customHeight="1">
      <c r="B175" s="126"/>
      <c r="C175" s="162" t="s">
        <v>313</v>
      </c>
      <c r="D175" s="162" t="s">
        <v>187</v>
      </c>
      <c r="E175" s="163" t="s">
        <v>314</v>
      </c>
      <c r="F175" s="245" t="s">
        <v>499</v>
      </c>
      <c r="G175" s="245"/>
      <c r="H175" s="245"/>
      <c r="I175" s="245"/>
      <c r="J175" s="164" t="s">
        <v>219</v>
      </c>
      <c r="K175" s="165">
        <v>2</v>
      </c>
      <c r="L175" s="246">
        <v>0</v>
      </c>
      <c r="M175" s="246"/>
      <c r="N175" s="247">
        <f t="shared" si="15"/>
        <v>0</v>
      </c>
      <c r="O175" s="244"/>
      <c r="P175" s="244"/>
      <c r="Q175" s="244"/>
      <c r="R175" s="129"/>
      <c r="T175" s="159" t="s">
        <v>5</v>
      </c>
      <c r="U175" s="42" t="s">
        <v>42</v>
      </c>
      <c r="V175" s="34"/>
      <c r="W175" s="160">
        <f t="shared" si="16"/>
        <v>0</v>
      </c>
      <c r="X175" s="160">
        <v>0</v>
      </c>
      <c r="Y175" s="160">
        <f t="shared" si="17"/>
        <v>0</v>
      </c>
      <c r="Z175" s="160">
        <v>0</v>
      </c>
      <c r="AA175" s="161">
        <f t="shared" si="18"/>
        <v>0</v>
      </c>
      <c r="AR175" s="17" t="s">
        <v>169</v>
      </c>
      <c r="AT175" s="17" t="s">
        <v>187</v>
      </c>
      <c r="AU175" s="17" t="s">
        <v>119</v>
      </c>
      <c r="AY175" s="17" t="s">
        <v>139</v>
      </c>
      <c r="BE175" s="100">
        <f t="shared" si="19"/>
        <v>0</v>
      </c>
      <c r="BF175" s="100">
        <f t="shared" si="20"/>
        <v>0</v>
      </c>
      <c r="BG175" s="100">
        <f t="shared" si="21"/>
        <v>0</v>
      </c>
      <c r="BH175" s="100">
        <f t="shared" si="22"/>
        <v>0</v>
      </c>
      <c r="BI175" s="100">
        <f t="shared" si="23"/>
        <v>0</v>
      </c>
      <c r="BJ175" s="17" t="s">
        <v>119</v>
      </c>
      <c r="BK175" s="100">
        <f t="shared" si="24"/>
        <v>0</v>
      </c>
      <c r="BL175" s="17" t="s">
        <v>144</v>
      </c>
      <c r="BM175" s="17" t="s">
        <v>315</v>
      </c>
    </row>
    <row r="176" spans="2:65" s="1" customFormat="1" ht="31.5" customHeight="1">
      <c r="B176" s="126"/>
      <c r="C176" s="155" t="s">
        <v>316</v>
      </c>
      <c r="D176" s="155" t="s">
        <v>140</v>
      </c>
      <c r="E176" s="156" t="s">
        <v>317</v>
      </c>
      <c r="F176" s="242" t="s">
        <v>318</v>
      </c>
      <c r="G176" s="242"/>
      <c r="H176" s="242"/>
      <c r="I176" s="242"/>
      <c r="J176" s="157" t="s">
        <v>219</v>
      </c>
      <c r="K176" s="158">
        <v>1</v>
      </c>
      <c r="L176" s="243">
        <v>0</v>
      </c>
      <c r="M176" s="243"/>
      <c r="N176" s="244">
        <f t="shared" si="15"/>
        <v>0</v>
      </c>
      <c r="O176" s="244"/>
      <c r="P176" s="244"/>
      <c r="Q176" s="244"/>
      <c r="R176" s="129"/>
      <c r="T176" s="159" t="s">
        <v>5</v>
      </c>
      <c r="U176" s="42" t="s">
        <v>42</v>
      </c>
      <c r="V176" s="34"/>
      <c r="W176" s="160">
        <f t="shared" si="16"/>
        <v>0</v>
      </c>
      <c r="X176" s="160">
        <v>3.0000000000000001E-5</v>
      </c>
      <c r="Y176" s="160">
        <f t="shared" si="17"/>
        <v>3.0000000000000001E-5</v>
      </c>
      <c r="Z176" s="160">
        <v>0</v>
      </c>
      <c r="AA176" s="161">
        <f t="shared" si="18"/>
        <v>0</v>
      </c>
      <c r="AR176" s="17" t="s">
        <v>144</v>
      </c>
      <c r="AT176" s="17" t="s">
        <v>140</v>
      </c>
      <c r="AU176" s="17" t="s">
        <v>119</v>
      </c>
      <c r="AY176" s="17" t="s">
        <v>139</v>
      </c>
      <c r="BE176" s="100">
        <f t="shared" si="19"/>
        <v>0</v>
      </c>
      <c r="BF176" s="100">
        <f t="shared" si="20"/>
        <v>0</v>
      </c>
      <c r="BG176" s="100">
        <f t="shared" si="21"/>
        <v>0</v>
      </c>
      <c r="BH176" s="100">
        <f t="shared" si="22"/>
        <v>0</v>
      </c>
      <c r="BI176" s="100">
        <f t="shared" si="23"/>
        <v>0</v>
      </c>
      <c r="BJ176" s="17" t="s">
        <v>119</v>
      </c>
      <c r="BK176" s="100">
        <f t="shared" si="24"/>
        <v>0</v>
      </c>
      <c r="BL176" s="17" t="s">
        <v>144</v>
      </c>
      <c r="BM176" s="17" t="s">
        <v>319</v>
      </c>
    </row>
    <row r="177" spans="2:65" s="1" customFormat="1" ht="44.25" customHeight="1">
      <c r="B177" s="126"/>
      <c r="C177" s="162" t="s">
        <v>320</v>
      </c>
      <c r="D177" s="162" t="s">
        <v>187</v>
      </c>
      <c r="E177" s="163" t="s">
        <v>321</v>
      </c>
      <c r="F177" s="245" t="s">
        <v>322</v>
      </c>
      <c r="G177" s="245"/>
      <c r="H177" s="245"/>
      <c r="I177" s="245"/>
      <c r="J177" s="164" t="s">
        <v>219</v>
      </c>
      <c r="K177" s="165">
        <v>1</v>
      </c>
      <c r="L177" s="246">
        <v>0</v>
      </c>
      <c r="M177" s="246"/>
      <c r="N177" s="247">
        <f t="shared" si="15"/>
        <v>0</v>
      </c>
      <c r="O177" s="244"/>
      <c r="P177" s="244"/>
      <c r="Q177" s="244"/>
      <c r="R177" s="129"/>
      <c r="T177" s="159" t="s">
        <v>5</v>
      </c>
      <c r="U177" s="42" t="s">
        <v>42</v>
      </c>
      <c r="V177" s="34"/>
      <c r="W177" s="160">
        <f t="shared" si="16"/>
        <v>0</v>
      </c>
      <c r="X177" s="160">
        <v>0</v>
      </c>
      <c r="Y177" s="160">
        <f t="shared" si="17"/>
        <v>0</v>
      </c>
      <c r="Z177" s="160">
        <v>0</v>
      </c>
      <c r="AA177" s="161">
        <f t="shared" si="18"/>
        <v>0</v>
      </c>
      <c r="AR177" s="17" t="s">
        <v>169</v>
      </c>
      <c r="AT177" s="17" t="s">
        <v>187</v>
      </c>
      <c r="AU177" s="17" t="s">
        <v>119</v>
      </c>
      <c r="AY177" s="17" t="s">
        <v>139</v>
      </c>
      <c r="BE177" s="100">
        <f t="shared" si="19"/>
        <v>0</v>
      </c>
      <c r="BF177" s="100">
        <f t="shared" si="20"/>
        <v>0</v>
      </c>
      <c r="BG177" s="100">
        <f t="shared" si="21"/>
        <v>0</v>
      </c>
      <c r="BH177" s="100">
        <f t="shared" si="22"/>
        <v>0</v>
      </c>
      <c r="BI177" s="100">
        <f t="shared" si="23"/>
        <v>0</v>
      </c>
      <c r="BJ177" s="17" t="s">
        <v>119</v>
      </c>
      <c r="BK177" s="100">
        <f t="shared" si="24"/>
        <v>0</v>
      </c>
      <c r="BL177" s="17" t="s">
        <v>144</v>
      </c>
      <c r="BM177" s="17" t="s">
        <v>323</v>
      </c>
    </row>
    <row r="178" spans="2:65" s="1" customFormat="1" ht="44.25" customHeight="1">
      <c r="B178" s="126"/>
      <c r="C178" s="155" t="s">
        <v>324</v>
      </c>
      <c r="D178" s="155" t="s">
        <v>140</v>
      </c>
      <c r="E178" s="156" t="s">
        <v>325</v>
      </c>
      <c r="F178" s="242" t="s">
        <v>326</v>
      </c>
      <c r="G178" s="242"/>
      <c r="H178" s="242"/>
      <c r="I178" s="242"/>
      <c r="J178" s="157" t="s">
        <v>219</v>
      </c>
      <c r="K178" s="158">
        <v>16</v>
      </c>
      <c r="L178" s="243">
        <v>0</v>
      </c>
      <c r="M178" s="243"/>
      <c r="N178" s="244">
        <f t="shared" si="15"/>
        <v>0</v>
      </c>
      <c r="O178" s="244"/>
      <c r="P178" s="244"/>
      <c r="Q178" s="244"/>
      <c r="R178" s="129"/>
      <c r="T178" s="159" t="s">
        <v>5</v>
      </c>
      <c r="U178" s="42" t="s">
        <v>42</v>
      </c>
      <c r="V178" s="34"/>
      <c r="W178" s="160">
        <f t="shared" si="16"/>
        <v>0</v>
      </c>
      <c r="X178" s="160">
        <v>2.0000000000000002E-5</v>
      </c>
      <c r="Y178" s="160">
        <f t="shared" si="17"/>
        <v>3.2000000000000003E-4</v>
      </c>
      <c r="Z178" s="160">
        <v>0</v>
      </c>
      <c r="AA178" s="161">
        <f t="shared" si="18"/>
        <v>0</v>
      </c>
      <c r="AR178" s="17" t="s">
        <v>144</v>
      </c>
      <c r="AT178" s="17" t="s">
        <v>140</v>
      </c>
      <c r="AU178" s="17" t="s">
        <v>119</v>
      </c>
      <c r="AY178" s="17" t="s">
        <v>139</v>
      </c>
      <c r="BE178" s="100">
        <f t="shared" si="19"/>
        <v>0</v>
      </c>
      <c r="BF178" s="100">
        <f t="shared" si="20"/>
        <v>0</v>
      </c>
      <c r="BG178" s="100">
        <f t="shared" si="21"/>
        <v>0</v>
      </c>
      <c r="BH178" s="100">
        <f t="shared" si="22"/>
        <v>0</v>
      </c>
      <c r="BI178" s="100">
        <f t="shared" si="23"/>
        <v>0</v>
      </c>
      <c r="BJ178" s="17" t="s">
        <v>119</v>
      </c>
      <c r="BK178" s="100">
        <f t="shared" si="24"/>
        <v>0</v>
      </c>
      <c r="BL178" s="17" t="s">
        <v>144</v>
      </c>
      <c r="BM178" s="17" t="s">
        <v>327</v>
      </c>
    </row>
    <row r="179" spans="2:65" s="1" customFormat="1" ht="44.25" customHeight="1">
      <c r="B179" s="126"/>
      <c r="C179" s="162" t="s">
        <v>328</v>
      </c>
      <c r="D179" s="162" t="s">
        <v>187</v>
      </c>
      <c r="E179" s="163" t="s">
        <v>329</v>
      </c>
      <c r="F179" s="245" t="s">
        <v>330</v>
      </c>
      <c r="G179" s="245"/>
      <c r="H179" s="245"/>
      <c r="I179" s="245"/>
      <c r="J179" s="164" t="s">
        <v>219</v>
      </c>
      <c r="K179" s="165">
        <v>2</v>
      </c>
      <c r="L179" s="246">
        <v>0</v>
      </c>
      <c r="M179" s="246"/>
      <c r="N179" s="247">
        <f t="shared" si="15"/>
        <v>0</v>
      </c>
      <c r="O179" s="244"/>
      <c r="P179" s="244"/>
      <c r="Q179" s="244"/>
      <c r="R179" s="129"/>
      <c r="T179" s="159" t="s">
        <v>5</v>
      </c>
      <c r="U179" s="42" t="s">
        <v>42</v>
      </c>
      <c r="V179" s="34"/>
      <c r="W179" s="160">
        <f t="shared" si="16"/>
        <v>0</v>
      </c>
      <c r="X179" s="160">
        <v>0</v>
      </c>
      <c r="Y179" s="160">
        <f t="shared" si="17"/>
        <v>0</v>
      </c>
      <c r="Z179" s="160">
        <v>0</v>
      </c>
      <c r="AA179" s="161">
        <f t="shared" si="18"/>
        <v>0</v>
      </c>
      <c r="AR179" s="17" t="s">
        <v>169</v>
      </c>
      <c r="AT179" s="17" t="s">
        <v>187</v>
      </c>
      <c r="AU179" s="17" t="s">
        <v>119</v>
      </c>
      <c r="AY179" s="17" t="s">
        <v>139</v>
      </c>
      <c r="BE179" s="100">
        <f t="shared" si="19"/>
        <v>0</v>
      </c>
      <c r="BF179" s="100">
        <f t="shared" si="20"/>
        <v>0</v>
      </c>
      <c r="BG179" s="100">
        <f t="shared" si="21"/>
        <v>0</v>
      </c>
      <c r="BH179" s="100">
        <f t="shared" si="22"/>
        <v>0</v>
      </c>
      <c r="BI179" s="100">
        <f t="shared" si="23"/>
        <v>0</v>
      </c>
      <c r="BJ179" s="17" t="s">
        <v>119</v>
      </c>
      <c r="BK179" s="100">
        <f t="shared" si="24"/>
        <v>0</v>
      </c>
      <c r="BL179" s="17" t="s">
        <v>144</v>
      </c>
      <c r="BM179" s="17" t="s">
        <v>331</v>
      </c>
    </row>
    <row r="180" spans="2:65" s="1" customFormat="1" ht="44.25" customHeight="1">
      <c r="B180" s="126"/>
      <c r="C180" s="162" t="s">
        <v>332</v>
      </c>
      <c r="D180" s="162" t="s">
        <v>187</v>
      </c>
      <c r="E180" s="163" t="s">
        <v>333</v>
      </c>
      <c r="F180" s="245" t="s">
        <v>334</v>
      </c>
      <c r="G180" s="245"/>
      <c r="H180" s="245"/>
      <c r="I180" s="245"/>
      <c r="J180" s="164" t="s">
        <v>219</v>
      </c>
      <c r="K180" s="165">
        <v>1</v>
      </c>
      <c r="L180" s="246">
        <v>0</v>
      </c>
      <c r="M180" s="246"/>
      <c r="N180" s="247">
        <f t="shared" si="15"/>
        <v>0</v>
      </c>
      <c r="O180" s="244"/>
      <c r="P180" s="244"/>
      <c r="Q180" s="244"/>
      <c r="R180" s="129"/>
      <c r="T180" s="159" t="s">
        <v>5</v>
      </c>
      <c r="U180" s="42" t="s">
        <v>42</v>
      </c>
      <c r="V180" s="34"/>
      <c r="W180" s="160">
        <f t="shared" si="16"/>
        <v>0</v>
      </c>
      <c r="X180" s="160">
        <v>0</v>
      </c>
      <c r="Y180" s="160">
        <f t="shared" si="17"/>
        <v>0</v>
      </c>
      <c r="Z180" s="160">
        <v>0</v>
      </c>
      <c r="AA180" s="161">
        <f t="shared" si="18"/>
        <v>0</v>
      </c>
      <c r="AR180" s="17" t="s">
        <v>169</v>
      </c>
      <c r="AT180" s="17" t="s">
        <v>187</v>
      </c>
      <c r="AU180" s="17" t="s">
        <v>119</v>
      </c>
      <c r="AY180" s="17" t="s">
        <v>139</v>
      </c>
      <c r="BE180" s="100">
        <f t="shared" si="19"/>
        <v>0</v>
      </c>
      <c r="BF180" s="100">
        <f t="shared" si="20"/>
        <v>0</v>
      </c>
      <c r="BG180" s="100">
        <f t="shared" si="21"/>
        <v>0</v>
      </c>
      <c r="BH180" s="100">
        <f t="shared" si="22"/>
        <v>0</v>
      </c>
      <c r="BI180" s="100">
        <f t="shared" si="23"/>
        <v>0</v>
      </c>
      <c r="BJ180" s="17" t="s">
        <v>119</v>
      </c>
      <c r="BK180" s="100">
        <f t="shared" si="24"/>
        <v>0</v>
      </c>
      <c r="BL180" s="17" t="s">
        <v>144</v>
      </c>
      <c r="BM180" s="17" t="s">
        <v>335</v>
      </c>
    </row>
    <row r="181" spans="2:65" s="1" customFormat="1" ht="44.25" customHeight="1">
      <c r="B181" s="126"/>
      <c r="C181" s="162" t="s">
        <v>336</v>
      </c>
      <c r="D181" s="162" t="s">
        <v>187</v>
      </c>
      <c r="E181" s="163" t="s">
        <v>337</v>
      </c>
      <c r="F181" s="245" t="s">
        <v>338</v>
      </c>
      <c r="G181" s="245"/>
      <c r="H181" s="245"/>
      <c r="I181" s="245"/>
      <c r="J181" s="164" t="s">
        <v>219</v>
      </c>
      <c r="K181" s="165">
        <v>2</v>
      </c>
      <c r="L181" s="246">
        <v>0</v>
      </c>
      <c r="M181" s="246"/>
      <c r="N181" s="247">
        <f t="shared" si="15"/>
        <v>0</v>
      </c>
      <c r="O181" s="244"/>
      <c r="P181" s="244"/>
      <c r="Q181" s="244"/>
      <c r="R181" s="129"/>
      <c r="T181" s="159" t="s">
        <v>5</v>
      </c>
      <c r="U181" s="42" t="s">
        <v>42</v>
      </c>
      <c r="V181" s="34"/>
      <c r="W181" s="160">
        <f t="shared" si="16"/>
        <v>0</v>
      </c>
      <c r="X181" s="160">
        <v>0</v>
      </c>
      <c r="Y181" s="160">
        <f t="shared" si="17"/>
        <v>0</v>
      </c>
      <c r="Z181" s="160">
        <v>0</v>
      </c>
      <c r="AA181" s="161">
        <f t="shared" si="18"/>
        <v>0</v>
      </c>
      <c r="AR181" s="17" t="s">
        <v>169</v>
      </c>
      <c r="AT181" s="17" t="s">
        <v>187</v>
      </c>
      <c r="AU181" s="17" t="s">
        <v>119</v>
      </c>
      <c r="AY181" s="17" t="s">
        <v>139</v>
      </c>
      <c r="BE181" s="100">
        <f t="shared" si="19"/>
        <v>0</v>
      </c>
      <c r="BF181" s="100">
        <f t="shared" si="20"/>
        <v>0</v>
      </c>
      <c r="BG181" s="100">
        <f t="shared" si="21"/>
        <v>0</v>
      </c>
      <c r="BH181" s="100">
        <f t="shared" si="22"/>
        <v>0</v>
      </c>
      <c r="BI181" s="100">
        <f t="shared" si="23"/>
        <v>0</v>
      </c>
      <c r="BJ181" s="17" t="s">
        <v>119</v>
      </c>
      <c r="BK181" s="100">
        <f t="shared" si="24"/>
        <v>0</v>
      </c>
      <c r="BL181" s="17" t="s">
        <v>144</v>
      </c>
      <c r="BM181" s="17" t="s">
        <v>339</v>
      </c>
    </row>
    <row r="182" spans="2:65" s="1" customFormat="1" ht="31.5" customHeight="1">
      <c r="B182" s="126"/>
      <c r="C182" s="162" t="s">
        <v>340</v>
      </c>
      <c r="D182" s="162" t="s">
        <v>187</v>
      </c>
      <c r="E182" s="163" t="s">
        <v>341</v>
      </c>
      <c r="F182" s="245" t="s">
        <v>342</v>
      </c>
      <c r="G182" s="245"/>
      <c r="H182" s="245"/>
      <c r="I182" s="245"/>
      <c r="J182" s="164" t="s">
        <v>219</v>
      </c>
      <c r="K182" s="165">
        <v>1</v>
      </c>
      <c r="L182" s="246">
        <v>0</v>
      </c>
      <c r="M182" s="246"/>
      <c r="N182" s="247">
        <f t="shared" si="15"/>
        <v>0</v>
      </c>
      <c r="O182" s="244"/>
      <c r="P182" s="244"/>
      <c r="Q182" s="244"/>
      <c r="R182" s="129"/>
      <c r="T182" s="159" t="s">
        <v>5</v>
      </c>
      <c r="U182" s="42" t="s">
        <v>42</v>
      </c>
      <c r="V182" s="34"/>
      <c r="W182" s="160">
        <f t="shared" si="16"/>
        <v>0</v>
      </c>
      <c r="X182" s="160">
        <v>0</v>
      </c>
      <c r="Y182" s="160">
        <f t="shared" si="17"/>
        <v>0</v>
      </c>
      <c r="Z182" s="160">
        <v>0</v>
      </c>
      <c r="AA182" s="161">
        <f t="shared" si="18"/>
        <v>0</v>
      </c>
      <c r="AR182" s="17" t="s">
        <v>169</v>
      </c>
      <c r="AT182" s="17" t="s">
        <v>187</v>
      </c>
      <c r="AU182" s="17" t="s">
        <v>119</v>
      </c>
      <c r="AY182" s="17" t="s">
        <v>139</v>
      </c>
      <c r="BE182" s="100">
        <f t="shared" si="19"/>
        <v>0</v>
      </c>
      <c r="BF182" s="100">
        <f t="shared" si="20"/>
        <v>0</v>
      </c>
      <c r="BG182" s="100">
        <f t="shared" si="21"/>
        <v>0</v>
      </c>
      <c r="BH182" s="100">
        <f t="shared" si="22"/>
        <v>0</v>
      </c>
      <c r="BI182" s="100">
        <f t="shared" si="23"/>
        <v>0</v>
      </c>
      <c r="BJ182" s="17" t="s">
        <v>119</v>
      </c>
      <c r="BK182" s="100">
        <f t="shared" si="24"/>
        <v>0</v>
      </c>
      <c r="BL182" s="17" t="s">
        <v>144</v>
      </c>
      <c r="BM182" s="17" t="s">
        <v>343</v>
      </c>
    </row>
    <row r="183" spans="2:65" s="1" customFormat="1" ht="44.25" customHeight="1">
      <c r="B183" s="126"/>
      <c r="C183" s="162" t="s">
        <v>344</v>
      </c>
      <c r="D183" s="162" t="s">
        <v>187</v>
      </c>
      <c r="E183" s="163" t="s">
        <v>345</v>
      </c>
      <c r="F183" s="245" t="s">
        <v>346</v>
      </c>
      <c r="G183" s="245"/>
      <c r="H183" s="245"/>
      <c r="I183" s="245"/>
      <c r="J183" s="164" t="s">
        <v>219</v>
      </c>
      <c r="K183" s="165">
        <v>2</v>
      </c>
      <c r="L183" s="246">
        <v>0</v>
      </c>
      <c r="M183" s="246"/>
      <c r="N183" s="247">
        <f t="shared" si="15"/>
        <v>0</v>
      </c>
      <c r="O183" s="244"/>
      <c r="P183" s="244"/>
      <c r="Q183" s="244"/>
      <c r="R183" s="129"/>
      <c r="T183" s="159" t="s">
        <v>5</v>
      </c>
      <c r="U183" s="42" t="s">
        <v>42</v>
      </c>
      <c r="V183" s="34"/>
      <c r="W183" s="160">
        <f t="shared" si="16"/>
        <v>0</v>
      </c>
      <c r="X183" s="160">
        <v>0</v>
      </c>
      <c r="Y183" s="160">
        <f t="shared" si="17"/>
        <v>0</v>
      </c>
      <c r="Z183" s="160">
        <v>0</v>
      </c>
      <c r="AA183" s="161">
        <f t="shared" si="18"/>
        <v>0</v>
      </c>
      <c r="AR183" s="17" t="s">
        <v>169</v>
      </c>
      <c r="AT183" s="17" t="s">
        <v>187</v>
      </c>
      <c r="AU183" s="17" t="s">
        <v>119</v>
      </c>
      <c r="AY183" s="17" t="s">
        <v>139</v>
      </c>
      <c r="BE183" s="100">
        <f t="shared" si="19"/>
        <v>0</v>
      </c>
      <c r="BF183" s="100">
        <f t="shared" si="20"/>
        <v>0</v>
      </c>
      <c r="BG183" s="100">
        <f t="shared" si="21"/>
        <v>0</v>
      </c>
      <c r="BH183" s="100">
        <f t="shared" si="22"/>
        <v>0</v>
      </c>
      <c r="BI183" s="100">
        <f t="shared" si="23"/>
        <v>0</v>
      </c>
      <c r="BJ183" s="17" t="s">
        <v>119</v>
      </c>
      <c r="BK183" s="100">
        <f t="shared" si="24"/>
        <v>0</v>
      </c>
      <c r="BL183" s="17" t="s">
        <v>144</v>
      </c>
      <c r="BM183" s="17" t="s">
        <v>347</v>
      </c>
    </row>
    <row r="184" spans="2:65" s="1" customFormat="1" ht="44.25" customHeight="1">
      <c r="B184" s="126"/>
      <c r="C184" s="162" t="s">
        <v>348</v>
      </c>
      <c r="D184" s="162" t="s">
        <v>187</v>
      </c>
      <c r="E184" s="163" t="s">
        <v>349</v>
      </c>
      <c r="F184" s="245" t="s">
        <v>350</v>
      </c>
      <c r="G184" s="245"/>
      <c r="H184" s="245"/>
      <c r="I184" s="245"/>
      <c r="J184" s="164" t="s">
        <v>219</v>
      </c>
      <c r="K184" s="165">
        <v>2</v>
      </c>
      <c r="L184" s="246">
        <v>0</v>
      </c>
      <c r="M184" s="246"/>
      <c r="N184" s="247">
        <f t="shared" si="15"/>
        <v>0</v>
      </c>
      <c r="O184" s="244"/>
      <c r="P184" s="244"/>
      <c r="Q184" s="244"/>
      <c r="R184" s="129"/>
      <c r="T184" s="159" t="s">
        <v>5</v>
      </c>
      <c r="U184" s="42" t="s">
        <v>42</v>
      </c>
      <c r="V184" s="34"/>
      <c r="W184" s="160">
        <f t="shared" si="16"/>
        <v>0</v>
      </c>
      <c r="X184" s="160">
        <v>0</v>
      </c>
      <c r="Y184" s="160">
        <f t="shared" si="17"/>
        <v>0</v>
      </c>
      <c r="Z184" s="160">
        <v>0</v>
      </c>
      <c r="AA184" s="161">
        <f t="shared" si="18"/>
        <v>0</v>
      </c>
      <c r="AR184" s="17" t="s">
        <v>169</v>
      </c>
      <c r="AT184" s="17" t="s">
        <v>187</v>
      </c>
      <c r="AU184" s="17" t="s">
        <v>119</v>
      </c>
      <c r="AY184" s="17" t="s">
        <v>139</v>
      </c>
      <c r="BE184" s="100">
        <f t="shared" si="19"/>
        <v>0</v>
      </c>
      <c r="BF184" s="100">
        <f t="shared" si="20"/>
        <v>0</v>
      </c>
      <c r="BG184" s="100">
        <f t="shared" si="21"/>
        <v>0</v>
      </c>
      <c r="BH184" s="100">
        <f t="shared" si="22"/>
        <v>0</v>
      </c>
      <c r="BI184" s="100">
        <f t="shared" si="23"/>
        <v>0</v>
      </c>
      <c r="BJ184" s="17" t="s">
        <v>119</v>
      </c>
      <c r="BK184" s="100">
        <f t="shared" si="24"/>
        <v>0</v>
      </c>
      <c r="BL184" s="17" t="s">
        <v>144</v>
      </c>
      <c r="BM184" s="17" t="s">
        <v>351</v>
      </c>
    </row>
    <row r="185" spans="2:65" s="1" customFormat="1" ht="44.25" customHeight="1">
      <c r="B185" s="126"/>
      <c r="C185" s="162" t="s">
        <v>352</v>
      </c>
      <c r="D185" s="162" t="s">
        <v>187</v>
      </c>
      <c r="E185" s="163" t="s">
        <v>353</v>
      </c>
      <c r="F185" s="245" t="s">
        <v>500</v>
      </c>
      <c r="G185" s="245"/>
      <c r="H185" s="245"/>
      <c r="I185" s="245"/>
      <c r="J185" s="164" t="s">
        <v>219</v>
      </c>
      <c r="K185" s="165">
        <v>1</v>
      </c>
      <c r="L185" s="246">
        <v>0</v>
      </c>
      <c r="M185" s="246"/>
      <c r="N185" s="247">
        <f t="shared" si="15"/>
        <v>0</v>
      </c>
      <c r="O185" s="244"/>
      <c r="P185" s="244"/>
      <c r="Q185" s="244"/>
      <c r="R185" s="129"/>
      <c r="T185" s="159" t="s">
        <v>5</v>
      </c>
      <c r="U185" s="42" t="s">
        <v>42</v>
      </c>
      <c r="V185" s="34"/>
      <c r="W185" s="160">
        <f t="shared" si="16"/>
        <v>0</v>
      </c>
      <c r="X185" s="160">
        <v>0</v>
      </c>
      <c r="Y185" s="160">
        <f t="shared" si="17"/>
        <v>0</v>
      </c>
      <c r="Z185" s="160">
        <v>0</v>
      </c>
      <c r="AA185" s="161">
        <f t="shared" si="18"/>
        <v>0</v>
      </c>
      <c r="AR185" s="17" t="s">
        <v>169</v>
      </c>
      <c r="AT185" s="17" t="s">
        <v>187</v>
      </c>
      <c r="AU185" s="17" t="s">
        <v>119</v>
      </c>
      <c r="AY185" s="17" t="s">
        <v>139</v>
      </c>
      <c r="BE185" s="100">
        <f t="shared" si="19"/>
        <v>0</v>
      </c>
      <c r="BF185" s="100">
        <f t="shared" si="20"/>
        <v>0</v>
      </c>
      <c r="BG185" s="100">
        <f t="shared" si="21"/>
        <v>0</v>
      </c>
      <c r="BH185" s="100">
        <f t="shared" si="22"/>
        <v>0</v>
      </c>
      <c r="BI185" s="100">
        <f t="shared" si="23"/>
        <v>0</v>
      </c>
      <c r="BJ185" s="17" t="s">
        <v>119</v>
      </c>
      <c r="BK185" s="100">
        <f t="shared" si="24"/>
        <v>0</v>
      </c>
      <c r="BL185" s="17" t="s">
        <v>144</v>
      </c>
      <c r="BM185" s="17" t="s">
        <v>354</v>
      </c>
    </row>
    <row r="186" spans="2:65" s="1" customFormat="1" ht="31.5" customHeight="1">
      <c r="B186" s="126"/>
      <c r="C186" s="162" t="s">
        <v>355</v>
      </c>
      <c r="D186" s="162" t="s">
        <v>187</v>
      </c>
      <c r="E186" s="163" t="s">
        <v>356</v>
      </c>
      <c r="F186" s="245" t="s">
        <v>501</v>
      </c>
      <c r="G186" s="245"/>
      <c r="H186" s="245"/>
      <c r="I186" s="245"/>
      <c r="J186" s="164" t="s">
        <v>219</v>
      </c>
      <c r="K186" s="165">
        <v>5</v>
      </c>
      <c r="L186" s="246">
        <v>0</v>
      </c>
      <c r="M186" s="246"/>
      <c r="N186" s="247">
        <f t="shared" si="15"/>
        <v>0</v>
      </c>
      <c r="O186" s="244"/>
      <c r="P186" s="244"/>
      <c r="Q186" s="244"/>
      <c r="R186" s="129"/>
      <c r="T186" s="159" t="s">
        <v>5</v>
      </c>
      <c r="U186" s="42" t="s">
        <v>42</v>
      </c>
      <c r="V186" s="34"/>
      <c r="W186" s="160">
        <f t="shared" si="16"/>
        <v>0</v>
      </c>
      <c r="X186" s="160">
        <v>0</v>
      </c>
      <c r="Y186" s="160">
        <f t="shared" si="17"/>
        <v>0</v>
      </c>
      <c r="Z186" s="160">
        <v>0</v>
      </c>
      <c r="AA186" s="161">
        <f t="shared" si="18"/>
        <v>0</v>
      </c>
      <c r="AR186" s="17" t="s">
        <v>169</v>
      </c>
      <c r="AT186" s="17" t="s">
        <v>187</v>
      </c>
      <c r="AU186" s="17" t="s">
        <v>119</v>
      </c>
      <c r="AY186" s="17" t="s">
        <v>139</v>
      </c>
      <c r="BE186" s="100">
        <f t="shared" si="19"/>
        <v>0</v>
      </c>
      <c r="BF186" s="100">
        <f t="shared" si="20"/>
        <v>0</v>
      </c>
      <c r="BG186" s="100">
        <f t="shared" si="21"/>
        <v>0</v>
      </c>
      <c r="BH186" s="100">
        <f t="shared" si="22"/>
        <v>0</v>
      </c>
      <c r="BI186" s="100">
        <f t="shared" si="23"/>
        <v>0</v>
      </c>
      <c r="BJ186" s="17" t="s">
        <v>119</v>
      </c>
      <c r="BK186" s="100">
        <f t="shared" si="24"/>
        <v>0</v>
      </c>
      <c r="BL186" s="17" t="s">
        <v>144</v>
      </c>
      <c r="BM186" s="17" t="s">
        <v>357</v>
      </c>
    </row>
    <row r="187" spans="2:65" s="1" customFormat="1" ht="31.5" customHeight="1">
      <c r="B187" s="126"/>
      <c r="C187" s="155" t="s">
        <v>358</v>
      </c>
      <c r="D187" s="155" t="s">
        <v>140</v>
      </c>
      <c r="E187" s="156" t="s">
        <v>359</v>
      </c>
      <c r="F187" s="242" t="s">
        <v>360</v>
      </c>
      <c r="G187" s="242"/>
      <c r="H187" s="242"/>
      <c r="I187" s="242"/>
      <c r="J187" s="157" t="s">
        <v>219</v>
      </c>
      <c r="K187" s="158">
        <v>2</v>
      </c>
      <c r="L187" s="243">
        <v>0</v>
      </c>
      <c r="M187" s="243"/>
      <c r="N187" s="244">
        <f t="shared" si="15"/>
        <v>0</v>
      </c>
      <c r="O187" s="244"/>
      <c r="P187" s="244"/>
      <c r="Q187" s="244"/>
      <c r="R187" s="129"/>
      <c r="T187" s="159" t="s">
        <v>5</v>
      </c>
      <c r="U187" s="42" t="s">
        <v>42</v>
      </c>
      <c r="V187" s="34"/>
      <c r="W187" s="160">
        <f t="shared" si="16"/>
        <v>0</v>
      </c>
      <c r="X187" s="160">
        <v>3.0000000000000001E-5</v>
      </c>
      <c r="Y187" s="160">
        <f t="shared" si="17"/>
        <v>6.0000000000000002E-5</v>
      </c>
      <c r="Z187" s="160">
        <v>0</v>
      </c>
      <c r="AA187" s="161">
        <f t="shared" si="18"/>
        <v>0</v>
      </c>
      <c r="AR187" s="17" t="s">
        <v>144</v>
      </c>
      <c r="AT187" s="17" t="s">
        <v>140</v>
      </c>
      <c r="AU187" s="17" t="s">
        <v>119</v>
      </c>
      <c r="AY187" s="17" t="s">
        <v>139</v>
      </c>
      <c r="BE187" s="100">
        <f t="shared" si="19"/>
        <v>0</v>
      </c>
      <c r="BF187" s="100">
        <f t="shared" si="20"/>
        <v>0</v>
      </c>
      <c r="BG187" s="100">
        <f t="shared" si="21"/>
        <v>0</v>
      </c>
      <c r="BH187" s="100">
        <f t="shared" si="22"/>
        <v>0</v>
      </c>
      <c r="BI187" s="100">
        <f t="shared" si="23"/>
        <v>0</v>
      </c>
      <c r="BJ187" s="17" t="s">
        <v>119</v>
      </c>
      <c r="BK187" s="100">
        <f t="shared" si="24"/>
        <v>0</v>
      </c>
      <c r="BL187" s="17" t="s">
        <v>144</v>
      </c>
      <c r="BM187" s="17" t="s">
        <v>361</v>
      </c>
    </row>
    <row r="188" spans="2:65" s="1" customFormat="1" ht="44.25" customHeight="1">
      <c r="B188" s="126"/>
      <c r="C188" s="162" t="s">
        <v>362</v>
      </c>
      <c r="D188" s="162" t="s">
        <v>187</v>
      </c>
      <c r="E188" s="163" t="s">
        <v>363</v>
      </c>
      <c r="F188" s="245" t="s">
        <v>364</v>
      </c>
      <c r="G188" s="245"/>
      <c r="H188" s="245"/>
      <c r="I188" s="245"/>
      <c r="J188" s="164" t="s">
        <v>219</v>
      </c>
      <c r="K188" s="165">
        <v>1</v>
      </c>
      <c r="L188" s="246">
        <v>0</v>
      </c>
      <c r="M188" s="246"/>
      <c r="N188" s="247">
        <f t="shared" si="15"/>
        <v>0</v>
      </c>
      <c r="O188" s="244"/>
      <c r="P188" s="244"/>
      <c r="Q188" s="244"/>
      <c r="R188" s="129"/>
      <c r="T188" s="159" t="s">
        <v>5</v>
      </c>
      <c r="U188" s="42" t="s">
        <v>42</v>
      </c>
      <c r="V188" s="34"/>
      <c r="W188" s="160">
        <f t="shared" si="16"/>
        <v>0</v>
      </c>
      <c r="X188" s="160">
        <v>0</v>
      </c>
      <c r="Y188" s="160">
        <f t="shared" si="17"/>
        <v>0</v>
      </c>
      <c r="Z188" s="160">
        <v>0</v>
      </c>
      <c r="AA188" s="161">
        <f t="shared" si="18"/>
        <v>0</v>
      </c>
      <c r="AR188" s="17" t="s">
        <v>169</v>
      </c>
      <c r="AT188" s="17" t="s">
        <v>187</v>
      </c>
      <c r="AU188" s="17" t="s">
        <v>119</v>
      </c>
      <c r="AY188" s="17" t="s">
        <v>139</v>
      </c>
      <c r="BE188" s="100">
        <f t="shared" si="19"/>
        <v>0</v>
      </c>
      <c r="BF188" s="100">
        <f t="shared" si="20"/>
        <v>0</v>
      </c>
      <c r="BG188" s="100">
        <f t="shared" si="21"/>
        <v>0</v>
      </c>
      <c r="BH188" s="100">
        <f t="shared" si="22"/>
        <v>0</v>
      </c>
      <c r="BI188" s="100">
        <f t="shared" si="23"/>
        <v>0</v>
      </c>
      <c r="BJ188" s="17" t="s">
        <v>119</v>
      </c>
      <c r="BK188" s="100">
        <f t="shared" si="24"/>
        <v>0</v>
      </c>
      <c r="BL188" s="17" t="s">
        <v>144</v>
      </c>
      <c r="BM188" s="17" t="s">
        <v>365</v>
      </c>
    </row>
    <row r="189" spans="2:65" s="1" customFormat="1" ht="44.25" customHeight="1">
      <c r="B189" s="126"/>
      <c r="C189" s="162" t="s">
        <v>366</v>
      </c>
      <c r="D189" s="162" t="s">
        <v>187</v>
      </c>
      <c r="E189" s="163" t="s">
        <v>367</v>
      </c>
      <c r="F189" s="245" t="s">
        <v>502</v>
      </c>
      <c r="G189" s="245"/>
      <c r="H189" s="245"/>
      <c r="I189" s="245"/>
      <c r="J189" s="164" t="s">
        <v>219</v>
      </c>
      <c r="K189" s="165">
        <v>1</v>
      </c>
      <c r="L189" s="246">
        <v>0</v>
      </c>
      <c r="M189" s="246"/>
      <c r="N189" s="247">
        <f t="shared" si="15"/>
        <v>0</v>
      </c>
      <c r="O189" s="244"/>
      <c r="P189" s="244"/>
      <c r="Q189" s="244"/>
      <c r="R189" s="129"/>
      <c r="T189" s="159" t="s">
        <v>5</v>
      </c>
      <c r="U189" s="42" t="s">
        <v>42</v>
      </c>
      <c r="V189" s="34"/>
      <c r="W189" s="160">
        <f t="shared" si="16"/>
        <v>0</v>
      </c>
      <c r="X189" s="160">
        <v>0</v>
      </c>
      <c r="Y189" s="160">
        <f t="shared" si="17"/>
        <v>0</v>
      </c>
      <c r="Z189" s="160">
        <v>0</v>
      </c>
      <c r="AA189" s="161">
        <f t="shared" si="18"/>
        <v>0</v>
      </c>
      <c r="AR189" s="17" t="s">
        <v>169</v>
      </c>
      <c r="AT189" s="17" t="s">
        <v>187</v>
      </c>
      <c r="AU189" s="17" t="s">
        <v>119</v>
      </c>
      <c r="AY189" s="17" t="s">
        <v>139</v>
      </c>
      <c r="BE189" s="100">
        <f t="shared" si="19"/>
        <v>0</v>
      </c>
      <c r="BF189" s="100">
        <f t="shared" si="20"/>
        <v>0</v>
      </c>
      <c r="BG189" s="100">
        <f t="shared" si="21"/>
        <v>0</v>
      </c>
      <c r="BH189" s="100">
        <f t="shared" si="22"/>
        <v>0</v>
      </c>
      <c r="BI189" s="100">
        <f t="shared" si="23"/>
        <v>0</v>
      </c>
      <c r="BJ189" s="17" t="s">
        <v>119</v>
      </c>
      <c r="BK189" s="100">
        <f t="shared" si="24"/>
        <v>0</v>
      </c>
      <c r="BL189" s="17" t="s">
        <v>144</v>
      </c>
      <c r="BM189" s="17" t="s">
        <v>368</v>
      </c>
    </row>
    <row r="190" spans="2:65" s="1" customFormat="1" ht="22.5" customHeight="1">
      <c r="B190" s="126"/>
      <c r="C190" s="155" t="s">
        <v>369</v>
      </c>
      <c r="D190" s="155" t="s">
        <v>140</v>
      </c>
      <c r="E190" s="156" t="s">
        <v>370</v>
      </c>
      <c r="F190" s="242" t="s">
        <v>371</v>
      </c>
      <c r="G190" s="242"/>
      <c r="H190" s="242"/>
      <c r="I190" s="242"/>
      <c r="J190" s="157" t="s">
        <v>214</v>
      </c>
      <c r="K190" s="158">
        <v>64.5</v>
      </c>
      <c r="L190" s="243">
        <v>0</v>
      </c>
      <c r="M190" s="243"/>
      <c r="N190" s="244">
        <f t="shared" si="15"/>
        <v>0</v>
      </c>
      <c r="O190" s="244"/>
      <c r="P190" s="244"/>
      <c r="Q190" s="244"/>
      <c r="R190" s="129"/>
      <c r="T190" s="159" t="s">
        <v>5</v>
      </c>
      <c r="U190" s="42" t="s">
        <v>42</v>
      </c>
      <c r="V190" s="34"/>
      <c r="W190" s="160">
        <f t="shared" si="16"/>
        <v>0</v>
      </c>
      <c r="X190" s="160">
        <v>0</v>
      </c>
      <c r="Y190" s="160">
        <f t="shared" si="17"/>
        <v>0</v>
      </c>
      <c r="Z190" s="160">
        <v>0</v>
      </c>
      <c r="AA190" s="161">
        <f t="shared" si="18"/>
        <v>0</v>
      </c>
      <c r="AR190" s="17" t="s">
        <v>144</v>
      </c>
      <c r="AT190" s="17" t="s">
        <v>140</v>
      </c>
      <c r="AU190" s="17" t="s">
        <v>119</v>
      </c>
      <c r="AY190" s="17" t="s">
        <v>139</v>
      </c>
      <c r="BE190" s="100">
        <f t="shared" si="19"/>
        <v>0</v>
      </c>
      <c r="BF190" s="100">
        <f t="shared" si="20"/>
        <v>0</v>
      </c>
      <c r="BG190" s="100">
        <f t="shared" si="21"/>
        <v>0</v>
      </c>
      <c r="BH190" s="100">
        <f t="shared" si="22"/>
        <v>0</v>
      </c>
      <c r="BI190" s="100">
        <f t="shared" si="23"/>
        <v>0</v>
      </c>
      <c r="BJ190" s="17" t="s">
        <v>119</v>
      </c>
      <c r="BK190" s="100">
        <f t="shared" si="24"/>
        <v>0</v>
      </c>
      <c r="BL190" s="17" t="s">
        <v>144</v>
      </c>
      <c r="BM190" s="17" t="s">
        <v>372</v>
      </c>
    </row>
    <row r="191" spans="2:65" s="1" customFormat="1" ht="22.5" customHeight="1">
      <c r="B191" s="126"/>
      <c r="C191" s="155" t="s">
        <v>373</v>
      </c>
      <c r="D191" s="155" t="s">
        <v>140</v>
      </c>
      <c r="E191" s="156" t="s">
        <v>374</v>
      </c>
      <c r="F191" s="242" t="s">
        <v>375</v>
      </c>
      <c r="G191" s="242"/>
      <c r="H191" s="242"/>
      <c r="I191" s="242"/>
      <c r="J191" s="157" t="s">
        <v>214</v>
      </c>
      <c r="K191" s="158">
        <v>19</v>
      </c>
      <c r="L191" s="243">
        <v>0</v>
      </c>
      <c r="M191" s="243"/>
      <c r="N191" s="244">
        <f t="shared" si="15"/>
        <v>0</v>
      </c>
      <c r="O191" s="244"/>
      <c r="P191" s="244"/>
      <c r="Q191" s="244"/>
      <c r="R191" s="129"/>
      <c r="T191" s="159" t="s">
        <v>5</v>
      </c>
      <c r="U191" s="42" t="s">
        <v>42</v>
      </c>
      <c r="V191" s="34"/>
      <c r="W191" s="160">
        <f t="shared" si="16"/>
        <v>0</v>
      </c>
      <c r="X191" s="160">
        <v>0</v>
      </c>
      <c r="Y191" s="160">
        <f t="shared" si="17"/>
        <v>0</v>
      </c>
      <c r="Z191" s="160">
        <v>0</v>
      </c>
      <c r="AA191" s="161">
        <f t="shared" si="18"/>
        <v>0</v>
      </c>
      <c r="AR191" s="17" t="s">
        <v>144</v>
      </c>
      <c r="AT191" s="17" t="s">
        <v>140</v>
      </c>
      <c r="AU191" s="17" t="s">
        <v>119</v>
      </c>
      <c r="AY191" s="17" t="s">
        <v>139</v>
      </c>
      <c r="BE191" s="100">
        <f t="shared" si="19"/>
        <v>0</v>
      </c>
      <c r="BF191" s="100">
        <f t="shared" si="20"/>
        <v>0</v>
      </c>
      <c r="BG191" s="100">
        <f t="shared" si="21"/>
        <v>0</v>
      </c>
      <c r="BH191" s="100">
        <f t="shared" si="22"/>
        <v>0</v>
      </c>
      <c r="BI191" s="100">
        <f t="shared" si="23"/>
        <v>0</v>
      </c>
      <c r="BJ191" s="17" t="s">
        <v>119</v>
      </c>
      <c r="BK191" s="100">
        <f t="shared" si="24"/>
        <v>0</v>
      </c>
      <c r="BL191" s="17" t="s">
        <v>144</v>
      </c>
      <c r="BM191" s="17" t="s">
        <v>376</v>
      </c>
    </row>
    <row r="192" spans="2:65" s="9" customFormat="1" ht="29.85" customHeight="1">
      <c r="B192" s="144"/>
      <c r="C192" s="145"/>
      <c r="D192" s="154" t="s">
        <v>108</v>
      </c>
      <c r="E192" s="154"/>
      <c r="F192" s="154"/>
      <c r="G192" s="154"/>
      <c r="H192" s="154"/>
      <c r="I192" s="154"/>
      <c r="J192" s="154"/>
      <c r="K192" s="154"/>
      <c r="L192" s="154"/>
      <c r="M192" s="154"/>
      <c r="N192" s="255">
        <f>BK192</f>
        <v>0</v>
      </c>
      <c r="O192" s="256"/>
      <c r="P192" s="256"/>
      <c r="Q192" s="256"/>
      <c r="R192" s="147"/>
      <c r="T192" s="148"/>
      <c r="U192" s="145"/>
      <c r="V192" s="145"/>
      <c r="W192" s="149">
        <f>SUM(W193:W200)</f>
        <v>0</v>
      </c>
      <c r="X192" s="145"/>
      <c r="Y192" s="149">
        <f>SUM(Y193:Y200)</f>
        <v>6.4600000000000005E-2</v>
      </c>
      <c r="Z192" s="145"/>
      <c r="AA192" s="150">
        <f>SUM(AA193:AA200)</f>
        <v>8.4600000000000009E-2</v>
      </c>
      <c r="AR192" s="151" t="s">
        <v>80</v>
      </c>
      <c r="AT192" s="152" t="s">
        <v>73</v>
      </c>
      <c r="AU192" s="152" t="s">
        <v>80</v>
      </c>
      <c r="AY192" s="151" t="s">
        <v>139</v>
      </c>
      <c r="BK192" s="153">
        <f>SUM(BK193:BK200)</f>
        <v>0</v>
      </c>
    </row>
    <row r="193" spans="2:65" s="1" customFormat="1" ht="31.5" customHeight="1">
      <c r="B193" s="126"/>
      <c r="C193" s="155" t="s">
        <v>377</v>
      </c>
      <c r="D193" s="155" t="s">
        <v>140</v>
      </c>
      <c r="E193" s="156" t="s">
        <v>378</v>
      </c>
      <c r="F193" s="242" t="s">
        <v>379</v>
      </c>
      <c r="G193" s="242"/>
      <c r="H193" s="242"/>
      <c r="I193" s="242"/>
      <c r="J193" s="157" t="s">
        <v>219</v>
      </c>
      <c r="K193" s="158">
        <v>10</v>
      </c>
      <c r="L193" s="243">
        <v>0</v>
      </c>
      <c r="M193" s="243"/>
      <c r="N193" s="244">
        <f t="shared" ref="N193:N200" si="25">ROUND(L193*K193,2)</f>
        <v>0</v>
      </c>
      <c r="O193" s="244"/>
      <c r="P193" s="244"/>
      <c r="Q193" s="244"/>
      <c r="R193" s="129"/>
      <c r="T193" s="159" t="s">
        <v>5</v>
      </c>
      <c r="U193" s="42" t="s">
        <v>42</v>
      </c>
      <c r="V193" s="34"/>
      <c r="W193" s="160">
        <f t="shared" ref="W193:W200" si="26">V193*K193</f>
        <v>0</v>
      </c>
      <c r="X193" s="160">
        <v>4.0000000000000001E-3</v>
      </c>
      <c r="Y193" s="160">
        <f t="shared" ref="Y193:Y200" si="27">X193*K193</f>
        <v>0.04</v>
      </c>
      <c r="Z193" s="160">
        <v>0</v>
      </c>
      <c r="AA193" s="161">
        <f t="shared" ref="AA193:AA200" si="28">Z193*K193</f>
        <v>0</v>
      </c>
      <c r="AR193" s="17" t="s">
        <v>144</v>
      </c>
      <c r="AT193" s="17" t="s">
        <v>140</v>
      </c>
      <c r="AU193" s="17" t="s">
        <v>119</v>
      </c>
      <c r="AY193" s="17" t="s">
        <v>139</v>
      </c>
      <c r="BE193" s="100">
        <f t="shared" ref="BE193:BE200" si="29">IF(U193="základná",N193,0)</f>
        <v>0</v>
      </c>
      <c r="BF193" s="100">
        <f t="shared" ref="BF193:BF200" si="30">IF(U193="znížená",N193,0)</f>
        <v>0</v>
      </c>
      <c r="BG193" s="100">
        <f t="shared" ref="BG193:BG200" si="31">IF(U193="zákl. prenesená",N193,0)</f>
        <v>0</v>
      </c>
      <c r="BH193" s="100">
        <f t="shared" ref="BH193:BH200" si="32">IF(U193="zníž. prenesená",N193,0)</f>
        <v>0</v>
      </c>
      <c r="BI193" s="100">
        <f t="shared" ref="BI193:BI200" si="33">IF(U193="nulová",N193,0)</f>
        <v>0</v>
      </c>
      <c r="BJ193" s="17" t="s">
        <v>119</v>
      </c>
      <c r="BK193" s="100">
        <f t="shared" ref="BK193:BK200" si="34">ROUND(L193*K193,2)</f>
        <v>0</v>
      </c>
      <c r="BL193" s="17" t="s">
        <v>144</v>
      </c>
      <c r="BM193" s="17" t="s">
        <v>380</v>
      </c>
    </row>
    <row r="194" spans="2:65" s="1" customFormat="1" ht="31.5" customHeight="1">
      <c r="B194" s="126"/>
      <c r="C194" s="162" t="s">
        <v>381</v>
      </c>
      <c r="D194" s="162" t="s">
        <v>187</v>
      </c>
      <c r="E194" s="163" t="s">
        <v>382</v>
      </c>
      <c r="F194" s="245" t="s">
        <v>383</v>
      </c>
      <c r="G194" s="245"/>
      <c r="H194" s="245"/>
      <c r="I194" s="245"/>
      <c r="J194" s="164" t="s">
        <v>219</v>
      </c>
      <c r="K194" s="165">
        <v>10</v>
      </c>
      <c r="L194" s="246">
        <v>0</v>
      </c>
      <c r="M194" s="246"/>
      <c r="N194" s="247">
        <f t="shared" si="25"/>
        <v>0</v>
      </c>
      <c r="O194" s="244"/>
      <c r="P194" s="244"/>
      <c r="Q194" s="244"/>
      <c r="R194" s="129"/>
      <c r="T194" s="159" t="s">
        <v>5</v>
      </c>
      <c r="U194" s="42" t="s">
        <v>42</v>
      </c>
      <c r="V194" s="34"/>
      <c r="W194" s="160">
        <f t="shared" si="26"/>
        <v>0</v>
      </c>
      <c r="X194" s="160">
        <v>2.0999999999999999E-3</v>
      </c>
      <c r="Y194" s="160">
        <f t="shared" si="27"/>
        <v>2.0999999999999998E-2</v>
      </c>
      <c r="Z194" s="160">
        <v>0</v>
      </c>
      <c r="AA194" s="161">
        <f t="shared" si="28"/>
        <v>0</v>
      </c>
      <c r="AR194" s="17" t="s">
        <v>169</v>
      </c>
      <c r="AT194" s="17" t="s">
        <v>187</v>
      </c>
      <c r="AU194" s="17" t="s">
        <v>119</v>
      </c>
      <c r="AY194" s="17" t="s">
        <v>139</v>
      </c>
      <c r="BE194" s="100">
        <f t="shared" si="29"/>
        <v>0</v>
      </c>
      <c r="BF194" s="100">
        <f t="shared" si="30"/>
        <v>0</v>
      </c>
      <c r="BG194" s="100">
        <f t="shared" si="31"/>
        <v>0</v>
      </c>
      <c r="BH194" s="100">
        <f t="shared" si="32"/>
        <v>0</v>
      </c>
      <c r="BI194" s="100">
        <f t="shared" si="33"/>
        <v>0</v>
      </c>
      <c r="BJ194" s="17" t="s">
        <v>119</v>
      </c>
      <c r="BK194" s="100">
        <f t="shared" si="34"/>
        <v>0</v>
      </c>
      <c r="BL194" s="17" t="s">
        <v>144</v>
      </c>
      <c r="BM194" s="17" t="s">
        <v>384</v>
      </c>
    </row>
    <row r="195" spans="2:65" s="1" customFormat="1" ht="31.5" customHeight="1">
      <c r="B195" s="126"/>
      <c r="C195" s="155" t="s">
        <v>385</v>
      </c>
      <c r="D195" s="155" t="s">
        <v>140</v>
      </c>
      <c r="E195" s="156" t="s">
        <v>386</v>
      </c>
      <c r="F195" s="242" t="s">
        <v>387</v>
      </c>
      <c r="G195" s="242"/>
      <c r="H195" s="242"/>
      <c r="I195" s="242"/>
      <c r="J195" s="157" t="s">
        <v>388</v>
      </c>
      <c r="K195" s="158">
        <v>100</v>
      </c>
      <c r="L195" s="243">
        <v>0</v>
      </c>
      <c r="M195" s="243"/>
      <c r="N195" s="244">
        <f t="shared" si="25"/>
        <v>0</v>
      </c>
      <c r="O195" s="244"/>
      <c r="P195" s="244"/>
      <c r="Q195" s="244"/>
      <c r="R195" s="129"/>
      <c r="T195" s="159" t="s">
        <v>5</v>
      </c>
      <c r="U195" s="42" t="s">
        <v>42</v>
      </c>
      <c r="V195" s="34"/>
      <c r="W195" s="160">
        <f t="shared" si="26"/>
        <v>0</v>
      </c>
      <c r="X195" s="160">
        <v>3.0000000000000001E-5</v>
      </c>
      <c r="Y195" s="160">
        <f t="shared" si="27"/>
        <v>3.0000000000000001E-3</v>
      </c>
      <c r="Z195" s="160">
        <v>6.0999999999999997E-4</v>
      </c>
      <c r="AA195" s="161">
        <f t="shared" si="28"/>
        <v>6.0999999999999999E-2</v>
      </c>
      <c r="AR195" s="17" t="s">
        <v>144</v>
      </c>
      <c r="AT195" s="17" t="s">
        <v>140</v>
      </c>
      <c r="AU195" s="17" t="s">
        <v>119</v>
      </c>
      <c r="AY195" s="17" t="s">
        <v>139</v>
      </c>
      <c r="BE195" s="100">
        <f t="shared" si="29"/>
        <v>0</v>
      </c>
      <c r="BF195" s="100">
        <f t="shared" si="30"/>
        <v>0</v>
      </c>
      <c r="BG195" s="100">
        <f t="shared" si="31"/>
        <v>0</v>
      </c>
      <c r="BH195" s="100">
        <f t="shared" si="32"/>
        <v>0</v>
      </c>
      <c r="BI195" s="100">
        <f t="shared" si="33"/>
        <v>0</v>
      </c>
      <c r="BJ195" s="17" t="s">
        <v>119</v>
      </c>
      <c r="BK195" s="100">
        <f t="shared" si="34"/>
        <v>0</v>
      </c>
      <c r="BL195" s="17" t="s">
        <v>144</v>
      </c>
      <c r="BM195" s="17" t="s">
        <v>389</v>
      </c>
    </row>
    <row r="196" spans="2:65" s="1" customFormat="1" ht="31.5" customHeight="1">
      <c r="B196" s="126"/>
      <c r="C196" s="155" t="s">
        <v>390</v>
      </c>
      <c r="D196" s="155" t="s">
        <v>140</v>
      </c>
      <c r="E196" s="156" t="s">
        <v>391</v>
      </c>
      <c r="F196" s="242" t="s">
        <v>392</v>
      </c>
      <c r="G196" s="242"/>
      <c r="H196" s="242"/>
      <c r="I196" s="242"/>
      <c r="J196" s="157" t="s">
        <v>388</v>
      </c>
      <c r="K196" s="158">
        <v>20</v>
      </c>
      <c r="L196" s="243">
        <v>0</v>
      </c>
      <c r="M196" s="243"/>
      <c r="N196" s="244">
        <f t="shared" si="25"/>
        <v>0</v>
      </c>
      <c r="O196" s="244"/>
      <c r="P196" s="244"/>
      <c r="Q196" s="244"/>
      <c r="R196" s="129"/>
      <c r="T196" s="159" t="s">
        <v>5</v>
      </c>
      <c r="U196" s="42" t="s">
        <v>42</v>
      </c>
      <c r="V196" s="34"/>
      <c r="W196" s="160">
        <f t="shared" si="26"/>
        <v>0</v>
      </c>
      <c r="X196" s="160">
        <v>3.0000000000000001E-5</v>
      </c>
      <c r="Y196" s="160">
        <f t="shared" si="27"/>
        <v>6.0000000000000006E-4</v>
      </c>
      <c r="Z196" s="160">
        <v>1.1800000000000001E-3</v>
      </c>
      <c r="AA196" s="161">
        <f t="shared" si="28"/>
        <v>2.3600000000000003E-2</v>
      </c>
      <c r="AR196" s="17" t="s">
        <v>144</v>
      </c>
      <c r="AT196" s="17" t="s">
        <v>140</v>
      </c>
      <c r="AU196" s="17" t="s">
        <v>119</v>
      </c>
      <c r="AY196" s="17" t="s">
        <v>139</v>
      </c>
      <c r="BE196" s="100">
        <f t="shared" si="29"/>
        <v>0</v>
      </c>
      <c r="BF196" s="100">
        <f t="shared" si="30"/>
        <v>0</v>
      </c>
      <c r="BG196" s="100">
        <f t="shared" si="31"/>
        <v>0</v>
      </c>
      <c r="BH196" s="100">
        <f t="shared" si="32"/>
        <v>0</v>
      </c>
      <c r="BI196" s="100">
        <f t="shared" si="33"/>
        <v>0</v>
      </c>
      <c r="BJ196" s="17" t="s">
        <v>119</v>
      </c>
      <c r="BK196" s="100">
        <f t="shared" si="34"/>
        <v>0</v>
      </c>
      <c r="BL196" s="17" t="s">
        <v>144</v>
      </c>
      <c r="BM196" s="17" t="s">
        <v>393</v>
      </c>
    </row>
    <row r="197" spans="2:65" s="1" customFormat="1" ht="31.5" customHeight="1">
      <c r="B197" s="126"/>
      <c r="C197" s="155" t="s">
        <v>394</v>
      </c>
      <c r="D197" s="155" t="s">
        <v>140</v>
      </c>
      <c r="E197" s="156" t="s">
        <v>395</v>
      </c>
      <c r="F197" s="242" t="s">
        <v>396</v>
      </c>
      <c r="G197" s="242"/>
      <c r="H197" s="242"/>
      <c r="I197" s="242"/>
      <c r="J197" s="157" t="s">
        <v>180</v>
      </c>
      <c r="K197" s="158">
        <v>0.58699999999999997</v>
      </c>
      <c r="L197" s="243">
        <v>0</v>
      </c>
      <c r="M197" s="243"/>
      <c r="N197" s="244">
        <f t="shared" si="25"/>
        <v>0</v>
      </c>
      <c r="O197" s="244"/>
      <c r="P197" s="244"/>
      <c r="Q197" s="244"/>
      <c r="R197" s="129"/>
      <c r="T197" s="159" t="s">
        <v>5</v>
      </c>
      <c r="U197" s="42" t="s">
        <v>42</v>
      </c>
      <c r="V197" s="34"/>
      <c r="W197" s="160">
        <f t="shared" si="26"/>
        <v>0</v>
      </c>
      <c r="X197" s="160">
        <v>0</v>
      </c>
      <c r="Y197" s="160">
        <f t="shared" si="27"/>
        <v>0</v>
      </c>
      <c r="Z197" s="160">
        <v>0</v>
      </c>
      <c r="AA197" s="161">
        <f t="shared" si="28"/>
        <v>0</v>
      </c>
      <c r="AR197" s="17" t="s">
        <v>144</v>
      </c>
      <c r="AT197" s="17" t="s">
        <v>140</v>
      </c>
      <c r="AU197" s="17" t="s">
        <v>119</v>
      </c>
      <c r="AY197" s="17" t="s">
        <v>139</v>
      </c>
      <c r="BE197" s="100">
        <f t="shared" si="29"/>
        <v>0</v>
      </c>
      <c r="BF197" s="100">
        <f t="shared" si="30"/>
        <v>0</v>
      </c>
      <c r="BG197" s="100">
        <f t="shared" si="31"/>
        <v>0</v>
      </c>
      <c r="BH197" s="100">
        <f t="shared" si="32"/>
        <v>0</v>
      </c>
      <c r="BI197" s="100">
        <f t="shared" si="33"/>
        <v>0</v>
      </c>
      <c r="BJ197" s="17" t="s">
        <v>119</v>
      </c>
      <c r="BK197" s="100">
        <f t="shared" si="34"/>
        <v>0</v>
      </c>
      <c r="BL197" s="17" t="s">
        <v>144</v>
      </c>
      <c r="BM197" s="17" t="s">
        <v>397</v>
      </c>
    </row>
    <row r="198" spans="2:65" s="1" customFormat="1" ht="31.5" customHeight="1">
      <c r="B198" s="126"/>
      <c r="C198" s="155" t="s">
        <v>398</v>
      </c>
      <c r="D198" s="155" t="s">
        <v>140</v>
      </c>
      <c r="E198" s="156" t="s">
        <v>399</v>
      </c>
      <c r="F198" s="242" t="s">
        <v>400</v>
      </c>
      <c r="G198" s="242"/>
      <c r="H198" s="242"/>
      <c r="I198" s="242"/>
      <c r="J198" s="157" t="s">
        <v>180</v>
      </c>
      <c r="K198" s="158">
        <v>1.1739999999999999</v>
      </c>
      <c r="L198" s="243">
        <v>0</v>
      </c>
      <c r="M198" s="243"/>
      <c r="N198" s="244">
        <f t="shared" si="25"/>
        <v>0</v>
      </c>
      <c r="O198" s="244"/>
      <c r="P198" s="244"/>
      <c r="Q198" s="244"/>
      <c r="R198" s="129"/>
      <c r="T198" s="159" t="s">
        <v>5</v>
      </c>
      <c r="U198" s="42" t="s">
        <v>42</v>
      </c>
      <c r="V198" s="34"/>
      <c r="W198" s="160">
        <f t="shared" si="26"/>
        <v>0</v>
      </c>
      <c r="X198" s="160">
        <v>0</v>
      </c>
      <c r="Y198" s="160">
        <f t="shared" si="27"/>
        <v>0</v>
      </c>
      <c r="Z198" s="160">
        <v>0</v>
      </c>
      <c r="AA198" s="161">
        <f t="shared" si="28"/>
        <v>0</v>
      </c>
      <c r="AR198" s="17" t="s">
        <v>144</v>
      </c>
      <c r="AT198" s="17" t="s">
        <v>140</v>
      </c>
      <c r="AU198" s="17" t="s">
        <v>119</v>
      </c>
      <c r="AY198" s="17" t="s">
        <v>139</v>
      </c>
      <c r="BE198" s="100">
        <f t="shared" si="29"/>
        <v>0</v>
      </c>
      <c r="BF198" s="100">
        <f t="shared" si="30"/>
        <v>0</v>
      </c>
      <c r="BG198" s="100">
        <f t="shared" si="31"/>
        <v>0</v>
      </c>
      <c r="BH198" s="100">
        <f t="shared" si="32"/>
        <v>0</v>
      </c>
      <c r="BI198" s="100">
        <f t="shared" si="33"/>
        <v>0</v>
      </c>
      <c r="BJ198" s="17" t="s">
        <v>119</v>
      </c>
      <c r="BK198" s="100">
        <f t="shared" si="34"/>
        <v>0</v>
      </c>
      <c r="BL198" s="17" t="s">
        <v>144</v>
      </c>
      <c r="BM198" s="17" t="s">
        <v>401</v>
      </c>
    </row>
    <row r="199" spans="2:65" s="1" customFormat="1" ht="31.5" customHeight="1">
      <c r="B199" s="126"/>
      <c r="C199" s="155" t="s">
        <v>402</v>
      </c>
      <c r="D199" s="155" t="s">
        <v>140</v>
      </c>
      <c r="E199" s="156" t="s">
        <v>403</v>
      </c>
      <c r="F199" s="242" t="s">
        <v>404</v>
      </c>
      <c r="G199" s="242"/>
      <c r="H199" s="242"/>
      <c r="I199" s="242"/>
      <c r="J199" s="157" t="s">
        <v>180</v>
      </c>
      <c r="K199" s="158">
        <v>0.58699999999999997</v>
      </c>
      <c r="L199" s="243">
        <v>0</v>
      </c>
      <c r="M199" s="243"/>
      <c r="N199" s="244">
        <f t="shared" si="25"/>
        <v>0</v>
      </c>
      <c r="O199" s="244"/>
      <c r="P199" s="244"/>
      <c r="Q199" s="244"/>
      <c r="R199" s="129"/>
      <c r="T199" s="159" t="s">
        <v>5</v>
      </c>
      <c r="U199" s="42" t="s">
        <v>42</v>
      </c>
      <c r="V199" s="34"/>
      <c r="W199" s="160">
        <f t="shared" si="26"/>
        <v>0</v>
      </c>
      <c r="X199" s="160">
        <v>0</v>
      </c>
      <c r="Y199" s="160">
        <f t="shared" si="27"/>
        <v>0</v>
      </c>
      <c r="Z199" s="160">
        <v>0</v>
      </c>
      <c r="AA199" s="161">
        <f t="shared" si="28"/>
        <v>0</v>
      </c>
      <c r="AR199" s="17" t="s">
        <v>144</v>
      </c>
      <c r="AT199" s="17" t="s">
        <v>140</v>
      </c>
      <c r="AU199" s="17" t="s">
        <v>119</v>
      </c>
      <c r="AY199" s="17" t="s">
        <v>139</v>
      </c>
      <c r="BE199" s="100">
        <f t="shared" si="29"/>
        <v>0</v>
      </c>
      <c r="BF199" s="100">
        <f t="shared" si="30"/>
        <v>0</v>
      </c>
      <c r="BG199" s="100">
        <f t="shared" si="31"/>
        <v>0</v>
      </c>
      <c r="BH199" s="100">
        <f t="shared" si="32"/>
        <v>0</v>
      </c>
      <c r="BI199" s="100">
        <f t="shared" si="33"/>
        <v>0</v>
      </c>
      <c r="BJ199" s="17" t="s">
        <v>119</v>
      </c>
      <c r="BK199" s="100">
        <f t="shared" si="34"/>
        <v>0</v>
      </c>
      <c r="BL199" s="17" t="s">
        <v>144</v>
      </c>
      <c r="BM199" s="17" t="s">
        <v>405</v>
      </c>
    </row>
    <row r="200" spans="2:65" s="1" customFormat="1" ht="57" customHeight="1">
      <c r="B200" s="126"/>
      <c r="C200" s="155" t="s">
        <v>406</v>
      </c>
      <c r="D200" s="155" t="s">
        <v>140</v>
      </c>
      <c r="E200" s="156" t="s">
        <v>407</v>
      </c>
      <c r="F200" s="242" t="s">
        <v>408</v>
      </c>
      <c r="G200" s="242"/>
      <c r="H200" s="242"/>
      <c r="I200" s="242"/>
      <c r="J200" s="157" t="s">
        <v>409</v>
      </c>
      <c r="K200" s="158">
        <v>16</v>
      </c>
      <c r="L200" s="243">
        <v>0</v>
      </c>
      <c r="M200" s="243"/>
      <c r="N200" s="244">
        <f t="shared" si="25"/>
        <v>0</v>
      </c>
      <c r="O200" s="244"/>
      <c r="P200" s="244"/>
      <c r="Q200" s="244"/>
      <c r="R200" s="129"/>
      <c r="T200" s="159" t="s">
        <v>5</v>
      </c>
      <c r="U200" s="42" t="s">
        <v>42</v>
      </c>
      <c r="V200" s="34"/>
      <c r="W200" s="160">
        <f t="shared" si="26"/>
        <v>0</v>
      </c>
      <c r="X200" s="160">
        <v>0</v>
      </c>
      <c r="Y200" s="160">
        <f t="shared" si="27"/>
        <v>0</v>
      </c>
      <c r="Z200" s="160">
        <v>0</v>
      </c>
      <c r="AA200" s="161">
        <f t="shared" si="28"/>
        <v>0</v>
      </c>
      <c r="AR200" s="17" t="s">
        <v>144</v>
      </c>
      <c r="AT200" s="17" t="s">
        <v>140</v>
      </c>
      <c r="AU200" s="17" t="s">
        <v>119</v>
      </c>
      <c r="AY200" s="17" t="s">
        <v>139</v>
      </c>
      <c r="BE200" s="100">
        <f t="shared" si="29"/>
        <v>0</v>
      </c>
      <c r="BF200" s="100">
        <f t="shared" si="30"/>
        <v>0</v>
      </c>
      <c r="BG200" s="100">
        <f t="shared" si="31"/>
        <v>0</v>
      </c>
      <c r="BH200" s="100">
        <f t="shared" si="32"/>
        <v>0</v>
      </c>
      <c r="BI200" s="100">
        <f t="shared" si="33"/>
        <v>0</v>
      </c>
      <c r="BJ200" s="17" t="s">
        <v>119</v>
      </c>
      <c r="BK200" s="100">
        <f t="shared" si="34"/>
        <v>0</v>
      </c>
      <c r="BL200" s="17" t="s">
        <v>144</v>
      </c>
      <c r="BM200" s="17" t="s">
        <v>410</v>
      </c>
    </row>
    <row r="201" spans="2:65" s="9" customFormat="1" ht="29.85" customHeight="1">
      <c r="B201" s="144"/>
      <c r="C201" s="145"/>
      <c r="D201" s="154" t="s">
        <v>109</v>
      </c>
      <c r="E201" s="154"/>
      <c r="F201" s="154"/>
      <c r="G201" s="154"/>
      <c r="H201" s="154"/>
      <c r="I201" s="154"/>
      <c r="J201" s="154"/>
      <c r="K201" s="154"/>
      <c r="L201" s="154"/>
      <c r="M201" s="154"/>
      <c r="N201" s="255">
        <f>BK201</f>
        <v>0</v>
      </c>
      <c r="O201" s="256"/>
      <c r="P201" s="256"/>
      <c r="Q201" s="256"/>
      <c r="R201" s="147"/>
      <c r="T201" s="148"/>
      <c r="U201" s="145"/>
      <c r="V201" s="145"/>
      <c r="W201" s="149">
        <f>W202</f>
        <v>0</v>
      </c>
      <c r="X201" s="145"/>
      <c r="Y201" s="149">
        <f>Y202</f>
        <v>0</v>
      </c>
      <c r="Z201" s="145"/>
      <c r="AA201" s="150">
        <f>AA202</f>
        <v>0</v>
      </c>
      <c r="AR201" s="151" t="s">
        <v>80</v>
      </c>
      <c r="AT201" s="152" t="s">
        <v>73</v>
      </c>
      <c r="AU201" s="152" t="s">
        <v>80</v>
      </c>
      <c r="AY201" s="151" t="s">
        <v>139</v>
      </c>
      <c r="BK201" s="153">
        <f>BK202</f>
        <v>0</v>
      </c>
    </row>
    <row r="202" spans="2:65" s="1" customFormat="1" ht="31.5" customHeight="1">
      <c r="B202" s="126"/>
      <c r="C202" s="155" t="s">
        <v>411</v>
      </c>
      <c r="D202" s="155" t="s">
        <v>140</v>
      </c>
      <c r="E202" s="156" t="s">
        <v>412</v>
      </c>
      <c r="F202" s="242" t="s">
        <v>413</v>
      </c>
      <c r="G202" s="242"/>
      <c r="H202" s="242"/>
      <c r="I202" s="242"/>
      <c r="J202" s="157" t="s">
        <v>180</v>
      </c>
      <c r="K202" s="158">
        <v>123.67100000000001</v>
      </c>
      <c r="L202" s="243">
        <v>0</v>
      </c>
      <c r="M202" s="243"/>
      <c r="N202" s="244">
        <f>ROUND(L202*K202,2)</f>
        <v>0</v>
      </c>
      <c r="O202" s="244"/>
      <c r="P202" s="244"/>
      <c r="Q202" s="244"/>
      <c r="R202" s="129"/>
      <c r="T202" s="159" t="s">
        <v>5</v>
      </c>
      <c r="U202" s="42" t="s">
        <v>42</v>
      </c>
      <c r="V202" s="34"/>
      <c r="W202" s="160">
        <f>V202*K202</f>
        <v>0</v>
      </c>
      <c r="X202" s="160">
        <v>0</v>
      </c>
      <c r="Y202" s="160">
        <f>X202*K202</f>
        <v>0</v>
      </c>
      <c r="Z202" s="160">
        <v>0</v>
      </c>
      <c r="AA202" s="161">
        <f>Z202*K202</f>
        <v>0</v>
      </c>
      <c r="AR202" s="17" t="s">
        <v>144</v>
      </c>
      <c r="AT202" s="17" t="s">
        <v>140</v>
      </c>
      <c r="AU202" s="17" t="s">
        <v>119</v>
      </c>
      <c r="AY202" s="17" t="s">
        <v>139</v>
      </c>
      <c r="BE202" s="100">
        <f>IF(U202="základná",N202,0)</f>
        <v>0</v>
      </c>
      <c r="BF202" s="100">
        <f>IF(U202="znížená",N202,0)</f>
        <v>0</v>
      </c>
      <c r="BG202" s="100">
        <f>IF(U202="zákl. prenesená",N202,0)</f>
        <v>0</v>
      </c>
      <c r="BH202" s="100">
        <f>IF(U202="zníž. prenesená",N202,0)</f>
        <v>0</v>
      </c>
      <c r="BI202" s="100">
        <f>IF(U202="nulová",N202,0)</f>
        <v>0</v>
      </c>
      <c r="BJ202" s="17" t="s">
        <v>119</v>
      </c>
      <c r="BK202" s="100">
        <f>ROUND(L202*K202,2)</f>
        <v>0</v>
      </c>
      <c r="BL202" s="17" t="s">
        <v>144</v>
      </c>
      <c r="BM202" s="17" t="s">
        <v>414</v>
      </c>
    </row>
    <row r="203" spans="2:65" s="9" customFormat="1" ht="37.35" customHeight="1">
      <c r="B203" s="144"/>
      <c r="C203" s="145"/>
      <c r="D203" s="146" t="s">
        <v>110</v>
      </c>
      <c r="E203" s="146"/>
      <c r="F203" s="146"/>
      <c r="G203" s="146"/>
      <c r="H203" s="146"/>
      <c r="I203" s="146"/>
      <c r="J203" s="146"/>
      <c r="K203" s="146"/>
      <c r="L203" s="146"/>
      <c r="M203" s="146"/>
      <c r="N203" s="257">
        <f>BK203</f>
        <v>0</v>
      </c>
      <c r="O203" s="258"/>
      <c r="P203" s="258"/>
      <c r="Q203" s="258"/>
      <c r="R203" s="147"/>
      <c r="T203" s="148"/>
      <c r="U203" s="145"/>
      <c r="V203" s="145"/>
      <c r="W203" s="149">
        <f>W204+W217</f>
        <v>0</v>
      </c>
      <c r="X203" s="145"/>
      <c r="Y203" s="149">
        <f>Y204+Y217</f>
        <v>0.24575000000000002</v>
      </c>
      <c r="Z203" s="145"/>
      <c r="AA203" s="150">
        <f>AA204+AA217</f>
        <v>0.50221000000000005</v>
      </c>
      <c r="AR203" s="151" t="s">
        <v>119</v>
      </c>
      <c r="AT203" s="152" t="s">
        <v>73</v>
      </c>
      <c r="AU203" s="152" t="s">
        <v>74</v>
      </c>
      <c r="AY203" s="151" t="s">
        <v>139</v>
      </c>
      <c r="BK203" s="153">
        <f>BK204+BK217</f>
        <v>0</v>
      </c>
    </row>
    <row r="204" spans="2:65" s="9" customFormat="1" ht="19.899999999999999" customHeight="1">
      <c r="B204" s="144"/>
      <c r="C204" s="145"/>
      <c r="D204" s="154" t="s">
        <v>111</v>
      </c>
      <c r="E204" s="154"/>
      <c r="F204" s="154"/>
      <c r="G204" s="154"/>
      <c r="H204" s="154"/>
      <c r="I204" s="154"/>
      <c r="J204" s="154"/>
      <c r="K204" s="154"/>
      <c r="L204" s="154"/>
      <c r="M204" s="154"/>
      <c r="N204" s="253">
        <f>BK204</f>
        <v>0</v>
      </c>
      <c r="O204" s="254"/>
      <c r="P204" s="254"/>
      <c r="Q204" s="254"/>
      <c r="R204" s="147"/>
      <c r="T204" s="148"/>
      <c r="U204" s="145"/>
      <c r="V204" s="145"/>
      <c r="W204" s="149">
        <f>SUM(W205:W216)</f>
        <v>0</v>
      </c>
      <c r="X204" s="145"/>
      <c r="Y204" s="149">
        <f>SUM(Y205:Y216)</f>
        <v>0.19779000000000002</v>
      </c>
      <c r="Z204" s="145"/>
      <c r="AA204" s="150">
        <f>SUM(AA205:AA216)</f>
        <v>0.48797000000000001</v>
      </c>
      <c r="AR204" s="151" t="s">
        <v>119</v>
      </c>
      <c r="AT204" s="152" t="s">
        <v>73</v>
      </c>
      <c r="AU204" s="152" t="s">
        <v>80</v>
      </c>
      <c r="AY204" s="151" t="s">
        <v>139</v>
      </c>
      <c r="BK204" s="153">
        <f>SUM(BK205:BK216)</f>
        <v>0</v>
      </c>
    </row>
    <row r="205" spans="2:65" s="1" customFormat="1" ht="31.5" customHeight="1">
      <c r="B205" s="126"/>
      <c r="C205" s="155" t="s">
        <v>415</v>
      </c>
      <c r="D205" s="155" t="s">
        <v>140</v>
      </c>
      <c r="E205" s="156" t="s">
        <v>416</v>
      </c>
      <c r="F205" s="242" t="s">
        <v>417</v>
      </c>
      <c r="G205" s="242"/>
      <c r="H205" s="242"/>
      <c r="I205" s="242"/>
      <c r="J205" s="157" t="s">
        <v>219</v>
      </c>
      <c r="K205" s="158">
        <v>6</v>
      </c>
      <c r="L205" s="243">
        <v>0</v>
      </c>
      <c r="M205" s="243"/>
      <c r="N205" s="244">
        <f t="shared" ref="N205:N216" si="35">ROUND(L205*K205,2)</f>
        <v>0</v>
      </c>
      <c r="O205" s="244"/>
      <c r="P205" s="244"/>
      <c r="Q205" s="244"/>
      <c r="R205" s="129"/>
      <c r="T205" s="159" t="s">
        <v>5</v>
      </c>
      <c r="U205" s="42" t="s">
        <v>42</v>
      </c>
      <c r="V205" s="34"/>
      <c r="W205" s="160">
        <f t="shared" ref="W205:W216" si="36">V205*K205</f>
        <v>0</v>
      </c>
      <c r="X205" s="160">
        <v>0</v>
      </c>
      <c r="Y205" s="160">
        <f t="shared" ref="Y205:Y216" si="37">X205*K205</f>
        <v>0</v>
      </c>
      <c r="Z205" s="160">
        <v>0</v>
      </c>
      <c r="AA205" s="161">
        <f t="shared" ref="AA205:AA216" si="38">Z205*K205</f>
        <v>0</v>
      </c>
      <c r="AR205" s="17" t="s">
        <v>203</v>
      </c>
      <c r="AT205" s="17" t="s">
        <v>140</v>
      </c>
      <c r="AU205" s="17" t="s">
        <v>119</v>
      </c>
      <c r="AY205" s="17" t="s">
        <v>139</v>
      </c>
      <c r="BE205" s="100">
        <f t="shared" ref="BE205:BE216" si="39">IF(U205="základná",N205,0)</f>
        <v>0</v>
      </c>
      <c r="BF205" s="100">
        <f t="shared" ref="BF205:BF216" si="40">IF(U205="znížená",N205,0)</f>
        <v>0</v>
      </c>
      <c r="BG205" s="100">
        <f t="shared" ref="BG205:BG216" si="41">IF(U205="zákl. prenesená",N205,0)</f>
        <v>0</v>
      </c>
      <c r="BH205" s="100">
        <f t="shared" ref="BH205:BH216" si="42">IF(U205="zníž. prenesená",N205,0)</f>
        <v>0</v>
      </c>
      <c r="BI205" s="100">
        <f t="shared" ref="BI205:BI216" si="43">IF(U205="nulová",N205,0)</f>
        <v>0</v>
      </c>
      <c r="BJ205" s="17" t="s">
        <v>119</v>
      </c>
      <c r="BK205" s="100">
        <f t="shared" ref="BK205:BK216" si="44">ROUND(L205*K205,2)</f>
        <v>0</v>
      </c>
      <c r="BL205" s="17" t="s">
        <v>203</v>
      </c>
      <c r="BM205" s="17" t="s">
        <v>418</v>
      </c>
    </row>
    <row r="206" spans="2:65" s="1" customFormat="1" ht="31.5" customHeight="1">
      <c r="B206" s="126"/>
      <c r="C206" s="155" t="s">
        <v>419</v>
      </c>
      <c r="D206" s="155" t="s">
        <v>140</v>
      </c>
      <c r="E206" s="156" t="s">
        <v>420</v>
      </c>
      <c r="F206" s="242" t="s">
        <v>421</v>
      </c>
      <c r="G206" s="242"/>
      <c r="H206" s="242"/>
      <c r="I206" s="242"/>
      <c r="J206" s="157" t="s">
        <v>219</v>
      </c>
      <c r="K206" s="158">
        <v>1</v>
      </c>
      <c r="L206" s="243">
        <v>0</v>
      </c>
      <c r="M206" s="243"/>
      <c r="N206" s="244">
        <f t="shared" si="35"/>
        <v>0</v>
      </c>
      <c r="O206" s="244"/>
      <c r="P206" s="244"/>
      <c r="Q206" s="244"/>
      <c r="R206" s="129"/>
      <c r="T206" s="159" t="s">
        <v>5</v>
      </c>
      <c r="U206" s="42" t="s">
        <v>42</v>
      </c>
      <c r="V206" s="34"/>
      <c r="W206" s="160">
        <f t="shared" si="36"/>
        <v>0</v>
      </c>
      <c r="X206" s="160">
        <v>0</v>
      </c>
      <c r="Y206" s="160">
        <f t="shared" si="37"/>
        <v>0</v>
      </c>
      <c r="Z206" s="160">
        <v>0</v>
      </c>
      <c r="AA206" s="161">
        <f t="shared" si="38"/>
        <v>0</v>
      </c>
      <c r="AR206" s="17" t="s">
        <v>203</v>
      </c>
      <c r="AT206" s="17" t="s">
        <v>140</v>
      </c>
      <c r="AU206" s="17" t="s">
        <v>119</v>
      </c>
      <c r="AY206" s="17" t="s">
        <v>139</v>
      </c>
      <c r="BE206" s="100">
        <f t="shared" si="39"/>
        <v>0</v>
      </c>
      <c r="BF206" s="100">
        <f t="shared" si="40"/>
        <v>0</v>
      </c>
      <c r="BG206" s="100">
        <f t="shared" si="41"/>
        <v>0</v>
      </c>
      <c r="BH206" s="100">
        <f t="shared" si="42"/>
        <v>0</v>
      </c>
      <c r="BI206" s="100">
        <f t="shared" si="43"/>
        <v>0</v>
      </c>
      <c r="BJ206" s="17" t="s">
        <v>119</v>
      </c>
      <c r="BK206" s="100">
        <f t="shared" si="44"/>
        <v>0</v>
      </c>
      <c r="BL206" s="17" t="s">
        <v>203</v>
      </c>
      <c r="BM206" s="17" t="s">
        <v>422</v>
      </c>
    </row>
    <row r="207" spans="2:65" s="1" customFormat="1" ht="31.5" customHeight="1">
      <c r="B207" s="126"/>
      <c r="C207" s="155" t="s">
        <v>423</v>
      </c>
      <c r="D207" s="155" t="s">
        <v>140</v>
      </c>
      <c r="E207" s="156" t="s">
        <v>424</v>
      </c>
      <c r="F207" s="242" t="s">
        <v>425</v>
      </c>
      <c r="G207" s="242"/>
      <c r="H207" s="242"/>
      <c r="I207" s="242"/>
      <c r="J207" s="157" t="s">
        <v>214</v>
      </c>
      <c r="K207" s="158">
        <v>6</v>
      </c>
      <c r="L207" s="243">
        <v>0</v>
      </c>
      <c r="M207" s="243"/>
      <c r="N207" s="244">
        <f t="shared" si="35"/>
        <v>0</v>
      </c>
      <c r="O207" s="244"/>
      <c r="P207" s="244"/>
      <c r="Q207" s="244"/>
      <c r="R207" s="129"/>
      <c r="T207" s="159" t="s">
        <v>5</v>
      </c>
      <c r="U207" s="42" t="s">
        <v>42</v>
      </c>
      <c r="V207" s="34"/>
      <c r="W207" s="160">
        <f t="shared" si="36"/>
        <v>0</v>
      </c>
      <c r="X207" s="160">
        <v>0</v>
      </c>
      <c r="Y207" s="160">
        <f t="shared" si="37"/>
        <v>0</v>
      </c>
      <c r="Z207" s="160">
        <v>1.4919999999999999E-2</v>
      </c>
      <c r="AA207" s="161">
        <f t="shared" si="38"/>
        <v>8.9519999999999988E-2</v>
      </c>
      <c r="AR207" s="17" t="s">
        <v>203</v>
      </c>
      <c r="AT207" s="17" t="s">
        <v>140</v>
      </c>
      <c r="AU207" s="17" t="s">
        <v>119</v>
      </c>
      <c r="AY207" s="17" t="s">
        <v>139</v>
      </c>
      <c r="BE207" s="100">
        <f t="shared" si="39"/>
        <v>0</v>
      </c>
      <c r="BF207" s="100">
        <f t="shared" si="40"/>
        <v>0</v>
      </c>
      <c r="BG207" s="100">
        <f t="shared" si="41"/>
        <v>0</v>
      </c>
      <c r="BH207" s="100">
        <f t="shared" si="42"/>
        <v>0</v>
      </c>
      <c r="BI207" s="100">
        <f t="shared" si="43"/>
        <v>0</v>
      </c>
      <c r="BJ207" s="17" t="s">
        <v>119</v>
      </c>
      <c r="BK207" s="100">
        <f t="shared" si="44"/>
        <v>0</v>
      </c>
      <c r="BL207" s="17" t="s">
        <v>203</v>
      </c>
      <c r="BM207" s="17" t="s">
        <v>426</v>
      </c>
    </row>
    <row r="208" spans="2:65" s="1" customFormat="1" ht="31.5" customHeight="1">
      <c r="B208" s="126"/>
      <c r="C208" s="155" t="s">
        <v>427</v>
      </c>
      <c r="D208" s="155" t="s">
        <v>140</v>
      </c>
      <c r="E208" s="156" t="s">
        <v>428</v>
      </c>
      <c r="F208" s="242" t="s">
        <v>429</v>
      </c>
      <c r="G208" s="242"/>
      <c r="H208" s="242"/>
      <c r="I208" s="242"/>
      <c r="J208" s="157" t="s">
        <v>214</v>
      </c>
      <c r="K208" s="158">
        <v>13</v>
      </c>
      <c r="L208" s="243">
        <v>0</v>
      </c>
      <c r="M208" s="243"/>
      <c r="N208" s="244">
        <f t="shared" si="35"/>
        <v>0</v>
      </c>
      <c r="O208" s="244"/>
      <c r="P208" s="244"/>
      <c r="Q208" s="244"/>
      <c r="R208" s="129"/>
      <c r="T208" s="159" t="s">
        <v>5</v>
      </c>
      <c r="U208" s="42" t="s">
        <v>42</v>
      </c>
      <c r="V208" s="34"/>
      <c r="W208" s="160">
        <f t="shared" si="36"/>
        <v>0</v>
      </c>
      <c r="X208" s="160">
        <v>0</v>
      </c>
      <c r="Y208" s="160">
        <f t="shared" si="37"/>
        <v>0</v>
      </c>
      <c r="Z208" s="160">
        <v>3.065E-2</v>
      </c>
      <c r="AA208" s="161">
        <f t="shared" si="38"/>
        <v>0.39845000000000003</v>
      </c>
      <c r="AR208" s="17" t="s">
        <v>203</v>
      </c>
      <c r="AT208" s="17" t="s">
        <v>140</v>
      </c>
      <c r="AU208" s="17" t="s">
        <v>119</v>
      </c>
      <c r="AY208" s="17" t="s">
        <v>139</v>
      </c>
      <c r="BE208" s="100">
        <f t="shared" si="39"/>
        <v>0</v>
      </c>
      <c r="BF208" s="100">
        <f t="shared" si="40"/>
        <v>0</v>
      </c>
      <c r="BG208" s="100">
        <f t="shared" si="41"/>
        <v>0</v>
      </c>
      <c r="BH208" s="100">
        <f t="shared" si="42"/>
        <v>0</v>
      </c>
      <c r="BI208" s="100">
        <f t="shared" si="43"/>
        <v>0</v>
      </c>
      <c r="BJ208" s="17" t="s">
        <v>119</v>
      </c>
      <c r="BK208" s="100">
        <f t="shared" si="44"/>
        <v>0</v>
      </c>
      <c r="BL208" s="17" t="s">
        <v>203</v>
      </c>
      <c r="BM208" s="17" t="s">
        <v>430</v>
      </c>
    </row>
    <row r="209" spans="2:65" s="1" customFormat="1" ht="31.5" customHeight="1">
      <c r="B209" s="126"/>
      <c r="C209" s="155" t="s">
        <v>431</v>
      </c>
      <c r="D209" s="155" t="s">
        <v>140</v>
      </c>
      <c r="E209" s="156" t="s">
        <v>432</v>
      </c>
      <c r="F209" s="242" t="s">
        <v>433</v>
      </c>
      <c r="G209" s="242"/>
      <c r="H209" s="242"/>
      <c r="I209" s="242"/>
      <c r="J209" s="157" t="s">
        <v>219</v>
      </c>
      <c r="K209" s="158">
        <v>3</v>
      </c>
      <c r="L209" s="243">
        <v>0</v>
      </c>
      <c r="M209" s="243"/>
      <c r="N209" s="244">
        <f t="shared" si="35"/>
        <v>0</v>
      </c>
      <c r="O209" s="244"/>
      <c r="P209" s="244"/>
      <c r="Q209" s="244"/>
      <c r="R209" s="129"/>
      <c r="T209" s="159" t="s">
        <v>5</v>
      </c>
      <c r="U209" s="42" t="s">
        <v>42</v>
      </c>
      <c r="V209" s="34"/>
      <c r="W209" s="160">
        <f t="shared" si="36"/>
        <v>0</v>
      </c>
      <c r="X209" s="160">
        <v>0</v>
      </c>
      <c r="Y209" s="160">
        <f t="shared" si="37"/>
        <v>0</v>
      </c>
      <c r="Z209" s="160">
        <v>0</v>
      </c>
      <c r="AA209" s="161">
        <f t="shared" si="38"/>
        <v>0</v>
      </c>
      <c r="AR209" s="17" t="s">
        <v>203</v>
      </c>
      <c r="AT209" s="17" t="s">
        <v>140</v>
      </c>
      <c r="AU209" s="17" t="s">
        <v>119</v>
      </c>
      <c r="AY209" s="17" t="s">
        <v>139</v>
      </c>
      <c r="BE209" s="100">
        <f t="shared" si="39"/>
        <v>0</v>
      </c>
      <c r="BF209" s="100">
        <f t="shared" si="40"/>
        <v>0</v>
      </c>
      <c r="BG209" s="100">
        <f t="shared" si="41"/>
        <v>0</v>
      </c>
      <c r="BH209" s="100">
        <f t="shared" si="42"/>
        <v>0</v>
      </c>
      <c r="BI209" s="100">
        <f t="shared" si="43"/>
        <v>0</v>
      </c>
      <c r="BJ209" s="17" t="s">
        <v>119</v>
      </c>
      <c r="BK209" s="100">
        <f t="shared" si="44"/>
        <v>0</v>
      </c>
      <c r="BL209" s="17" t="s">
        <v>203</v>
      </c>
      <c r="BM209" s="17" t="s">
        <v>434</v>
      </c>
    </row>
    <row r="210" spans="2:65" s="1" customFormat="1" ht="31.5" customHeight="1">
      <c r="B210" s="126"/>
      <c r="C210" s="155" t="s">
        <v>435</v>
      </c>
      <c r="D210" s="155" t="s">
        <v>140</v>
      </c>
      <c r="E210" s="156" t="s">
        <v>436</v>
      </c>
      <c r="F210" s="242" t="s">
        <v>437</v>
      </c>
      <c r="G210" s="242"/>
      <c r="H210" s="242"/>
      <c r="I210" s="242"/>
      <c r="J210" s="157" t="s">
        <v>219</v>
      </c>
      <c r="K210" s="158">
        <v>7</v>
      </c>
      <c r="L210" s="243">
        <v>0</v>
      </c>
      <c r="M210" s="243"/>
      <c r="N210" s="244">
        <f t="shared" si="35"/>
        <v>0</v>
      </c>
      <c r="O210" s="244"/>
      <c r="P210" s="244"/>
      <c r="Q210" s="244"/>
      <c r="R210" s="129"/>
      <c r="T210" s="159" t="s">
        <v>5</v>
      </c>
      <c r="U210" s="42" t="s">
        <v>42</v>
      </c>
      <c r="V210" s="34"/>
      <c r="W210" s="160">
        <f t="shared" si="36"/>
        <v>0</v>
      </c>
      <c r="X210" s="160">
        <v>0</v>
      </c>
      <c r="Y210" s="160">
        <f t="shared" si="37"/>
        <v>0</v>
      </c>
      <c r="Z210" s="160">
        <v>0</v>
      </c>
      <c r="AA210" s="161">
        <f t="shared" si="38"/>
        <v>0</v>
      </c>
      <c r="AR210" s="17" t="s">
        <v>203</v>
      </c>
      <c r="AT210" s="17" t="s">
        <v>140</v>
      </c>
      <c r="AU210" s="17" t="s">
        <v>119</v>
      </c>
      <c r="AY210" s="17" t="s">
        <v>139</v>
      </c>
      <c r="BE210" s="100">
        <f t="shared" si="39"/>
        <v>0</v>
      </c>
      <c r="BF210" s="100">
        <f t="shared" si="40"/>
        <v>0</v>
      </c>
      <c r="BG210" s="100">
        <f t="shared" si="41"/>
        <v>0</v>
      </c>
      <c r="BH210" s="100">
        <f t="shared" si="42"/>
        <v>0</v>
      </c>
      <c r="BI210" s="100">
        <f t="shared" si="43"/>
        <v>0</v>
      </c>
      <c r="BJ210" s="17" t="s">
        <v>119</v>
      </c>
      <c r="BK210" s="100">
        <f t="shared" si="44"/>
        <v>0</v>
      </c>
      <c r="BL210" s="17" t="s">
        <v>203</v>
      </c>
      <c r="BM210" s="17" t="s">
        <v>438</v>
      </c>
    </row>
    <row r="211" spans="2:65" s="1" customFormat="1" ht="31.5" customHeight="1">
      <c r="B211" s="126"/>
      <c r="C211" s="155" t="s">
        <v>439</v>
      </c>
      <c r="D211" s="155" t="s">
        <v>140</v>
      </c>
      <c r="E211" s="156" t="s">
        <v>440</v>
      </c>
      <c r="F211" s="242" t="s">
        <v>441</v>
      </c>
      <c r="G211" s="242"/>
      <c r="H211" s="242"/>
      <c r="I211" s="242"/>
      <c r="J211" s="157" t="s">
        <v>219</v>
      </c>
      <c r="K211" s="158">
        <v>2</v>
      </c>
      <c r="L211" s="243">
        <v>0</v>
      </c>
      <c r="M211" s="243"/>
      <c r="N211" s="244">
        <f t="shared" si="35"/>
        <v>0</v>
      </c>
      <c r="O211" s="244"/>
      <c r="P211" s="244"/>
      <c r="Q211" s="244"/>
      <c r="R211" s="129"/>
      <c r="T211" s="159" t="s">
        <v>5</v>
      </c>
      <c r="U211" s="42" t="s">
        <v>42</v>
      </c>
      <c r="V211" s="34"/>
      <c r="W211" s="160">
        <f t="shared" si="36"/>
        <v>0</v>
      </c>
      <c r="X211" s="160">
        <v>0</v>
      </c>
      <c r="Y211" s="160">
        <f t="shared" si="37"/>
        <v>0</v>
      </c>
      <c r="Z211" s="160">
        <v>0</v>
      </c>
      <c r="AA211" s="161">
        <f t="shared" si="38"/>
        <v>0</v>
      </c>
      <c r="AR211" s="17" t="s">
        <v>203</v>
      </c>
      <c r="AT211" s="17" t="s">
        <v>140</v>
      </c>
      <c r="AU211" s="17" t="s">
        <v>119</v>
      </c>
      <c r="AY211" s="17" t="s">
        <v>139</v>
      </c>
      <c r="BE211" s="100">
        <f t="shared" si="39"/>
        <v>0</v>
      </c>
      <c r="BF211" s="100">
        <f t="shared" si="40"/>
        <v>0</v>
      </c>
      <c r="BG211" s="100">
        <f t="shared" si="41"/>
        <v>0</v>
      </c>
      <c r="BH211" s="100">
        <f t="shared" si="42"/>
        <v>0</v>
      </c>
      <c r="BI211" s="100">
        <f t="shared" si="43"/>
        <v>0</v>
      </c>
      <c r="BJ211" s="17" t="s">
        <v>119</v>
      </c>
      <c r="BK211" s="100">
        <f t="shared" si="44"/>
        <v>0</v>
      </c>
      <c r="BL211" s="17" t="s">
        <v>203</v>
      </c>
      <c r="BM211" s="17" t="s">
        <v>442</v>
      </c>
    </row>
    <row r="212" spans="2:65" s="1" customFormat="1" ht="31.5" customHeight="1">
      <c r="B212" s="126"/>
      <c r="C212" s="155" t="s">
        <v>443</v>
      </c>
      <c r="D212" s="155" t="s">
        <v>140</v>
      </c>
      <c r="E212" s="156" t="s">
        <v>444</v>
      </c>
      <c r="F212" s="242" t="s">
        <v>445</v>
      </c>
      <c r="G212" s="242"/>
      <c r="H212" s="242"/>
      <c r="I212" s="242"/>
      <c r="J212" s="157" t="s">
        <v>219</v>
      </c>
      <c r="K212" s="158">
        <v>5</v>
      </c>
      <c r="L212" s="243">
        <v>0</v>
      </c>
      <c r="M212" s="243"/>
      <c r="N212" s="244">
        <f t="shared" si="35"/>
        <v>0</v>
      </c>
      <c r="O212" s="244"/>
      <c r="P212" s="244"/>
      <c r="Q212" s="244"/>
      <c r="R212" s="129"/>
      <c r="T212" s="159" t="s">
        <v>5</v>
      </c>
      <c r="U212" s="42" t="s">
        <v>42</v>
      </c>
      <c r="V212" s="34"/>
      <c r="W212" s="160">
        <f t="shared" si="36"/>
        <v>0</v>
      </c>
      <c r="X212" s="160">
        <v>3.5380000000000002E-2</v>
      </c>
      <c r="Y212" s="160">
        <f t="shared" si="37"/>
        <v>0.1769</v>
      </c>
      <c r="Z212" s="160">
        <v>0</v>
      </c>
      <c r="AA212" s="161">
        <f t="shared" si="38"/>
        <v>0</v>
      </c>
      <c r="AR212" s="17" t="s">
        <v>203</v>
      </c>
      <c r="AT212" s="17" t="s">
        <v>140</v>
      </c>
      <c r="AU212" s="17" t="s">
        <v>119</v>
      </c>
      <c r="AY212" s="17" t="s">
        <v>139</v>
      </c>
      <c r="BE212" s="100">
        <f t="shared" si="39"/>
        <v>0</v>
      </c>
      <c r="BF212" s="100">
        <f t="shared" si="40"/>
        <v>0</v>
      </c>
      <c r="BG212" s="100">
        <f t="shared" si="41"/>
        <v>0</v>
      </c>
      <c r="BH212" s="100">
        <f t="shared" si="42"/>
        <v>0</v>
      </c>
      <c r="BI212" s="100">
        <f t="shared" si="43"/>
        <v>0</v>
      </c>
      <c r="BJ212" s="17" t="s">
        <v>119</v>
      </c>
      <c r="BK212" s="100">
        <f t="shared" si="44"/>
        <v>0</v>
      </c>
      <c r="BL212" s="17" t="s">
        <v>203</v>
      </c>
      <c r="BM212" s="17" t="s">
        <v>446</v>
      </c>
    </row>
    <row r="213" spans="2:65" s="1" customFormat="1" ht="31.5" customHeight="1">
      <c r="B213" s="126"/>
      <c r="C213" s="155" t="s">
        <v>447</v>
      </c>
      <c r="D213" s="155" t="s">
        <v>140</v>
      </c>
      <c r="E213" s="156" t="s">
        <v>448</v>
      </c>
      <c r="F213" s="242" t="s">
        <v>449</v>
      </c>
      <c r="G213" s="242"/>
      <c r="H213" s="242"/>
      <c r="I213" s="242"/>
      <c r="J213" s="157" t="s">
        <v>219</v>
      </c>
      <c r="K213" s="158">
        <v>11</v>
      </c>
      <c r="L213" s="243">
        <v>0</v>
      </c>
      <c r="M213" s="243"/>
      <c r="N213" s="244">
        <f t="shared" si="35"/>
        <v>0</v>
      </c>
      <c r="O213" s="244"/>
      <c r="P213" s="244"/>
      <c r="Q213" s="244"/>
      <c r="R213" s="129"/>
      <c r="T213" s="159" t="s">
        <v>5</v>
      </c>
      <c r="U213" s="42" t="s">
        <v>42</v>
      </c>
      <c r="V213" s="34"/>
      <c r="W213" s="160">
        <f t="shared" si="36"/>
        <v>0</v>
      </c>
      <c r="X213" s="160">
        <v>1.06E-3</v>
      </c>
      <c r="Y213" s="160">
        <f t="shared" si="37"/>
        <v>1.166E-2</v>
      </c>
      <c r="Z213" s="160">
        <v>0</v>
      </c>
      <c r="AA213" s="161">
        <f t="shared" si="38"/>
        <v>0</v>
      </c>
      <c r="AR213" s="17" t="s">
        <v>203</v>
      </c>
      <c r="AT213" s="17" t="s">
        <v>140</v>
      </c>
      <c r="AU213" s="17" t="s">
        <v>119</v>
      </c>
      <c r="AY213" s="17" t="s">
        <v>139</v>
      </c>
      <c r="BE213" s="100">
        <f t="shared" si="39"/>
        <v>0</v>
      </c>
      <c r="BF213" s="100">
        <f t="shared" si="40"/>
        <v>0</v>
      </c>
      <c r="BG213" s="100">
        <f t="shared" si="41"/>
        <v>0</v>
      </c>
      <c r="BH213" s="100">
        <f t="shared" si="42"/>
        <v>0</v>
      </c>
      <c r="BI213" s="100">
        <f t="shared" si="43"/>
        <v>0</v>
      </c>
      <c r="BJ213" s="17" t="s">
        <v>119</v>
      </c>
      <c r="BK213" s="100">
        <f t="shared" si="44"/>
        <v>0</v>
      </c>
      <c r="BL213" s="17" t="s">
        <v>203</v>
      </c>
      <c r="BM213" s="17" t="s">
        <v>450</v>
      </c>
    </row>
    <row r="214" spans="2:65" s="1" customFormat="1" ht="69.75" customHeight="1">
      <c r="B214" s="126"/>
      <c r="C214" s="162" t="s">
        <v>451</v>
      </c>
      <c r="D214" s="162" t="s">
        <v>187</v>
      </c>
      <c r="E214" s="163" t="s">
        <v>452</v>
      </c>
      <c r="F214" s="245" t="s">
        <v>453</v>
      </c>
      <c r="G214" s="245"/>
      <c r="H214" s="245"/>
      <c r="I214" s="245"/>
      <c r="J214" s="164" t="s">
        <v>219</v>
      </c>
      <c r="K214" s="165">
        <v>8</v>
      </c>
      <c r="L214" s="246">
        <v>0</v>
      </c>
      <c r="M214" s="246"/>
      <c r="N214" s="247">
        <f t="shared" si="35"/>
        <v>0</v>
      </c>
      <c r="O214" s="244"/>
      <c r="P214" s="244"/>
      <c r="Q214" s="244"/>
      <c r="R214" s="129"/>
      <c r="T214" s="159" t="s">
        <v>5</v>
      </c>
      <c r="U214" s="42" t="s">
        <v>42</v>
      </c>
      <c r="V214" s="34"/>
      <c r="W214" s="160">
        <f t="shared" si="36"/>
        <v>0</v>
      </c>
      <c r="X214" s="160">
        <v>9.1E-4</v>
      </c>
      <c r="Y214" s="160">
        <f t="shared" si="37"/>
        <v>7.28E-3</v>
      </c>
      <c r="Z214" s="160">
        <v>0</v>
      </c>
      <c r="AA214" s="161">
        <f t="shared" si="38"/>
        <v>0</v>
      </c>
      <c r="AR214" s="17" t="s">
        <v>266</v>
      </c>
      <c r="AT214" s="17" t="s">
        <v>187</v>
      </c>
      <c r="AU214" s="17" t="s">
        <v>119</v>
      </c>
      <c r="AY214" s="17" t="s">
        <v>139</v>
      </c>
      <c r="BE214" s="100">
        <f t="shared" si="39"/>
        <v>0</v>
      </c>
      <c r="BF214" s="100">
        <f t="shared" si="40"/>
        <v>0</v>
      </c>
      <c r="BG214" s="100">
        <f t="shared" si="41"/>
        <v>0</v>
      </c>
      <c r="BH214" s="100">
        <f t="shared" si="42"/>
        <v>0</v>
      </c>
      <c r="BI214" s="100">
        <f t="shared" si="43"/>
        <v>0</v>
      </c>
      <c r="BJ214" s="17" t="s">
        <v>119</v>
      </c>
      <c r="BK214" s="100">
        <f t="shared" si="44"/>
        <v>0</v>
      </c>
      <c r="BL214" s="17" t="s">
        <v>203</v>
      </c>
      <c r="BM214" s="17" t="s">
        <v>454</v>
      </c>
    </row>
    <row r="215" spans="2:65" s="1" customFormat="1" ht="69.75" customHeight="1">
      <c r="B215" s="126"/>
      <c r="C215" s="162" t="s">
        <v>455</v>
      </c>
      <c r="D215" s="162" t="s">
        <v>187</v>
      </c>
      <c r="E215" s="163" t="s">
        <v>456</v>
      </c>
      <c r="F215" s="245" t="s">
        <v>457</v>
      </c>
      <c r="G215" s="245"/>
      <c r="H215" s="245"/>
      <c r="I215" s="245"/>
      <c r="J215" s="164" t="s">
        <v>219</v>
      </c>
      <c r="K215" s="165">
        <v>3</v>
      </c>
      <c r="L215" s="246">
        <v>0</v>
      </c>
      <c r="M215" s="246"/>
      <c r="N215" s="247">
        <f t="shared" si="35"/>
        <v>0</v>
      </c>
      <c r="O215" s="244"/>
      <c r="P215" s="244"/>
      <c r="Q215" s="244"/>
      <c r="R215" s="129"/>
      <c r="T215" s="159" t="s">
        <v>5</v>
      </c>
      <c r="U215" s="42" t="s">
        <v>42</v>
      </c>
      <c r="V215" s="34"/>
      <c r="W215" s="160">
        <f t="shared" si="36"/>
        <v>0</v>
      </c>
      <c r="X215" s="160">
        <v>6.4999999999999997E-4</v>
      </c>
      <c r="Y215" s="160">
        <f t="shared" si="37"/>
        <v>1.9499999999999999E-3</v>
      </c>
      <c r="Z215" s="160">
        <v>0</v>
      </c>
      <c r="AA215" s="161">
        <f t="shared" si="38"/>
        <v>0</v>
      </c>
      <c r="AR215" s="17" t="s">
        <v>266</v>
      </c>
      <c r="AT215" s="17" t="s">
        <v>187</v>
      </c>
      <c r="AU215" s="17" t="s">
        <v>119</v>
      </c>
      <c r="AY215" s="17" t="s">
        <v>139</v>
      </c>
      <c r="BE215" s="100">
        <f t="shared" si="39"/>
        <v>0</v>
      </c>
      <c r="BF215" s="100">
        <f t="shared" si="40"/>
        <v>0</v>
      </c>
      <c r="BG215" s="100">
        <f t="shared" si="41"/>
        <v>0</v>
      </c>
      <c r="BH215" s="100">
        <f t="shared" si="42"/>
        <v>0</v>
      </c>
      <c r="BI215" s="100">
        <f t="shared" si="43"/>
        <v>0</v>
      </c>
      <c r="BJ215" s="17" t="s">
        <v>119</v>
      </c>
      <c r="BK215" s="100">
        <f t="shared" si="44"/>
        <v>0</v>
      </c>
      <c r="BL215" s="17" t="s">
        <v>203</v>
      </c>
      <c r="BM215" s="17" t="s">
        <v>458</v>
      </c>
    </row>
    <row r="216" spans="2:65" s="1" customFormat="1" ht="31.5" customHeight="1">
      <c r="B216" s="126"/>
      <c r="C216" s="155" t="s">
        <v>459</v>
      </c>
      <c r="D216" s="155" t="s">
        <v>140</v>
      </c>
      <c r="E216" s="156" t="s">
        <v>460</v>
      </c>
      <c r="F216" s="242" t="s">
        <v>461</v>
      </c>
      <c r="G216" s="242"/>
      <c r="H216" s="242"/>
      <c r="I216" s="242"/>
      <c r="J216" s="157" t="s">
        <v>462</v>
      </c>
      <c r="K216" s="166">
        <v>0</v>
      </c>
      <c r="L216" s="243">
        <v>0</v>
      </c>
      <c r="M216" s="243"/>
      <c r="N216" s="244">
        <f t="shared" si="35"/>
        <v>0</v>
      </c>
      <c r="O216" s="244"/>
      <c r="P216" s="244"/>
      <c r="Q216" s="244"/>
      <c r="R216" s="129"/>
      <c r="T216" s="159" t="s">
        <v>5</v>
      </c>
      <c r="U216" s="42" t="s">
        <v>42</v>
      </c>
      <c r="V216" s="34"/>
      <c r="W216" s="160">
        <f t="shared" si="36"/>
        <v>0</v>
      </c>
      <c r="X216" s="160">
        <v>0</v>
      </c>
      <c r="Y216" s="160">
        <f t="shared" si="37"/>
        <v>0</v>
      </c>
      <c r="Z216" s="160">
        <v>0</v>
      </c>
      <c r="AA216" s="161">
        <f t="shared" si="38"/>
        <v>0</v>
      </c>
      <c r="AR216" s="17" t="s">
        <v>203</v>
      </c>
      <c r="AT216" s="17" t="s">
        <v>140</v>
      </c>
      <c r="AU216" s="17" t="s">
        <v>119</v>
      </c>
      <c r="AY216" s="17" t="s">
        <v>139</v>
      </c>
      <c r="BE216" s="100">
        <f t="shared" si="39"/>
        <v>0</v>
      </c>
      <c r="BF216" s="100">
        <f t="shared" si="40"/>
        <v>0</v>
      </c>
      <c r="BG216" s="100">
        <f t="shared" si="41"/>
        <v>0</v>
      </c>
      <c r="BH216" s="100">
        <f t="shared" si="42"/>
        <v>0</v>
      </c>
      <c r="BI216" s="100">
        <f t="shared" si="43"/>
        <v>0</v>
      </c>
      <c r="BJ216" s="17" t="s">
        <v>119</v>
      </c>
      <c r="BK216" s="100">
        <f t="shared" si="44"/>
        <v>0</v>
      </c>
      <c r="BL216" s="17" t="s">
        <v>203</v>
      </c>
      <c r="BM216" s="17" t="s">
        <v>463</v>
      </c>
    </row>
    <row r="217" spans="2:65" s="9" customFormat="1" ht="29.85" customHeight="1">
      <c r="B217" s="144"/>
      <c r="C217" s="145"/>
      <c r="D217" s="154" t="s">
        <v>112</v>
      </c>
      <c r="E217" s="154"/>
      <c r="F217" s="154"/>
      <c r="G217" s="154"/>
      <c r="H217" s="154"/>
      <c r="I217" s="154"/>
      <c r="J217" s="154"/>
      <c r="K217" s="154"/>
      <c r="L217" s="154"/>
      <c r="M217" s="154"/>
      <c r="N217" s="255">
        <f>BK217</f>
        <v>0</v>
      </c>
      <c r="O217" s="256"/>
      <c r="P217" s="256"/>
      <c r="Q217" s="256"/>
      <c r="R217" s="147"/>
      <c r="T217" s="148"/>
      <c r="U217" s="145"/>
      <c r="V217" s="145"/>
      <c r="W217" s="149">
        <f>SUM(W218:W222)</f>
        <v>0</v>
      </c>
      <c r="X217" s="145"/>
      <c r="Y217" s="149">
        <f>SUM(Y218:Y222)</f>
        <v>4.7960000000000003E-2</v>
      </c>
      <c r="Z217" s="145"/>
      <c r="AA217" s="150">
        <f>SUM(AA218:AA222)</f>
        <v>1.4239999999999999E-2</v>
      </c>
      <c r="AR217" s="151" t="s">
        <v>119</v>
      </c>
      <c r="AT217" s="152" t="s">
        <v>73</v>
      </c>
      <c r="AU217" s="152" t="s">
        <v>80</v>
      </c>
      <c r="AY217" s="151" t="s">
        <v>139</v>
      </c>
      <c r="BK217" s="153">
        <f>SUM(BK218:BK222)</f>
        <v>0</v>
      </c>
    </row>
    <row r="218" spans="2:65" s="1" customFormat="1" ht="31.5" customHeight="1">
      <c r="B218" s="126"/>
      <c r="C218" s="155" t="s">
        <v>464</v>
      </c>
      <c r="D218" s="155" t="s">
        <v>140</v>
      </c>
      <c r="E218" s="156" t="s">
        <v>465</v>
      </c>
      <c r="F218" s="242" t="s">
        <v>466</v>
      </c>
      <c r="G218" s="242"/>
      <c r="H218" s="242"/>
      <c r="I218" s="242"/>
      <c r="J218" s="157" t="s">
        <v>214</v>
      </c>
      <c r="K218" s="158">
        <v>2</v>
      </c>
      <c r="L218" s="243">
        <v>0</v>
      </c>
      <c r="M218" s="243"/>
      <c r="N218" s="244">
        <f>ROUND(L218*K218,2)</f>
        <v>0</v>
      </c>
      <c r="O218" s="244"/>
      <c r="P218" s="244"/>
      <c r="Q218" s="244"/>
      <c r="R218" s="129"/>
      <c r="T218" s="159" t="s">
        <v>5</v>
      </c>
      <c r="U218" s="42" t="s">
        <v>42</v>
      </c>
      <c r="V218" s="34"/>
      <c r="W218" s="160">
        <f>V218*K218</f>
        <v>0</v>
      </c>
      <c r="X218" s="160">
        <v>2.0200000000000001E-3</v>
      </c>
      <c r="Y218" s="160">
        <f>X218*K218</f>
        <v>4.0400000000000002E-3</v>
      </c>
      <c r="Z218" s="160">
        <v>0</v>
      </c>
      <c r="AA218" s="161">
        <f>Z218*K218</f>
        <v>0</v>
      </c>
      <c r="AR218" s="17" t="s">
        <v>203</v>
      </c>
      <c r="AT218" s="17" t="s">
        <v>140</v>
      </c>
      <c r="AU218" s="17" t="s">
        <v>119</v>
      </c>
      <c r="AY218" s="17" t="s">
        <v>139</v>
      </c>
      <c r="BE218" s="100">
        <f>IF(U218="základná",N218,0)</f>
        <v>0</v>
      </c>
      <c r="BF218" s="100">
        <f>IF(U218="znížená",N218,0)</f>
        <v>0</v>
      </c>
      <c r="BG218" s="100">
        <f>IF(U218="zákl. prenesená",N218,0)</f>
        <v>0</v>
      </c>
      <c r="BH218" s="100">
        <f>IF(U218="zníž. prenesená",N218,0)</f>
        <v>0</v>
      </c>
      <c r="BI218" s="100">
        <f>IF(U218="nulová",N218,0)</f>
        <v>0</v>
      </c>
      <c r="BJ218" s="17" t="s">
        <v>119</v>
      </c>
      <c r="BK218" s="100">
        <f>ROUND(L218*K218,2)</f>
        <v>0</v>
      </c>
      <c r="BL218" s="17" t="s">
        <v>203</v>
      </c>
      <c r="BM218" s="17" t="s">
        <v>467</v>
      </c>
    </row>
    <row r="219" spans="2:65" s="1" customFormat="1" ht="31.5" customHeight="1">
      <c r="B219" s="126"/>
      <c r="C219" s="155" t="s">
        <v>468</v>
      </c>
      <c r="D219" s="155" t="s">
        <v>140</v>
      </c>
      <c r="E219" s="156" t="s">
        <v>469</v>
      </c>
      <c r="F219" s="242" t="s">
        <v>470</v>
      </c>
      <c r="G219" s="242"/>
      <c r="H219" s="242"/>
      <c r="I219" s="242"/>
      <c r="J219" s="157" t="s">
        <v>214</v>
      </c>
      <c r="K219" s="158">
        <v>8</v>
      </c>
      <c r="L219" s="243">
        <v>0</v>
      </c>
      <c r="M219" s="243"/>
      <c r="N219" s="244">
        <f>ROUND(L219*K219,2)</f>
        <v>0</v>
      </c>
      <c r="O219" s="244"/>
      <c r="P219" s="244"/>
      <c r="Q219" s="244"/>
      <c r="R219" s="129"/>
      <c r="T219" s="159" t="s">
        <v>5</v>
      </c>
      <c r="U219" s="42" t="s">
        <v>42</v>
      </c>
      <c r="V219" s="34"/>
      <c r="W219" s="160">
        <f>V219*K219</f>
        <v>0</v>
      </c>
      <c r="X219" s="160">
        <v>2.48E-3</v>
      </c>
      <c r="Y219" s="160">
        <f>X219*K219</f>
        <v>1.984E-2</v>
      </c>
      <c r="Z219" s="160">
        <v>0</v>
      </c>
      <c r="AA219" s="161">
        <f>Z219*K219</f>
        <v>0</v>
      </c>
      <c r="AR219" s="17" t="s">
        <v>203</v>
      </c>
      <c r="AT219" s="17" t="s">
        <v>140</v>
      </c>
      <c r="AU219" s="17" t="s">
        <v>119</v>
      </c>
      <c r="AY219" s="17" t="s">
        <v>139</v>
      </c>
      <c r="BE219" s="100">
        <f>IF(U219="základná",N219,0)</f>
        <v>0</v>
      </c>
      <c r="BF219" s="100">
        <f>IF(U219="znížená",N219,0)</f>
        <v>0</v>
      </c>
      <c r="BG219" s="100">
        <f>IF(U219="zákl. prenesená",N219,0)</f>
        <v>0</v>
      </c>
      <c r="BH219" s="100">
        <f>IF(U219="zníž. prenesená",N219,0)</f>
        <v>0</v>
      </c>
      <c r="BI219" s="100">
        <f>IF(U219="nulová",N219,0)</f>
        <v>0</v>
      </c>
      <c r="BJ219" s="17" t="s">
        <v>119</v>
      </c>
      <c r="BK219" s="100">
        <f>ROUND(L219*K219,2)</f>
        <v>0</v>
      </c>
      <c r="BL219" s="17" t="s">
        <v>203</v>
      </c>
      <c r="BM219" s="17" t="s">
        <v>471</v>
      </c>
    </row>
    <row r="220" spans="2:65" s="1" customFormat="1" ht="31.5" customHeight="1">
      <c r="B220" s="126"/>
      <c r="C220" s="155" t="s">
        <v>472</v>
      </c>
      <c r="D220" s="155" t="s">
        <v>140</v>
      </c>
      <c r="E220" s="156" t="s">
        <v>473</v>
      </c>
      <c r="F220" s="242" t="s">
        <v>474</v>
      </c>
      <c r="G220" s="242"/>
      <c r="H220" s="242"/>
      <c r="I220" s="242"/>
      <c r="J220" s="157" t="s">
        <v>214</v>
      </c>
      <c r="K220" s="158">
        <v>8</v>
      </c>
      <c r="L220" s="243">
        <v>0</v>
      </c>
      <c r="M220" s="243"/>
      <c r="N220" s="244">
        <f>ROUND(L220*K220,2)</f>
        <v>0</v>
      </c>
      <c r="O220" s="244"/>
      <c r="P220" s="244"/>
      <c r="Q220" s="244"/>
      <c r="R220" s="129"/>
      <c r="T220" s="159" t="s">
        <v>5</v>
      </c>
      <c r="U220" s="42" t="s">
        <v>42</v>
      </c>
      <c r="V220" s="34"/>
      <c r="W220" s="160">
        <f>V220*K220</f>
        <v>0</v>
      </c>
      <c r="X220" s="160">
        <v>3.0100000000000001E-3</v>
      </c>
      <c r="Y220" s="160">
        <f>X220*K220</f>
        <v>2.4080000000000001E-2</v>
      </c>
      <c r="Z220" s="160">
        <v>0</v>
      </c>
      <c r="AA220" s="161">
        <f>Z220*K220</f>
        <v>0</v>
      </c>
      <c r="AR220" s="17" t="s">
        <v>203</v>
      </c>
      <c r="AT220" s="17" t="s">
        <v>140</v>
      </c>
      <c r="AU220" s="17" t="s">
        <v>119</v>
      </c>
      <c r="AY220" s="17" t="s">
        <v>139</v>
      </c>
      <c r="BE220" s="100">
        <f>IF(U220="základná",N220,0)</f>
        <v>0</v>
      </c>
      <c r="BF220" s="100">
        <f>IF(U220="znížená",N220,0)</f>
        <v>0</v>
      </c>
      <c r="BG220" s="100">
        <f>IF(U220="zákl. prenesená",N220,0)</f>
        <v>0</v>
      </c>
      <c r="BH220" s="100">
        <f>IF(U220="zníž. prenesená",N220,0)</f>
        <v>0</v>
      </c>
      <c r="BI220" s="100">
        <f>IF(U220="nulová",N220,0)</f>
        <v>0</v>
      </c>
      <c r="BJ220" s="17" t="s">
        <v>119</v>
      </c>
      <c r="BK220" s="100">
        <f>ROUND(L220*K220,2)</f>
        <v>0</v>
      </c>
      <c r="BL220" s="17" t="s">
        <v>203</v>
      </c>
      <c r="BM220" s="17" t="s">
        <v>475</v>
      </c>
    </row>
    <row r="221" spans="2:65" s="1" customFormat="1" ht="44.25" customHeight="1">
      <c r="B221" s="126"/>
      <c r="C221" s="155" t="s">
        <v>476</v>
      </c>
      <c r="D221" s="155" t="s">
        <v>140</v>
      </c>
      <c r="E221" s="156" t="s">
        <v>477</v>
      </c>
      <c r="F221" s="242" t="s">
        <v>478</v>
      </c>
      <c r="G221" s="242"/>
      <c r="H221" s="242"/>
      <c r="I221" s="242"/>
      <c r="J221" s="157" t="s">
        <v>214</v>
      </c>
      <c r="K221" s="158">
        <v>4</v>
      </c>
      <c r="L221" s="243">
        <v>0</v>
      </c>
      <c r="M221" s="243"/>
      <c r="N221" s="244">
        <f>ROUND(L221*K221,2)</f>
        <v>0</v>
      </c>
      <c r="O221" s="244"/>
      <c r="P221" s="244"/>
      <c r="Q221" s="244"/>
      <c r="R221" s="129"/>
      <c r="T221" s="159" t="s">
        <v>5</v>
      </c>
      <c r="U221" s="42" t="s">
        <v>42</v>
      </c>
      <c r="V221" s="34"/>
      <c r="W221" s="160">
        <f>V221*K221</f>
        <v>0</v>
      </c>
      <c r="X221" s="160">
        <v>0</v>
      </c>
      <c r="Y221" s="160">
        <f>X221*K221</f>
        <v>0</v>
      </c>
      <c r="Z221" s="160">
        <v>3.5599999999999998E-3</v>
      </c>
      <c r="AA221" s="161">
        <f>Z221*K221</f>
        <v>1.4239999999999999E-2</v>
      </c>
      <c r="AR221" s="17" t="s">
        <v>203</v>
      </c>
      <c r="AT221" s="17" t="s">
        <v>140</v>
      </c>
      <c r="AU221" s="17" t="s">
        <v>119</v>
      </c>
      <c r="AY221" s="17" t="s">
        <v>139</v>
      </c>
      <c r="BE221" s="100">
        <f>IF(U221="základná",N221,0)</f>
        <v>0</v>
      </c>
      <c r="BF221" s="100">
        <f>IF(U221="znížená",N221,0)</f>
        <v>0</v>
      </c>
      <c r="BG221" s="100">
        <f>IF(U221="zákl. prenesená",N221,0)</f>
        <v>0</v>
      </c>
      <c r="BH221" s="100">
        <f>IF(U221="zníž. prenesená",N221,0)</f>
        <v>0</v>
      </c>
      <c r="BI221" s="100">
        <f>IF(U221="nulová",N221,0)</f>
        <v>0</v>
      </c>
      <c r="BJ221" s="17" t="s">
        <v>119</v>
      </c>
      <c r="BK221" s="100">
        <f>ROUND(L221*K221,2)</f>
        <v>0</v>
      </c>
      <c r="BL221" s="17" t="s">
        <v>203</v>
      </c>
      <c r="BM221" s="17" t="s">
        <v>479</v>
      </c>
    </row>
    <row r="222" spans="2:65" s="1" customFormat="1" ht="31.5" customHeight="1">
      <c r="B222" s="126"/>
      <c r="C222" s="155" t="s">
        <v>480</v>
      </c>
      <c r="D222" s="155" t="s">
        <v>140</v>
      </c>
      <c r="E222" s="156" t="s">
        <v>481</v>
      </c>
      <c r="F222" s="242" t="s">
        <v>482</v>
      </c>
      <c r="G222" s="242"/>
      <c r="H222" s="242"/>
      <c r="I222" s="242"/>
      <c r="J222" s="157" t="s">
        <v>462</v>
      </c>
      <c r="K222" s="166">
        <v>0</v>
      </c>
      <c r="L222" s="243">
        <v>0</v>
      </c>
      <c r="M222" s="243"/>
      <c r="N222" s="244">
        <f>ROUND(L222*K222,2)</f>
        <v>0</v>
      </c>
      <c r="O222" s="244"/>
      <c r="P222" s="244"/>
      <c r="Q222" s="244"/>
      <c r="R222" s="129"/>
      <c r="T222" s="159" t="s">
        <v>5</v>
      </c>
      <c r="U222" s="42" t="s">
        <v>42</v>
      </c>
      <c r="V222" s="34"/>
      <c r="W222" s="160">
        <f>V222*K222</f>
        <v>0</v>
      </c>
      <c r="X222" s="160">
        <v>0</v>
      </c>
      <c r="Y222" s="160">
        <f>X222*K222</f>
        <v>0</v>
      </c>
      <c r="Z222" s="160">
        <v>0</v>
      </c>
      <c r="AA222" s="161">
        <f>Z222*K222</f>
        <v>0</v>
      </c>
      <c r="AR222" s="17" t="s">
        <v>203</v>
      </c>
      <c r="AT222" s="17" t="s">
        <v>140</v>
      </c>
      <c r="AU222" s="17" t="s">
        <v>119</v>
      </c>
      <c r="AY222" s="17" t="s">
        <v>139</v>
      </c>
      <c r="BE222" s="100">
        <f>IF(U222="základná",N222,0)</f>
        <v>0</v>
      </c>
      <c r="BF222" s="100">
        <f>IF(U222="znížená",N222,0)</f>
        <v>0</v>
      </c>
      <c r="BG222" s="100">
        <f>IF(U222="zákl. prenesená",N222,0)</f>
        <v>0</v>
      </c>
      <c r="BH222" s="100">
        <f>IF(U222="zníž. prenesená",N222,0)</f>
        <v>0</v>
      </c>
      <c r="BI222" s="100">
        <f>IF(U222="nulová",N222,0)</f>
        <v>0</v>
      </c>
      <c r="BJ222" s="17" t="s">
        <v>119</v>
      </c>
      <c r="BK222" s="100">
        <f>ROUND(L222*K222,2)</f>
        <v>0</v>
      </c>
      <c r="BL222" s="17" t="s">
        <v>203</v>
      </c>
      <c r="BM222" s="17" t="s">
        <v>483</v>
      </c>
    </row>
    <row r="223" spans="2:65" s="9" customFormat="1" ht="37.35" customHeight="1">
      <c r="B223" s="144"/>
      <c r="C223" s="145"/>
      <c r="D223" s="146" t="s">
        <v>113</v>
      </c>
      <c r="E223" s="146"/>
      <c r="F223" s="146"/>
      <c r="G223" s="146"/>
      <c r="H223" s="146"/>
      <c r="I223" s="146"/>
      <c r="J223" s="146"/>
      <c r="K223" s="146"/>
      <c r="L223" s="146"/>
      <c r="M223" s="146"/>
      <c r="N223" s="257">
        <f>BK223</f>
        <v>0</v>
      </c>
      <c r="O223" s="258"/>
      <c r="P223" s="258"/>
      <c r="Q223" s="258"/>
      <c r="R223" s="147"/>
      <c r="T223" s="148"/>
      <c r="U223" s="145"/>
      <c r="V223" s="145"/>
      <c r="W223" s="149">
        <f>W224</f>
        <v>0</v>
      </c>
      <c r="X223" s="145"/>
      <c r="Y223" s="149">
        <f>Y224</f>
        <v>0</v>
      </c>
      <c r="Z223" s="145"/>
      <c r="AA223" s="150">
        <f>AA224</f>
        <v>0</v>
      </c>
      <c r="AR223" s="151" t="s">
        <v>156</v>
      </c>
      <c r="AT223" s="152" t="s">
        <v>73</v>
      </c>
      <c r="AU223" s="152" t="s">
        <v>74</v>
      </c>
      <c r="AY223" s="151" t="s">
        <v>139</v>
      </c>
      <c r="BK223" s="153">
        <f>BK224</f>
        <v>0</v>
      </c>
    </row>
    <row r="224" spans="2:65" s="9" customFormat="1" ht="19.899999999999999" customHeight="1">
      <c r="B224" s="144"/>
      <c r="C224" s="145"/>
      <c r="D224" s="154" t="s">
        <v>114</v>
      </c>
      <c r="E224" s="154"/>
      <c r="F224" s="154"/>
      <c r="G224" s="154"/>
      <c r="H224" s="154"/>
      <c r="I224" s="154"/>
      <c r="J224" s="154"/>
      <c r="K224" s="154"/>
      <c r="L224" s="154"/>
      <c r="M224" s="154"/>
      <c r="N224" s="253">
        <f>BK224</f>
        <v>0</v>
      </c>
      <c r="O224" s="254"/>
      <c r="P224" s="254"/>
      <c r="Q224" s="254"/>
      <c r="R224" s="147"/>
      <c r="T224" s="148"/>
      <c r="U224" s="145"/>
      <c r="V224" s="145"/>
      <c r="W224" s="149">
        <f>W225</f>
        <v>0</v>
      </c>
      <c r="X224" s="145"/>
      <c r="Y224" s="149">
        <f>Y225</f>
        <v>0</v>
      </c>
      <c r="Z224" s="145"/>
      <c r="AA224" s="150">
        <f>AA225</f>
        <v>0</v>
      </c>
      <c r="AR224" s="151" t="s">
        <v>156</v>
      </c>
      <c r="AT224" s="152" t="s">
        <v>73</v>
      </c>
      <c r="AU224" s="152" t="s">
        <v>80</v>
      </c>
      <c r="AY224" s="151" t="s">
        <v>139</v>
      </c>
      <c r="BK224" s="153">
        <f>BK225</f>
        <v>0</v>
      </c>
    </row>
    <row r="225" spans="2:65" s="1" customFormat="1" ht="57" customHeight="1">
      <c r="B225" s="126"/>
      <c r="C225" s="155" t="s">
        <v>484</v>
      </c>
      <c r="D225" s="155" t="s">
        <v>140</v>
      </c>
      <c r="E225" s="156" t="s">
        <v>485</v>
      </c>
      <c r="F225" s="242" t="s">
        <v>486</v>
      </c>
      <c r="G225" s="242"/>
      <c r="H225" s="242"/>
      <c r="I225" s="242"/>
      <c r="J225" s="157" t="s">
        <v>503</v>
      </c>
      <c r="K225" s="158">
        <v>1</v>
      </c>
      <c r="L225" s="243">
        <v>0</v>
      </c>
      <c r="M225" s="243"/>
      <c r="N225" s="244">
        <f>ROUND(L225*K225,2)</f>
        <v>0</v>
      </c>
      <c r="O225" s="244"/>
      <c r="P225" s="244"/>
      <c r="Q225" s="244"/>
      <c r="R225" s="129"/>
      <c r="T225" s="159" t="s">
        <v>5</v>
      </c>
      <c r="U225" s="42" t="s">
        <v>42</v>
      </c>
      <c r="V225" s="34"/>
      <c r="W225" s="160">
        <f>V225*K225</f>
        <v>0</v>
      </c>
      <c r="X225" s="160">
        <v>0</v>
      </c>
      <c r="Y225" s="160">
        <f>X225*K225</f>
        <v>0</v>
      </c>
      <c r="Z225" s="160">
        <v>0</v>
      </c>
      <c r="AA225" s="161">
        <f>Z225*K225</f>
        <v>0</v>
      </c>
      <c r="AR225" s="17" t="s">
        <v>487</v>
      </c>
      <c r="AT225" s="17" t="s">
        <v>140</v>
      </c>
      <c r="AU225" s="17" t="s">
        <v>119</v>
      </c>
      <c r="AY225" s="17" t="s">
        <v>139</v>
      </c>
      <c r="BE225" s="100">
        <f>IF(U225="základná",N225,0)</f>
        <v>0</v>
      </c>
      <c r="BF225" s="100">
        <f>IF(U225="znížená",N225,0)</f>
        <v>0</v>
      </c>
      <c r="BG225" s="100">
        <f>IF(U225="zákl. prenesená",N225,0)</f>
        <v>0</v>
      </c>
      <c r="BH225" s="100">
        <f>IF(U225="zníž. prenesená",N225,0)</f>
        <v>0</v>
      </c>
      <c r="BI225" s="100">
        <f>IF(U225="nulová",N225,0)</f>
        <v>0</v>
      </c>
      <c r="BJ225" s="17" t="s">
        <v>119</v>
      </c>
      <c r="BK225" s="100">
        <f>ROUND(L225*K225,2)</f>
        <v>0</v>
      </c>
      <c r="BL225" s="17" t="s">
        <v>487</v>
      </c>
      <c r="BM225" s="17" t="s">
        <v>488</v>
      </c>
    </row>
    <row r="226" spans="2:65" s="1" customFormat="1" ht="49.9" customHeight="1">
      <c r="B226" s="33"/>
      <c r="C226" s="34"/>
      <c r="D226" s="146" t="s">
        <v>489</v>
      </c>
      <c r="E226" s="34"/>
      <c r="F226" s="34"/>
      <c r="G226" s="34"/>
      <c r="H226" s="34"/>
      <c r="I226" s="34"/>
      <c r="J226" s="34"/>
      <c r="K226" s="34"/>
      <c r="L226" s="34"/>
      <c r="M226" s="34"/>
      <c r="N226" s="259">
        <f t="shared" ref="N226:N231" si="45">BK226</f>
        <v>0</v>
      </c>
      <c r="O226" s="260"/>
      <c r="P226" s="260"/>
      <c r="Q226" s="260"/>
      <c r="R226" s="35"/>
      <c r="T226" s="167"/>
      <c r="U226" s="34"/>
      <c r="V226" s="34"/>
      <c r="W226" s="34"/>
      <c r="X226" s="34"/>
      <c r="Y226" s="34"/>
      <c r="Z226" s="34"/>
      <c r="AA226" s="72"/>
      <c r="AT226" s="17" t="s">
        <v>73</v>
      </c>
      <c r="AU226" s="17" t="s">
        <v>74</v>
      </c>
      <c r="AY226" s="17" t="s">
        <v>490</v>
      </c>
      <c r="BK226" s="100">
        <f>SUM(BK227:BK231)</f>
        <v>0</v>
      </c>
    </row>
    <row r="227" spans="2:65" s="1" customFormat="1" ht="22.35" customHeight="1">
      <c r="B227" s="33"/>
      <c r="C227" s="168" t="s">
        <v>5</v>
      </c>
      <c r="D227" s="168" t="s">
        <v>140</v>
      </c>
      <c r="E227" s="169" t="s">
        <v>5</v>
      </c>
      <c r="F227" s="248" t="s">
        <v>5</v>
      </c>
      <c r="G227" s="248"/>
      <c r="H227" s="248"/>
      <c r="I227" s="248"/>
      <c r="J227" s="170" t="s">
        <v>5</v>
      </c>
      <c r="K227" s="166"/>
      <c r="L227" s="243"/>
      <c r="M227" s="249"/>
      <c r="N227" s="249">
        <f t="shared" si="45"/>
        <v>0</v>
      </c>
      <c r="O227" s="249"/>
      <c r="P227" s="249"/>
      <c r="Q227" s="249"/>
      <c r="R227" s="35"/>
      <c r="T227" s="159" t="s">
        <v>5</v>
      </c>
      <c r="U227" s="171" t="s">
        <v>42</v>
      </c>
      <c r="V227" s="34"/>
      <c r="W227" s="34"/>
      <c r="X227" s="34"/>
      <c r="Y227" s="34"/>
      <c r="Z227" s="34"/>
      <c r="AA227" s="72"/>
      <c r="AT227" s="17" t="s">
        <v>490</v>
      </c>
      <c r="AU227" s="17" t="s">
        <v>80</v>
      </c>
      <c r="AY227" s="17" t="s">
        <v>490</v>
      </c>
      <c r="BE227" s="100">
        <f>IF(U227="základná",N227,0)</f>
        <v>0</v>
      </c>
      <c r="BF227" s="100">
        <f>IF(U227="znížená",N227,0)</f>
        <v>0</v>
      </c>
      <c r="BG227" s="100">
        <f>IF(U227="zákl. prenesená",N227,0)</f>
        <v>0</v>
      </c>
      <c r="BH227" s="100">
        <f>IF(U227="zníž. prenesená",N227,0)</f>
        <v>0</v>
      </c>
      <c r="BI227" s="100">
        <f>IF(U227="nulová",N227,0)</f>
        <v>0</v>
      </c>
      <c r="BJ227" s="17" t="s">
        <v>119</v>
      </c>
      <c r="BK227" s="100">
        <f>L227*K227</f>
        <v>0</v>
      </c>
    </row>
    <row r="228" spans="2:65" s="1" customFormat="1" ht="22.35" customHeight="1">
      <c r="B228" s="33"/>
      <c r="C228" s="168" t="s">
        <v>5</v>
      </c>
      <c r="D228" s="168" t="s">
        <v>140</v>
      </c>
      <c r="E228" s="169" t="s">
        <v>5</v>
      </c>
      <c r="F228" s="248" t="s">
        <v>5</v>
      </c>
      <c r="G228" s="248"/>
      <c r="H228" s="248"/>
      <c r="I228" s="248"/>
      <c r="J228" s="170" t="s">
        <v>5</v>
      </c>
      <c r="K228" s="166"/>
      <c r="L228" s="243"/>
      <c r="M228" s="249"/>
      <c r="N228" s="249">
        <f t="shared" si="45"/>
        <v>0</v>
      </c>
      <c r="O228" s="249"/>
      <c r="P228" s="249"/>
      <c r="Q228" s="249"/>
      <c r="R228" s="35"/>
      <c r="T228" s="159" t="s">
        <v>5</v>
      </c>
      <c r="U228" s="171" t="s">
        <v>42</v>
      </c>
      <c r="V228" s="34"/>
      <c r="W228" s="34"/>
      <c r="X228" s="34"/>
      <c r="Y228" s="34"/>
      <c r="Z228" s="34"/>
      <c r="AA228" s="72"/>
      <c r="AT228" s="17" t="s">
        <v>490</v>
      </c>
      <c r="AU228" s="17" t="s">
        <v>80</v>
      </c>
      <c r="AY228" s="17" t="s">
        <v>490</v>
      </c>
      <c r="BE228" s="100">
        <f>IF(U228="základná",N228,0)</f>
        <v>0</v>
      </c>
      <c r="BF228" s="100">
        <f>IF(U228="znížená",N228,0)</f>
        <v>0</v>
      </c>
      <c r="BG228" s="100">
        <f>IF(U228="zákl. prenesená",N228,0)</f>
        <v>0</v>
      </c>
      <c r="BH228" s="100">
        <f>IF(U228="zníž. prenesená",N228,0)</f>
        <v>0</v>
      </c>
      <c r="BI228" s="100">
        <f>IF(U228="nulová",N228,0)</f>
        <v>0</v>
      </c>
      <c r="BJ228" s="17" t="s">
        <v>119</v>
      </c>
      <c r="BK228" s="100">
        <f>L228*K228</f>
        <v>0</v>
      </c>
    </row>
    <row r="229" spans="2:65" s="1" customFormat="1" ht="22.35" customHeight="1">
      <c r="B229" s="33"/>
      <c r="C229" s="168" t="s">
        <v>5</v>
      </c>
      <c r="D229" s="168" t="s">
        <v>140</v>
      </c>
      <c r="E229" s="169" t="s">
        <v>5</v>
      </c>
      <c r="F229" s="248" t="s">
        <v>5</v>
      </c>
      <c r="G229" s="248"/>
      <c r="H229" s="248"/>
      <c r="I229" s="248"/>
      <c r="J229" s="170" t="s">
        <v>5</v>
      </c>
      <c r="K229" s="166"/>
      <c r="L229" s="243"/>
      <c r="M229" s="249"/>
      <c r="N229" s="249">
        <f t="shared" si="45"/>
        <v>0</v>
      </c>
      <c r="O229" s="249"/>
      <c r="P229" s="249"/>
      <c r="Q229" s="249"/>
      <c r="R229" s="35"/>
      <c r="T229" s="159" t="s">
        <v>5</v>
      </c>
      <c r="U229" s="171" t="s">
        <v>42</v>
      </c>
      <c r="V229" s="34"/>
      <c r="W229" s="34"/>
      <c r="X229" s="34"/>
      <c r="Y229" s="34"/>
      <c r="Z229" s="34"/>
      <c r="AA229" s="72"/>
      <c r="AT229" s="17" t="s">
        <v>490</v>
      </c>
      <c r="AU229" s="17" t="s">
        <v>80</v>
      </c>
      <c r="AY229" s="17" t="s">
        <v>490</v>
      </c>
      <c r="BE229" s="100">
        <f>IF(U229="základná",N229,0)</f>
        <v>0</v>
      </c>
      <c r="BF229" s="100">
        <f>IF(U229="znížená",N229,0)</f>
        <v>0</v>
      </c>
      <c r="BG229" s="100">
        <f>IF(U229="zákl. prenesená",N229,0)</f>
        <v>0</v>
      </c>
      <c r="BH229" s="100">
        <f>IF(U229="zníž. prenesená",N229,0)</f>
        <v>0</v>
      </c>
      <c r="BI229" s="100">
        <f>IF(U229="nulová",N229,0)</f>
        <v>0</v>
      </c>
      <c r="BJ229" s="17" t="s">
        <v>119</v>
      </c>
      <c r="BK229" s="100">
        <f>L229*K229</f>
        <v>0</v>
      </c>
    </row>
    <row r="230" spans="2:65" s="1" customFormat="1" ht="22.35" customHeight="1">
      <c r="B230" s="33"/>
      <c r="C230" s="168" t="s">
        <v>5</v>
      </c>
      <c r="D230" s="168" t="s">
        <v>140</v>
      </c>
      <c r="E230" s="169" t="s">
        <v>5</v>
      </c>
      <c r="F230" s="248" t="s">
        <v>5</v>
      </c>
      <c r="G230" s="248"/>
      <c r="H230" s="248"/>
      <c r="I230" s="248"/>
      <c r="J230" s="170" t="s">
        <v>5</v>
      </c>
      <c r="K230" s="166"/>
      <c r="L230" s="243"/>
      <c r="M230" s="249"/>
      <c r="N230" s="249">
        <f t="shared" si="45"/>
        <v>0</v>
      </c>
      <c r="O230" s="249"/>
      <c r="P230" s="249"/>
      <c r="Q230" s="249"/>
      <c r="R230" s="35"/>
      <c r="T230" s="159" t="s">
        <v>5</v>
      </c>
      <c r="U230" s="171" t="s">
        <v>42</v>
      </c>
      <c r="V230" s="34"/>
      <c r="W230" s="34"/>
      <c r="X230" s="34"/>
      <c r="Y230" s="34"/>
      <c r="Z230" s="34"/>
      <c r="AA230" s="72"/>
      <c r="AT230" s="17" t="s">
        <v>490</v>
      </c>
      <c r="AU230" s="17" t="s">
        <v>80</v>
      </c>
      <c r="AY230" s="17" t="s">
        <v>490</v>
      </c>
      <c r="BE230" s="100">
        <f>IF(U230="základná",N230,0)</f>
        <v>0</v>
      </c>
      <c r="BF230" s="100">
        <f>IF(U230="znížená",N230,0)</f>
        <v>0</v>
      </c>
      <c r="BG230" s="100">
        <f>IF(U230="zákl. prenesená",N230,0)</f>
        <v>0</v>
      </c>
      <c r="BH230" s="100">
        <f>IF(U230="zníž. prenesená",N230,0)</f>
        <v>0</v>
      </c>
      <c r="BI230" s="100">
        <f>IF(U230="nulová",N230,0)</f>
        <v>0</v>
      </c>
      <c r="BJ230" s="17" t="s">
        <v>119</v>
      </c>
      <c r="BK230" s="100">
        <f>L230*K230</f>
        <v>0</v>
      </c>
    </row>
    <row r="231" spans="2:65" s="1" customFormat="1" ht="22.35" customHeight="1">
      <c r="B231" s="33"/>
      <c r="C231" s="168" t="s">
        <v>5</v>
      </c>
      <c r="D231" s="168" t="s">
        <v>140</v>
      </c>
      <c r="E231" s="169" t="s">
        <v>5</v>
      </c>
      <c r="F231" s="248" t="s">
        <v>5</v>
      </c>
      <c r="G231" s="248"/>
      <c r="H231" s="248"/>
      <c r="I231" s="248"/>
      <c r="J231" s="170" t="s">
        <v>5</v>
      </c>
      <c r="K231" s="166"/>
      <c r="L231" s="243"/>
      <c r="M231" s="249"/>
      <c r="N231" s="249">
        <f t="shared" si="45"/>
        <v>0</v>
      </c>
      <c r="O231" s="249"/>
      <c r="P231" s="249"/>
      <c r="Q231" s="249"/>
      <c r="R231" s="35"/>
      <c r="T231" s="159" t="s">
        <v>5</v>
      </c>
      <c r="U231" s="171" t="s">
        <v>42</v>
      </c>
      <c r="V231" s="54"/>
      <c r="W231" s="54"/>
      <c r="X231" s="54"/>
      <c r="Y231" s="54"/>
      <c r="Z231" s="54"/>
      <c r="AA231" s="56"/>
      <c r="AT231" s="17" t="s">
        <v>490</v>
      </c>
      <c r="AU231" s="17" t="s">
        <v>80</v>
      </c>
      <c r="AY231" s="17" t="s">
        <v>490</v>
      </c>
      <c r="BE231" s="100">
        <f>IF(U231="základná",N231,0)</f>
        <v>0</v>
      </c>
      <c r="BF231" s="100">
        <f>IF(U231="znížená",N231,0)</f>
        <v>0</v>
      </c>
      <c r="BG231" s="100">
        <f>IF(U231="zákl. prenesená",N231,0)</f>
        <v>0</v>
      </c>
      <c r="BH231" s="100">
        <f>IF(U231="zníž. prenesená",N231,0)</f>
        <v>0</v>
      </c>
      <c r="BI231" s="100">
        <f>IF(U231="nulová",N231,0)</f>
        <v>0</v>
      </c>
      <c r="BJ231" s="17" t="s">
        <v>119</v>
      </c>
      <c r="BK231" s="100">
        <f>L231*K231</f>
        <v>0</v>
      </c>
    </row>
    <row r="232" spans="2:65" s="1" customFormat="1" ht="6.95" customHeight="1">
      <c r="B232" s="57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9"/>
    </row>
  </sheetData>
  <mergeCells count="363">
    <mergeCell ref="H1:K1"/>
    <mergeCell ref="S2:AC2"/>
    <mergeCell ref="F231:I231"/>
    <mergeCell ref="L231:M231"/>
    <mergeCell ref="N231:Q231"/>
    <mergeCell ref="N127:Q127"/>
    <mergeCell ref="N128:Q128"/>
    <mergeCell ref="N129:Q129"/>
    <mergeCell ref="N144:Q144"/>
    <mergeCell ref="N148:Q148"/>
    <mergeCell ref="N192:Q192"/>
    <mergeCell ref="N201:Q201"/>
    <mergeCell ref="N203:Q203"/>
    <mergeCell ref="N204:Q204"/>
    <mergeCell ref="N217:Q217"/>
    <mergeCell ref="N223:Q223"/>
    <mergeCell ref="N224:Q224"/>
    <mergeCell ref="N226:Q226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2:I222"/>
    <mergeCell ref="L222:M222"/>
    <mergeCell ref="N222:Q222"/>
    <mergeCell ref="F225:I225"/>
    <mergeCell ref="L225:M225"/>
    <mergeCell ref="N225:Q225"/>
    <mergeCell ref="F227:I227"/>
    <mergeCell ref="L227:M227"/>
    <mergeCell ref="N227:Q227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0:I200"/>
    <mergeCell ref="L200:M200"/>
    <mergeCell ref="N200:Q200"/>
    <mergeCell ref="F202:I202"/>
    <mergeCell ref="L202:M202"/>
    <mergeCell ref="N202:Q202"/>
    <mergeCell ref="F205:I205"/>
    <mergeCell ref="L205:M205"/>
    <mergeCell ref="N205:Q205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1:I191"/>
    <mergeCell ref="L191:M191"/>
    <mergeCell ref="N191:Q191"/>
    <mergeCell ref="F193:I193"/>
    <mergeCell ref="L193:M193"/>
    <mergeCell ref="N193:Q193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27:D232">
      <formula1>"K, M"</formula1>
    </dataValidation>
    <dataValidation type="list" allowBlank="1" showInputMessage="1" showErrorMessage="1" error="Povolené sú hodnoty základná, znížená, nulová." sqref="U227:U232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ODVODNENIE POVRCHOV, ...</vt:lpstr>
      <vt:lpstr>'1 - ODVODNENIE POVRCHOV, ...'!Názvy_tlače</vt:lpstr>
      <vt:lpstr>'Rekapitulácia stavby'!Názvy_tlače</vt:lpstr>
      <vt:lpstr>'1 - ODVODNENIE POVRCHOV, 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thinkpad\Miroslav</dc:creator>
  <cp:lastModifiedBy>andrea.hudcovicova</cp:lastModifiedBy>
  <cp:lastPrinted>2018-04-13T06:36:11Z</cp:lastPrinted>
  <dcterms:created xsi:type="dcterms:W3CDTF">2017-03-06T07:29:35Z</dcterms:created>
  <dcterms:modified xsi:type="dcterms:W3CDTF">2018-05-09T09:16:56Z</dcterms:modified>
</cp:coreProperties>
</file>