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1. HydroVolt Energy/02. VO Súkromný sektor/Jurová - Malcov PPA/Jurová Stavba/03. Súťažné podklady/"/>
    </mc:Choice>
  </mc:AlternateContent>
  <xr:revisionPtr revIDLastSave="43" documentId="8_{D3BEB528-5C9B-6B4E-87FD-FF52EF450924}" xr6:coauthVersionLast="47" xr6:coauthVersionMax="47" xr10:uidLastSave="{1970E58B-6279-4D44-B8DC-B1326251A9F3}"/>
  <bookViews>
    <workbookView xWindow="-120" yWindow="-120" windowWidth="29040" windowHeight="15720" xr2:uid="{00000000-000D-0000-FFFF-FFFF00000000}"/>
  </bookViews>
  <sheets>
    <sheet name="Rekapitulácia stavby" sheetId="1" r:id="rId1"/>
    <sheet name="SC 1 - Hlavný SO" sheetId="2" r:id="rId2"/>
    <sheet name="SC 2 - Spevnené plochy + ..." sheetId="3" r:id="rId3"/>
    <sheet name="SO 03 - Vodovodná prípojka" sheetId="5" r:id="rId4"/>
    <sheet name="SO 04 - Požiarny vodovod" sheetId="6" r:id="rId5"/>
    <sheet name="SO 05 - Daždová kanalizácia" sheetId="7" r:id="rId6"/>
    <sheet name="SO 06 - Kanalizačná prípojka" sheetId="8" r:id="rId7"/>
    <sheet name="SO 07 - Zdravotechnika" sheetId="9" r:id="rId8"/>
    <sheet name="SO 08 - ELI" sheetId="10" r:id="rId9"/>
    <sheet name="SO 09 - LPS" sheetId="11" r:id="rId10"/>
  </sheets>
  <definedNames>
    <definedName name="_xlnm._FilterDatabase" localSheetId="1" hidden="1">'SC 1 - Hlavný SO'!$C$131:$K$212</definedName>
    <definedName name="_xlnm._FilterDatabase" localSheetId="2" hidden="1">'SC 2 - Spevnené plochy + ...'!$C$128:$K$177</definedName>
    <definedName name="_xlnm._FilterDatabase" localSheetId="3" hidden="1">'SO 03 - Vodovodná prípojka'!$C$125:$K$176</definedName>
    <definedName name="_xlnm._FilterDatabase" localSheetId="4" hidden="1">'SO 04 - Požiarny vodovod'!$C$125:$K$180</definedName>
    <definedName name="_xlnm._FilterDatabase" localSheetId="5" hidden="1">'SO 05 - Daždová kanalizácia'!$C$123:$K$191</definedName>
    <definedName name="_xlnm._FilterDatabase" localSheetId="6" hidden="1">'SO 06 - Kanalizačná prípojka'!$C$125:$K$159</definedName>
    <definedName name="_xlnm._FilterDatabase" localSheetId="7" hidden="1">'SO 07 - Zdravotechnika'!$C$125:$K$199</definedName>
    <definedName name="_xlnm._FilterDatabase" localSheetId="8" hidden="1">'SO 08 - ELI'!$C$120:$K$166</definedName>
    <definedName name="_xlnm._FilterDatabase" localSheetId="9" hidden="1">'SO 09 - LPS'!$C$118:$K$156</definedName>
    <definedName name="_xlnm.Print_Titles" localSheetId="0">'Rekapitulácia stavby'!$92:$92</definedName>
    <definedName name="_xlnm.Print_Titles" localSheetId="1">'SC 1 - Hlavný SO'!$131:$131</definedName>
    <definedName name="_xlnm.Print_Titles" localSheetId="2">'SC 2 - Spevnené plochy + ...'!$128:$128</definedName>
    <definedName name="_xlnm.Print_Titles" localSheetId="3">'SO 03 - Vodovodná prípojka'!$125:$125</definedName>
    <definedName name="_xlnm.Print_Titles" localSheetId="4">'SO 04 - Požiarny vodovod'!$125:$125</definedName>
    <definedName name="_xlnm.Print_Titles" localSheetId="5">'SO 05 - Daždová kanalizácia'!$123:$123</definedName>
    <definedName name="_xlnm.Print_Titles" localSheetId="6">'SO 06 - Kanalizačná prípojka'!$125:$125</definedName>
    <definedName name="_xlnm.Print_Titles" localSheetId="7">'SO 07 - Zdravotechnika'!$125:$125</definedName>
    <definedName name="_xlnm.Print_Titles" localSheetId="8">'SO 08 - ELI'!$120:$120</definedName>
    <definedName name="_xlnm.Print_Titles" localSheetId="9">'SO 09 - LPS'!$118:$118</definedName>
    <definedName name="_xlnm.Print_Area" localSheetId="0">'Rekapitulácia stavby'!$D$4:$AO$76,'Rekapitulácia stavby'!$C$82:$AQ$105</definedName>
    <definedName name="_xlnm.Print_Area" localSheetId="1">'SC 1 - Hlavný SO'!$C$4:$J$77,'SC 1 - Hlavný SO'!$C$82:$J$111,'SC 1 - Hlavný SO'!$C$117:$J$212</definedName>
    <definedName name="_xlnm.Print_Area" localSheetId="2">'SC 2 - Spevnené plochy + ...'!$C$4:$J$77,'SC 2 - Spevnené plochy + ...'!$C$82:$J$108,'SC 2 - Spevnené plochy + ...'!$C$114:$J$177</definedName>
    <definedName name="_xlnm.Print_Area" localSheetId="3">'SO 03 - Vodovodná prípojka'!$C$4:$J$77,'SO 03 - Vodovodná prípojka'!$C$82:$J$107,'SO 03 - Vodovodná prípojka'!$C$113:$J$176</definedName>
    <definedName name="_xlnm.Print_Area" localSheetId="4">'SO 04 - Požiarny vodovod'!$C$4:$J$77,'SO 04 - Požiarny vodovod'!$C$82:$J$107,'SO 04 - Požiarny vodovod'!$C$113:$J$180</definedName>
    <definedName name="_xlnm.Print_Area" localSheetId="5">'SO 05 - Daždová kanalizácia'!$C$4:$J$77,'SO 05 - Daždová kanalizácia'!$C$82:$J$105,'SO 05 - Daždová kanalizácia'!$C$111:$J$191</definedName>
    <definedName name="_xlnm.Print_Area" localSheetId="6">'SO 06 - Kanalizačná prípojka'!$C$4:$J$77,'SO 06 - Kanalizačná prípojka'!$C$82:$J$107,'SO 06 - Kanalizačná prípojka'!$C$113:$J$159</definedName>
    <definedName name="_xlnm.Print_Area" localSheetId="7">'SO 07 - Zdravotechnika'!$C$4:$J$77,'SO 07 - Zdravotechnika'!$C$82:$J$107,'SO 07 - Zdravotechnika'!$C$113:$J$199</definedName>
    <definedName name="_xlnm.Print_Area" localSheetId="8">'SO 08 - ELI'!$C$4:$J$77,'SO 08 - ELI'!$C$82:$J$102,'SO 08 - ELI'!$C$108:$J$166</definedName>
    <definedName name="_xlnm.Print_Area" localSheetId="9">'SO 09 - LPS'!$C$4:$J$77,'SO 09 - LPS'!$C$82:$J$100,'SO 09 - LPS'!$C$106:$J$156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104" i="1" s="1"/>
  <c r="J35" i="11"/>
  <c r="AX104" i="1" s="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J116" i="11"/>
  <c r="F116" i="11"/>
  <c r="J115" i="11"/>
  <c r="F115" i="11"/>
  <c r="F113" i="11"/>
  <c r="E111" i="11"/>
  <c r="J92" i="11"/>
  <c r="F92" i="11"/>
  <c r="J91" i="11"/>
  <c r="F91" i="11"/>
  <c r="F89" i="11"/>
  <c r="E87" i="11"/>
  <c r="J12" i="11"/>
  <c r="J113" i="11"/>
  <c r="E7" i="11"/>
  <c r="E85" i="11" s="1"/>
  <c r="J122" i="10"/>
  <c r="J37" i="10"/>
  <c r="J36" i="10"/>
  <c r="AY103" i="1"/>
  <c r="J35" i="10"/>
  <c r="AX103" i="1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J97" i="10"/>
  <c r="J118" i="10"/>
  <c r="F118" i="10"/>
  <c r="J117" i="10"/>
  <c r="F117" i="10"/>
  <c r="F115" i="10"/>
  <c r="E113" i="10"/>
  <c r="J92" i="10"/>
  <c r="F92" i="10"/>
  <c r="J91" i="10"/>
  <c r="F91" i="10"/>
  <c r="F89" i="10"/>
  <c r="E87" i="10"/>
  <c r="J12" i="10"/>
  <c r="J115" i="10" s="1"/>
  <c r="E7" i="10"/>
  <c r="E111" i="10" s="1"/>
  <c r="J37" i="9"/>
  <c r="J36" i="9"/>
  <c r="AY102" i="1" s="1"/>
  <c r="J35" i="9"/>
  <c r="AX102" i="1" s="1"/>
  <c r="BI199" i="9"/>
  <c r="BH199" i="9"/>
  <c r="BG199" i="9"/>
  <c r="BE199" i="9"/>
  <c r="T199" i="9"/>
  <c r="T198" i="9" s="1"/>
  <c r="R199" i="9"/>
  <c r="R198" i="9" s="1"/>
  <c r="P199" i="9"/>
  <c r="P198" i="9" s="1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28" i="9"/>
  <c r="BH128" i="9"/>
  <c r="BG128" i="9"/>
  <c r="BE128" i="9"/>
  <c r="T128" i="9"/>
  <c r="T127" i="9" s="1"/>
  <c r="R128" i="9"/>
  <c r="R127" i="9" s="1"/>
  <c r="P128" i="9"/>
  <c r="P127" i="9" s="1"/>
  <c r="J123" i="9"/>
  <c r="F123" i="9"/>
  <c r="J122" i="9"/>
  <c r="F122" i="9"/>
  <c r="F120" i="9"/>
  <c r="E118" i="9"/>
  <c r="J92" i="9"/>
  <c r="F92" i="9"/>
  <c r="J91" i="9"/>
  <c r="F91" i="9"/>
  <c r="F89" i="9"/>
  <c r="E87" i="9"/>
  <c r="J12" i="9"/>
  <c r="J89" i="9" s="1"/>
  <c r="E7" i="9"/>
  <c r="E116" i="9" s="1"/>
  <c r="J37" i="8"/>
  <c r="J36" i="8"/>
  <c r="AY101" i="1" s="1"/>
  <c r="J35" i="8"/>
  <c r="AX101" i="1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6" i="8"/>
  <c r="BH156" i="8"/>
  <c r="BG156" i="8"/>
  <c r="BE156" i="8"/>
  <c r="T156" i="8"/>
  <c r="T155" i="8"/>
  <c r="T154" i="8" s="1"/>
  <c r="R156" i="8"/>
  <c r="R155" i="8" s="1"/>
  <c r="R154" i="8" s="1"/>
  <c r="P156" i="8"/>
  <c r="P155" i="8" s="1"/>
  <c r="P154" i="8" s="1"/>
  <c r="BI153" i="8"/>
  <c r="BH153" i="8"/>
  <c r="BG153" i="8"/>
  <c r="BE153" i="8"/>
  <c r="T153" i="8"/>
  <c r="T152" i="8" s="1"/>
  <c r="T151" i="8" s="1"/>
  <c r="R153" i="8"/>
  <c r="R152" i="8" s="1"/>
  <c r="R151" i="8" s="1"/>
  <c r="P153" i="8"/>
  <c r="P152" i="8" s="1"/>
  <c r="P151" i="8" s="1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J123" i="8"/>
  <c r="F123" i="8"/>
  <c r="J122" i="8"/>
  <c r="F122" i="8"/>
  <c r="F120" i="8"/>
  <c r="E118" i="8"/>
  <c r="J92" i="8"/>
  <c r="F92" i="8"/>
  <c r="J91" i="8"/>
  <c r="F91" i="8"/>
  <c r="F89" i="8"/>
  <c r="E87" i="8"/>
  <c r="J12" i="8"/>
  <c r="J120" i="8" s="1"/>
  <c r="E7" i="8"/>
  <c r="E116" i="8" s="1"/>
  <c r="J188" i="7"/>
  <c r="J103" i="7" s="1"/>
  <c r="J37" i="7"/>
  <c r="J36" i="7"/>
  <c r="AY100" i="1"/>
  <c r="J35" i="7"/>
  <c r="AX100" i="1" s="1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7" i="7"/>
  <c r="BH187" i="7"/>
  <c r="BG187" i="7"/>
  <c r="BE187" i="7"/>
  <c r="T187" i="7"/>
  <c r="T186" i="7" s="1"/>
  <c r="R187" i="7"/>
  <c r="R186" i="7" s="1"/>
  <c r="P187" i="7"/>
  <c r="P186" i="7" s="1"/>
  <c r="BI185" i="7"/>
  <c r="BH185" i="7"/>
  <c r="BG185" i="7"/>
  <c r="BE185" i="7"/>
  <c r="T185" i="7"/>
  <c r="T184" i="7" s="1"/>
  <c r="R185" i="7"/>
  <c r="R184" i="7"/>
  <c r="P185" i="7"/>
  <c r="P184" i="7" s="1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J121" i="7"/>
  <c r="F121" i="7"/>
  <c r="J120" i="7"/>
  <c r="F120" i="7"/>
  <c r="F118" i="7"/>
  <c r="E116" i="7"/>
  <c r="J92" i="7"/>
  <c r="F92" i="7"/>
  <c r="J91" i="7"/>
  <c r="F91" i="7"/>
  <c r="F89" i="7"/>
  <c r="E87" i="7"/>
  <c r="J12" i="7"/>
  <c r="J118" i="7" s="1"/>
  <c r="E7" i="7"/>
  <c r="E114" i="7" s="1"/>
  <c r="J37" i="6"/>
  <c r="J36" i="6"/>
  <c r="AY99" i="1"/>
  <c r="J35" i="6"/>
  <c r="AX99" i="1" s="1"/>
  <c r="BI180" i="6"/>
  <c r="BH180" i="6"/>
  <c r="BG180" i="6"/>
  <c r="BE180" i="6"/>
  <c r="T180" i="6"/>
  <c r="T179" i="6" s="1"/>
  <c r="R180" i="6"/>
  <c r="R179" i="6" s="1"/>
  <c r="P180" i="6"/>
  <c r="P179" i="6" s="1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4" i="6"/>
  <c r="BH164" i="6"/>
  <c r="BG164" i="6"/>
  <c r="BE164" i="6"/>
  <c r="T164" i="6"/>
  <c r="T163" i="6" s="1"/>
  <c r="R164" i="6"/>
  <c r="R163" i="6" s="1"/>
  <c r="P164" i="6"/>
  <c r="P163" i="6" s="1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J123" i="6"/>
  <c r="F123" i="6"/>
  <c r="J122" i="6"/>
  <c r="F122" i="6"/>
  <c r="F120" i="6"/>
  <c r="E118" i="6"/>
  <c r="J92" i="6"/>
  <c r="F92" i="6"/>
  <c r="J91" i="6"/>
  <c r="F91" i="6"/>
  <c r="F89" i="6"/>
  <c r="E87" i="6"/>
  <c r="J12" i="6"/>
  <c r="J89" i="6" s="1"/>
  <c r="E7" i="6"/>
  <c r="E116" i="6" s="1"/>
  <c r="J37" i="5"/>
  <c r="J36" i="5"/>
  <c r="AY98" i="1" s="1"/>
  <c r="J35" i="5"/>
  <c r="AX98" i="1" s="1"/>
  <c r="BI176" i="5"/>
  <c r="BH176" i="5"/>
  <c r="BG176" i="5"/>
  <c r="BE176" i="5"/>
  <c r="T176" i="5"/>
  <c r="T175" i="5" s="1"/>
  <c r="R176" i="5"/>
  <c r="R175" i="5" s="1"/>
  <c r="P176" i="5"/>
  <c r="P175" i="5" s="1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58" i="5"/>
  <c r="BH158" i="5"/>
  <c r="BG158" i="5"/>
  <c r="BE158" i="5"/>
  <c r="T158" i="5"/>
  <c r="T157" i="5" s="1"/>
  <c r="R158" i="5"/>
  <c r="R157" i="5" s="1"/>
  <c r="P158" i="5"/>
  <c r="P157" i="5" s="1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T139" i="5"/>
  <c r="R140" i="5"/>
  <c r="R139" i="5" s="1"/>
  <c r="P140" i="5"/>
  <c r="P139" i="5" s="1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3" i="5"/>
  <c r="F123" i="5"/>
  <c r="J122" i="5"/>
  <c r="F122" i="5"/>
  <c r="F120" i="5"/>
  <c r="E118" i="5"/>
  <c r="J92" i="5"/>
  <c r="F92" i="5"/>
  <c r="J91" i="5"/>
  <c r="F91" i="5"/>
  <c r="F89" i="5"/>
  <c r="E87" i="5"/>
  <c r="J12" i="5"/>
  <c r="J120" i="5" s="1"/>
  <c r="E7" i="5"/>
  <c r="E85" i="5" s="1"/>
  <c r="J39" i="3"/>
  <c r="J38" i="3"/>
  <c r="AY97" i="1" s="1"/>
  <c r="J37" i="3"/>
  <c r="AX97" i="1" s="1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T155" i="3"/>
  <c r="R156" i="3"/>
  <c r="R155" i="3" s="1"/>
  <c r="P156" i="3"/>
  <c r="P155" i="3" s="1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F123" i="3"/>
  <c r="E121" i="3"/>
  <c r="F91" i="3"/>
  <c r="E89" i="3"/>
  <c r="J26" i="3"/>
  <c r="E26" i="3"/>
  <c r="J94" i="3" s="1"/>
  <c r="J25" i="3"/>
  <c r="J23" i="3"/>
  <c r="E23" i="3"/>
  <c r="J93" i="3" s="1"/>
  <c r="J22" i="3"/>
  <c r="J20" i="3"/>
  <c r="E20" i="3"/>
  <c r="F126" i="3" s="1"/>
  <c r="J19" i="3"/>
  <c r="J17" i="3"/>
  <c r="E17" i="3"/>
  <c r="F125" i="3" s="1"/>
  <c r="J16" i="3"/>
  <c r="J14" i="3"/>
  <c r="J123" i="3" s="1"/>
  <c r="E7" i="3"/>
  <c r="E85" i="3" s="1"/>
  <c r="J39" i="2"/>
  <c r="J38" i="2"/>
  <c r="AY96" i="1"/>
  <c r="J37" i="2"/>
  <c r="AX96" i="1" s="1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T158" i="2"/>
  <c r="R159" i="2"/>
  <c r="R158" i="2" s="1"/>
  <c r="P159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F126" i="2"/>
  <c r="E124" i="2"/>
  <c r="F91" i="2"/>
  <c r="E89" i="2"/>
  <c r="J26" i="2"/>
  <c r="E26" i="2"/>
  <c r="J129" i="2" s="1"/>
  <c r="J25" i="2"/>
  <c r="J23" i="2"/>
  <c r="E23" i="2"/>
  <c r="J93" i="2" s="1"/>
  <c r="J22" i="2"/>
  <c r="J20" i="2"/>
  <c r="E20" i="2"/>
  <c r="F129" i="2" s="1"/>
  <c r="J19" i="2"/>
  <c r="J17" i="2"/>
  <c r="E17" i="2"/>
  <c r="F128" i="2" s="1"/>
  <c r="J16" i="2"/>
  <c r="J14" i="2"/>
  <c r="J91" i="2" s="1"/>
  <c r="E7" i="2"/>
  <c r="E120" i="2" s="1"/>
  <c r="L90" i="1"/>
  <c r="AM90" i="1"/>
  <c r="AM89" i="1"/>
  <c r="L89" i="1"/>
  <c r="AM87" i="1"/>
  <c r="L87" i="1"/>
  <c r="L85" i="1"/>
  <c r="BK162" i="2"/>
  <c r="J155" i="2"/>
  <c r="J152" i="2"/>
  <c r="BK149" i="2"/>
  <c r="BK142" i="2"/>
  <c r="J138" i="2"/>
  <c r="BK136" i="2"/>
  <c r="J211" i="2"/>
  <c r="BK208" i="2"/>
  <c r="J205" i="2"/>
  <c r="J198" i="2"/>
  <c r="BK193" i="2"/>
  <c r="J190" i="2"/>
  <c r="BK186" i="2"/>
  <c r="J182" i="2"/>
  <c r="J174" i="2"/>
  <c r="J167" i="2"/>
  <c r="BK164" i="2"/>
  <c r="BK159" i="2"/>
  <c r="J149" i="2"/>
  <c r="BK146" i="2"/>
  <c r="J142" i="2"/>
  <c r="J174" i="3"/>
  <c r="J170" i="3"/>
  <c r="J165" i="3"/>
  <c r="J149" i="3"/>
  <c r="J139" i="3"/>
  <c r="BK177" i="3"/>
  <c r="BK176" i="3"/>
  <c r="J168" i="3"/>
  <c r="BK165" i="3"/>
  <c r="BK160" i="3"/>
  <c r="BK152" i="3"/>
  <c r="BK171" i="3"/>
  <c r="BK167" i="3"/>
  <c r="BK166" i="3"/>
  <c r="J161" i="3"/>
  <c r="BK149" i="3"/>
  <c r="J144" i="3"/>
  <c r="BK141" i="3"/>
  <c r="BK137" i="3"/>
  <c r="BK135" i="3"/>
  <c r="BK133" i="3"/>
  <c r="BK132" i="3"/>
  <c r="BK174" i="5"/>
  <c r="J172" i="5"/>
  <c r="J168" i="5"/>
  <c r="BK166" i="5"/>
  <c r="J164" i="5"/>
  <c r="BK162" i="5"/>
  <c r="BK161" i="5"/>
  <c r="J156" i="5"/>
  <c r="J152" i="5"/>
  <c r="BK173" i="5"/>
  <c r="BK172" i="5"/>
  <c r="BK167" i="5"/>
  <c r="BK163" i="5"/>
  <c r="J162" i="5"/>
  <c r="J161" i="5"/>
  <c r="J158" i="5"/>
  <c r="BK156" i="5"/>
  <c r="J153" i="5"/>
  <c r="J149" i="5"/>
  <c r="BK147" i="5"/>
  <c r="BK144" i="5"/>
  <c r="BK138" i="5"/>
  <c r="BK136" i="5"/>
  <c r="J133" i="5"/>
  <c r="BK130" i="5"/>
  <c r="J150" i="5"/>
  <c r="J147" i="5"/>
  <c r="J144" i="5"/>
  <c r="J140" i="5"/>
  <c r="BK137" i="5"/>
  <c r="J134" i="5"/>
  <c r="BK132" i="5"/>
  <c r="BK129" i="5"/>
  <c r="J174" i="6"/>
  <c r="J171" i="6"/>
  <c r="BK155" i="6"/>
  <c r="J138" i="6"/>
  <c r="J177" i="6"/>
  <c r="J170" i="6"/>
  <c r="J167" i="6"/>
  <c r="BK156" i="6"/>
  <c r="J149" i="6"/>
  <c r="BK143" i="6"/>
  <c r="BK128" i="7"/>
  <c r="BK133" i="7"/>
  <c r="BK131" i="7"/>
  <c r="J130" i="7"/>
  <c r="J145" i="8"/>
  <c r="J137" i="8"/>
  <c r="J131" i="8"/>
  <c r="J158" i="8"/>
  <c r="J147" i="8"/>
  <c r="J138" i="8"/>
  <c r="BK129" i="8"/>
  <c r="BK143" i="8"/>
  <c r="BK134" i="8"/>
  <c r="BK153" i="8"/>
  <c r="BK195" i="9"/>
  <c r="J191" i="9"/>
  <c r="BK184" i="9"/>
  <c r="J178" i="9"/>
  <c r="J169" i="9"/>
  <c r="BK166" i="9"/>
  <c r="J156" i="9"/>
  <c r="BK152" i="9"/>
  <c r="BK146" i="9"/>
  <c r="BK136" i="9"/>
  <c r="J131" i="9"/>
  <c r="J195" i="9"/>
  <c r="BK187" i="9"/>
  <c r="BK180" i="9"/>
  <c r="BK177" i="9"/>
  <c r="BK172" i="9"/>
  <c r="J166" i="9"/>
  <c r="J161" i="9"/>
  <c r="BK148" i="9"/>
  <c r="BK143" i="9"/>
  <c r="J137" i="9"/>
  <c r="J133" i="9"/>
  <c r="BK194" i="9"/>
  <c r="J187" i="9"/>
  <c r="J174" i="9"/>
  <c r="J163" i="9"/>
  <c r="BK153" i="9"/>
  <c r="BK149" i="9"/>
  <c r="BK145" i="9"/>
  <c r="J141" i="9"/>
  <c r="BK131" i="9"/>
  <c r="J162" i="10"/>
  <c r="J158" i="10"/>
  <c r="J155" i="10"/>
  <c r="J153" i="10"/>
  <c r="BK151" i="10"/>
  <c r="J147" i="10"/>
  <c r="BK144" i="10"/>
  <c r="BK141" i="10"/>
  <c r="BK137" i="10"/>
  <c r="BK133" i="10"/>
  <c r="J130" i="10"/>
  <c r="BK127" i="10"/>
  <c r="BK164" i="10"/>
  <c r="J160" i="10"/>
  <c r="BK147" i="10"/>
  <c r="BK143" i="10"/>
  <c r="BK139" i="10"/>
  <c r="BK132" i="10"/>
  <c r="J129" i="10"/>
  <c r="J127" i="10"/>
  <c r="BK150" i="11"/>
  <c r="BK144" i="11"/>
  <c r="J138" i="11"/>
  <c r="BK134" i="11"/>
  <c r="BK125" i="11"/>
  <c r="J156" i="11"/>
  <c r="BK147" i="11"/>
  <c r="J144" i="11"/>
  <c r="J141" i="11"/>
  <c r="J134" i="11"/>
  <c r="BK132" i="11"/>
  <c r="J130" i="11"/>
  <c r="J129" i="11"/>
  <c r="J125" i="11"/>
  <c r="BK156" i="11"/>
  <c r="BK149" i="11"/>
  <c r="BK141" i="11"/>
  <c r="BK206" i="2"/>
  <c r="BK199" i="2"/>
  <c r="J194" i="2"/>
  <c r="BK189" i="2"/>
  <c r="J181" i="2"/>
  <c r="BK172" i="2"/>
  <c r="J164" i="2"/>
  <c r="J150" i="2"/>
  <c r="BK144" i="2"/>
  <c r="BK139" i="2"/>
  <c r="AS95" i="1"/>
  <c r="J206" i="2"/>
  <c r="J195" i="2"/>
  <c r="J189" i="2"/>
  <c r="BK184" i="2"/>
  <c r="BK177" i="2"/>
  <c r="J168" i="2"/>
  <c r="J159" i="2"/>
  <c r="BK150" i="2"/>
  <c r="BK143" i="2"/>
  <c r="BK204" i="2"/>
  <c r="J200" i="2"/>
  <c r="BK195" i="2"/>
  <c r="BK187" i="2"/>
  <c r="J176" i="2"/>
  <c r="J172" i="2"/>
  <c r="BK167" i="2"/>
  <c r="J159" i="8"/>
  <c r="J149" i="8"/>
  <c r="BK142" i="8"/>
  <c r="J136" i="8"/>
  <c r="BK145" i="8"/>
  <c r="J141" i="8"/>
  <c r="BK133" i="8"/>
  <c r="BK150" i="8"/>
  <c r="BK193" i="9"/>
  <c r="J188" i="9"/>
  <c r="J182" i="9"/>
  <c r="J177" i="9"/>
  <c r="J171" i="9"/>
  <c r="J164" i="9"/>
  <c r="J159" i="9"/>
  <c r="BK151" i="9"/>
  <c r="J147" i="9"/>
  <c r="BK137" i="9"/>
  <c r="J132" i="9"/>
  <c r="J196" i="9"/>
  <c r="J184" i="9"/>
  <c r="BK181" i="9"/>
  <c r="J176" i="9"/>
  <c r="BK171" i="9"/>
  <c r="BK165" i="9"/>
  <c r="BK162" i="9"/>
  <c r="BK154" i="9"/>
  <c r="J144" i="9"/>
  <c r="J138" i="9"/>
  <c r="BK134" i="9"/>
  <c r="BK197" i="9"/>
  <c r="J186" i="9"/>
  <c r="BK175" i="9"/>
  <c r="J165" i="9"/>
  <c r="BK159" i="9"/>
  <c r="BK150" i="9"/>
  <c r="J143" i="9"/>
  <c r="BK140" i="9"/>
  <c r="BK132" i="9"/>
  <c r="J164" i="10"/>
  <c r="BK158" i="10"/>
  <c r="BK155" i="10"/>
  <c r="BK153" i="10"/>
  <c r="J151" i="10"/>
  <c r="J148" i="10"/>
  <c r="J145" i="10"/>
  <c r="J140" i="10"/>
  <c r="BK136" i="10"/>
  <c r="BK131" i="10"/>
  <c r="J126" i="10"/>
  <c r="BK165" i="10"/>
  <c r="BK160" i="10"/>
  <c r="BK149" i="10"/>
  <c r="J144" i="10"/>
  <c r="BK140" i="10"/>
  <c r="J137" i="10"/>
  <c r="J134" i="10"/>
  <c r="J131" i="10"/>
  <c r="J128" i="10"/>
  <c r="BK126" i="10"/>
  <c r="BK155" i="11"/>
  <c r="J149" i="11"/>
  <c r="BK146" i="11"/>
  <c r="J137" i="11"/>
  <c r="BK127" i="11"/>
  <c r="BK124" i="11"/>
  <c r="BK152" i="11"/>
  <c r="J148" i="11"/>
  <c r="BK143" i="11"/>
  <c r="BK138" i="11"/>
  <c r="BK133" i="11"/>
  <c r="J132" i="11"/>
  <c r="J131" i="11"/>
  <c r="BK128" i="11"/>
  <c r="J123" i="11"/>
  <c r="J155" i="11"/>
  <c r="J145" i="11"/>
  <c r="J140" i="11"/>
  <c r="BK207" i="2"/>
  <c r="J202" i="2"/>
  <c r="J196" i="2"/>
  <c r="BK190" i="2"/>
  <c r="J184" i="2"/>
  <c r="J180" i="2"/>
  <c r="BK168" i="2"/>
  <c r="BK156" i="2"/>
  <c r="J146" i="2"/>
  <c r="J140" i="2"/>
  <c r="J136" i="2"/>
  <c r="BK211" i="2"/>
  <c r="J207" i="2"/>
  <c r="J201" i="2"/>
  <c r="BK200" i="2"/>
  <c r="BK192" i="2"/>
  <c r="J186" i="2"/>
  <c r="BK178" i="2"/>
  <c r="BK176" i="2"/>
  <c r="J163" i="2"/>
  <c r="BK155" i="2"/>
  <c r="J145" i="2"/>
  <c r="BK212" i="2"/>
  <c r="BK203" i="2"/>
  <c r="BK198" i="2"/>
  <c r="J193" i="2"/>
  <c r="BK182" i="2"/>
  <c r="J177" i="2"/>
  <c r="J165" i="2"/>
  <c r="BK157" i="2"/>
  <c r="BK151" i="2"/>
  <c r="J148" i="2"/>
  <c r="BK140" i="2"/>
  <c r="J137" i="2"/>
  <c r="BK135" i="2"/>
  <c r="J210" i="2"/>
  <c r="BK205" i="2"/>
  <c r="J199" i="2"/>
  <c r="BK197" i="2"/>
  <c r="BK188" i="2"/>
  <c r="J187" i="2"/>
  <c r="J178" i="2"/>
  <c r="J170" i="2"/>
  <c r="BK165" i="2"/>
  <c r="J162" i="2"/>
  <c r="J154" i="2"/>
  <c r="J147" i="2"/>
  <c r="BK145" i="2"/>
  <c r="J139" i="2"/>
  <c r="BK173" i="3"/>
  <c r="J171" i="3"/>
  <c r="BK168" i="3"/>
  <c r="J160" i="3"/>
  <c r="J156" i="3"/>
  <c r="J153" i="3"/>
  <c r="J151" i="3"/>
  <c r="J137" i="3"/>
  <c r="J135" i="3"/>
  <c r="J173" i="3"/>
  <c r="BK170" i="3"/>
  <c r="J166" i="3"/>
  <c r="BK161" i="3"/>
  <c r="BK153" i="3"/>
  <c r="J176" i="3"/>
  <c r="BK169" i="3"/>
  <c r="J163" i="3"/>
  <c r="BK159" i="3"/>
  <c r="BK148" i="3"/>
  <c r="BK146" i="3"/>
  <c r="J143" i="3"/>
  <c r="BK139" i="3"/>
  <c r="BK136" i="3"/>
  <c r="J132" i="3"/>
  <c r="J176" i="5"/>
  <c r="J173" i="5"/>
  <c r="J169" i="5"/>
  <c r="J167" i="5"/>
  <c r="BK165" i="5"/>
  <c r="J163" i="5"/>
  <c r="BK158" i="5"/>
  <c r="BK155" i="5"/>
  <c r="BK153" i="5"/>
  <c r="BK176" i="5"/>
  <c r="BK169" i="5"/>
  <c r="J166" i="5"/>
  <c r="BK164" i="5"/>
  <c r="BK154" i="5"/>
  <c r="BK152" i="5"/>
  <c r="BK150" i="5"/>
  <c r="J146" i="5"/>
  <c r="J143" i="5"/>
  <c r="BK140" i="5"/>
  <c r="J137" i="5"/>
  <c r="BK134" i="5"/>
  <c r="BK131" i="5"/>
  <c r="BK151" i="5"/>
  <c r="BK148" i="5"/>
  <c r="BK145" i="5"/>
  <c r="J142" i="5"/>
  <c r="J138" i="5"/>
  <c r="J135" i="5"/>
  <c r="J131" i="5"/>
  <c r="BK180" i="6"/>
  <c r="J173" i="6"/>
  <c r="BK170" i="6"/>
  <c r="BK161" i="6"/>
  <c r="BK148" i="6"/>
  <c r="BK130" i="6"/>
  <c r="BK169" i="6"/>
  <c r="BK160" i="6"/>
  <c r="J152" i="6"/>
  <c r="BK150" i="6"/>
  <c r="J142" i="6"/>
  <c r="J141" i="6"/>
  <c r="BK137" i="6"/>
  <c r="J135" i="6"/>
  <c r="BK133" i="6"/>
  <c r="BK129" i="6"/>
  <c r="J169" i="6"/>
  <c r="BK164" i="6"/>
  <c r="J161" i="6"/>
  <c r="BK159" i="6"/>
  <c r="J157" i="6"/>
  <c r="BK153" i="6"/>
  <c r="BK151" i="6"/>
  <c r="J147" i="6"/>
  <c r="BK138" i="6"/>
  <c r="J134" i="6"/>
  <c r="J130" i="6"/>
  <c r="BK177" i="6"/>
  <c r="BK171" i="6"/>
  <c r="J159" i="6"/>
  <c r="BK157" i="6"/>
  <c r="J154" i="6"/>
  <c r="J148" i="6"/>
  <c r="BK144" i="6"/>
  <c r="J143" i="6"/>
  <c r="BK141" i="6"/>
  <c r="J133" i="6"/>
  <c r="BK132" i="6"/>
  <c r="BK191" i="7"/>
  <c r="J187" i="7"/>
  <c r="J183" i="7"/>
  <c r="J180" i="7"/>
  <c r="BK178" i="7"/>
  <c r="BK176" i="7"/>
  <c r="J174" i="7"/>
  <c r="J172" i="7"/>
  <c r="BK170" i="7"/>
  <c r="BK168" i="7"/>
  <c r="J165" i="7"/>
  <c r="J163" i="7"/>
  <c r="BK161" i="7"/>
  <c r="J159" i="7"/>
  <c r="BK157" i="7"/>
  <c r="BK155" i="7"/>
  <c r="J152" i="7"/>
  <c r="J150" i="7"/>
  <c r="BK148" i="7"/>
  <c r="J146" i="7"/>
  <c r="BK143" i="7"/>
  <c r="J141" i="7"/>
  <c r="J137" i="7"/>
  <c r="BK190" i="7"/>
  <c r="J185" i="7"/>
  <c r="J182" i="7"/>
  <c r="BK180" i="7"/>
  <c r="J178" i="7"/>
  <c r="J176" i="7"/>
  <c r="J173" i="7"/>
  <c r="BK171" i="7"/>
  <c r="J169" i="7"/>
  <c r="J167" i="7"/>
  <c r="BK165" i="7"/>
  <c r="BK163" i="7"/>
  <c r="BK160" i="7"/>
  <c r="J158" i="7"/>
  <c r="BK156" i="7"/>
  <c r="J154" i="7"/>
  <c r="BK152" i="7"/>
  <c r="BK150" i="7"/>
  <c r="J147" i="7"/>
  <c r="BK144" i="7"/>
  <c r="BK142" i="7"/>
  <c r="BK141" i="7"/>
  <c r="J139" i="7"/>
  <c r="BK138" i="7"/>
  <c r="BK137" i="7"/>
  <c r="J136" i="7"/>
  <c r="J134" i="7"/>
  <c r="J133" i="7"/>
  <c r="J131" i="7"/>
  <c r="J129" i="7"/>
  <c r="BK136" i="7"/>
  <c r="BK135" i="7"/>
  <c r="J132" i="7"/>
  <c r="BK129" i="7"/>
  <c r="BK127" i="7"/>
  <c r="BK159" i="8"/>
  <c r="J153" i="8"/>
  <c r="BK147" i="8"/>
  <c r="J143" i="8"/>
  <c r="J139" i="8"/>
  <c r="J134" i="8"/>
  <c r="BK132" i="8"/>
  <c r="J130" i="8"/>
  <c r="J156" i="8"/>
  <c r="BK139" i="8"/>
  <c r="BK131" i="8"/>
  <c r="BK146" i="8"/>
  <c r="J142" i="8"/>
  <c r="BK156" i="8"/>
  <c r="BK196" i="9"/>
  <c r="J193" i="9"/>
  <c r="BK186" i="9"/>
  <c r="J183" i="9"/>
  <c r="J180" i="9"/>
  <c r="J172" i="9"/>
  <c r="J168" i="9"/>
  <c r="BK160" i="9"/>
  <c r="J153" i="9"/>
  <c r="J150" i="9"/>
  <c r="BK144" i="9"/>
  <c r="J135" i="9"/>
  <c r="BK128" i="9"/>
  <c r="J192" i="9"/>
  <c r="BK182" i="9"/>
  <c r="BK178" i="9"/>
  <c r="J175" i="9"/>
  <c r="BK168" i="9"/>
  <c r="BK164" i="9"/>
  <c r="BK155" i="9"/>
  <c r="J146" i="9"/>
  <c r="J142" i="9"/>
  <c r="BK135" i="9"/>
  <c r="J199" i="9"/>
  <c r="BK191" i="9"/>
  <c r="BK176" i="9"/>
  <c r="BK173" i="9"/>
  <c r="J160" i="9"/>
  <c r="J152" i="9"/>
  <c r="J148" i="9"/>
  <c r="BK142" i="9"/>
  <c r="BK133" i="9"/>
  <c r="BK166" i="10"/>
  <c r="BK161" i="10"/>
  <c r="J159" i="10"/>
  <c r="J157" i="10"/>
  <c r="BK154" i="10"/>
  <c r="J152" i="10"/>
  <c r="BK150" i="10"/>
  <c r="BK146" i="10"/>
  <c r="BK142" i="10"/>
  <c r="J139" i="10"/>
  <c r="BK135" i="10"/>
  <c r="BK129" i="10"/>
  <c r="J125" i="10"/>
  <c r="J161" i="10"/>
  <c r="BK148" i="10"/>
  <c r="BK145" i="10"/>
  <c r="J141" i="10"/>
  <c r="J136" i="10"/>
  <c r="J133" i="10"/>
  <c r="BK130" i="10"/>
  <c r="BK125" i="10"/>
  <c r="J152" i="11"/>
  <c r="J147" i="11"/>
  <c r="BK139" i="11"/>
  <c r="J136" i="11"/>
  <c r="BK126" i="11"/>
  <c r="BK122" i="11"/>
  <c r="J151" i="11"/>
  <c r="J146" i="11"/>
  <c r="BK140" i="11"/>
  <c r="BK136" i="11"/>
  <c r="J133" i="11"/>
  <c r="BK129" i="11"/>
  <c r="J127" i="11"/>
  <c r="J124" i="11"/>
  <c r="J154" i="11"/>
  <c r="J143" i="11"/>
  <c r="BK210" i="2"/>
  <c r="J203" i="2"/>
  <c r="J197" i="2"/>
  <c r="BK191" i="2"/>
  <c r="BK185" i="2"/>
  <c r="BK174" i="2"/>
  <c r="BK171" i="2"/>
  <c r="BK152" i="2"/>
  <c r="BK147" i="2"/>
  <c r="J143" i="2"/>
  <c r="BK137" i="2"/>
  <c r="J212" i="2"/>
  <c r="J208" i="2"/>
  <c r="J204" i="2"/>
  <c r="BK194" i="2"/>
  <c r="J191" i="2"/>
  <c r="J188" i="2"/>
  <c r="BK181" i="2"/>
  <c r="BK175" i="2"/>
  <c r="J166" i="2"/>
  <c r="J157" i="2"/>
  <c r="BK154" i="2"/>
  <c r="BK148" i="2"/>
  <c r="J135" i="2"/>
  <c r="BK202" i="2"/>
  <c r="BK196" i="2"/>
  <c r="J192" i="2"/>
  <c r="BK180" i="2"/>
  <c r="J175" i="2"/>
  <c r="BK170" i="2"/>
  <c r="BK201" i="2"/>
  <c r="J185" i="2"/>
  <c r="J171" i="2"/>
  <c r="BK166" i="2"/>
  <c r="BK163" i="2"/>
  <c r="J156" i="2"/>
  <c r="J151" i="2"/>
  <c r="J144" i="2"/>
  <c r="BK138" i="2"/>
  <c r="J172" i="3"/>
  <c r="J169" i="3"/>
  <c r="BK163" i="3"/>
  <c r="J159" i="3"/>
  <c r="BK154" i="3"/>
  <c r="J152" i="3"/>
  <c r="J148" i="3"/>
  <c r="BK147" i="3"/>
  <c r="J146" i="3"/>
  <c r="J145" i="3"/>
  <c r="BK144" i="3"/>
  <c r="BK143" i="3"/>
  <c r="BK142" i="3"/>
  <c r="J141" i="3"/>
  <c r="BK140" i="3"/>
  <c r="J136" i="3"/>
  <c r="J134" i="3"/>
  <c r="J177" i="3"/>
  <c r="BK172" i="3"/>
  <c r="J167" i="3"/>
  <c r="BK162" i="3"/>
  <c r="J154" i="3"/>
  <c r="BK151" i="3"/>
  <c r="BK174" i="3"/>
  <c r="J162" i="3"/>
  <c r="BK156" i="3"/>
  <c r="J147" i="3"/>
  <c r="BK145" i="3"/>
  <c r="J142" i="3"/>
  <c r="J140" i="3"/>
  <c r="BK134" i="3"/>
  <c r="J133" i="3"/>
  <c r="J154" i="5"/>
  <c r="J174" i="5"/>
  <c r="BK168" i="5"/>
  <c r="J165" i="5"/>
  <c r="J155" i="5"/>
  <c r="J151" i="5"/>
  <c r="J148" i="5"/>
  <c r="J145" i="5"/>
  <c r="BK142" i="5"/>
  <c r="BK135" i="5"/>
  <c r="J132" i="5"/>
  <c r="J129" i="5"/>
  <c r="BK149" i="5"/>
  <c r="BK146" i="5"/>
  <c r="BK143" i="5"/>
  <c r="J136" i="5"/>
  <c r="BK133" i="5"/>
  <c r="J130" i="5"/>
  <c r="J178" i="6"/>
  <c r="BK172" i="6"/>
  <c r="BK162" i="6"/>
  <c r="BK154" i="6"/>
  <c r="J137" i="6"/>
  <c r="BK173" i="6"/>
  <c r="BK168" i="6"/>
  <c r="J151" i="6"/>
  <c r="BK147" i="6"/>
  <c r="J139" i="6"/>
  <c r="J136" i="6"/>
  <c r="BK134" i="6"/>
  <c r="J131" i="6"/>
  <c r="BK178" i="6"/>
  <c r="BK167" i="6"/>
  <c r="J162" i="6"/>
  <c r="J160" i="6"/>
  <c r="BK158" i="6"/>
  <c r="J155" i="6"/>
  <c r="BK152" i="6"/>
  <c r="J150" i="6"/>
  <c r="BK149" i="6"/>
  <c r="BK146" i="6"/>
  <c r="BK136" i="6"/>
  <c r="J132" i="6"/>
  <c r="BK131" i="6"/>
  <c r="J180" i="6"/>
  <c r="BK174" i="6"/>
  <c r="J172" i="6"/>
  <c r="J168" i="6"/>
  <c r="J164" i="6"/>
  <c r="J158" i="6"/>
  <c r="J156" i="6"/>
  <c r="J153" i="6"/>
  <c r="J146" i="6"/>
  <c r="J144" i="6"/>
  <c r="BK142" i="6"/>
  <c r="BK139" i="6"/>
  <c r="BK135" i="6"/>
  <c r="J129" i="6"/>
  <c r="J190" i="7"/>
  <c r="BK185" i="7"/>
  <c r="BK182" i="7"/>
  <c r="BK181" i="7"/>
  <c r="J179" i="7"/>
  <c r="BK177" i="7"/>
  <c r="J175" i="7"/>
  <c r="BK173" i="7"/>
  <c r="J171" i="7"/>
  <c r="BK169" i="7"/>
  <c r="BK167" i="7"/>
  <c r="BK166" i="7"/>
  <c r="J164" i="7"/>
  <c r="BK162" i="7"/>
  <c r="J160" i="7"/>
  <c r="BK158" i="7"/>
  <c r="J156" i="7"/>
  <c r="BK154" i="7"/>
  <c r="J153" i="7"/>
  <c r="J151" i="7"/>
  <c r="J149" i="7"/>
  <c r="BK147" i="7"/>
  <c r="J144" i="7"/>
  <c r="J142" i="7"/>
  <c r="BK139" i="7"/>
  <c r="J138" i="7"/>
  <c r="J191" i="7"/>
  <c r="BK187" i="7"/>
  <c r="BK183" i="7"/>
  <c r="J181" i="7"/>
  <c r="BK179" i="7"/>
  <c r="J177" i="7"/>
  <c r="BK175" i="7"/>
  <c r="BK174" i="7"/>
  <c r="BK172" i="7"/>
  <c r="J170" i="7"/>
  <c r="J168" i="7"/>
  <c r="J166" i="7"/>
  <c r="BK164" i="7"/>
  <c r="J162" i="7"/>
  <c r="J161" i="7"/>
  <c r="BK159" i="7"/>
  <c r="J157" i="7"/>
  <c r="J155" i="7"/>
  <c r="BK153" i="7"/>
  <c r="BK151" i="7"/>
  <c r="BK149" i="7"/>
  <c r="J148" i="7"/>
  <c r="BK146" i="7"/>
  <c r="J143" i="7"/>
  <c r="J135" i="7"/>
  <c r="BK132" i="7"/>
  <c r="BK130" i="7"/>
  <c r="J127" i="7"/>
  <c r="BK134" i="7"/>
  <c r="J128" i="7"/>
  <c r="BK158" i="8"/>
  <c r="BK149" i="8"/>
  <c r="J146" i="8"/>
  <c r="BK141" i="8"/>
  <c r="BK138" i="8"/>
  <c r="J133" i="8"/>
  <c r="J129" i="8"/>
  <c r="J150" i="8"/>
  <c r="J144" i="8"/>
  <c r="BK137" i="8"/>
  <c r="BK130" i="8"/>
  <c r="BK144" i="8"/>
  <c r="BK136" i="8"/>
  <c r="J132" i="8"/>
  <c r="BK199" i="9"/>
  <c r="BK192" i="9"/>
  <c r="J185" i="9"/>
  <c r="J181" i="9"/>
  <c r="BK179" i="9"/>
  <c r="J173" i="9"/>
  <c r="BK167" i="9"/>
  <c r="BK161" i="9"/>
  <c r="J154" i="9"/>
  <c r="J149" i="9"/>
  <c r="J140" i="9"/>
  <c r="J134" i="9"/>
  <c r="J197" i="9"/>
  <c r="J194" i="9"/>
  <c r="BK183" i="9"/>
  <c r="J179" i="9"/>
  <c r="BK174" i="9"/>
  <c r="J167" i="9"/>
  <c r="BK163" i="9"/>
  <c r="BK156" i="9"/>
  <c r="J145" i="9"/>
  <c r="BK141" i="9"/>
  <c r="J136" i="9"/>
  <c r="J128" i="9"/>
  <c r="BK188" i="9"/>
  <c r="BK185" i="9"/>
  <c r="BK169" i="9"/>
  <c r="J162" i="9"/>
  <c r="J155" i="9"/>
  <c r="J151" i="9"/>
  <c r="BK147" i="9"/>
  <c r="BK138" i="9"/>
  <c r="J165" i="10"/>
  <c r="BK159" i="10"/>
  <c r="BK157" i="10"/>
  <c r="J154" i="10"/>
  <c r="BK152" i="10"/>
  <c r="J149" i="10"/>
  <c r="J143" i="10"/>
  <c r="J138" i="10"/>
  <c r="BK134" i="10"/>
  <c r="J132" i="10"/>
  <c r="BK128" i="10"/>
  <c r="J166" i="10"/>
  <c r="BK162" i="10"/>
  <c r="J150" i="10"/>
  <c r="J146" i="10"/>
  <c r="J142" i="10"/>
  <c r="BK138" i="10"/>
  <c r="J135" i="10"/>
  <c r="BK154" i="11"/>
  <c r="BK148" i="11"/>
  <c r="BK142" i="11"/>
  <c r="BK135" i="11"/>
  <c r="J128" i="11"/>
  <c r="BK123" i="11"/>
  <c r="J150" i="11"/>
  <c r="BK145" i="11"/>
  <c r="BK137" i="11"/>
  <c r="J135" i="11"/>
  <c r="BK131" i="11"/>
  <c r="BK130" i="11"/>
  <c r="J126" i="11"/>
  <c r="J122" i="11"/>
  <c r="BK151" i="11"/>
  <c r="J142" i="11"/>
  <c r="J139" i="11"/>
  <c r="BK128" i="5" l="1"/>
  <c r="J128" i="5" s="1"/>
  <c r="J98" i="5" s="1"/>
  <c r="R128" i="5"/>
  <c r="R141" i="5"/>
  <c r="P160" i="5"/>
  <c r="P159" i="5" s="1"/>
  <c r="P171" i="5"/>
  <c r="P170" i="5" s="1"/>
  <c r="P128" i="6"/>
  <c r="T128" i="6"/>
  <c r="P140" i="6"/>
  <c r="BK145" i="6"/>
  <c r="J145" i="6" s="1"/>
  <c r="J100" i="6" s="1"/>
  <c r="R145" i="6"/>
  <c r="BK166" i="6"/>
  <c r="J166" i="6" s="1"/>
  <c r="J103" i="6" s="1"/>
  <c r="T166" i="6"/>
  <c r="T165" i="6" s="1"/>
  <c r="BK176" i="6"/>
  <c r="J176" i="6" s="1"/>
  <c r="J105" i="6" s="1"/>
  <c r="T176" i="6"/>
  <c r="T175" i="6" s="1"/>
  <c r="BK128" i="8"/>
  <c r="J128" i="8" s="1"/>
  <c r="J98" i="8" s="1"/>
  <c r="T128" i="8"/>
  <c r="R135" i="8"/>
  <c r="P140" i="8"/>
  <c r="BK148" i="8"/>
  <c r="J148" i="8" s="1"/>
  <c r="J101" i="8" s="1"/>
  <c r="T148" i="8"/>
  <c r="P157" i="8"/>
  <c r="BK130" i="9"/>
  <c r="J130" i="9" s="1"/>
  <c r="J99" i="9" s="1"/>
  <c r="T130" i="9"/>
  <c r="R139" i="9"/>
  <c r="P158" i="9"/>
  <c r="BK170" i="9"/>
  <c r="J170" i="9" s="1"/>
  <c r="J103" i="9" s="1"/>
  <c r="T170" i="9"/>
  <c r="R190" i="9"/>
  <c r="R189" i="9" s="1"/>
  <c r="BK134" i="2"/>
  <c r="J134" i="2" s="1"/>
  <c r="J100" i="2" s="1"/>
  <c r="BK141" i="2"/>
  <c r="J141" i="2" s="1"/>
  <c r="J101" i="2" s="1"/>
  <c r="R141" i="2"/>
  <c r="BK153" i="2"/>
  <c r="J153" i="2" s="1"/>
  <c r="J102" i="2" s="1"/>
  <c r="R153" i="2"/>
  <c r="BK161" i="2"/>
  <c r="J161" i="2" s="1"/>
  <c r="J105" i="2" s="1"/>
  <c r="R161" i="2"/>
  <c r="BK169" i="2"/>
  <c r="J169" i="2" s="1"/>
  <c r="J106" i="2" s="1"/>
  <c r="R169" i="2"/>
  <c r="P173" i="2"/>
  <c r="T173" i="2"/>
  <c r="BK183" i="2"/>
  <c r="J183" i="2" s="1"/>
  <c r="J109" i="2" s="1"/>
  <c r="R183" i="2"/>
  <c r="BK209" i="2"/>
  <c r="J209" i="2" s="1"/>
  <c r="J110" i="2" s="1"/>
  <c r="T209" i="2"/>
  <c r="R131" i="3"/>
  <c r="P138" i="3"/>
  <c r="BK150" i="3"/>
  <c r="J150" i="3" s="1"/>
  <c r="J102" i="3" s="1"/>
  <c r="R150" i="3"/>
  <c r="T158" i="3"/>
  <c r="R164" i="3"/>
  <c r="R175" i="3"/>
  <c r="BK126" i="7"/>
  <c r="J126" i="7" s="1"/>
  <c r="J98" i="7" s="1"/>
  <c r="R126" i="7"/>
  <c r="BK140" i="7"/>
  <c r="J140" i="7" s="1"/>
  <c r="J99" i="7" s="1"/>
  <c r="R140" i="7"/>
  <c r="BK145" i="7"/>
  <c r="J145" i="7" s="1"/>
  <c r="J100" i="7" s="1"/>
  <c r="T145" i="7"/>
  <c r="BK189" i="7"/>
  <c r="J189" i="7" s="1"/>
  <c r="J104" i="7" s="1"/>
  <c r="T189" i="7"/>
  <c r="R128" i="8"/>
  <c r="P135" i="8"/>
  <c r="T135" i="8"/>
  <c r="R140" i="8"/>
  <c r="R148" i="8"/>
  <c r="BK157" i="8"/>
  <c r="J157" i="8" s="1"/>
  <c r="J106" i="8" s="1"/>
  <c r="T157" i="8"/>
  <c r="P130" i="9"/>
  <c r="BK139" i="9"/>
  <c r="J139" i="9" s="1"/>
  <c r="J100" i="9" s="1"/>
  <c r="T139" i="9"/>
  <c r="R158" i="9"/>
  <c r="R170" i="9"/>
  <c r="T190" i="9"/>
  <c r="T189" i="9" s="1"/>
  <c r="R124" i="10"/>
  <c r="P156" i="10"/>
  <c r="BK163" i="10"/>
  <c r="J163" i="10" s="1"/>
  <c r="J101" i="10" s="1"/>
  <c r="T163" i="10"/>
  <c r="P121" i="11"/>
  <c r="P120" i="11" s="1"/>
  <c r="P134" i="2"/>
  <c r="R134" i="2"/>
  <c r="T134" i="2"/>
  <c r="P141" i="2"/>
  <c r="T141" i="2"/>
  <c r="P153" i="2"/>
  <c r="T153" i="2"/>
  <c r="P161" i="2"/>
  <c r="T161" i="2"/>
  <c r="P169" i="2"/>
  <c r="T169" i="2"/>
  <c r="BK173" i="2"/>
  <c r="J173" i="2" s="1"/>
  <c r="J107" i="2" s="1"/>
  <c r="R173" i="2"/>
  <c r="BK179" i="2"/>
  <c r="J179" i="2" s="1"/>
  <c r="J108" i="2" s="1"/>
  <c r="P179" i="2"/>
  <c r="R179" i="2"/>
  <c r="T179" i="2"/>
  <c r="P183" i="2"/>
  <c r="T183" i="2"/>
  <c r="P209" i="2"/>
  <c r="R209" i="2"/>
  <c r="BK131" i="3"/>
  <c r="J131" i="3" s="1"/>
  <c r="J100" i="3" s="1"/>
  <c r="T131" i="3"/>
  <c r="R138" i="3"/>
  <c r="T150" i="3"/>
  <c r="BK158" i="3"/>
  <c r="J158" i="3" s="1"/>
  <c r="J105" i="3" s="1"/>
  <c r="BK164" i="3"/>
  <c r="J164" i="3" s="1"/>
  <c r="J106" i="3" s="1"/>
  <c r="T164" i="3"/>
  <c r="BK175" i="3"/>
  <c r="J175" i="3" s="1"/>
  <c r="J107" i="3" s="1"/>
  <c r="T175" i="3"/>
  <c r="T128" i="5"/>
  <c r="T141" i="5"/>
  <c r="R160" i="5"/>
  <c r="R159" i="5" s="1"/>
  <c r="T171" i="5"/>
  <c r="T170" i="5" s="1"/>
  <c r="P126" i="7"/>
  <c r="T126" i="7"/>
  <c r="P140" i="7"/>
  <c r="T140" i="7"/>
  <c r="P145" i="7"/>
  <c r="R145" i="7"/>
  <c r="P189" i="7"/>
  <c r="R189" i="7"/>
  <c r="P128" i="8"/>
  <c r="BK135" i="8"/>
  <c r="J135" i="8" s="1"/>
  <c r="J99" i="8" s="1"/>
  <c r="BK140" i="8"/>
  <c r="J140" i="8" s="1"/>
  <c r="J100" i="8" s="1"/>
  <c r="T140" i="8"/>
  <c r="P148" i="8"/>
  <c r="R157" i="8"/>
  <c r="R130" i="9"/>
  <c r="R129" i="9" s="1"/>
  <c r="P139" i="9"/>
  <c r="BK158" i="9"/>
  <c r="J158" i="9" s="1"/>
  <c r="J102" i="9" s="1"/>
  <c r="T158" i="9"/>
  <c r="P170" i="9"/>
  <c r="BK190" i="9"/>
  <c r="J190" i="9" s="1"/>
  <c r="J105" i="9" s="1"/>
  <c r="P190" i="9"/>
  <c r="P189" i="9" s="1"/>
  <c r="BK124" i="10"/>
  <c r="J124" i="10" s="1"/>
  <c r="J99" i="10" s="1"/>
  <c r="T124" i="10"/>
  <c r="R156" i="10"/>
  <c r="P163" i="10"/>
  <c r="R121" i="11"/>
  <c r="R120" i="11"/>
  <c r="P131" i="3"/>
  <c r="BK138" i="3"/>
  <c r="J138" i="3" s="1"/>
  <c r="J101" i="3" s="1"/>
  <c r="T138" i="3"/>
  <c r="P150" i="3"/>
  <c r="P158" i="3"/>
  <c r="R158" i="3"/>
  <c r="P164" i="3"/>
  <c r="P175" i="3"/>
  <c r="P128" i="5"/>
  <c r="BK141" i="5"/>
  <c r="J141" i="5" s="1"/>
  <c r="J100" i="5" s="1"/>
  <c r="P141" i="5"/>
  <c r="BK160" i="5"/>
  <c r="J160" i="5" s="1"/>
  <c r="J103" i="5" s="1"/>
  <c r="T160" i="5"/>
  <c r="T159" i="5" s="1"/>
  <c r="BK171" i="5"/>
  <c r="J171" i="5" s="1"/>
  <c r="J105" i="5" s="1"/>
  <c r="R171" i="5"/>
  <c r="R170" i="5" s="1"/>
  <c r="BK128" i="6"/>
  <c r="J128" i="6" s="1"/>
  <c r="J98" i="6" s="1"/>
  <c r="R128" i="6"/>
  <c r="BK140" i="6"/>
  <c r="J140" i="6" s="1"/>
  <c r="J99" i="6" s="1"/>
  <c r="R140" i="6"/>
  <c r="T140" i="6"/>
  <c r="P145" i="6"/>
  <c r="T145" i="6"/>
  <c r="P166" i="6"/>
  <c r="P165" i="6"/>
  <c r="R166" i="6"/>
  <c r="R165" i="6" s="1"/>
  <c r="P176" i="6"/>
  <c r="P175" i="6" s="1"/>
  <c r="R176" i="6"/>
  <c r="R175" i="6" s="1"/>
  <c r="P124" i="10"/>
  <c r="P123" i="10" s="1"/>
  <c r="P121" i="10" s="1"/>
  <c r="AU103" i="1" s="1"/>
  <c r="BK156" i="10"/>
  <c r="J156" i="10" s="1"/>
  <c r="J100" i="10" s="1"/>
  <c r="T156" i="10"/>
  <c r="R163" i="10"/>
  <c r="BK121" i="11"/>
  <c r="J121" i="11" s="1"/>
  <c r="J98" i="11" s="1"/>
  <c r="T121" i="11"/>
  <c r="T120" i="11" s="1"/>
  <c r="BK153" i="11"/>
  <c r="J153" i="11" s="1"/>
  <c r="J99" i="11" s="1"/>
  <c r="P153" i="11"/>
  <c r="R153" i="11"/>
  <c r="T153" i="11"/>
  <c r="BK139" i="5"/>
  <c r="J139" i="5"/>
  <c r="J99" i="5" s="1"/>
  <c r="BK163" i="6"/>
  <c r="J163" i="6" s="1"/>
  <c r="J101" i="6" s="1"/>
  <c r="BK152" i="8"/>
  <c r="J152" i="8" s="1"/>
  <c r="J103" i="8" s="1"/>
  <c r="BK155" i="8"/>
  <c r="J155" i="8" s="1"/>
  <c r="J105" i="8" s="1"/>
  <c r="BK158" i="2"/>
  <c r="J158" i="2" s="1"/>
  <c r="J103" i="2" s="1"/>
  <c r="BK184" i="7"/>
  <c r="J184" i="7" s="1"/>
  <c r="J101" i="7" s="1"/>
  <c r="BK186" i="7"/>
  <c r="J186" i="7" s="1"/>
  <c r="J102" i="7" s="1"/>
  <c r="BK127" i="9"/>
  <c r="J127" i="9" s="1"/>
  <c r="J97" i="9" s="1"/>
  <c r="BK198" i="9"/>
  <c r="J198" i="9"/>
  <c r="J106" i="9" s="1"/>
  <c r="BK155" i="3"/>
  <c r="J155" i="3"/>
  <c r="J103" i="3" s="1"/>
  <c r="BK157" i="5"/>
  <c r="J157" i="5" s="1"/>
  <c r="J101" i="5" s="1"/>
  <c r="BK175" i="5"/>
  <c r="J175" i="5" s="1"/>
  <c r="J106" i="5" s="1"/>
  <c r="BK179" i="6"/>
  <c r="J179" i="6" s="1"/>
  <c r="J106" i="6" s="1"/>
  <c r="BF143" i="11"/>
  <c r="BF145" i="11"/>
  <c r="BF146" i="11"/>
  <c r="BF151" i="11"/>
  <c r="J89" i="11"/>
  <c r="E109" i="11"/>
  <c r="BF122" i="11"/>
  <c r="BF124" i="11"/>
  <c r="BF125" i="11"/>
  <c r="BF128" i="11"/>
  <c r="BF129" i="11"/>
  <c r="BF130" i="11"/>
  <c r="BF131" i="11"/>
  <c r="BF132" i="11"/>
  <c r="BF133" i="11"/>
  <c r="BF135" i="11"/>
  <c r="BF136" i="11"/>
  <c r="BF137" i="11"/>
  <c r="BF138" i="11"/>
  <c r="BF141" i="11"/>
  <c r="BF148" i="11"/>
  <c r="BF149" i="11"/>
  <c r="BF154" i="11"/>
  <c r="BF123" i="11"/>
  <c r="BF126" i="11"/>
  <c r="BF127" i="11"/>
  <c r="BF134" i="11"/>
  <c r="BF139" i="11"/>
  <c r="BF140" i="11"/>
  <c r="BF142" i="11"/>
  <c r="BF144" i="11"/>
  <c r="BF147" i="11"/>
  <c r="BF150" i="11"/>
  <c r="BF152" i="11"/>
  <c r="BF155" i="11"/>
  <c r="BF156" i="11"/>
  <c r="E85" i="10"/>
  <c r="BF125" i="10"/>
  <c r="BF126" i="10"/>
  <c r="BF128" i="10"/>
  <c r="BF130" i="10"/>
  <c r="BF134" i="10"/>
  <c r="BF139" i="10"/>
  <c r="BF140" i="10"/>
  <c r="BF141" i="10"/>
  <c r="BF149" i="10"/>
  <c r="BF160" i="10"/>
  <c r="BF162" i="10"/>
  <c r="BF165" i="10"/>
  <c r="J89" i="10"/>
  <c r="BF127" i="10"/>
  <c r="BF129" i="10"/>
  <c r="BF131" i="10"/>
  <c r="BF132" i="10"/>
  <c r="BF133" i="10"/>
  <c r="BF135" i="10"/>
  <c r="BF136" i="10"/>
  <c r="BF137" i="10"/>
  <c r="BF138" i="10"/>
  <c r="BF142" i="10"/>
  <c r="BF143" i="10"/>
  <c r="BF144" i="10"/>
  <c r="BF145" i="10"/>
  <c r="BF146" i="10"/>
  <c r="BF147" i="10"/>
  <c r="BF148" i="10"/>
  <c r="BF150" i="10"/>
  <c r="BF151" i="10"/>
  <c r="BF152" i="10"/>
  <c r="BF153" i="10"/>
  <c r="BF154" i="10"/>
  <c r="BF155" i="10"/>
  <c r="BF157" i="10"/>
  <c r="BF158" i="10"/>
  <c r="BF159" i="10"/>
  <c r="BF161" i="10"/>
  <c r="BF164" i="10"/>
  <c r="BF166" i="10"/>
  <c r="E85" i="9"/>
  <c r="J120" i="9"/>
  <c r="BF128" i="9"/>
  <c r="BF133" i="9"/>
  <c r="BF134" i="9"/>
  <c r="BF136" i="9"/>
  <c r="BF138" i="9"/>
  <c r="BF143" i="9"/>
  <c r="BF144" i="9"/>
  <c r="BF145" i="9"/>
  <c r="BF149" i="9"/>
  <c r="BF152" i="9"/>
  <c r="BF155" i="9"/>
  <c r="BF156" i="9"/>
  <c r="BF160" i="9"/>
  <c r="BF163" i="9"/>
  <c r="BF164" i="9"/>
  <c r="BF165" i="9"/>
  <c r="BF166" i="9"/>
  <c r="BF167" i="9"/>
  <c r="BF171" i="9"/>
  <c r="BF176" i="9"/>
  <c r="BF177" i="9"/>
  <c r="BF178" i="9"/>
  <c r="BF179" i="9"/>
  <c r="BF180" i="9"/>
  <c r="BF181" i="9"/>
  <c r="BF182" i="9"/>
  <c r="BF183" i="9"/>
  <c r="BF187" i="9"/>
  <c r="BF195" i="9"/>
  <c r="BF199" i="9"/>
  <c r="BF137" i="9"/>
  <c r="BF148" i="9"/>
  <c r="BF150" i="9"/>
  <c r="BF151" i="9"/>
  <c r="BF154" i="9"/>
  <c r="BF159" i="9"/>
  <c r="BF162" i="9"/>
  <c r="BF169" i="9"/>
  <c r="BF172" i="9"/>
  <c r="BF184" i="9"/>
  <c r="BF185" i="9"/>
  <c r="BF194" i="9"/>
  <c r="BF131" i="9"/>
  <c r="BF132" i="9"/>
  <c r="BF135" i="9"/>
  <c r="BF140" i="9"/>
  <c r="BF141" i="9"/>
  <c r="BF142" i="9"/>
  <c r="BF146" i="9"/>
  <c r="BF147" i="9"/>
  <c r="BF153" i="9"/>
  <c r="BF161" i="9"/>
  <c r="BF168" i="9"/>
  <c r="BF173" i="9"/>
  <c r="BF174" i="9"/>
  <c r="BF175" i="9"/>
  <c r="BF186" i="9"/>
  <c r="BF188" i="9"/>
  <c r="BF191" i="9"/>
  <c r="BF192" i="9"/>
  <c r="BF193" i="9"/>
  <c r="BF196" i="9"/>
  <c r="BF197" i="9"/>
  <c r="BF150" i="8"/>
  <c r="BF130" i="8"/>
  <c r="BF134" i="8"/>
  <c r="BF136" i="8"/>
  <c r="BF137" i="8"/>
  <c r="BF138" i="8"/>
  <c r="BF145" i="8"/>
  <c r="BF149" i="8"/>
  <c r="BK125" i="7"/>
  <c r="J125" i="7" s="1"/>
  <c r="J97" i="7" s="1"/>
  <c r="E85" i="8"/>
  <c r="J89" i="8"/>
  <c r="BF129" i="8"/>
  <c r="BF131" i="8"/>
  <c r="BF142" i="8"/>
  <c r="BF144" i="8"/>
  <c r="BF153" i="8"/>
  <c r="BF156" i="8"/>
  <c r="BF158" i="8"/>
  <c r="BF132" i="8"/>
  <c r="BF133" i="8"/>
  <c r="BF139" i="8"/>
  <c r="BF141" i="8"/>
  <c r="BF143" i="8"/>
  <c r="BF146" i="8"/>
  <c r="BF147" i="8"/>
  <c r="BF159" i="8"/>
  <c r="E85" i="7"/>
  <c r="J89" i="7"/>
  <c r="BF127" i="7"/>
  <c r="BF130" i="7"/>
  <c r="BF135" i="7"/>
  <c r="BF128" i="7"/>
  <c r="BF129" i="7"/>
  <c r="BF131" i="7"/>
  <c r="BF132" i="7"/>
  <c r="BF133" i="7"/>
  <c r="BF134" i="7"/>
  <c r="BF139" i="7"/>
  <c r="BF142" i="7"/>
  <c r="BF144" i="7"/>
  <c r="BF146" i="7"/>
  <c r="BF148" i="7"/>
  <c r="BF149" i="7"/>
  <c r="BF153" i="7"/>
  <c r="BF156" i="7"/>
  <c r="BF157" i="7"/>
  <c r="BF160" i="7"/>
  <c r="BF162" i="7"/>
  <c r="BF164" i="7"/>
  <c r="BF165" i="7"/>
  <c r="BF166" i="7"/>
  <c r="BF167" i="7"/>
  <c r="BF171" i="7"/>
  <c r="BF172" i="7"/>
  <c r="BF175" i="7"/>
  <c r="BF178" i="7"/>
  <c r="BF179" i="7"/>
  <c r="BF182" i="7"/>
  <c r="BF185" i="7"/>
  <c r="BF190" i="7"/>
  <c r="BF191" i="7"/>
  <c r="BF136" i="7"/>
  <c r="BF137" i="7"/>
  <c r="BF138" i="7"/>
  <c r="BF141" i="7"/>
  <c r="BF143" i="7"/>
  <c r="BF147" i="7"/>
  <c r="BF150" i="7"/>
  <c r="BF151" i="7"/>
  <c r="BF152" i="7"/>
  <c r="BF154" i="7"/>
  <c r="BF155" i="7"/>
  <c r="BF158" i="7"/>
  <c r="BF159" i="7"/>
  <c r="BF161" i="7"/>
  <c r="BF163" i="7"/>
  <c r="BF168" i="7"/>
  <c r="BF169" i="7"/>
  <c r="BF170" i="7"/>
  <c r="BF173" i="7"/>
  <c r="BF174" i="7"/>
  <c r="BF176" i="7"/>
  <c r="BF177" i="7"/>
  <c r="BF180" i="7"/>
  <c r="BF181" i="7"/>
  <c r="BF183" i="7"/>
  <c r="BF187" i="7"/>
  <c r="BF134" i="6"/>
  <c r="BF138" i="6"/>
  <c r="BF149" i="6"/>
  <c r="BF155" i="6"/>
  <c r="BF157" i="6"/>
  <c r="BF167" i="6"/>
  <c r="BF172" i="6"/>
  <c r="BF174" i="6"/>
  <c r="BF177" i="6"/>
  <c r="BF180" i="6"/>
  <c r="J120" i="6"/>
  <c r="BF131" i="6"/>
  <c r="BF133" i="6"/>
  <c r="BF139" i="6"/>
  <c r="BF151" i="6"/>
  <c r="BF152" i="6"/>
  <c r="BF153" i="6"/>
  <c r="BF156" i="6"/>
  <c r="BF158" i="6"/>
  <c r="BF159" i="6"/>
  <c r="BF161" i="6"/>
  <c r="BF168" i="6"/>
  <c r="E85" i="6"/>
  <c r="BF130" i="6"/>
  <c r="BF132" i="6"/>
  <c r="BF135" i="6"/>
  <c r="BF137" i="6"/>
  <c r="BF141" i="6"/>
  <c r="BF142" i="6"/>
  <c r="BF143" i="6"/>
  <c r="BF148" i="6"/>
  <c r="BF150" i="6"/>
  <c r="BF160" i="6"/>
  <c r="BF162" i="6"/>
  <c r="BF164" i="6"/>
  <c r="BF169" i="6"/>
  <c r="BF170" i="6"/>
  <c r="BF171" i="6"/>
  <c r="BF173" i="6"/>
  <c r="BF178" i="6"/>
  <c r="BF129" i="6"/>
  <c r="BF136" i="6"/>
  <c r="BF144" i="6"/>
  <c r="BF146" i="6"/>
  <c r="BF147" i="6"/>
  <c r="BF154" i="6"/>
  <c r="E116" i="5"/>
  <c r="BF129" i="5"/>
  <c r="BF134" i="5"/>
  <c r="BF135" i="5"/>
  <c r="BF138" i="5"/>
  <c r="BF148" i="5"/>
  <c r="BF149" i="5"/>
  <c r="J89" i="5"/>
  <c r="BF130" i="5"/>
  <c r="BF131" i="5"/>
  <c r="BF132" i="5"/>
  <c r="BF133" i="5"/>
  <c r="BF136" i="5"/>
  <c r="BF137" i="5"/>
  <c r="BF140" i="5"/>
  <c r="BF142" i="5"/>
  <c r="BF143" i="5"/>
  <c r="BF144" i="5"/>
  <c r="BF145" i="5"/>
  <c r="BF146" i="5"/>
  <c r="BF147" i="5"/>
  <c r="BF150" i="5"/>
  <c r="BF151" i="5"/>
  <c r="BF152" i="5"/>
  <c r="BF154" i="5"/>
  <c r="BF158" i="5"/>
  <c r="BF161" i="5"/>
  <c r="BF162" i="5"/>
  <c r="BF166" i="5"/>
  <c r="BF169" i="5"/>
  <c r="BF172" i="5"/>
  <c r="BF174" i="5"/>
  <c r="BF176" i="5"/>
  <c r="BF153" i="5"/>
  <c r="BF155" i="5"/>
  <c r="BF156" i="5"/>
  <c r="BF163" i="5"/>
  <c r="BF164" i="5"/>
  <c r="BF165" i="5"/>
  <c r="BF167" i="5"/>
  <c r="BF168" i="5"/>
  <c r="BF173" i="5"/>
  <c r="F94" i="3"/>
  <c r="J125" i="3"/>
  <c r="BF133" i="3"/>
  <c r="J91" i="3"/>
  <c r="F93" i="3"/>
  <c r="E117" i="3"/>
  <c r="J126" i="3"/>
  <c r="BF132" i="3"/>
  <c r="BF137" i="3"/>
  <c r="BF139" i="3"/>
  <c r="BF141" i="3"/>
  <c r="BF142" i="3"/>
  <c r="BF143" i="3"/>
  <c r="BF146" i="3"/>
  <c r="BF151" i="3"/>
  <c r="BF153" i="3"/>
  <c r="BF154" i="3"/>
  <c r="BF161" i="3"/>
  <c r="BF171" i="3"/>
  <c r="BF172" i="3"/>
  <c r="BF173" i="3"/>
  <c r="BF176" i="3"/>
  <c r="BF148" i="3"/>
  <c r="BF149" i="3"/>
  <c r="BF152" i="3"/>
  <c r="BF159" i="3"/>
  <c r="BF160" i="3"/>
  <c r="BF162" i="3"/>
  <c r="BF163" i="3"/>
  <c r="BF168" i="3"/>
  <c r="BF170" i="3"/>
  <c r="BF177" i="3"/>
  <c r="BF134" i="3"/>
  <c r="BF135" i="3"/>
  <c r="BF136" i="3"/>
  <c r="BF140" i="3"/>
  <c r="BF144" i="3"/>
  <c r="BF145" i="3"/>
  <c r="BF147" i="3"/>
  <c r="BF156" i="3"/>
  <c r="BF165" i="3"/>
  <c r="BF166" i="3"/>
  <c r="BF167" i="3"/>
  <c r="BF169" i="3"/>
  <c r="BF174" i="3"/>
  <c r="E85" i="2"/>
  <c r="F93" i="2"/>
  <c r="J128" i="2"/>
  <c r="BF136" i="2"/>
  <c r="BF138" i="2"/>
  <c r="BF148" i="2"/>
  <c r="BF149" i="2"/>
  <c r="BF150" i="2"/>
  <c r="BF152" i="2"/>
  <c r="BF156" i="2"/>
  <c r="BF157" i="2"/>
  <c r="BF163" i="2"/>
  <c r="BF166" i="2"/>
  <c r="BF172" i="2"/>
  <c r="BF176" i="2"/>
  <c r="BF181" i="2"/>
  <c r="BF184" i="2"/>
  <c r="BF185" i="2"/>
  <c r="BF186" i="2"/>
  <c r="BF188" i="2"/>
  <c r="BF194" i="2"/>
  <c r="BF204" i="2"/>
  <c r="BF206" i="2"/>
  <c r="BF207" i="2"/>
  <c r="BF211" i="2"/>
  <c r="J94" i="2"/>
  <c r="J126" i="2"/>
  <c r="BF135" i="2"/>
  <c r="BF137" i="2"/>
  <c r="BF139" i="2"/>
  <c r="BF151" i="2"/>
  <c r="BF154" i="2"/>
  <c r="BF155" i="2"/>
  <c r="BF159" i="2"/>
  <c r="BF164" i="2"/>
  <c r="BF168" i="2"/>
  <c r="BF171" i="2"/>
  <c r="BF174" i="2"/>
  <c r="BF189" i="2"/>
  <c r="BF195" i="2"/>
  <c r="F94" i="2"/>
  <c r="BF140" i="2"/>
  <c r="BF143" i="2"/>
  <c r="BF144" i="2"/>
  <c r="BF147" i="2"/>
  <c r="BF162" i="2"/>
  <c r="BF165" i="2"/>
  <c r="BF167" i="2"/>
  <c r="BF175" i="2"/>
  <c r="BF177" i="2"/>
  <c r="BF178" i="2"/>
  <c r="BF190" i="2"/>
  <c r="BF193" i="2"/>
  <c r="BF199" i="2"/>
  <c r="BF200" i="2"/>
  <c r="BF203" i="2"/>
  <c r="BF210" i="2"/>
  <c r="BF212" i="2"/>
  <c r="BF142" i="2"/>
  <c r="BF145" i="2"/>
  <c r="BF146" i="2"/>
  <c r="BF170" i="2"/>
  <c r="BF180" i="2"/>
  <c r="BF182" i="2"/>
  <c r="BF187" i="2"/>
  <c r="BF191" i="2"/>
  <c r="BF192" i="2"/>
  <c r="BF196" i="2"/>
  <c r="BF197" i="2"/>
  <c r="BF198" i="2"/>
  <c r="BF201" i="2"/>
  <c r="BF202" i="2"/>
  <c r="BF205" i="2"/>
  <c r="BF208" i="2"/>
  <c r="F35" i="2"/>
  <c r="AZ96" i="1" s="1"/>
  <c r="F36" i="7"/>
  <c r="BC100" i="1" s="1"/>
  <c r="J33" i="8"/>
  <c r="AV101" i="1" s="1"/>
  <c r="F36" i="8"/>
  <c r="BC101" i="1" s="1"/>
  <c r="F33" i="9"/>
  <c r="AZ102" i="1" s="1"/>
  <c r="F36" i="10"/>
  <c r="BC103" i="1" s="1"/>
  <c r="F33" i="11"/>
  <c r="AZ104" i="1" s="1"/>
  <c r="F38" i="2"/>
  <c r="BC96" i="1" s="1"/>
  <c r="F38" i="3"/>
  <c r="BC97" i="1" s="1"/>
  <c r="J35" i="3"/>
  <c r="AV97" i="1" s="1"/>
  <c r="F37" i="3"/>
  <c r="BB97" i="1" s="1"/>
  <c r="F37" i="5"/>
  <c r="BD98" i="1" s="1"/>
  <c r="F35" i="5"/>
  <c r="BB98" i="1" s="1"/>
  <c r="J33" i="6"/>
  <c r="AV99" i="1" s="1"/>
  <c r="F36" i="6"/>
  <c r="BC99" i="1" s="1"/>
  <c r="F37" i="6"/>
  <c r="BD99" i="1" s="1"/>
  <c r="F33" i="7"/>
  <c r="AZ100" i="1" s="1"/>
  <c r="F35" i="7"/>
  <c r="BB100" i="1" s="1"/>
  <c r="F35" i="8"/>
  <c r="BB101" i="1" s="1"/>
  <c r="J33" i="9"/>
  <c r="AV102" i="1" s="1"/>
  <c r="F35" i="10"/>
  <c r="BB103" i="1" s="1"/>
  <c r="F37" i="11"/>
  <c r="BD104" i="1" s="1"/>
  <c r="F36" i="11"/>
  <c r="BC104" i="1" s="1"/>
  <c r="AS94" i="1"/>
  <c r="J35" i="2"/>
  <c r="AV96" i="1" s="1"/>
  <c r="F35" i="3"/>
  <c r="AZ97" i="1"/>
  <c r="F39" i="3"/>
  <c r="BD97" i="1" s="1"/>
  <c r="J33" i="5"/>
  <c r="AV98" i="1" s="1"/>
  <c r="F33" i="5"/>
  <c r="AZ98" i="1" s="1"/>
  <c r="F36" i="5"/>
  <c r="BC98" i="1" s="1"/>
  <c r="F33" i="6"/>
  <c r="AZ99" i="1"/>
  <c r="F35" i="6"/>
  <c r="BB99" i="1" s="1"/>
  <c r="J33" i="7"/>
  <c r="AV100" i="1" s="1"/>
  <c r="F37" i="7"/>
  <c r="BD100" i="1" s="1"/>
  <c r="F33" i="8"/>
  <c r="AZ101" i="1"/>
  <c r="F35" i="9"/>
  <c r="BB102" i="1" s="1"/>
  <c r="F37" i="9"/>
  <c r="BD102" i="1" s="1"/>
  <c r="F37" i="10"/>
  <c r="BD103" i="1" s="1"/>
  <c r="J33" i="11"/>
  <c r="AV104" i="1" s="1"/>
  <c r="F39" i="2"/>
  <c r="BD96" i="1" s="1"/>
  <c r="F37" i="2"/>
  <c r="BB96" i="1" s="1"/>
  <c r="F37" i="8"/>
  <c r="BD101" i="1" s="1"/>
  <c r="F36" i="9"/>
  <c r="BC102" i="1" s="1"/>
  <c r="J33" i="10"/>
  <c r="AV103" i="1" s="1"/>
  <c r="F33" i="10"/>
  <c r="AZ103" i="1"/>
  <c r="F35" i="11"/>
  <c r="BB104" i="1" s="1"/>
  <c r="T157" i="9" l="1"/>
  <c r="R133" i="2"/>
  <c r="T125" i="7"/>
  <c r="T124" i="7" s="1"/>
  <c r="R157" i="3"/>
  <c r="R127" i="6"/>
  <c r="R119" i="11"/>
  <c r="T127" i="5"/>
  <c r="T126" i="5" s="1"/>
  <c r="P129" i="9"/>
  <c r="R127" i="8"/>
  <c r="R126" i="8" s="1"/>
  <c r="R125" i="7"/>
  <c r="R124" i="7" s="1"/>
  <c r="P127" i="6"/>
  <c r="P126" i="6" s="1"/>
  <c r="AU99" i="1" s="1"/>
  <c r="T119" i="11"/>
  <c r="P157" i="3"/>
  <c r="P129" i="3" s="1"/>
  <c r="AU97" i="1" s="1"/>
  <c r="T160" i="2"/>
  <c r="T133" i="2"/>
  <c r="P133" i="2"/>
  <c r="T157" i="3"/>
  <c r="R160" i="2"/>
  <c r="R132" i="2"/>
  <c r="P157" i="9"/>
  <c r="T127" i="8"/>
  <c r="T126" i="8" s="1"/>
  <c r="T123" i="10"/>
  <c r="T121" i="10" s="1"/>
  <c r="T130" i="3"/>
  <c r="R123" i="10"/>
  <c r="R121" i="10" s="1"/>
  <c r="R157" i="9"/>
  <c r="R126" i="9"/>
  <c r="R130" i="3"/>
  <c r="R129" i="3" s="1"/>
  <c r="T129" i="9"/>
  <c r="T126" i="9" s="1"/>
  <c r="T127" i="6"/>
  <c r="T126" i="6"/>
  <c r="R127" i="5"/>
  <c r="R126" i="5"/>
  <c r="R126" i="6"/>
  <c r="P127" i="5"/>
  <c r="P126" i="5" s="1"/>
  <c r="AU98" i="1" s="1"/>
  <c r="P130" i="3"/>
  <c r="P127" i="8"/>
  <c r="P126" i="8" s="1"/>
  <c r="AU101" i="1" s="1"/>
  <c r="P125" i="7"/>
  <c r="P124" i="7" s="1"/>
  <c r="AU100" i="1" s="1"/>
  <c r="P160" i="2"/>
  <c r="P119" i="11"/>
  <c r="AU104" i="1" s="1"/>
  <c r="BK165" i="6"/>
  <c r="J165" i="6"/>
  <c r="J102" i="6" s="1"/>
  <c r="BK130" i="3"/>
  <c r="J130" i="3"/>
  <c r="J99" i="3" s="1"/>
  <c r="BK129" i="9"/>
  <c r="J129" i="9" s="1"/>
  <c r="J98" i="9" s="1"/>
  <c r="BK157" i="9"/>
  <c r="J157" i="9"/>
  <c r="J101" i="9" s="1"/>
  <c r="BK189" i="9"/>
  <c r="J189" i="9" s="1"/>
  <c r="J104" i="9" s="1"/>
  <c r="BK133" i="2"/>
  <c r="J133" i="2" s="1"/>
  <c r="J99" i="2" s="1"/>
  <c r="BK160" i="2"/>
  <c r="J160" i="2" s="1"/>
  <c r="J104" i="2" s="1"/>
  <c r="BK159" i="5"/>
  <c r="J159" i="5" s="1"/>
  <c r="J102" i="5" s="1"/>
  <c r="BK127" i="8"/>
  <c r="J127" i="8" s="1"/>
  <c r="J97" i="8" s="1"/>
  <c r="BK151" i="8"/>
  <c r="J151" i="8" s="1"/>
  <c r="J102" i="8" s="1"/>
  <c r="BK154" i="8"/>
  <c r="J154" i="8" s="1"/>
  <c r="J104" i="8" s="1"/>
  <c r="BK157" i="3"/>
  <c r="J157" i="3" s="1"/>
  <c r="J104" i="3" s="1"/>
  <c r="BK127" i="5"/>
  <c r="J127" i="5" s="1"/>
  <c r="J97" i="5" s="1"/>
  <c r="BK170" i="5"/>
  <c r="J170" i="5"/>
  <c r="J104" i="5" s="1"/>
  <c r="BK127" i="6"/>
  <c r="J127" i="6" s="1"/>
  <c r="J97" i="6" s="1"/>
  <c r="BK175" i="6"/>
  <c r="J175" i="6" s="1"/>
  <c r="J104" i="6" s="1"/>
  <c r="BK123" i="10"/>
  <c r="J123" i="10" s="1"/>
  <c r="J98" i="10" s="1"/>
  <c r="BK120" i="11"/>
  <c r="J120" i="11" s="1"/>
  <c r="J97" i="11" s="1"/>
  <c r="BK124" i="7"/>
  <c r="J124" i="7" s="1"/>
  <c r="J96" i="7" s="1"/>
  <c r="AZ95" i="1"/>
  <c r="AV95" i="1" s="1"/>
  <c r="BB95" i="1"/>
  <c r="AX95" i="1" s="1"/>
  <c r="BD95" i="1"/>
  <c r="BC95" i="1"/>
  <c r="J36" i="3"/>
  <c r="AW97" i="1" s="1"/>
  <c r="AT97" i="1" s="1"/>
  <c r="F34" i="5"/>
  <c r="BA98" i="1" s="1"/>
  <c r="F34" i="6"/>
  <c r="BA99" i="1" s="1"/>
  <c r="F34" i="8"/>
  <c r="BA101" i="1" s="1"/>
  <c r="J34" i="8"/>
  <c r="AW101" i="1" s="1"/>
  <c r="AT101" i="1" s="1"/>
  <c r="J34" i="10"/>
  <c r="AW103" i="1" s="1"/>
  <c r="AT103" i="1" s="1"/>
  <c r="F34" i="10"/>
  <c r="BA103" i="1" s="1"/>
  <c r="F34" i="11"/>
  <c r="BA104" i="1" s="1"/>
  <c r="J36" i="2"/>
  <c r="AW96" i="1" s="1"/>
  <c r="AT96" i="1" s="1"/>
  <c r="J34" i="6"/>
  <c r="AW99" i="1" s="1"/>
  <c r="AT99" i="1" s="1"/>
  <c r="J34" i="7"/>
  <c r="AW100" i="1" s="1"/>
  <c r="AT100" i="1" s="1"/>
  <c r="F34" i="9"/>
  <c r="BA102" i="1" s="1"/>
  <c r="F36" i="2"/>
  <c r="BA96" i="1" s="1"/>
  <c r="F36" i="3"/>
  <c r="BA97" i="1"/>
  <c r="J34" i="5"/>
  <c r="AW98" i="1" s="1"/>
  <c r="AT98" i="1" s="1"/>
  <c r="F34" i="7"/>
  <c r="BA100" i="1" s="1"/>
  <c r="J34" i="9"/>
  <c r="AW102" i="1"/>
  <c r="AT102" i="1"/>
  <c r="J34" i="11"/>
  <c r="AW104" i="1" s="1"/>
  <c r="AT104" i="1" s="1"/>
  <c r="T129" i="3" l="1"/>
  <c r="T132" i="2"/>
  <c r="BK126" i="9"/>
  <c r="J126" i="9" s="1"/>
  <c r="J96" i="9" s="1"/>
  <c r="P132" i="2"/>
  <c r="AU96" i="1"/>
  <c r="AU95" i="1" s="1"/>
  <c r="P126" i="9"/>
  <c r="AU102" i="1" s="1"/>
  <c r="BK126" i="6"/>
  <c r="J126" i="6" s="1"/>
  <c r="J30" i="6" s="1"/>
  <c r="AG99" i="1" s="1"/>
  <c r="BK126" i="8"/>
  <c r="J126" i="8" s="1"/>
  <c r="J96" i="8" s="1"/>
  <c r="BK132" i="2"/>
  <c r="J132" i="2" s="1"/>
  <c r="J98" i="2" s="1"/>
  <c r="BK129" i="3"/>
  <c r="J129" i="3"/>
  <c r="J98" i="3" s="1"/>
  <c r="BK126" i="5"/>
  <c r="J126" i="5" s="1"/>
  <c r="J96" i="5" s="1"/>
  <c r="BK121" i="10"/>
  <c r="J121" i="10" s="1"/>
  <c r="J96" i="10" s="1"/>
  <c r="BK119" i="11"/>
  <c r="J119" i="11" s="1"/>
  <c r="J30" i="11" s="1"/>
  <c r="AG104" i="1" s="1"/>
  <c r="BD94" i="1"/>
  <c r="W33" i="1" s="1"/>
  <c r="BB94" i="1"/>
  <c r="AX94" i="1" s="1"/>
  <c r="BA95" i="1"/>
  <c r="AW95" i="1" s="1"/>
  <c r="AT95" i="1" s="1"/>
  <c r="J30" i="7"/>
  <c r="AG100" i="1" s="1"/>
  <c r="AZ94" i="1"/>
  <c r="W29" i="1" s="1"/>
  <c r="BC94" i="1"/>
  <c r="W32" i="1" s="1"/>
  <c r="J30" i="9"/>
  <c r="AG102" i="1" s="1"/>
  <c r="AY95" i="1"/>
  <c r="AU94" i="1" l="1"/>
  <c r="J39" i="9"/>
  <c r="J39" i="11"/>
  <c r="J39" i="6"/>
  <c r="J96" i="6"/>
  <c r="J96" i="11"/>
  <c r="J39" i="7"/>
  <c r="AN100" i="1"/>
  <c r="AN99" i="1"/>
  <c r="AN102" i="1"/>
  <c r="AN104" i="1"/>
  <c r="W31" i="1"/>
  <c r="AY94" i="1"/>
  <c r="J32" i="3"/>
  <c r="AG97" i="1"/>
  <c r="J30" i="10"/>
  <c r="AG103" i="1" s="1"/>
  <c r="J32" i="2"/>
  <c r="AG96" i="1" s="1"/>
  <c r="J30" i="5"/>
  <c r="AG98" i="1" s="1"/>
  <c r="J30" i="8"/>
  <c r="AG101" i="1" s="1"/>
  <c r="AV94" i="1"/>
  <c r="AK29" i="1" s="1"/>
  <c r="BA94" i="1" l="1"/>
  <c r="AW94" i="1" s="1"/>
  <c r="AK30" i="1" s="1"/>
  <c r="J39" i="8"/>
  <c r="J41" i="2"/>
  <c r="J39" i="10"/>
  <c r="J39" i="5"/>
  <c r="J41" i="3"/>
  <c r="AN97" i="1"/>
  <c r="AN101" i="1"/>
  <c r="AN103" i="1"/>
  <c r="AN96" i="1"/>
  <c r="AN98" i="1"/>
  <c r="AG95" i="1"/>
  <c r="AG94" i="1" s="1"/>
  <c r="AK26" i="1" l="1"/>
  <c r="AK35" i="1" s="1"/>
  <c r="AN95" i="1"/>
  <c r="AT94" i="1"/>
  <c r="AN94" i="1" s="1"/>
  <c r="W30" i="1" l="1"/>
</calcChain>
</file>

<file path=xl/sharedStrings.xml><?xml version="1.0" encoding="utf-8"?>
<sst xmlns="http://schemas.openxmlformats.org/spreadsheetml/2006/main" count="7552" uniqueCount="1434">
  <si>
    <t>Export Komplet</t>
  </si>
  <si>
    <t/>
  </si>
  <si>
    <t>2.0</t>
  </si>
  <si>
    <t>False</t>
  </si>
  <si>
    <t>{307def90-9517-4a17-9a48-93e789f8d5d0}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</si>
  <si>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</si>
  <si>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</si>
  <si>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</si>
  <si>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</si>
  <si>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</si>
  <si>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</si>
  <si>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</si>
  <si>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</si>
  <si>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</si>
  <si>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</si>
  <si>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>Lenartov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</si>
  <si>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</si>
  <si>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</si>
  <si>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</si>
  <si>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</si>
  <si>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</si>
  <si>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</si>
  <si>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</si>
  <si>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</si>
  <si>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</si>
  <si>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</si>
  <si>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</si>
  <si>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</si>
  <si>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</si>
  <si>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</si>
  <si>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</si>
  <si>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</si>
  <si>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</si>
  <si>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</si>
  <si>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</si>
  <si>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</si>
  <si>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</si>
  <si>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</si>
  <si>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</si>
  <si>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</si>
  <si>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</si>
  <si>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</si>
  <si>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</si>
  <si>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</si>
  <si>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</si>
  <si>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</si>
  <si>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</si>
  <si>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</si>
  <si>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</si>
  <si>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</si>
  <si>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</si>
  <si>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</si>
  <si>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</si>
  <si>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</si>
  <si>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</si>
  <si>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</si>
  <si>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</si>
  <si>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</si>
  <si>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</si>
  <si>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</si>
  <si>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</si>
  <si>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</si>
  <si>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</si>
  <si>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</si>
  <si>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</si>
  <si>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</si>
  <si>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</si>
  <si>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</si>
  <si>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</si>
  <si>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</si>
  <si>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</si>
  <si>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</si>
  <si>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ARCHITEKTÚRA A STAVEBNÉ RIEŠENIE</t>
  </si>
  <si>
    <t>STA</t>
  </si>
  <si>
    <t>1</t>
  </si>
  <si>
    <t>{fa5dadd4-699f-44e1-9953-48ae4719ba67}</t>
  </si>
  <si>
    <t>/</t>
  </si>
  <si>
    <t>SC 1</t>
  </si>
  <si>
    <t>Hlavný SO</t>
  </si>
  <si>
    <t>Časť</t>
  </si>
  <si>
    <t>2</t>
  </si>
  <si>
    <t>{0caf1ca1-e717-45b8-af6f-5527ee14a337}</t>
  </si>
  <si>
    <t>SC 2</t>
  </si>
  <si>
    <t>Spevnené plochy + prístavba</t>
  </si>
  <si>
    <t>{d15058a8-6454-450e-95bd-a3b4ea295bb9}</t>
  </si>
  <si>
    <t>SO 03</t>
  </si>
  <si>
    <t>Vodovodná prípojka</t>
  </si>
  <si>
    <t>{47f52477-3747-46be-bdcc-447eebd4b352}</t>
  </si>
  <si>
    <t>SO 04</t>
  </si>
  <si>
    <t>Požiarny vodovod</t>
  </si>
  <si>
    <t>{dc858b7d-5e54-458c-8885-869239b6d772}</t>
  </si>
  <si>
    <t>SO 05</t>
  </si>
  <si>
    <t>Daždová kanalizácia</t>
  </si>
  <si>
    <t>{8f421958-880a-4cc2-b6e3-bca5d51cd356}</t>
  </si>
  <si>
    <t>SO 06</t>
  </si>
  <si>
    <t>Kanalizačná prípojka</t>
  </si>
  <si>
    <t>{9ff024cd-2d92-4c40-a4e0-66e7aa940c27}</t>
  </si>
  <si>
    <t>SO 07</t>
  </si>
  <si>
    <t>Zdravotechnika</t>
  </si>
  <si>
    <t>{a0fd447f-7ab6-46ad-9cbb-f70451992871}</t>
  </si>
  <si>
    <t>SO 08</t>
  </si>
  <si>
    <t>ELI</t>
  </si>
  <si>
    <t>{cb1b6dd2-24f0-4234-8b92-8431a38c1822}</t>
  </si>
  <si>
    <t>SO 09</t>
  </si>
  <si>
    <t>LPS</t>
  </si>
  <si>
    <t>{af92edaf-9766-4f1d-8c5d-410229d2a765}</t>
  </si>
  <si>
    <t>KRYCÍ LIST ROZPOČTU</t>
  </si>
  <si>
    <t>Objekt:</t>
  </si>
  <si>
    <t>SO 01 - ARCHITEKTÚRA A STAVEBNÉ RIEŠENIE</t>
  </si>
  <si>
    <t>Časť:</t>
  </si>
  <si>
    <t>SC 1 - Hlavný SO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</si>
  <si>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</si>
  <si>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</si>
  <si>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</si>
  <si>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</si>
  <si>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</si>
  <si>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</si>
  <si>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</si>
  <si>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</si>
  <si>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</si>
  <si>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99 - Presun hmôt HSV</t>
  </si>
  <si>
    <t>PSV - Práce a dodávky PSV</t>
  </si>
  <si>
    <t xml:space="preserve">    762 - Konštrukcie tesárske</t>
  </si>
  <si>
    <t xml:space="preserve">    711 - Izolácie proti vode a vlhkosti</t>
  </si>
  <si>
    <t xml:space="preserve">    722 - Zdravotechnika - vnútorný vodovod</t>
  </si>
  <si>
    <t xml:space="preserve">    763 - Konštrukcie - drevostavby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</si>
  <si>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</si>
  <si>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</si>
  <si>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</si>
  <si>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</si>
  <si>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</si>
  <si>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</si>
  <si>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</si>
  <si>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</si>
  <si>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</si>
  <si>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</si>
  <si>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</si>
  <si>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</si>
  <si>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</si>
  <si>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</si>
  <si>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</si>
  <si>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</si>
  <si>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</si>
  <si>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</si>
  <si>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</si>
  <si>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</si>
  <si>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</si>
  <si>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</si>
  <si>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4</t>
  </si>
  <si>
    <t>-239981059</t>
  </si>
  <si>
    <t>131201101.S</t>
  </si>
  <si>
    <t>Výkop nezapaženej jamy v hornine 3, do 100 m3</t>
  </si>
  <si>
    <t>544374021</t>
  </si>
  <si>
    <t>3</t>
  </si>
  <si>
    <t>131201109.S</t>
  </si>
  <si>
    <t>Hĺbenie nezapažených jám a zárezov. Príplatok za lepivosť horniny 3</t>
  </si>
  <si>
    <t>-2049456321</t>
  </si>
  <si>
    <t>132201101.S</t>
  </si>
  <si>
    <t>Výkop ryhy do šírky 600 mm v horn.3 do 100 m3</t>
  </si>
  <si>
    <t>733617489</t>
  </si>
  <si>
    <t>5</t>
  </si>
  <si>
    <t>132201109.S</t>
  </si>
  <si>
    <t>Príplatok k cene za lepivosť pri hĺbení rýh šírky do 600 mm zapažených i nezapažených s urovnaním dna v hornine 3</t>
  </si>
  <si>
    <t>81895984</t>
  </si>
  <si>
    <t>6</t>
  </si>
  <si>
    <t>162201101.S</t>
  </si>
  <si>
    <t>Vodorovné premiestnenie výkopku z horniny 1-4 do 20m</t>
  </si>
  <si>
    <t>1389803976</t>
  </si>
  <si>
    <t>Zakladanie</t>
  </si>
  <si>
    <t>7</t>
  </si>
  <si>
    <t>271563001.S</t>
  </si>
  <si>
    <t>Násyp pod základové konštrukcie so zhutnením z kameniva hrubého ťaženého 4-8 mm</t>
  </si>
  <si>
    <t>58947537</t>
  </si>
  <si>
    <t>8</t>
  </si>
  <si>
    <t>271573001</t>
  </si>
  <si>
    <t>Násyp pod základové  konštrukcie so zhutnením zo štrkopiesku fr.16-32 mm</t>
  </si>
  <si>
    <t>2079657986</t>
  </si>
  <si>
    <t>9</t>
  </si>
  <si>
    <t>273313811.S</t>
  </si>
  <si>
    <t>Betón základových dosiek, prostý tr. C 30/37</t>
  </si>
  <si>
    <t>-2121077146</t>
  </si>
  <si>
    <t>10</t>
  </si>
  <si>
    <t>273351217</t>
  </si>
  <si>
    <t>Debnenie stien základových dosiek, zhotovenie-tradičné</t>
  </si>
  <si>
    <t>m2</t>
  </si>
  <si>
    <t>-1939905192</t>
  </si>
  <si>
    <t>11</t>
  </si>
  <si>
    <t>273351218</t>
  </si>
  <si>
    <t>Debnenie stien základových dosiek, odstránenie-tradičné</t>
  </si>
  <si>
    <t>284639256</t>
  </si>
  <si>
    <t>12</t>
  </si>
  <si>
    <t>273362441.S</t>
  </si>
  <si>
    <t>Výstuž základových dosiek zo zvár. sietí KARI, priemer drôtu 8/8 mm, veľkosť oka 100x100 mm</t>
  </si>
  <si>
    <t>86457388</t>
  </si>
  <si>
    <t>13</t>
  </si>
  <si>
    <t>274313811.S</t>
  </si>
  <si>
    <t>Betón základových pásov, prostý tr. C 30/37</t>
  </si>
  <si>
    <t>-1188774190</t>
  </si>
  <si>
    <t>14</t>
  </si>
  <si>
    <t>275313811.S</t>
  </si>
  <si>
    <t>Betón základových pätiek, prostý tr. C 30/37</t>
  </si>
  <si>
    <t>1825677141</t>
  </si>
  <si>
    <t>15</t>
  </si>
  <si>
    <t>275351217.S</t>
  </si>
  <si>
    <t>Debnenie stien základových pätiek, zhotovenie-tradičné</t>
  </si>
  <si>
    <t>-1337029865</t>
  </si>
  <si>
    <t>16</t>
  </si>
  <si>
    <t>275351218.S</t>
  </si>
  <si>
    <t>Debnenie stien základových pätiek, odstránenie-tradičné</t>
  </si>
  <si>
    <t>1787504723</t>
  </si>
  <si>
    <t>17</t>
  </si>
  <si>
    <t>275361821.S</t>
  </si>
  <si>
    <t>Výstuž základových pätiek z ocele B500 (10505)</t>
  </si>
  <si>
    <t>t</t>
  </si>
  <si>
    <t>-795848930</t>
  </si>
  <si>
    <t>Zvislé a kompletné konštrukcie</t>
  </si>
  <si>
    <t>18</t>
  </si>
  <si>
    <t>341311510.S</t>
  </si>
  <si>
    <t>Betón stien, priečok  prostý tr. C 30/37</t>
  </si>
  <si>
    <t>1529585772</t>
  </si>
  <si>
    <t>19</t>
  </si>
  <si>
    <t>341351103.S</t>
  </si>
  <si>
    <t>Debnenie stien a priečok jednostranné zhotovenie-tradičné</t>
  </si>
  <si>
    <t>1213741520</t>
  </si>
  <si>
    <t>341351104.S</t>
  </si>
  <si>
    <t>Debnenie stien a priečok jednostranné odstránenie-tradičné</t>
  </si>
  <si>
    <t>1968271270</t>
  </si>
  <si>
    <t>21</t>
  </si>
  <si>
    <t>341361821.S</t>
  </si>
  <si>
    <t>Výstuž stien a priečok B500 (10505)</t>
  </si>
  <si>
    <t>-661526933</t>
  </si>
  <si>
    <t>99</t>
  </si>
  <si>
    <t>Presun hmôt HSV</t>
  </si>
  <si>
    <t>22</t>
  </si>
  <si>
    <t>998011001.S</t>
  </si>
  <si>
    <t>Presun hmôt pre budovy (801, 803, 812), zvislá konštr. z tehál, tvárnic, z kovu výšky do 6 m</t>
  </si>
  <si>
    <t>1879907757</t>
  </si>
  <si>
    <t>PSV</t>
  </si>
  <si>
    <t>Práce a dodávky PSV</t>
  </si>
  <si>
    <t>762</t>
  </si>
  <si>
    <t>Konštrukcie tesárske</t>
  </si>
  <si>
    <t>23</t>
  </si>
  <si>
    <t>762131124.S</t>
  </si>
  <si>
    <t>Montáž debnenia stien z hrubých dosiek hr. do 32 mm na zraz</t>
  </si>
  <si>
    <t>264927024</t>
  </si>
  <si>
    <t>24</t>
  </si>
  <si>
    <t>M</t>
  </si>
  <si>
    <t>605110001600.S</t>
  </si>
  <si>
    <t>Dosky a fošne zo smreku neopracované neomietané akosť II hr. 18-22 mm, š. 170-240 mm</t>
  </si>
  <si>
    <t>-942476943</t>
  </si>
  <si>
    <t>25</t>
  </si>
  <si>
    <t>762341201.S</t>
  </si>
  <si>
    <t>Montáž latovania jednoduchých striech pre sklon do 60°</t>
  </si>
  <si>
    <t>m</t>
  </si>
  <si>
    <t>572298330</t>
  </si>
  <si>
    <t>26</t>
  </si>
  <si>
    <t>6051506900</t>
  </si>
  <si>
    <t>Hranol mäkké rezivo - omietané smrek hranolček 25-100 cm2 mäkké rezivo</t>
  </si>
  <si>
    <t>32</t>
  </si>
  <si>
    <t>1437566438</t>
  </si>
  <si>
    <t>27</t>
  </si>
  <si>
    <t>762341252.S</t>
  </si>
  <si>
    <t>Montáž kontralát pre sklon od 22° do 35°</t>
  </si>
  <si>
    <t>-495366508</t>
  </si>
  <si>
    <t>28</t>
  </si>
  <si>
    <t>605120002800</t>
  </si>
  <si>
    <t>Hranoly z mäkkého reziva neopracované nehranené akosť II, prierez 25-100 cm2</t>
  </si>
  <si>
    <t>-1431835225</t>
  </si>
  <si>
    <t>29</t>
  </si>
  <si>
    <t>998762202</t>
  </si>
  <si>
    <t>Presun hmôt pre konštrukcie tesárske v objektoch výšky do 12 m</t>
  </si>
  <si>
    <t>%</t>
  </si>
  <si>
    <t>-572374085</t>
  </si>
  <si>
    <t>711</t>
  </si>
  <si>
    <t>Izolácie proti vode a vlhkosti</t>
  </si>
  <si>
    <t>30</t>
  </si>
  <si>
    <t>711131103.S</t>
  </si>
  <si>
    <t>Zhotovenie  izolácie proti zemnej vlhkosti vodorovne, separačná fólia na sucho</t>
  </si>
  <si>
    <t>1694693704</t>
  </si>
  <si>
    <t>31</t>
  </si>
  <si>
    <t>283230007400.S</t>
  </si>
  <si>
    <t>Parotesná PE fólia š. 1,5 m zosilnená výstužnou mriežkou 6x8 mm, pevnosť 250 N/5 cm</t>
  </si>
  <si>
    <t>-1869210468</t>
  </si>
  <si>
    <t>998711201.S</t>
  </si>
  <si>
    <t>Presun hmôt pre izoláciu proti vode v objektoch výšky do 6 m</t>
  </si>
  <si>
    <t>-1978966357</t>
  </si>
  <si>
    <t>722</t>
  </si>
  <si>
    <t>Zdravotechnika - vnútorný vodovod</t>
  </si>
  <si>
    <t>33</t>
  </si>
  <si>
    <t>722250045.S</t>
  </si>
  <si>
    <t>Montáž nástenného hydrantu D 25</t>
  </si>
  <si>
    <t>ks</t>
  </si>
  <si>
    <t>1101888973</t>
  </si>
  <si>
    <t>34</t>
  </si>
  <si>
    <t>449160005900.S</t>
  </si>
  <si>
    <t>Nástenný hydrant Ms D 25 (Ventil 3/4", PN 10), so spojkou Al</t>
  </si>
  <si>
    <t>785132499</t>
  </si>
  <si>
    <t>35</t>
  </si>
  <si>
    <t>722250180.S</t>
  </si>
  <si>
    <t>Montáž hasiaceho prístroja na stenu</t>
  </si>
  <si>
    <t>-1894174531</t>
  </si>
  <si>
    <t>36</t>
  </si>
  <si>
    <t>449170000900.S</t>
  </si>
  <si>
    <t>Prenosný hasiaci prístroj práškový P6Če 6 kg, 21A</t>
  </si>
  <si>
    <t>1765838339</t>
  </si>
  <si>
    <t>37</t>
  </si>
  <si>
    <t>998722201.S</t>
  </si>
  <si>
    <t>Presun hmôt pre vnútorný vodovod v objektoch výšky do 6 m</t>
  </si>
  <si>
    <t>-295312130</t>
  </si>
  <si>
    <t>763</t>
  </si>
  <si>
    <t>Konštrukcie - drevostavby</t>
  </si>
  <si>
    <t>38</t>
  </si>
  <si>
    <t>763733002.S</t>
  </si>
  <si>
    <t>Montáž priestorovo viazaných väzníkov na strechu + doprava</t>
  </si>
  <si>
    <t>kpl</t>
  </si>
  <si>
    <t>-1618721634</t>
  </si>
  <si>
    <t>39</t>
  </si>
  <si>
    <t>612220000200.S</t>
  </si>
  <si>
    <t xml:space="preserve">Väzník strešný drevený priehradový pre valbové strechy </t>
  </si>
  <si>
    <t>1905628791</t>
  </si>
  <si>
    <t>40</t>
  </si>
  <si>
    <t>998763401.S</t>
  </si>
  <si>
    <t>Presun hmôt pre sádrokartónové konštrukcie v stavbách (objektoch) výšky do 7 m</t>
  </si>
  <si>
    <t>-6057938</t>
  </si>
  <si>
    <t>767</t>
  </si>
  <si>
    <t>Konštrukcie doplnkové kovové</t>
  </si>
  <si>
    <t>41</t>
  </si>
  <si>
    <t>767316308.S</t>
  </si>
  <si>
    <t>Montáž svetlíka polykarbonátového bodového, štvorhranného alebo obdĺžnikového, stavebný otvor nad 4 m2</t>
  </si>
  <si>
    <t>-1140143480</t>
  </si>
  <si>
    <t>42</t>
  </si>
  <si>
    <t>611340006800.S</t>
  </si>
  <si>
    <t>Bodový strešný svetlík, svetlosť 6250x3250 mm, obdĺžníkový tvar - lexan</t>
  </si>
  <si>
    <t>1732310412</t>
  </si>
  <si>
    <t>43</t>
  </si>
  <si>
    <t>611340008400.S</t>
  </si>
  <si>
    <t>Bodový strešný svetlík, svetlosť 6250x3250 mm, obdĺžníkový tvar, rám otvárania PVC</t>
  </si>
  <si>
    <t>2115614837</t>
  </si>
  <si>
    <t>44</t>
  </si>
  <si>
    <t>767340010.S</t>
  </si>
  <si>
    <t>Montáž jednoduchej hliníkovej pergoly kotvenej do steny, rovná strecha z polykarbonátu plochy 21-30 m2</t>
  </si>
  <si>
    <t>-2036253307</t>
  </si>
  <si>
    <t>45</t>
  </si>
  <si>
    <t>283170001200</t>
  </si>
  <si>
    <t>Deflektor z lexanu kotvený pásovinou</t>
  </si>
  <si>
    <t>-2086307263</t>
  </si>
  <si>
    <t>46</t>
  </si>
  <si>
    <t>767392112.S</t>
  </si>
  <si>
    <t>Montáž krytiny striech plechom tvarovaným skrutkovaním</t>
  </si>
  <si>
    <t>-2063797984</t>
  </si>
  <si>
    <t>47</t>
  </si>
  <si>
    <t>55373014101</t>
  </si>
  <si>
    <t>Trapézový plech T 50 1085x50 mm poplast, hr.0,70mm</t>
  </si>
  <si>
    <t>568635351</t>
  </si>
  <si>
    <t>48</t>
  </si>
  <si>
    <t>3093001170</t>
  </si>
  <si>
    <t>Strešná samovrtná skrutka SW8RT-4,8x80</t>
  </si>
  <si>
    <t>-461269599</t>
  </si>
  <si>
    <t>49</t>
  </si>
  <si>
    <t>767658305.S</t>
  </si>
  <si>
    <t>Montáž sekcionálnej špirálovej rýchlobežnej brány oceľovej plochy nad 9 do 13 m2</t>
  </si>
  <si>
    <t>-817296435</t>
  </si>
  <si>
    <t>50</t>
  </si>
  <si>
    <t>553410047000.S</t>
  </si>
  <si>
    <t>Vráta garážové vxš 3150x3200 mm vodorovne rebrované resp. kazetové, ručný pohon</t>
  </si>
  <si>
    <t>977312379</t>
  </si>
  <si>
    <t>51</t>
  </si>
  <si>
    <t>553410047001.S</t>
  </si>
  <si>
    <t>Vráta garážové vxš 3500x3000 mm vodorovne rebrované resp. kazetové, ručný pohon</t>
  </si>
  <si>
    <t>831729888</t>
  </si>
  <si>
    <t>52</t>
  </si>
  <si>
    <t>553410061530.S</t>
  </si>
  <si>
    <t>Brána sekcionálna pozink farebný s elektrickým pohonom, vxš 3000x3500 mm</t>
  </si>
  <si>
    <t>173507892</t>
  </si>
  <si>
    <t>53</t>
  </si>
  <si>
    <t>767660030.S</t>
  </si>
  <si>
    <t xml:space="preserve">Montáž rolety sieťových (textílnych), rolovacích montovaných na rám </t>
  </si>
  <si>
    <t>940169368</t>
  </si>
  <si>
    <t>54</t>
  </si>
  <si>
    <t>611530085600.R</t>
  </si>
  <si>
    <t>Roleta textilná - dodávka</t>
  </si>
  <si>
    <t>-2076390047</t>
  </si>
  <si>
    <t>55</t>
  </si>
  <si>
    <t>767995108</t>
  </si>
  <si>
    <t>Montáž ostatných atypických kovových stavebných doplnkových konštrukcií nad 500 kg</t>
  </si>
  <si>
    <t>kg</t>
  </si>
  <si>
    <t>-742608065</t>
  </si>
  <si>
    <t>56</t>
  </si>
  <si>
    <t>136110019500.S</t>
  </si>
  <si>
    <t>Plech oceľový hrubý 4x1000x1000 mm, ozn. 11 373.0</t>
  </si>
  <si>
    <t>886233439</t>
  </si>
  <si>
    <t>57</t>
  </si>
  <si>
    <t>133880001150.S</t>
  </si>
  <si>
    <t>Oceľový nosník HEA 200, z valcovanej ocele S235JR</t>
  </si>
  <si>
    <t>1305765657</t>
  </si>
  <si>
    <t>58</t>
  </si>
  <si>
    <t>133880001140.S</t>
  </si>
  <si>
    <t>Oceľový nosník HEA 180, z valcovanej ocele S235JR</t>
  </si>
  <si>
    <t>-223389619</t>
  </si>
  <si>
    <t>59</t>
  </si>
  <si>
    <t>136110001000.S</t>
  </si>
  <si>
    <t>Plech oceľový hrubý 10x100x150 mm</t>
  </si>
  <si>
    <t>2133781864</t>
  </si>
  <si>
    <t>60</t>
  </si>
  <si>
    <t>136110002000.S</t>
  </si>
  <si>
    <t>Plech oceľový hrubý 20x600x400 mm</t>
  </si>
  <si>
    <t>1346606430</t>
  </si>
  <si>
    <t>61</t>
  </si>
  <si>
    <t>136110001400.S</t>
  </si>
  <si>
    <t>Plech oceľový hrubý 14x100x150 mm</t>
  </si>
  <si>
    <t>-1901788330</t>
  </si>
  <si>
    <t>62</t>
  </si>
  <si>
    <t>136110002800.S</t>
  </si>
  <si>
    <t>Plech oceľový hrubý 30x700x400 mm</t>
  </si>
  <si>
    <t>-1871727562</t>
  </si>
  <si>
    <t>63</t>
  </si>
  <si>
    <t>1361100028001.S</t>
  </si>
  <si>
    <t>Kotviaca platňa 30x700x400 mm</t>
  </si>
  <si>
    <t>307140797</t>
  </si>
  <si>
    <t>64</t>
  </si>
  <si>
    <t>1361100028002.S</t>
  </si>
  <si>
    <t>Kotviaca platňa 30x600x400 mm</t>
  </si>
  <si>
    <t>-1415196504</t>
  </si>
  <si>
    <t>65</t>
  </si>
  <si>
    <t>998767201.S</t>
  </si>
  <si>
    <t>Presun hmôt pre kovové stavebné doplnkové konštrukcie v objektoch výšky do 6 m</t>
  </si>
  <si>
    <t>-1312907957</t>
  </si>
  <si>
    <t>783</t>
  </si>
  <si>
    <t>Nátery</t>
  </si>
  <si>
    <t>66</t>
  </si>
  <si>
    <t>783151370.S</t>
  </si>
  <si>
    <t>Nátery oceľ.konštr. epoxidové ľahkých C, veľmi ľahkých CC základné - 35μm</t>
  </si>
  <si>
    <t>867910540</t>
  </si>
  <si>
    <t>67</t>
  </si>
  <si>
    <t>783215100.S</t>
  </si>
  <si>
    <t>Nátery kov.stav.doplnk.konštr. olejové dvojnásobné 1x s emailovaním - 105µm</t>
  </si>
  <si>
    <t>-2068149201</t>
  </si>
  <si>
    <t>68</t>
  </si>
  <si>
    <t>783782404.S</t>
  </si>
  <si>
    <t>Nátery tesárskych konštrukcií, povrchová impregnácia proti drevokaznému hmyzu, hubám a plesniam, jednonásobná</t>
  </si>
  <si>
    <t>-216935640</t>
  </si>
  <si>
    <t>SC 2 - Spevnené plochy + prístavba</t>
  </si>
  <si>
    <t>-859257385</t>
  </si>
  <si>
    <t>-832496345</t>
  </si>
  <si>
    <t>-351453382</t>
  </si>
  <si>
    <t>1836253689</t>
  </si>
  <si>
    <t>-920596584</t>
  </si>
  <si>
    <t>1067101961</t>
  </si>
  <si>
    <t>-129653777</t>
  </si>
  <si>
    <t>121422647</t>
  </si>
  <si>
    <t>-236923873</t>
  </si>
  <si>
    <t>-1802098055</t>
  </si>
  <si>
    <t>2114516139</t>
  </si>
  <si>
    <t>-969948979</t>
  </si>
  <si>
    <t>-1685655154</t>
  </si>
  <si>
    <t>-1634212971</t>
  </si>
  <si>
    <t>1419266594</t>
  </si>
  <si>
    <t>1127382536</t>
  </si>
  <si>
    <t>374046890</t>
  </si>
  <si>
    <t>1426326060</t>
  </si>
  <si>
    <t>717843142</t>
  </si>
  <si>
    <t>421970159</t>
  </si>
  <si>
    <t>-149525724</t>
  </si>
  <si>
    <t>-1791458261</t>
  </si>
  <si>
    <t>432265076</t>
  </si>
  <si>
    <t>731660939</t>
  </si>
  <si>
    <t>-64371375</t>
  </si>
  <si>
    <t>-376509644</t>
  </si>
  <si>
    <t>-2089335678</t>
  </si>
  <si>
    <t>-1720096628</t>
  </si>
  <si>
    <t>-1666712486</t>
  </si>
  <si>
    <t>1986673231</t>
  </si>
  <si>
    <t>-1986745985</t>
  </si>
  <si>
    <t>133880001120.S</t>
  </si>
  <si>
    <t>Oceľový nosník HEA 140, z valcovanej ocele S235JR</t>
  </si>
  <si>
    <t>1969649634</t>
  </si>
  <si>
    <t>134830000600.S</t>
  </si>
  <si>
    <t>Tyč oceľová prierezu IPE 270 mm, ozn. 11 373, podľa EN ISO S235JRG1</t>
  </si>
  <si>
    <t>-2034528076</t>
  </si>
  <si>
    <t>134840001100.S</t>
  </si>
  <si>
    <t>Tyč oceľová prierezu UPE 240 mm valcovaná za tepla, ozn. 11 375, podľa EN ISO S235JR</t>
  </si>
  <si>
    <t>-2051338743</t>
  </si>
  <si>
    <t>136110001200.S</t>
  </si>
  <si>
    <t>Plech oceľový hrubý 12x350x350 mm</t>
  </si>
  <si>
    <t>-1251465822</t>
  </si>
  <si>
    <t>136110000800.S</t>
  </si>
  <si>
    <t>Plech oceľový hrubý 8x80x150 mm</t>
  </si>
  <si>
    <t>-1986197549</t>
  </si>
  <si>
    <t>1127124153</t>
  </si>
  <si>
    <t>-75087174</t>
  </si>
  <si>
    <t>-686504936</t>
  </si>
  <si>
    <t>70</t>
  </si>
  <si>
    <t>72</t>
  </si>
  <si>
    <t>74</t>
  </si>
  <si>
    <t>76</t>
  </si>
  <si>
    <t>78</t>
  </si>
  <si>
    <t>80</t>
  </si>
  <si>
    <t>SO 03 - Vodovodná prípojka</t>
  </si>
  <si>
    <t>Lenartov,p.č.: 2829/1, 2829/2, 2831/23</t>
  </si>
  <si>
    <t>Zuzana Jurová, Malcov 113, okr. Bardejov, 086 06</t>
  </si>
  <si>
    <t>Ing. Pavol Fedorčák, PhD.</t>
  </si>
  <si>
    <t xml:space="preserve">    4 - Vodorovné konštrukcie</t>
  </si>
  <si>
    <t xml:space="preserve">    8 - Rúrové vedenie</t>
  </si>
  <si>
    <t>M - M</t>
  </si>
  <si>
    <t xml:space="preserve">    23-M - Montáže potrubia</t>
  </si>
  <si>
    <t>HZS - Hodinové zúčtovacie sadzby</t>
  </si>
  <si>
    <t>122</t>
  </si>
  <si>
    <t>-717862170</t>
  </si>
  <si>
    <t>123</t>
  </si>
  <si>
    <t>729182539</t>
  </si>
  <si>
    <t>132201101</t>
  </si>
  <si>
    <t>2005320524</t>
  </si>
  <si>
    <t>132201109</t>
  </si>
  <si>
    <t>Hĺbenie rýh šírky do 600 mm zapažených i nezapažených s urovnaním dna. Príplatok k cene za lepivosť horniny 3</t>
  </si>
  <si>
    <t>1037325149</t>
  </si>
  <si>
    <t>162301102</t>
  </si>
  <si>
    <t>Vodorovné premiestnenie výkopku tr.1-4, do 1000 m</t>
  </si>
  <si>
    <t>-37470225</t>
  </si>
  <si>
    <t>167101101</t>
  </si>
  <si>
    <t>Nakladanie neuľahnutého výkopku z hornín tr.1-4 do 100 m3</t>
  </si>
  <si>
    <t>-242040051</t>
  </si>
  <si>
    <t>171201201</t>
  </si>
  <si>
    <t>Uloženie sypaniny na skládky do 100 m3</t>
  </si>
  <si>
    <t>-1282446922</t>
  </si>
  <si>
    <t>175101102.S</t>
  </si>
  <si>
    <t>Obsyp potrubia sypaninou z vhodných hornín 1 až 4 s prehodením sypaniny</t>
  </si>
  <si>
    <t>-1856602009</t>
  </si>
  <si>
    <t>174101001.S</t>
  </si>
  <si>
    <t>Zásyp sypaninou so zhutnením jám, šachiet, rýh, zárezov alebo okolo objektov do 100 m3</t>
  </si>
  <si>
    <t>-725364248</t>
  </si>
  <si>
    <t>583310002700.S</t>
  </si>
  <si>
    <t>Štrkopiesok frakcia 0-8 mm</t>
  </si>
  <si>
    <t>1940242935</t>
  </si>
  <si>
    <t>Vodorovné konštrukcie</t>
  </si>
  <si>
    <t>451573111</t>
  </si>
  <si>
    <t>Lôžko pod potrubie, stoky a drobné objekty, v otvorenom výkope z piesku a štrkopiesku do 63 mm</t>
  </si>
  <si>
    <t>710969109</t>
  </si>
  <si>
    <t>Rúrové vedenie</t>
  </si>
  <si>
    <t>109</t>
  </si>
  <si>
    <t>871211116.S</t>
  </si>
  <si>
    <t>Montáž vodovodného potrubia z dvojvsrtvového PE 100 SDR11, SDR17 zváraných elektrotvarovkami D 50x4,6 mm</t>
  </si>
  <si>
    <t>516769569</t>
  </si>
  <si>
    <t>110</t>
  </si>
  <si>
    <t>286130033600.S</t>
  </si>
  <si>
    <t>Rúra HDPE na vodu PE100 PN16 SDR11 50x4,6x100 m</t>
  </si>
  <si>
    <t>71234583</t>
  </si>
  <si>
    <t>92</t>
  </si>
  <si>
    <t>891211111.S</t>
  </si>
  <si>
    <t>Montáž vodovodného posúvača s osadením zemnej súpravy (bez poklopov) DN 50</t>
  </si>
  <si>
    <t>-2035082638</t>
  </si>
  <si>
    <t>91</t>
  </si>
  <si>
    <t>422210018200</t>
  </si>
  <si>
    <t>-1640916295</t>
  </si>
  <si>
    <t>9101342125</t>
  </si>
  <si>
    <t>Zemná súprava tuhá RD=1.25 m DN 3/4"-2", voda a kanál</t>
  </si>
  <si>
    <t>-1267521248</t>
  </si>
  <si>
    <t>892273111</t>
  </si>
  <si>
    <t>Preplach a dezinfekcia vodovodného potrubia DN od 80 do 125</t>
  </si>
  <si>
    <t>-682736227</t>
  </si>
  <si>
    <t>891269111</t>
  </si>
  <si>
    <t>Montáž navrtávacieho pásu s ventilom Jt 1 MPa na potr. z rúr liat., oceľ., plast., DN 100</t>
  </si>
  <si>
    <t>491370114</t>
  </si>
  <si>
    <t>90</t>
  </si>
  <si>
    <t>551180011700</t>
  </si>
  <si>
    <t>-2125033193</t>
  </si>
  <si>
    <t>892241111</t>
  </si>
  <si>
    <t>Ostatné práce na rúrovom vedení, tlakové skúšky vodovodného potrubia DN do 80</t>
  </si>
  <si>
    <t>1453734268</t>
  </si>
  <si>
    <t>120</t>
  </si>
  <si>
    <t>893301002.S</t>
  </si>
  <si>
    <t>Osadenie vodomernej šachty železobetónovej, hmotnosti nad 3 do 6 t</t>
  </si>
  <si>
    <t>-1629499749</t>
  </si>
  <si>
    <t>121</t>
  </si>
  <si>
    <t>594300001200</t>
  </si>
  <si>
    <t>12661805</t>
  </si>
  <si>
    <t>93</t>
  </si>
  <si>
    <t>899101111.S</t>
  </si>
  <si>
    <t>Osadenie poklopu liatinového a oceľového vrátane rámu hmotn. do 50 kg</t>
  </si>
  <si>
    <t>2047731665</t>
  </si>
  <si>
    <t>94</t>
  </si>
  <si>
    <t>552410000400</t>
  </si>
  <si>
    <t>7643910</t>
  </si>
  <si>
    <t>899721121</t>
  </si>
  <si>
    <t>Signalizačný vodič na potrubí PVC DN do 150 mm</t>
  </si>
  <si>
    <t>-1040063785</t>
  </si>
  <si>
    <t>89</t>
  </si>
  <si>
    <t>899721131.S</t>
  </si>
  <si>
    <t>Označenie vodovodného potrubia bielou výstražnou fóliou</t>
  </si>
  <si>
    <t>-585128852</t>
  </si>
  <si>
    <t>998276101</t>
  </si>
  <si>
    <t>Presun hmôt pre rúrové vedenie hĺbené z rúr z plast., hmôt alebo sklolamin. v otvorenom výkope</t>
  </si>
  <si>
    <t>-51793972</t>
  </si>
  <si>
    <t>119</t>
  </si>
  <si>
    <t>722130215.S</t>
  </si>
  <si>
    <t>Potrubie z oceľových rúr pozink. bezšvíkových bežných-11 353.0, 10 004.0 zvarov. bežných-11 343.00 DN 40</t>
  </si>
  <si>
    <t>1138629250</t>
  </si>
  <si>
    <t>124</t>
  </si>
  <si>
    <t>722221030.S</t>
  </si>
  <si>
    <t>Montáž guľového kohúta závitového priameho pre vodu G 6/4</t>
  </si>
  <si>
    <t>364417395</t>
  </si>
  <si>
    <t>125</t>
  </si>
  <si>
    <t>551110005900.S</t>
  </si>
  <si>
    <t>Guľový uzáver pre vodu 6/4", niklovaná mosadz</t>
  </si>
  <si>
    <t>-2072738598</t>
  </si>
  <si>
    <t>722221082</t>
  </si>
  <si>
    <t>Montáž guľového kohúta vypúšťacieho závitového G 1/2</t>
  </si>
  <si>
    <t>-1420751698</t>
  </si>
  <si>
    <t>551110011200</t>
  </si>
  <si>
    <t>Guľový uzáver vypúšťací s páčkou, 1/2" M, mosadz, IVAR</t>
  </si>
  <si>
    <t>777238424</t>
  </si>
  <si>
    <t>126</t>
  </si>
  <si>
    <t>722221285.S</t>
  </si>
  <si>
    <t>Montáž spätného ventilu závitového G 6/4</t>
  </si>
  <si>
    <t>-1730316969</t>
  </si>
  <si>
    <t>127</t>
  </si>
  <si>
    <t>551110016800.S</t>
  </si>
  <si>
    <t>Spätný ventil kontrolovateľný, 6/4" FF, PN 16, mosadz, disk plast</t>
  </si>
  <si>
    <t>110058926</t>
  </si>
  <si>
    <t>107</t>
  </si>
  <si>
    <t>722263420.S</t>
  </si>
  <si>
    <t>Montáž vodomeru závitového jednovtokového suchobežného G 6/4</t>
  </si>
  <si>
    <t>637232032</t>
  </si>
  <si>
    <t>108</t>
  </si>
  <si>
    <t>319473</t>
  </si>
  <si>
    <t>Vodomer domový DN32, Q3=10 m3</t>
  </si>
  <si>
    <t>-1706357548</t>
  </si>
  <si>
    <t>23-M</t>
  </si>
  <si>
    <t>Montáže potrubia</t>
  </si>
  <si>
    <t>113</t>
  </si>
  <si>
    <t>230203564.S</t>
  </si>
  <si>
    <t>Montáž prechodka PE/oceľ PE 100 SDR11 D 50/DN40 mm</t>
  </si>
  <si>
    <t>2004998565</t>
  </si>
  <si>
    <t>114</t>
  </si>
  <si>
    <t>286220031200.S</t>
  </si>
  <si>
    <t>Prechodka PE/oceľ PE 100 SDR 11 D/DN 50/40</t>
  </si>
  <si>
    <t>128</t>
  </si>
  <si>
    <t>1464199949</t>
  </si>
  <si>
    <t>111</t>
  </si>
  <si>
    <t>286680000100.S</t>
  </si>
  <si>
    <t>Tesniaca manžeta pre izolovanie prestupov potrubia DN 50, bitúmenová manžeta D 40-50 mm, guma/asfalt/PP/PVC</t>
  </si>
  <si>
    <t>-863388547</t>
  </si>
  <si>
    <t>HZS</t>
  </si>
  <si>
    <t>Hodinové zúčtovacie sadzby</t>
  </si>
  <si>
    <t>HZS000212</t>
  </si>
  <si>
    <t>Stavebno montážne práce náročnejšie, ucelené, obtiažne, rutinné (Tr. 2) v rozsahu viac ako 4 a menej ako 8 hodín</t>
  </si>
  <si>
    <t>hod</t>
  </si>
  <si>
    <t>512</t>
  </si>
  <si>
    <t>-1202688690</t>
  </si>
  <si>
    <t>SO 04 - Požiarny vodovod</t>
  </si>
  <si>
    <t>M - Práce a dodávky M</t>
  </si>
  <si>
    <t>154</t>
  </si>
  <si>
    <t>-978798125</t>
  </si>
  <si>
    <t>155</t>
  </si>
  <si>
    <t>1130576807</t>
  </si>
  <si>
    <t>-713445907</t>
  </si>
  <si>
    <t>430117897</t>
  </si>
  <si>
    <t>-180457460</t>
  </si>
  <si>
    <t>-13568450</t>
  </si>
  <si>
    <t>736294832</t>
  </si>
  <si>
    <t>162</t>
  </si>
  <si>
    <t>171209002.S</t>
  </si>
  <si>
    <t>Poplatok za skladovanie - zemina a kamenivo (17 05) ostatné</t>
  </si>
  <si>
    <t>1180544518</t>
  </si>
  <si>
    <t>174201101</t>
  </si>
  <si>
    <t>Zásyp sypaninou bez zhutnenia jám, šachiet, rýh, zárezov v týchto vykopávkach do 100 m3</t>
  </si>
  <si>
    <t>-1413721840</t>
  </si>
  <si>
    <t>175101101</t>
  </si>
  <si>
    <t>Obsyp potrubia sypaninou z vhodných hornín 1 až 4 bez prehodenia sypaniny</t>
  </si>
  <si>
    <t>1376520554</t>
  </si>
  <si>
    <t>-1550564161</t>
  </si>
  <si>
    <t>-2067256327</t>
  </si>
  <si>
    <t>159</t>
  </si>
  <si>
    <t>452311146.S</t>
  </si>
  <si>
    <t>Dosky, bloky, sedlá z betónu v otvorenom výkope tr. C 20/25</t>
  </si>
  <si>
    <t>2090477669</t>
  </si>
  <si>
    <t>160</t>
  </si>
  <si>
    <t>452311192.S</t>
  </si>
  <si>
    <t>Príplatok k cene za práce v štôlni pre betón dosky, sedlového lôžka alebo blokov</t>
  </si>
  <si>
    <t>1473471316</t>
  </si>
  <si>
    <t>161</t>
  </si>
  <si>
    <t>452361111.S</t>
  </si>
  <si>
    <t>Výstuž podkladových dosiek, blokov alebo podvalov v otvorenom výkope, z betonárskej ocele 10216</t>
  </si>
  <si>
    <t>-1969504070</t>
  </si>
  <si>
    <t>163</t>
  </si>
  <si>
    <t>871171112.S</t>
  </si>
  <si>
    <t>Montáž vodovodného potrubia z dvojvsrtvového PE 100 SDR11, SDR17 zváraných elektrotvarovkami D 32x3,0 mm</t>
  </si>
  <si>
    <t>-1212692791</t>
  </si>
  <si>
    <t>164</t>
  </si>
  <si>
    <t>286130033400.S</t>
  </si>
  <si>
    <t>Rúra HDPE na vodu PE100 PN16 SDR11 32x3,0x100 m</t>
  </si>
  <si>
    <t>1300588706</t>
  </si>
  <si>
    <t>892233111</t>
  </si>
  <si>
    <t>Preplach a dezinfekcia vodovodného potrubia DN od 40 do 70</t>
  </si>
  <si>
    <t>1811893051</t>
  </si>
  <si>
    <t>-2103947432</t>
  </si>
  <si>
    <t>-1879351285</t>
  </si>
  <si>
    <t>139</t>
  </si>
  <si>
    <t>551180011500</t>
  </si>
  <si>
    <t>-1938553064</t>
  </si>
  <si>
    <t>891181111.S</t>
  </si>
  <si>
    <t>Montáž vodovodného posúvača v otvorenom výkope s osadením zemnej súpravy (bez poklopov) DN 40</t>
  </si>
  <si>
    <t>-651172517</t>
  </si>
  <si>
    <t>140</t>
  </si>
  <si>
    <t>422210017000.S</t>
  </si>
  <si>
    <t>Posúvač pre domové prípojky 1", liatina, PN 16</t>
  </si>
  <si>
    <t>483052869</t>
  </si>
  <si>
    <t>468256244</t>
  </si>
  <si>
    <t>156</t>
  </si>
  <si>
    <t>894101112.S</t>
  </si>
  <si>
    <t>Osadenie akumulačnej nádrže železobetónovej, hmotnosti nad 4 do 10 t</t>
  </si>
  <si>
    <t>-364632395</t>
  </si>
  <si>
    <t>158</t>
  </si>
  <si>
    <t>KLPN22</t>
  </si>
  <si>
    <t>-340552696</t>
  </si>
  <si>
    <t>134</t>
  </si>
  <si>
    <t>899102111</t>
  </si>
  <si>
    <t>Osadenie poklopu liatinového a oceľového vrátane rámu hmotn. nad 50 do 100 kg</t>
  </si>
  <si>
    <t>-2106117230</t>
  </si>
  <si>
    <t>153</t>
  </si>
  <si>
    <t>8446046E</t>
  </si>
  <si>
    <t>1800622018</t>
  </si>
  <si>
    <t>899401111</t>
  </si>
  <si>
    <t>Osadenie poklopu liatinového ventilového</t>
  </si>
  <si>
    <t>689020989</t>
  </si>
  <si>
    <t>1750</t>
  </si>
  <si>
    <t>Poklop uličný "tuhý" pre posúvače, voda a kanál</t>
  </si>
  <si>
    <t>-2146128834</t>
  </si>
  <si>
    <t>-942233391</t>
  </si>
  <si>
    <t>899721131</t>
  </si>
  <si>
    <t>1100484557</t>
  </si>
  <si>
    <t>113574167</t>
  </si>
  <si>
    <t>174</t>
  </si>
  <si>
    <t>722150209.S</t>
  </si>
  <si>
    <t>Potrubie z oceľových rúrok závitových asfalt. a jutovaných bezšvíkových bežných 11 353.0, 10 004.00 DN 100</t>
  </si>
  <si>
    <t>-302752997</t>
  </si>
  <si>
    <t>172</t>
  </si>
  <si>
    <t>722250150.S</t>
  </si>
  <si>
    <t>Montáž požiarneho sacieho koša A 110</t>
  </si>
  <si>
    <t>-300743453</t>
  </si>
  <si>
    <t>173</t>
  </si>
  <si>
    <t>449180002200.S</t>
  </si>
  <si>
    <t>Sací kôš A 110 s klapkou, vnútorný závit</t>
  </si>
  <si>
    <t>-511076513</t>
  </si>
  <si>
    <t>175</t>
  </si>
  <si>
    <t>722250151.S</t>
  </si>
  <si>
    <t>Montáž požiarneho prechodu A 110/Rd 130</t>
  </si>
  <si>
    <t>-1829298070</t>
  </si>
  <si>
    <t>176</t>
  </si>
  <si>
    <t>449180000800.S</t>
  </si>
  <si>
    <t>Prechod A 110/Rd130 vnútorný</t>
  </si>
  <si>
    <t>-1123346802</t>
  </si>
  <si>
    <t>177</t>
  </si>
  <si>
    <t>-1949582837</t>
  </si>
  <si>
    <t>178</t>
  </si>
  <si>
    <t>998722294.S</t>
  </si>
  <si>
    <t>Vodovod, prípl.za presun nad vymedz. najväčšiu dopravnú vzdialenosť do 1000m</t>
  </si>
  <si>
    <t>-1515306225</t>
  </si>
  <si>
    <t>179</t>
  </si>
  <si>
    <t>998722299.S</t>
  </si>
  <si>
    <t>Vodovod, Prípl.za presun za každých ďalších aj začatých 1000 m nad 1000 m</t>
  </si>
  <si>
    <t>-1831454079</t>
  </si>
  <si>
    <t>Práce a dodávky M</t>
  </si>
  <si>
    <t>169</t>
  </si>
  <si>
    <t>230203562.S</t>
  </si>
  <si>
    <t>Montáž prechodka PE/oceľ PE 100 SDR11 D 32/DN25 mm</t>
  </si>
  <si>
    <t>730816765</t>
  </si>
  <si>
    <t>170</t>
  </si>
  <si>
    <t>286220031000.S</t>
  </si>
  <si>
    <t>Prechodka PE/oceľ PE 100 SDR 11 D/DN 32/25</t>
  </si>
  <si>
    <t>232138136</t>
  </si>
  <si>
    <t>259742685</t>
  </si>
  <si>
    <t>SO 05 - Daždová kanalizácia</t>
  </si>
  <si>
    <t>721 - Zdravotech. vnútorná kanalizácia</t>
  </si>
  <si>
    <t>-1297864674</t>
  </si>
  <si>
    <t>131201109</t>
  </si>
  <si>
    <t>-1217299683</t>
  </si>
  <si>
    <t>132201202.S</t>
  </si>
  <si>
    <t>Výkop ryhy šírky 600-2000mm horn.3 od 100 do 1000 m3</t>
  </si>
  <si>
    <t>-207431911</t>
  </si>
  <si>
    <t>132201209</t>
  </si>
  <si>
    <t>Príplatok k cenám za lepivosť pri hĺbení rýh š. nad 600 do 2 000 mm zapaž. i nezapažených, s urovnaním dna v hornine 3</t>
  </si>
  <si>
    <t>152656347</t>
  </si>
  <si>
    <t>199</t>
  </si>
  <si>
    <t>151101201.S</t>
  </si>
  <si>
    <t>Paženie stien bez rozopretia alebo vzopretia, príložné hĺbky do 4m</t>
  </si>
  <si>
    <t>-1235903955</t>
  </si>
  <si>
    <t>200</t>
  </si>
  <si>
    <t>151101211.S</t>
  </si>
  <si>
    <t>Odstránenie paženia stien príložné hĺbky do 4 m</t>
  </si>
  <si>
    <t>-210414045</t>
  </si>
  <si>
    <t>162301111.S</t>
  </si>
  <si>
    <t>Vodorovné premiestnenie výkopku po nespevnenej ceste z horniny tr.1-4, do 100 m3 na vzdialenosť nad 50 do 500 m</t>
  </si>
  <si>
    <t>-881993285</t>
  </si>
  <si>
    <t>184</t>
  </si>
  <si>
    <t>162501112.S</t>
  </si>
  <si>
    <t>Vodorovné premiestnenie výkopku po nespevnenej ceste z horniny tr.1-4, do 100 m3 na vzdialenosť do 3000 m</t>
  </si>
  <si>
    <t>-269188848</t>
  </si>
  <si>
    <t>185</t>
  </si>
  <si>
    <t>162501113.S</t>
  </si>
  <si>
    <t>Vodorovné premiestnenie výkopku po nespevnenej ceste z horniny tr.1-4, do 100 m3, príplatok k cene za každých ďalšich a začatých 1000 m</t>
  </si>
  <si>
    <t>-1339308642</t>
  </si>
  <si>
    <t>186</t>
  </si>
  <si>
    <t>-639060265</t>
  </si>
  <si>
    <t>-1903945816</t>
  </si>
  <si>
    <t>175101102</t>
  </si>
  <si>
    <t>-125247945</t>
  </si>
  <si>
    <t>-1866757882</t>
  </si>
  <si>
    <t>451541111</t>
  </si>
  <si>
    <t>Lôžko pod potrubie, stoky a drobné objekty, v otvorenom výkope zo štrkodrvy 0-63 mm</t>
  </si>
  <si>
    <t>-744366132</t>
  </si>
  <si>
    <t>252</t>
  </si>
  <si>
    <t>-773559031</t>
  </si>
  <si>
    <t>253</t>
  </si>
  <si>
    <t>-911453367</t>
  </si>
  <si>
    <t>254</t>
  </si>
  <si>
    <t>361321204</t>
  </si>
  <si>
    <t>86</t>
  </si>
  <si>
    <t>871324004</t>
  </si>
  <si>
    <t>Montáž kanalizačného PP potrubia hladkého plnostenného SN 10 DN 160</t>
  </si>
  <si>
    <t>-620969977</t>
  </si>
  <si>
    <t>87</t>
  </si>
  <si>
    <t>286140001200</t>
  </si>
  <si>
    <t>Rúra KG 2000 PP, SN 10, DN 160 dĺ. 5 m hladká pre gravitačnú kanalizáciu, WAVIN resp. ekvivalent</t>
  </si>
  <si>
    <t>778473929</t>
  </si>
  <si>
    <t>270</t>
  </si>
  <si>
    <t>871354006.S</t>
  </si>
  <si>
    <t>Montáž kanalizačného PP potrubia hladkého plnostenného SN 10 DN 200</t>
  </si>
  <si>
    <t>2086262026</t>
  </si>
  <si>
    <t>271</t>
  </si>
  <si>
    <t>286140001600.S</t>
  </si>
  <si>
    <t>Rúra hladká PP pre gravitačnú kanalizáciu DN 200, SN 10, dĺ. 5 m</t>
  </si>
  <si>
    <t>2097019219</t>
  </si>
  <si>
    <t>272</t>
  </si>
  <si>
    <t>871364008.S</t>
  </si>
  <si>
    <t>Montáž kanalizačného PP potrubia hladkého plnostenného SN 10 DN 250</t>
  </si>
  <si>
    <t>-1179154112</t>
  </si>
  <si>
    <t>273</t>
  </si>
  <si>
    <t>286140001900.S</t>
  </si>
  <si>
    <t>Rúra hladká PP pre gravitačnú kanalizáciu DN 250, SN 10, dĺ. 6 m</t>
  </si>
  <si>
    <t>-2097994092</t>
  </si>
  <si>
    <t>877324004</t>
  </si>
  <si>
    <t>Montáž kanalizačného PP kolena DN 160</t>
  </si>
  <si>
    <t>2122481981</t>
  </si>
  <si>
    <t>286540069700</t>
  </si>
  <si>
    <t>Koleno KG 2000 PP, DN 160x45° hladké pre gravitačnú kanalizáciu, WAVIN resp. ekvivalent</t>
  </si>
  <si>
    <t>685555500</t>
  </si>
  <si>
    <t>274</t>
  </si>
  <si>
    <t>877354006.S</t>
  </si>
  <si>
    <t>Montáž kanalizačného PP kolena DN 200</t>
  </si>
  <si>
    <t>-1285319662</t>
  </si>
  <si>
    <t>275</t>
  </si>
  <si>
    <t>286540070200.S</t>
  </si>
  <si>
    <t>Koleno PP, DN 200x45° hladké pre gravitačnú kanalizáciu</t>
  </si>
  <si>
    <t>885263469</t>
  </si>
  <si>
    <t>278</t>
  </si>
  <si>
    <t>877354030.S</t>
  </si>
  <si>
    <t>Montáž kanalizačnej PP odbočky DN 200</t>
  </si>
  <si>
    <t>-188306388</t>
  </si>
  <si>
    <t>279</t>
  </si>
  <si>
    <t>286540119900.S</t>
  </si>
  <si>
    <t>Odbočka 45° PP SN 12, DN 200/160 hladká pre gravitačnú kanalizáciu</t>
  </si>
  <si>
    <t>511789787</t>
  </si>
  <si>
    <t>280</t>
  </si>
  <si>
    <t>877354054.S</t>
  </si>
  <si>
    <t>Montáž kanalizačnej PP redukcie DN 200/150</t>
  </si>
  <si>
    <t>-1127799571</t>
  </si>
  <si>
    <t>281</t>
  </si>
  <si>
    <t>286540083600.S</t>
  </si>
  <si>
    <t>Redukcia PP, DN 200/160 hladká pre gravitačnú kanalizáciu</t>
  </si>
  <si>
    <t>1099815850</t>
  </si>
  <si>
    <t>276</t>
  </si>
  <si>
    <t>877364008.S</t>
  </si>
  <si>
    <t>Montáž kanalizačného PP kolena DN 250</t>
  </si>
  <si>
    <t>-35474446</t>
  </si>
  <si>
    <t>277</t>
  </si>
  <si>
    <t>286540070400.S</t>
  </si>
  <si>
    <t>Koleno PP, DN 250x45° hladké pre gravitačnú kanalizáciu</t>
  </si>
  <si>
    <t>-1169503960</t>
  </si>
  <si>
    <t>892311000.S</t>
  </si>
  <si>
    <t>Skúška tesnosti kanalizácie D 150 mm</t>
  </si>
  <si>
    <t>57450805</t>
  </si>
  <si>
    <t>282</t>
  </si>
  <si>
    <t>892351000.S</t>
  </si>
  <si>
    <t>Skúška tesnosti kanalizácie D 200 mm</t>
  </si>
  <si>
    <t>1994933025</t>
  </si>
  <si>
    <t>283</t>
  </si>
  <si>
    <t>892361000.S</t>
  </si>
  <si>
    <t>Skúška tesnosti kanalizácie D 250 mm</t>
  </si>
  <si>
    <t>-1395257948</t>
  </si>
  <si>
    <t>250</t>
  </si>
  <si>
    <t>894101113.S</t>
  </si>
  <si>
    <t>Osadenie akumulačnej nádrže železobetónovej, hmotnosti nad 10 t</t>
  </si>
  <si>
    <t>251153539</t>
  </si>
  <si>
    <t>251</t>
  </si>
  <si>
    <t>KLRN33</t>
  </si>
  <si>
    <t>2105442082</t>
  </si>
  <si>
    <t>877313121r</t>
  </si>
  <si>
    <t>Tvarovky nad rámec ( 10% z ceny)</t>
  </si>
  <si>
    <t>-222182453</t>
  </si>
  <si>
    <t>264</t>
  </si>
  <si>
    <t>894401111.S</t>
  </si>
  <si>
    <t>Osadenie betónového dielca pre šachty, rovná alebo prechodová skruž TBS</t>
  </si>
  <si>
    <t>-130340978</t>
  </si>
  <si>
    <t>257</t>
  </si>
  <si>
    <t>TBH 100-50s</t>
  </si>
  <si>
    <t>-2071439781</t>
  </si>
  <si>
    <t>258</t>
  </si>
  <si>
    <t>TBH 100-25s</t>
  </si>
  <si>
    <t>-1788881378</t>
  </si>
  <si>
    <t>259</t>
  </si>
  <si>
    <t>TBS 100/65-60s</t>
  </si>
  <si>
    <t>-1352835732</t>
  </si>
  <si>
    <t>260</t>
  </si>
  <si>
    <t>TBS 60-15</t>
  </si>
  <si>
    <t>616827273</t>
  </si>
  <si>
    <t>265</t>
  </si>
  <si>
    <t>894403021.S</t>
  </si>
  <si>
    <t>Osadenie betónového dielca pre šachty, dno akéhokoľvek druhu</t>
  </si>
  <si>
    <t>517885982</t>
  </si>
  <si>
    <t>256</t>
  </si>
  <si>
    <t>TBS 100/93</t>
  </si>
  <si>
    <t>Šachtové dno TBS  100/93 DN 1000</t>
  </si>
  <si>
    <t>-1048299730</t>
  </si>
  <si>
    <t>261</t>
  </si>
  <si>
    <t>286650001300</t>
  </si>
  <si>
    <t>-1129625198</t>
  </si>
  <si>
    <t>266</t>
  </si>
  <si>
    <t>894431132</t>
  </si>
  <si>
    <t>Montáž revíznej šachty z PVC, DN 400/160 (DN šachty/DN potr. ved.), tlak 12,5 t, hl. 1100 do 1500mm</t>
  </si>
  <si>
    <t>2089705035</t>
  </si>
  <si>
    <t>267</t>
  </si>
  <si>
    <t>286610027300.S</t>
  </si>
  <si>
    <t>Predĺženie teleskopické s poklopom plným, zaťaženie do 1,5 t, pre PP revízne šachty</t>
  </si>
  <si>
    <t>-592158994</t>
  </si>
  <si>
    <t>269</t>
  </si>
  <si>
    <t>286610002300.S</t>
  </si>
  <si>
    <t>Zberné dno DN 400, vtok/výtok DN 160, pre PP revízne šachty na PVC hladkú kanalizáciu s predĺžením</t>
  </si>
  <si>
    <t>1904249817</t>
  </si>
  <si>
    <t>262</t>
  </si>
  <si>
    <t>899101111</t>
  </si>
  <si>
    <t>180435066</t>
  </si>
  <si>
    <t>263</t>
  </si>
  <si>
    <t>592240008200</t>
  </si>
  <si>
    <t>-1651273538</t>
  </si>
  <si>
    <t>248</t>
  </si>
  <si>
    <t>899102111.S</t>
  </si>
  <si>
    <t>1749502115</t>
  </si>
  <si>
    <t>249</t>
  </si>
  <si>
    <t>552410002600.S</t>
  </si>
  <si>
    <t>Poklop ľahký štvorcový s rámom 600x600 mm</t>
  </si>
  <si>
    <t>1881704200</t>
  </si>
  <si>
    <t>899721132.S</t>
  </si>
  <si>
    <t>Označenie kanalizačného potrubia hnedou výstražnou fóliou</t>
  </si>
  <si>
    <t>-297833900</t>
  </si>
  <si>
    <t>-1158258119</t>
  </si>
  <si>
    <t>721</t>
  </si>
  <si>
    <t>Zdravotech. vnútorná kanalizácia</t>
  </si>
  <si>
    <t>721242120.S</t>
  </si>
  <si>
    <t>Lapač strešných splavenín plastový univerzálny priamy DN 110</t>
  </si>
  <si>
    <t>-1751404780</t>
  </si>
  <si>
    <t>HZS000112.S</t>
  </si>
  <si>
    <t>Stavebno montážne práce náročnejšie, ucelené, obtiažne, rutinné (Tr. 2) v rozsahu viac ako 8 hodín náročnejšie</t>
  </si>
  <si>
    <t>1730772502</t>
  </si>
  <si>
    <t>HZS000213.S</t>
  </si>
  <si>
    <t>Stavebno montážne práce náročné ucelené - odborné, tvorivé remeselné (Tr. 3) v rozsahu viac ako 4 a menej ako 8 hodín</t>
  </si>
  <si>
    <t>635646003</t>
  </si>
  <si>
    <t>SO 06 - Kanalizačná prípojka</t>
  </si>
  <si>
    <t>131201101</t>
  </si>
  <si>
    <t>1017285541</t>
  </si>
  <si>
    <t>788897235</t>
  </si>
  <si>
    <t>162501102.S</t>
  </si>
  <si>
    <t>Vodorovné premiestnenie výkopku po spevnenej ceste z horniny tr.1-4, do 100 m3 na vzdialenosť do 3000 m</t>
  </si>
  <si>
    <t>-1057860503</t>
  </si>
  <si>
    <t>162501105.S</t>
  </si>
  <si>
    <t>Vodorovné premiestnenie výkopku po spevnenej ceste z horniny tr.1-4, do 100 m3, príplatok k cene za každých ďalšich a začatých 1000 m</t>
  </si>
  <si>
    <t>106490153</t>
  </si>
  <si>
    <t>116</t>
  </si>
  <si>
    <t>-16743416</t>
  </si>
  <si>
    <t>174101001</t>
  </si>
  <si>
    <t>-2061889117</t>
  </si>
  <si>
    <t>-1101068698</t>
  </si>
  <si>
    <t>1814701968</t>
  </si>
  <si>
    <t>100</t>
  </si>
  <si>
    <t>-1435020507</t>
  </si>
  <si>
    <t>101</t>
  </si>
  <si>
    <t>459730785</t>
  </si>
  <si>
    <t>481418352</t>
  </si>
  <si>
    <t>KLRN20</t>
  </si>
  <si>
    <t>1996461862</t>
  </si>
  <si>
    <t>1444555210</t>
  </si>
  <si>
    <t>625120120</t>
  </si>
  <si>
    <t>-2039384263</t>
  </si>
  <si>
    <t>115</t>
  </si>
  <si>
    <t>286680001400</t>
  </si>
  <si>
    <t>Tesniaca manžeta HL800P/160, pre izolovanie prestupov potrubia DN 160, PVC manžeta D 160-165 mm, guma/asfalt/PP/PVC</t>
  </si>
  <si>
    <t>-1028906535</t>
  </si>
  <si>
    <t>96</t>
  </si>
  <si>
    <t>231042826</t>
  </si>
  <si>
    <t>98</t>
  </si>
  <si>
    <t>552410002300.S</t>
  </si>
  <si>
    <t>Poklop liatinový D400 priemer 600 mm</t>
  </si>
  <si>
    <t>118721615</t>
  </si>
  <si>
    <t>117</t>
  </si>
  <si>
    <t>998274101.S</t>
  </si>
  <si>
    <t>Presun hmôt pre rúrové vedenie hĺbené z rúr bet. alebo železobetónových v otvorenom výkope</t>
  </si>
  <si>
    <t>-690851669</t>
  </si>
  <si>
    <t>-732497898</t>
  </si>
  <si>
    <t>711774202</t>
  </si>
  <si>
    <t>Zhotovenie detailov spojov+ kanal.pena tesniaca</t>
  </si>
  <si>
    <t>1606302940</t>
  </si>
  <si>
    <t>230230121.S</t>
  </si>
  <si>
    <t>Príprava na tlakovú skúšku vzduchom a vodou do 0,6 MPa</t>
  </si>
  <si>
    <t>úsek</t>
  </si>
  <si>
    <t>-719374390</t>
  </si>
  <si>
    <t>HZS000111.S</t>
  </si>
  <si>
    <t>Stavebno montážne práce menej náročne, pomocné alebo manupulačné (Tr. 1) v rozsahu viac ako 8 hodín</t>
  </si>
  <si>
    <t>-1643587507</t>
  </si>
  <si>
    <t>HZS000212.S</t>
  </si>
  <si>
    <t>-1881104752</t>
  </si>
  <si>
    <t>SO 07 - Zdravotechnika</t>
  </si>
  <si>
    <t>4 - Vodorovné konštrukcie</t>
  </si>
  <si>
    <t xml:space="preserve">    721 - Zdravotechnika - vnútorná kanalizácia</t>
  </si>
  <si>
    <t>451572111</t>
  </si>
  <si>
    <t>Lôžko pod potrubie, stoky a drobné objekty, v otvorenom výkope z kameniva drobného ťaženého 0-4 mm</t>
  </si>
  <si>
    <t>611819347</t>
  </si>
  <si>
    <t>860543718</t>
  </si>
  <si>
    <t>1290064133</t>
  </si>
  <si>
    <t>162301101</t>
  </si>
  <si>
    <t>Vodorovné premiestnenie výkopku po spevnenej ceste z horniny tr.1-4, do 100 m3 na vzdialenosť do 500 m</t>
  </si>
  <si>
    <t>99234728</t>
  </si>
  <si>
    <t>69</t>
  </si>
  <si>
    <t>167101100.S</t>
  </si>
  <si>
    <t>Nakladanie výkopku tr.1-4 ručne</t>
  </si>
  <si>
    <t>2000874465</t>
  </si>
  <si>
    <t>171201201.S</t>
  </si>
  <si>
    <t>780844027</t>
  </si>
  <si>
    <t>71</t>
  </si>
  <si>
    <t>1129038676</t>
  </si>
  <si>
    <t>568023120</t>
  </si>
  <si>
    <t>-1994795815</t>
  </si>
  <si>
    <t>871171000.S</t>
  </si>
  <si>
    <t>Montáž vodovodného potrubia z dvojvsrtvového PE 100 SDR11/PN16 zváraných natupo D 32x3,0 mm</t>
  </si>
  <si>
    <t>-102432441</t>
  </si>
  <si>
    <t>1584618556</t>
  </si>
  <si>
    <t>286130033300.S</t>
  </si>
  <si>
    <t>Rúra HDPE na vodu PE100 PN16 SDR11 25x2,3x100 m</t>
  </si>
  <si>
    <t>1999306041</t>
  </si>
  <si>
    <t>W005001-390</t>
  </si>
  <si>
    <t>Elektrické vykurovací kabel, 150 W, dĺžka 3m</t>
  </si>
  <si>
    <t>1498166038</t>
  </si>
  <si>
    <t>871181002.S</t>
  </si>
  <si>
    <t>Montáž vodovodného potrubia z dvojvsrtvového PE 100 SDR11/PN16 zváraných natupo D 40x3,7 mm</t>
  </si>
  <si>
    <t>-1129706686</t>
  </si>
  <si>
    <t>286130033500.S</t>
  </si>
  <si>
    <t>Rúra HDPE na vodu PE100 PN16 SDR11 40x3,7x100 m</t>
  </si>
  <si>
    <t>-457549073</t>
  </si>
  <si>
    <t>871211004.S</t>
  </si>
  <si>
    <t>Montáž vodovodného potrubia z dvojvsrtvového PE 100 SDR11/PN16 zváraných natupo D 50x4,6 mm</t>
  </si>
  <si>
    <t>1847830314</t>
  </si>
  <si>
    <t>-2101775464</t>
  </si>
  <si>
    <t>84</t>
  </si>
  <si>
    <t>871274002.S</t>
  </si>
  <si>
    <t>Montáž kanalizačného PP potrubia hladkého plnostenného SN 10 DN 125</t>
  </si>
  <si>
    <t>1139356374</t>
  </si>
  <si>
    <t>85</t>
  </si>
  <si>
    <t>286140000600.S</t>
  </si>
  <si>
    <t>Rúra hladká PP pre gravitačnú kanalizáciu DN 125, SN 10, dĺ. 1 m</t>
  </si>
  <si>
    <t>-1887306593</t>
  </si>
  <si>
    <t>283310031200.S</t>
  </si>
  <si>
    <t>Izolačné púzdro z čadičovej vlny s hliníkovou fóliou AL, vnútorný priemer d 28 mm, hr. 50 mm</t>
  </si>
  <si>
    <t>-1700818791</t>
  </si>
  <si>
    <t>877171000.S</t>
  </si>
  <si>
    <t>Montáž tvarovky vodovodného potrubia z PE 100 zváranej natupo D 32 mm</t>
  </si>
  <si>
    <t>883094026</t>
  </si>
  <si>
    <t>77</t>
  </si>
  <si>
    <t>286530074000.S</t>
  </si>
  <si>
    <t>Elektrotvarovka T-kus s predĺženou odbočkou a objímkou PE 100 SDR 11 D 32/32 mm</t>
  </si>
  <si>
    <t>774634248</t>
  </si>
  <si>
    <t>877181002.S</t>
  </si>
  <si>
    <t>Montáž tvarovky vodovodného potrubia z PE 100 zváranej natupo D 40 mm</t>
  </si>
  <si>
    <t>1433215917</t>
  </si>
  <si>
    <t>75</t>
  </si>
  <si>
    <t>286530074100.S</t>
  </si>
  <si>
    <t>Elektrotvarovka T-kus s predĺženou odbočkou a objímkou PE 100 SDR 11 D 40/40 mm</t>
  </si>
  <si>
    <t>1484678902</t>
  </si>
  <si>
    <t>877211004.S</t>
  </si>
  <si>
    <t>Montáž tvarovky vodovodného potrubia z PE 100 zváranej natupo D 50 mm</t>
  </si>
  <si>
    <t>947342936</t>
  </si>
  <si>
    <t>73</t>
  </si>
  <si>
    <t>286530074200.S</t>
  </si>
  <si>
    <t>Elektrotvarovka T-kus s predĺženou odbočkou a objímkou PE 100 SDR 11 D 50/50 mm</t>
  </si>
  <si>
    <t>-1843340738</t>
  </si>
  <si>
    <t>Zdravotechnika - vnútorná kanalizácia</t>
  </si>
  <si>
    <t>721171310.S</t>
  </si>
  <si>
    <t>Potrubie z rúr PE-HD 160/6,2 mm ležaté</t>
  </si>
  <si>
    <t>-1101745885</t>
  </si>
  <si>
    <t>721172300.S</t>
  </si>
  <si>
    <t>Montáž kolena HT potrubia DN 150</t>
  </si>
  <si>
    <t>-113903230</t>
  </si>
  <si>
    <t>286530066900.S</t>
  </si>
  <si>
    <t>Koleno 45° PE-HD, DN/D 150/160 mm</t>
  </si>
  <si>
    <t>-1023265205</t>
  </si>
  <si>
    <t>721172339</t>
  </si>
  <si>
    <t>Montáž redukcie HT potrubia DN 150</t>
  </si>
  <si>
    <t>1217436999</t>
  </si>
  <si>
    <t>286530123400.S</t>
  </si>
  <si>
    <t>Redukcia excentrická krátka PE-HD, D 160/125 mm</t>
  </si>
  <si>
    <t>196940375</t>
  </si>
  <si>
    <t>721172339r</t>
  </si>
  <si>
    <t>Tvarovky nad rámec (% z ceny)</t>
  </si>
  <si>
    <t>-1550688070</t>
  </si>
  <si>
    <t>79</t>
  </si>
  <si>
    <t>721213020.S</t>
  </si>
  <si>
    <t>Montáž dvorného vpustu so zvislým odtokom a zápachovou klapkou bez izolačnej príruby</t>
  </si>
  <si>
    <t>1286664737</t>
  </si>
  <si>
    <t>286630039800.S</t>
  </si>
  <si>
    <t>Dvorný vpust, vertikálny odtok DN 160, zápachová uzávierka, bez izolačnej príruby</t>
  </si>
  <si>
    <t>1065951667</t>
  </si>
  <si>
    <t>721290112.S</t>
  </si>
  <si>
    <t>Ostatné - skúška tesnosti kanalizácie v objektoch vodou DN 150 alebo DN 200</t>
  </si>
  <si>
    <t>-560521271</t>
  </si>
  <si>
    <t>998721201</t>
  </si>
  <si>
    <t>Presun hmôt pre vnútornú kanalizáciu v objektoch výšky do 6 m</t>
  </si>
  <si>
    <t>1530343734</t>
  </si>
  <si>
    <t>998721292</t>
  </si>
  <si>
    <t>Vnútorná kanalizácia, prípl.za presun nad vymedz. najväč. dopr. vzdial. do 100m</t>
  </si>
  <si>
    <t>378529797</t>
  </si>
  <si>
    <t>722131316.S</t>
  </si>
  <si>
    <t>Potrubie z uhlíkovej ocele pozinkované, rúry lisovacie dxt 35x1,5 mm</t>
  </si>
  <si>
    <t>-1762128345</t>
  </si>
  <si>
    <t>1635</t>
  </si>
  <si>
    <t>Kotvenie potrubia</t>
  </si>
  <si>
    <t>-111941116</t>
  </si>
  <si>
    <t>722131317.S</t>
  </si>
  <si>
    <t>Potrubie z uhlíkovej ocele pozinkované, rúry lisovacie dxt 42x1,5 mm</t>
  </si>
  <si>
    <t>1504834600</t>
  </si>
  <si>
    <t>83</t>
  </si>
  <si>
    <t>722190401.S</t>
  </si>
  <si>
    <t>Vyvedenie a upevnenie výpustky DN 15</t>
  </si>
  <si>
    <t>-410909551</t>
  </si>
  <si>
    <t>722221025</t>
  </si>
  <si>
    <t>Montáž guľového kohúta závitového priameho pre vodu G 5/4</t>
  </si>
  <si>
    <t>-87662182</t>
  </si>
  <si>
    <t>551110014000</t>
  </si>
  <si>
    <t>Guľový uzáver pre vodu 5/4" FF, páčka, niklovaná mosadz</t>
  </si>
  <si>
    <t>534569439</t>
  </si>
  <si>
    <t>329785167</t>
  </si>
  <si>
    <t>1866525446</t>
  </si>
  <si>
    <t>722221082.S</t>
  </si>
  <si>
    <t>-620559181</t>
  </si>
  <si>
    <t>551110011200.S</t>
  </si>
  <si>
    <t>Guľový uzáver vypúšťací s páčkou, 1/2" M, mosadz</t>
  </si>
  <si>
    <t>1181642867</t>
  </si>
  <si>
    <t>722221285</t>
  </si>
  <si>
    <t>-186314176</t>
  </si>
  <si>
    <t>551110016800</t>
  </si>
  <si>
    <t>924535612</t>
  </si>
  <si>
    <t>722250005</t>
  </si>
  <si>
    <t>Montáž hydrantového systému s tvarovo stálou hadicou D 25</t>
  </si>
  <si>
    <t>súb.</t>
  </si>
  <si>
    <t>-1142941859</t>
  </si>
  <si>
    <t>449150003100</t>
  </si>
  <si>
    <t>Hydrantový systém s tvarovo stálou hadicou D 25, hadica 30 m, skriňa 650x650x285 mm, plné dvierka, prúdnica ekv.10</t>
  </si>
  <si>
    <t>2118547780</t>
  </si>
  <si>
    <t>722290234</t>
  </si>
  <si>
    <t>Prepláchnutie a dezinfekcia vodovodného potrubia do DN 80</t>
  </si>
  <si>
    <t>631488728</t>
  </si>
  <si>
    <t>497893219</t>
  </si>
  <si>
    <t>-1356999799</t>
  </si>
  <si>
    <t>-1686871375</t>
  </si>
  <si>
    <t>230203594.S</t>
  </si>
  <si>
    <t>Montáž prechodka PE/oceľ s vonkajším závitom PE 100 SDR11 D 50/1 1/2"</t>
  </si>
  <si>
    <t>-772662879</t>
  </si>
  <si>
    <t>286220027400.S</t>
  </si>
  <si>
    <t>Prechodka PE/oceľ s vonkajším závitom PE 100 SDR 11 D 50/1 1/2"</t>
  </si>
  <si>
    <t>396123451</t>
  </si>
  <si>
    <t>81</t>
  </si>
  <si>
    <t>230203672.S</t>
  </si>
  <si>
    <t>Montáž prechodka PE/mosadz s vonkajším závitom PE 100 SDR11 D 25/1/4"</t>
  </si>
  <si>
    <t>612484768</t>
  </si>
  <si>
    <t>82</t>
  </si>
  <si>
    <t>286220030900.S</t>
  </si>
  <si>
    <t>Prechodka PE/oceľ PE 100 SDR 11 D/DN 25/20</t>
  </si>
  <si>
    <t>1688845839</t>
  </si>
  <si>
    <t>230230016</t>
  </si>
  <si>
    <t>Hlavná tlaková skúška vzduchom 0, 6 MPa - STN 38 6413 DN 50</t>
  </si>
  <si>
    <t>-1356537385</t>
  </si>
  <si>
    <t>230230020</t>
  </si>
  <si>
    <t>Hlavná tlaková skúška vzduchom 0, 6 MPa - STN 38 6413 DN 150</t>
  </si>
  <si>
    <t>1362649415</t>
  </si>
  <si>
    <t>1217067000</t>
  </si>
  <si>
    <t>HZS000112</t>
  </si>
  <si>
    <t>-2005532824</t>
  </si>
  <si>
    <t>SO 08 - ELI</t>
  </si>
  <si>
    <t xml:space="preserve">    21-M - Elektromontáže</t>
  </si>
  <si>
    <t xml:space="preserve">    46-M - Zemné práce vykonávané pri externých montážnych prácach</t>
  </si>
  <si>
    <t>21-M</t>
  </si>
  <si>
    <t>Elektromontáže</t>
  </si>
  <si>
    <t>210020303.S</t>
  </si>
  <si>
    <t>Káblový žľab - káblový nosný systém, pozink., vrátane príslušenstva, 62/50 mm vrátane veka a podpery</t>
  </si>
  <si>
    <t>-58718086</t>
  </si>
  <si>
    <t>345750008600.S</t>
  </si>
  <si>
    <t>Žľab káblový, šxv 62x50 mm, z pozinkovanej ocele</t>
  </si>
  <si>
    <t>1768405926</t>
  </si>
  <si>
    <t>345750011200.S</t>
  </si>
  <si>
    <t>Kryt pre káblový žľab šírky 62 mm, z pozinkovanej ocele</t>
  </si>
  <si>
    <t>1630251201</t>
  </si>
  <si>
    <t>210020305.S</t>
  </si>
  <si>
    <t>Káblový žľab - káblový nosný systém, pozink., vrátane príslušenstva, 125/50 mm vrátane veka a podpery</t>
  </si>
  <si>
    <t>649020534</t>
  </si>
  <si>
    <t>345750008700.S</t>
  </si>
  <si>
    <t>Žľab káblový, šxv 125x50 mm, z pozinkovanej ocele</t>
  </si>
  <si>
    <t>291708128</t>
  </si>
  <si>
    <t>345750011500.S</t>
  </si>
  <si>
    <t>Kryt pre káblový žľab šírky 125 mm, z pozinkovanej ocele</t>
  </si>
  <si>
    <t>240736472</t>
  </si>
  <si>
    <t>210110016.S</t>
  </si>
  <si>
    <t>Tlačítko - radenie 1/0 nástenný IP 55, vrátane zapojenia</t>
  </si>
  <si>
    <t>518872986</t>
  </si>
  <si>
    <t>345340008000.S</t>
  </si>
  <si>
    <t>Tlačidlo so spínacím kontaktom a orientačným alebo signalizačným osvetlením, radenie č 1/0, IP55</t>
  </si>
  <si>
    <t>491583777</t>
  </si>
  <si>
    <t>210110501.S.E</t>
  </si>
  <si>
    <t>Priemyselný spínač, 415V, IP65</t>
  </si>
  <si>
    <t>-1670631379</t>
  </si>
  <si>
    <t>358120004520.S.E</t>
  </si>
  <si>
    <t>Priemyselný spínač nástenný 3P+N, 20A, 415V, IP65</t>
  </si>
  <si>
    <t>2054513843</t>
  </si>
  <si>
    <t>210111537.S.E</t>
  </si>
  <si>
    <t>Zásuvková rozvodnica</t>
  </si>
  <si>
    <t>1398722576</t>
  </si>
  <si>
    <t>M5648356</t>
  </si>
  <si>
    <t>Zásuvková rozvodnica, 1x32A, 1x16A, 2x230V, IP54</t>
  </si>
  <si>
    <t>585267895</t>
  </si>
  <si>
    <t>210201345.S</t>
  </si>
  <si>
    <t>Zapojenie LED svietidla IP66, priemyselné stropné - nástenné</t>
  </si>
  <si>
    <t>-768345632</t>
  </si>
  <si>
    <t>348320001320.S</t>
  </si>
  <si>
    <t>LED svietidlo priemyselné stropné 50W, IP65, 5100 lm, 4000 K, 120 cm</t>
  </si>
  <si>
    <t>-1721993325</t>
  </si>
  <si>
    <t>210201351.S</t>
  </si>
  <si>
    <t>Zapojenie LED svetlometu IP65, stropné - nástenné</t>
  </si>
  <si>
    <t>-54795297</t>
  </si>
  <si>
    <t>348320002040.S</t>
  </si>
  <si>
    <t>LED svetlomet 1x50W, IP65, 4400 lm, 4000 K</t>
  </si>
  <si>
    <t>2142726167</t>
  </si>
  <si>
    <t>210201933.S</t>
  </si>
  <si>
    <t>Montáž svietidla exterierového na strop do 5 kg</t>
  </si>
  <si>
    <t>-946067571</t>
  </si>
  <si>
    <t>210800124.S</t>
  </si>
  <si>
    <t>Kábel medený uložený voľne CYKY 450/750 V 5x16</t>
  </si>
  <si>
    <t>-1883045594</t>
  </si>
  <si>
    <t>341110002400.S</t>
  </si>
  <si>
    <t>Kábel medený CYKY 5x16 mm2</t>
  </si>
  <si>
    <t>-673312742</t>
  </si>
  <si>
    <t>210800146.S</t>
  </si>
  <si>
    <t>Kábel medený uložený pevne CYKY 450/750 V 3x1,5</t>
  </si>
  <si>
    <t>1348111113</t>
  </si>
  <si>
    <t>341110000700.S</t>
  </si>
  <si>
    <t>Kábel medený CYKY 3x1,5 mm2</t>
  </si>
  <si>
    <t>1112265700</t>
  </si>
  <si>
    <t>210800147.S</t>
  </si>
  <si>
    <t>Kábel medený uložený pevne CYKY 450/750 V 3x2,5</t>
  </si>
  <si>
    <t>2005557668</t>
  </si>
  <si>
    <t>341110000800.S</t>
  </si>
  <si>
    <t>Kábel medený CYKY 3x2,5 mm2</t>
  </si>
  <si>
    <t>665567183</t>
  </si>
  <si>
    <t>210800158.S</t>
  </si>
  <si>
    <t>Kábel medený uložený pevne CYKY 450/750 V 5x1,5</t>
  </si>
  <si>
    <t>1460035110</t>
  </si>
  <si>
    <t>341110001900.S</t>
  </si>
  <si>
    <t>Kábel medený CYKY 5x1,5 mm2</t>
  </si>
  <si>
    <t>619558319</t>
  </si>
  <si>
    <t>210800159.S</t>
  </si>
  <si>
    <t>Kábel medený uložený pevne CYKY 450/750 V 5x2,5</t>
  </si>
  <si>
    <t>779421504</t>
  </si>
  <si>
    <t>341110002000.S</t>
  </si>
  <si>
    <t>Kábel medený CYKY 5x2,5 mm2</t>
  </si>
  <si>
    <t>777392295</t>
  </si>
  <si>
    <t>210800162.S</t>
  </si>
  <si>
    <t>Kábel medený uložený pevne CYKY 450/750 V 5x10</t>
  </si>
  <si>
    <t>-1252369592</t>
  </si>
  <si>
    <t>341110002300.S</t>
  </si>
  <si>
    <t>Kábel medený CYKY 5x10 mm2</t>
  </si>
  <si>
    <t>423213719</t>
  </si>
  <si>
    <t>P5438335</t>
  </si>
  <si>
    <t>Rozvádzač</t>
  </si>
  <si>
    <t>303878092</t>
  </si>
  <si>
    <t>M86674685</t>
  </si>
  <si>
    <t>Rozvádzač RH</t>
  </si>
  <si>
    <t>-1283093299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</si>
  <si>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</si>
  <si>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</si>
  <si>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</si>
  <si>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</si>
  <si>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-473873550</t>
  </si>
  <si>
    <t>460420022.S</t>
  </si>
  <si>
    <t>Zriadenie, rekonšt. káblového lôžka z piesku bez zakrytia, v ryhe šír. do 65 cm, hrúbky vrstvy 10 cm</t>
  </si>
  <si>
    <t>1368407114</t>
  </si>
  <si>
    <t>583110000300.S</t>
  </si>
  <si>
    <t>Drvina vápencová frakcia 0-4 mm</t>
  </si>
  <si>
    <t>-1740522572</t>
  </si>
  <si>
    <t>460490012.S</t>
  </si>
  <si>
    <t>Rozvinutie a uloženie výstražnej fólie z PE do ryhy, šírka do 33 cm</t>
  </si>
  <si>
    <t>-1124719445</t>
  </si>
  <si>
    <t>283230008000.S</t>
  </si>
  <si>
    <t>Výstražná fóla PE, š. 300, farba červená</t>
  </si>
  <si>
    <t>-462828272</t>
  </si>
  <si>
    <t>460560163.S</t>
  </si>
  <si>
    <t>Ručný zásyp nezap. káblovej ryhy bez zhutn. zeminy, 35 cm širokej, 80 cm hlbokej v zemine tr. 3</t>
  </si>
  <si>
    <t>-1681677545</t>
  </si>
  <si>
    <t>-1490608295</t>
  </si>
  <si>
    <t>HZS000113.S</t>
  </si>
  <si>
    <t>Stavebno montážne práce náročné ucelené - odborné, tvorivé remeselné (Tr. 3) v rozsahu viac ako 8 hodín</t>
  </si>
  <si>
    <t>1278374791</t>
  </si>
  <si>
    <t>HZS000214.S</t>
  </si>
  <si>
    <t>Stavebno montážne práce najnáročnejšie na odbornosť - prehliadky pracoviska a revízie (Tr. 4) v rozsahu viac ako 4 a menej ako 8 hodín</t>
  </si>
  <si>
    <t>746020272</t>
  </si>
  <si>
    <t>SO 09 - LPS</t>
  </si>
  <si>
    <t>210220650.S.E</t>
  </si>
  <si>
    <t xml:space="preserve">Svorka nerez 1.4301 k zachytávacej, uzemňovacej tyči </t>
  </si>
  <si>
    <t>1048832476</t>
  </si>
  <si>
    <t>354410016700.S</t>
  </si>
  <si>
    <t>Svorka k uzemňovacej tyči D=20 nerez</t>
  </si>
  <si>
    <t>-1483932220</t>
  </si>
  <si>
    <t>210220653.S</t>
  </si>
  <si>
    <t>Svorka nerez 1.4301 spojovacia</t>
  </si>
  <si>
    <t>467961877</t>
  </si>
  <si>
    <t>354410018000.S</t>
  </si>
  <si>
    <t>Svorka spojovacia nerez</t>
  </si>
  <si>
    <t>-1178559924</t>
  </si>
  <si>
    <t>210220655.S.E</t>
  </si>
  <si>
    <t>Svorka nerez 1.4301 pripojovacia</t>
  </si>
  <si>
    <t>-1570630056</t>
  </si>
  <si>
    <t>354410018600.S</t>
  </si>
  <si>
    <t>Svorka pripojovacia nerez</t>
  </si>
  <si>
    <t>604345619</t>
  </si>
  <si>
    <t>210220657.S</t>
  </si>
  <si>
    <t>Svorka nerez 1.4301 skúšobná</t>
  </si>
  <si>
    <t>909592033</t>
  </si>
  <si>
    <t>354410018900.S</t>
  </si>
  <si>
    <t>Svorka skušobná nerez</t>
  </si>
  <si>
    <t>-659611126</t>
  </si>
  <si>
    <t>210220660.S</t>
  </si>
  <si>
    <t>Svorka krížvová nerez 1.4301</t>
  </si>
  <si>
    <t>-1814815122</t>
  </si>
  <si>
    <t>354410020400.S</t>
  </si>
  <si>
    <t xml:space="preserve">Svorka krížová nerez </t>
  </si>
  <si>
    <t>-1587567094</t>
  </si>
  <si>
    <t>210220663.S</t>
  </si>
  <si>
    <t xml:space="preserve">Svorka nerez 1.4301 uzemňovacia </t>
  </si>
  <si>
    <t>311856525</t>
  </si>
  <si>
    <t>354410021500.S</t>
  </si>
  <si>
    <t xml:space="preserve">Svorka odbočná spojovacia nerez </t>
  </si>
  <si>
    <t>-1182397575</t>
  </si>
  <si>
    <t>210220800.S</t>
  </si>
  <si>
    <t>Uzemňovacie vedenie na povrchu AlMgSi drôt zvodový Ø 8-10 mm</t>
  </si>
  <si>
    <t>-2084383488</t>
  </si>
  <si>
    <t>354410064200.S</t>
  </si>
  <si>
    <t>Drôt bleskozvodový zliatina AlMgSi, d 8 mm, Al</t>
  </si>
  <si>
    <t>1358009169</t>
  </si>
  <si>
    <t>210222020.S</t>
  </si>
  <si>
    <t>Uzemňovacie vedenie v zemi FeZn do 120 mm2 vrátane izolácie spojov, pre vonkajšie práce</t>
  </si>
  <si>
    <t>82476901</t>
  </si>
  <si>
    <t>354410058800.S</t>
  </si>
  <si>
    <t>Pásovina uzemňovacia FeZn 30 x 4 mm</t>
  </si>
  <si>
    <t>-1501809304</t>
  </si>
  <si>
    <t>210222021.S</t>
  </si>
  <si>
    <t>Uzemňovacie vedenie v zemi FeZn vrátane izolácie spojov d 10 mm, pre vonkajšie práce</t>
  </si>
  <si>
    <t>421578077</t>
  </si>
  <si>
    <t>354410054810.S</t>
  </si>
  <si>
    <t>Drôt bleskozvodový FeZn, d 10 mm, PVC</t>
  </si>
  <si>
    <t>1230259497</t>
  </si>
  <si>
    <t>210222030.S</t>
  </si>
  <si>
    <t>Ekvipotenciálna svorkovnica EPS 3 v krabici KO 100 E, pre vonkajšie práce</t>
  </si>
  <si>
    <t>1264165459</t>
  </si>
  <si>
    <t>345410000200.S</t>
  </si>
  <si>
    <t>Krabica odbočná z PVC s viečkom pod omietku KO 100 E</t>
  </si>
  <si>
    <t>42208276</t>
  </si>
  <si>
    <t>345610005000.S</t>
  </si>
  <si>
    <t>Svorkovnica ekvipotencionálna EPS 3, z PP</t>
  </si>
  <si>
    <t>861878414</t>
  </si>
  <si>
    <t>210222040.S</t>
  </si>
  <si>
    <t>Svorka na potrubie "BERNARD" vrátane pásika Cu, pre vonkajšie práce</t>
  </si>
  <si>
    <t>72342127</t>
  </si>
  <si>
    <t>354410006200.S</t>
  </si>
  <si>
    <t>Svorka uzemňovacia Bernard ZSA 16</t>
  </si>
  <si>
    <t>893864953</t>
  </si>
  <si>
    <t>354410066900.S</t>
  </si>
  <si>
    <t>Páska CU, bleskozvodný a uzemňovací materiál, dĺžka 0,5 m</t>
  </si>
  <si>
    <t>-896459294</t>
  </si>
  <si>
    <t>210222104.S.E</t>
  </si>
  <si>
    <t>Podpery vedenia FeZn na plechové strechy pre vonkajšie práce</t>
  </si>
  <si>
    <t>-1007922262</t>
  </si>
  <si>
    <t>354410037300.S.E</t>
  </si>
  <si>
    <t>Podpera vedenia FeZn na plechové strechy</t>
  </si>
  <si>
    <t>-1134607773</t>
  </si>
  <si>
    <t>354410067000.S</t>
  </si>
  <si>
    <t>Tesniaci set</t>
  </si>
  <si>
    <t>770303253</t>
  </si>
  <si>
    <t>210222202.S</t>
  </si>
  <si>
    <t>Zachytávacia tyč FeZn k oceľovému podstavcu JD 10a, JD 15a, JD 20a, pre vonkajšie práce</t>
  </si>
  <si>
    <t>1628946099</t>
  </si>
  <si>
    <t>354410022700.S</t>
  </si>
  <si>
    <t>Tyč zachytávacia FeZn k oceľovému podstavcu označenie JD 20 a</t>
  </si>
  <si>
    <t>-350889716</t>
  </si>
  <si>
    <t>210222220.S</t>
  </si>
  <si>
    <t>Držiak zachytávacej tyče FeZn DJ1-8, pre vonkajšie práce</t>
  </si>
  <si>
    <t>943610553</t>
  </si>
  <si>
    <t>354410023700.S</t>
  </si>
  <si>
    <t>Držiak zachytávacej tyče s platničkou ocelový žiarovo zinkovaný označenie DJ 1 s platničkou</t>
  </si>
  <si>
    <t>-2125760150</t>
  </si>
  <si>
    <t>438823931</t>
  </si>
  <si>
    <t>HZS000115.S</t>
  </si>
  <si>
    <t>Stavebno montážne práce vykonávané priemyselným lezením (výškoví špecialisti) v rozsahu viac ako 8 hodín</t>
  </si>
  <si>
    <t>-1300183610</t>
  </si>
  <si>
    <t>52577091</t>
  </si>
  <si>
    <t>ZIMOVISKO</t>
  </si>
  <si>
    <t>Posúvač pre domové prípojky 6/4"-2", z liatiny, PN 16 na vodu, HAWLE alebo ekvivalent</t>
  </si>
  <si>
    <t>Navrtávací pás univerzálny s závitovým výstupom DN 100 - 6/4" na vodu, z tvárnej liatiny, strmeň nerez, HAWLE alebo ekvivalent</t>
  </si>
  <si>
    <t>Vodomerná a armatúrna šachta BG, lxšxv 1500x1400x1800 mm, objem 3,8 m3, železobetónová, HYDRO BG alebo ekvivalent</t>
  </si>
  <si>
    <t>Poklop uličný tuhý pre armatúry domovej prípojky, ťažký, šedá liatina GG 200 bitúmenovaná, HAWLE alebo ekvivalent</t>
  </si>
  <si>
    <t>Navrtávací pás univerzálny s závitovým výstupom DN 100 - 1" na vodu, z tvárnej liatiny, strmeň nerez, HAWLE alebo ekvivalent</t>
  </si>
  <si>
    <t>Požiarna nádrž KL PN 22, KLARTEC alebo ekvivalent</t>
  </si>
  <si>
    <t>Poklop kompozitný štvorcový, B125, 600x600mm, zámok s 2 skrutkami, výška 100mm, MIVA alebo ekvivalent</t>
  </si>
  <si>
    <t>Šachtová skruž TBH  100-50 so stupačkou, PREFA SUČANY alebo ekvivalent</t>
  </si>
  <si>
    <t>Šachtová skruž TBH  100-25 so stupačkou, PREFA SUČANY alebo ekvivalent</t>
  </si>
  <si>
    <t>Kónus TBS 100/65-60 so stupačkou, šachtový program, PREFA SUČANY alebo ekvivalent</t>
  </si>
  <si>
    <t>Vyrovnávací prstenec TBS 60-15, PREFA SUČANY alebo ekvivalent</t>
  </si>
  <si>
    <t>Filtračná prepážka do betónovej šachty DN 1000, EKODREN alebo ekvivalent</t>
  </si>
  <si>
    <t>Poklop BEGU betón - liatina 1000 PL600/B125 pre zaťaženie do 12,5 t pre revízne šachty DN 630 až 1000, PIPELIFE alebo ekvivalent</t>
  </si>
  <si>
    <t>Retenčná nádrž KL RN 33, KLARTEC alebo ekvivalent</t>
  </si>
  <si>
    <t>Retenčná nádrž KL RN 20, KLARTEC alebo ekvivalent</t>
  </si>
  <si>
    <t>Vyrovnávací prstenec 625/120/120, KLARTEC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</si>
</sst>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167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4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abSelected="1" view="pageBreakPreview" zoomScale="111" zoomScaleNormal="100" workbookViewId="0">
      <selection activeCell="AK35" sqref="AK35:AO35"/>
    </sheetView>
  </sheetViews>
  <sheetFormatPr defaultColWidth="8.6640625" defaultRowHeight="11.25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8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97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6"/>
      <c r="BS5" s="13" t="s">
        <v>6</v>
      </c>
    </row>
    <row r="6" spans="1:74" ht="36.950000000000003" customHeight="1">
      <c r="B6" s="16"/>
      <c r="D6" s="21" t="s">
        <v>11</v>
      </c>
      <c r="K6" s="198" t="s">
        <v>1417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6"/>
      <c r="BS6" s="13" t="s">
        <v>6</v>
      </c>
    </row>
    <row r="7" spans="1:74" ht="12" customHeight="1">
      <c r="B7" s="16"/>
      <c r="D7" s="22" t="s">
        <v>12</v>
      </c>
      <c r="K7" s="20" t="s">
        <v>1</v>
      </c>
      <c r="AK7" s="22" t="s">
        <v>13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14</v>
      </c>
      <c r="K8" s="20" t="s">
        <v>15</v>
      </c>
      <c r="AK8" s="22" t="s">
        <v>16</v>
      </c>
      <c r="AN8" s="162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 t="s">
        <v>1</v>
      </c>
      <c r="AR10" s="16"/>
      <c r="BS10" s="13" t="s">
        <v>6</v>
      </c>
    </row>
    <row r="11" spans="1:74" ht="18.600000000000001" customHeight="1">
      <c r="B11" s="16"/>
      <c r="E11" s="20" t="s">
        <v>19</v>
      </c>
      <c r="AK11" s="22" t="s">
        <v>20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21</v>
      </c>
      <c r="AK13" s="22" t="s">
        <v>18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20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22</v>
      </c>
      <c r="AK16" s="22" t="s">
        <v>18</v>
      </c>
      <c r="AN16" s="20" t="s">
        <v>1</v>
      </c>
      <c r="AR16" s="16"/>
      <c r="BS16" s="13" t="s">
        <v>3</v>
      </c>
    </row>
    <row r="17" spans="2:71" ht="18.600000000000001" customHeight="1">
      <c r="B17" s="16"/>
      <c r="E17" s="20" t="s">
        <v>19</v>
      </c>
      <c r="AK17" s="22" t="s">
        <v>20</v>
      </c>
      <c r="AN17" s="20" t="s">
        <v>1</v>
      </c>
      <c r="AR17" s="16"/>
      <c r="BS17" s="13" t="s">
        <v>23</v>
      </c>
    </row>
    <row r="18" spans="2:71" ht="6.95" customHeight="1">
      <c r="B18" s="16"/>
      <c r="AR18" s="16"/>
      <c r="BS18" s="13" t="s">
        <v>24</v>
      </c>
    </row>
    <row r="19" spans="2:71" ht="12" customHeight="1">
      <c r="B19" s="16"/>
      <c r="D19" s="22" t="s">
        <v>25</v>
      </c>
      <c r="AK19" s="22" t="s">
        <v>18</v>
      </c>
      <c r="AN19" s="20" t="s">
        <v>1</v>
      </c>
      <c r="AR19" s="16"/>
      <c r="BS19" s="13" t="s">
        <v>24</v>
      </c>
    </row>
    <row r="20" spans="2:71" ht="18.600000000000001" customHeight="1">
      <c r="B20" s="16"/>
      <c r="E20" s="20" t="s">
        <v>19</v>
      </c>
      <c r="AK20" s="22" t="s">
        <v>20</v>
      </c>
      <c r="AN20" s="20" t="s">
        <v>1</v>
      </c>
      <c r="AR20" s="16"/>
      <c r="BS20" s="13" t="s">
        <v>23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.1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0">
        <f>ROUND(AG94,2)</f>
        <v>0</v>
      </c>
      <c r="AL26" s="201"/>
      <c r="AM26" s="201"/>
      <c r="AN26" s="201"/>
      <c r="AO26" s="20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02" t="s">
        <v>28</v>
      </c>
      <c r="M28" s="202"/>
      <c r="N28" s="202"/>
      <c r="O28" s="202"/>
      <c r="P28" s="202"/>
      <c r="W28" s="202" t="s">
        <v>29</v>
      </c>
      <c r="X28" s="202"/>
      <c r="Y28" s="202"/>
      <c r="Z28" s="202"/>
      <c r="AA28" s="202"/>
      <c r="AB28" s="202"/>
      <c r="AC28" s="202"/>
      <c r="AD28" s="202"/>
      <c r="AE28" s="202"/>
      <c r="AK28" s="202" t="s">
        <v>30</v>
      </c>
      <c r="AL28" s="202"/>
      <c r="AM28" s="202"/>
      <c r="AN28" s="202"/>
      <c r="AO28" s="202"/>
      <c r="AR28" s="25"/>
    </row>
    <row r="29" spans="2:71" s="2" customFormat="1" ht="14.45" customHeight="1">
      <c r="B29" s="29"/>
      <c r="D29" s="22" t="s">
        <v>31</v>
      </c>
      <c r="F29" s="30" t="s">
        <v>32</v>
      </c>
      <c r="L29" s="184">
        <v>0.2</v>
      </c>
      <c r="M29" s="185"/>
      <c r="N29" s="185"/>
      <c r="O29" s="185"/>
      <c r="P29" s="185"/>
      <c r="Q29" s="31"/>
      <c r="R29" s="31"/>
      <c r="S29" s="31"/>
      <c r="T29" s="31"/>
      <c r="U29" s="31"/>
      <c r="V29" s="31"/>
      <c r="W29" s="186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F29" s="31"/>
      <c r="AG29" s="31"/>
      <c r="AH29" s="31"/>
      <c r="AI29" s="31"/>
      <c r="AJ29" s="31"/>
      <c r="AK29" s="186">
        <f>ROUND(AV94, 2)</f>
        <v>0</v>
      </c>
      <c r="AL29" s="185"/>
      <c r="AM29" s="185"/>
      <c r="AN29" s="185"/>
      <c r="AO29" s="185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33</v>
      </c>
      <c r="L30" s="193">
        <v>0.2</v>
      </c>
      <c r="M30" s="192"/>
      <c r="N30" s="192"/>
      <c r="O30" s="192"/>
      <c r="P30" s="192"/>
      <c r="W30" s="191">
        <f>AK26</f>
        <v>0</v>
      </c>
      <c r="X30" s="192"/>
      <c r="Y30" s="192"/>
      <c r="Z30" s="192"/>
      <c r="AA30" s="192"/>
      <c r="AB30" s="192"/>
      <c r="AC30" s="192"/>
      <c r="AD30" s="192"/>
      <c r="AE30" s="192"/>
      <c r="AK30" s="191">
        <f>ROUND(AW94, 2)</f>
        <v>0</v>
      </c>
      <c r="AL30" s="192"/>
      <c r="AM30" s="192"/>
      <c r="AN30" s="192"/>
      <c r="AO30" s="192"/>
      <c r="AR30" s="29"/>
    </row>
    <row r="31" spans="2:71" s="2" customFormat="1" ht="14.45" hidden="1" customHeight="1">
      <c r="B31" s="29"/>
      <c r="F31" s="22" t="s">
        <v>34</v>
      </c>
      <c r="L31" s="193">
        <v>0.2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29"/>
    </row>
    <row r="32" spans="2:71" s="2" customFormat="1" ht="14.45" hidden="1" customHeight="1">
      <c r="B32" s="29"/>
      <c r="F32" s="22" t="s">
        <v>35</v>
      </c>
      <c r="L32" s="193">
        <v>0.2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29"/>
    </row>
    <row r="33" spans="2:52" s="2" customFormat="1" ht="14.45" hidden="1" customHeight="1">
      <c r="B33" s="29"/>
      <c r="F33" s="30" t="s">
        <v>36</v>
      </c>
      <c r="L33" s="184">
        <v>0</v>
      </c>
      <c r="M33" s="185"/>
      <c r="N33" s="185"/>
      <c r="O33" s="185"/>
      <c r="P33" s="185"/>
      <c r="Q33" s="31"/>
      <c r="R33" s="31"/>
      <c r="S33" s="31"/>
      <c r="T33" s="31"/>
      <c r="U33" s="31"/>
      <c r="V33" s="31"/>
      <c r="W33" s="186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F33" s="31"/>
      <c r="AG33" s="31"/>
      <c r="AH33" s="31"/>
      <c r="AI33" s="31"/>
      <c r="AJ33" s="31"/>
      <c r="AK33" s="186">
        <v>0</v>
      </c>
      <c r="AL33" s="185"/>
      <c r="AM33" s="185"/>
      <c r="AN33" s="185"/>
      <c r="AO33" s="185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6.1" customHeight="1">
      <c r="B35" s="25"/>
      <c r="C35" s="33"/>
      <c r="D35" s="34" t="s">
        <v>37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38</v>
      </c>
      <c r="U35" s="35"/>
      <c r="V35" s="35"/>
      <c r="W35" s="35"/>
      <c r="X35" s="190" t="s">
        <v>39</v>
      </c>
      <c r="Y35" s="188"/>
      <c r="Z35" s="188"/>
      <c r="AA35" s="188"/>
      <c r="AB35" s="188"/>
      <c r="AC35" s="35"/>
      <c r="AD35" s="35"/>
      <c r="AE35" s="35"/>
      <c r="AF35" s="35"/>
      <c r="AG35" s="35"/>
      <c r="AH35" s="35"/>
      <c r="AI35" s="35"/>
      <c r="AJ35" s="35"/>
      <c r="AK35" s="187">
        <f>SUM(AK26:AK33)</f>
        <v>0</v>
      </c>
      <c r="AL35" s="188"/>
      <c r="AM35" s="188"/>
      <c r="AN35" s="188"/>
      <c r="AO35" s="189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42</v>
      </c>
      <c r="AI60" s="27"/>
      <c r="AJ60" s="27"/>
      <c r="AK60" s="27"/>
      <c r="AL60" s="27"/>
      <c r="AM60" s="39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45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42</v>
      </c>
      <c r="AI75" s="27"/>
      <c r="AJ75" s="27"/>
      <c r="AK75" s="27"/>
      <c r="AL75" s="27"/>
      <c r="AM75" s="39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10</v>
      </c>
      <c r="AR84" s="44"/>
    </row>
    <row r="85" spans="1:91" s="4" customFormat="1" ht="36.950000000000003" customHeight="1">
      <c r="B85" s="45"/>
      <c r="C85" s="46" t="s">
        <v>11</v>
      </c>
      <c r="L85" s="182" t="str">
        <f>K6</f>
        <v>ZIMOVISKO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14</v>
      </c>
      <c r="L87" s="47" t="str">
        <f>IF(K8="","",K8)</f>
        <v>Lenartov</v>
      </c>
      <c r="AI87" s="22" t="s">
        <v>16</v>
      </c>
      <c r="AM87" s="175" t="str">
        <f>IF(AN8= "","",AN8)</f>
        <v/>
      </c>
      <c r="AN87" s="175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17</v>
      </c>
      <c r="L89" s="3" t="str">
        <f>IF(E11= "","",E11)</f>
        <v xml:space="preserve"> </v>
      </c>
      <c r="AI89" s="22" t="s">
        <v>22</v>
      </c>
      <c r="AM89" s="173" t="str">
        <f>IF(E17="","",E17)</f>
        <v xml:space="preserve"> </v>
      </c>
      <c r="AN89" s="174"/>
      <c r="AO89" s="174"/>
      <c r="AP89" s="174"/>
      <c r="AR89" s="25"/>
      <c r="AS89" s="178" t="s">
        <v>47</v>
      </c>
      <c r="AT89" s="17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21</v>
      </c>
      <c r="L90" s="3" t="str">
        <f>IF(E14="","",E14)</f>
        <v xml:space="preserve"> </v>
      </c>
      <c r="AI90" s="22" t="s">
        <v>25</v>
      </c>
      <c r="AM90" s="173" t="str">
        <f>IF(E20="","",E20)</f>
        <v xml:space="preserve"> </v>
      </c>
      <c r="AN90" s="174"/>
      <c r="AO90" s="174"/>
      <c r="AP90" s="174"/>
      <c r="AR90" s="25"/>
      <c r="AS90" s="180"/>
      <c r="AT90" s="181"/>
      <c r="BD90" s="51"/>
    </row>
    <row r="91" spans="1:91" s="1" customFormat="1" ht="11.1" customHeight="1">
      <c r="B91" s="25"/>
      <c r="AR91" s="25"/>
      <c r="AS91" s="180"/>
      <c r="AT91" s="181"/>
      <c r="BD91" s="51"/>
    </row>
    <row r="92" spans="1:91" s="1" customFormat="1" ht="29.25" customHeight="1">
      <c r="B92" s="25"/>
      <c r="C92" s="203" t="s">
        <v>48</v>
      </c>
      <c r="D92" s="172"/>
      <c r="E92" s="172"/>
      <c r="F92" s="172"/>
      <c r="G92" s="172"/>
      <c r="H92" s="52"/>
      <c r="I92" s="176" t="s">
        <v>49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1" t="s">
        <v>50</v>
      </c>
      <c r="AH92" s="172"/>
      <c r="AI92" s="172"/>
      <c r="AJ92" s="172"/>
      <c r="AK92" s="172"/>
      <c r="AL92" s="172"/>
      <c r="AM92" s="172"/>
      <c r="AN92" s="176" t="s">
        <v>51</v>
      </c>
      <c r="AO92" s="172"/>
      <c r="AP92" s="177"/>
      <c r="AQ92" s="53" t="s">
        <v>52</v>
      </c>
      <c r="AR92" s="25"/>
      <c r="AS92" s="54" t="s">
        <v>53</v>
      </c>
      <c r="AT92" s="55" t="s">
        <v>54</v>
      </c>
      <c r="AU92" s="55" t="s">
        <v>55</v>
      </c>
      <c r="AV92" s="55" t="s">
        <v>56</v>
      </c>
      <c r="AW92" s="55" t="s">
        <v>57</v>
      </c>
      <c r="AX92" s="55" t="s">
        <v>58</v>
      </c>
      <c r="AY92" s="55" t="s">
        <v>59</v>
      </c>
      <c r="AZ92" s="55" t="s">
        <v>60</v>
      </c>
      <c r="BA92" s="55" t="s">
        <v>61</v>
      </c>
      <c r="BB92" s="55" t="s">
        <v>62</v>
      </c>
      <c r="BC92" s="55" t="s">
        <v>63</v>
      </c>
      <c r="BD92" s="56" t="s">
        <v>64</v>
      </c>
    </row>
    <row r="93" spans="1:91" s="1" customFormat="1" ht="11.1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5">
        <f>ROUND(AG95+SUM(AG98:AG104),2)</f>
        <v>0</v>
      </c>
      <c r="AH94" s="195"/>
      <c r="AI94" s="195"/>
      <c r="AJ94" s="195"/>
      <c r="AK94" s="195"/>
      <c r="AL94" s="195"/>
      <c r="AM94" s="195"/>
      <c r="AN94" s="165">
        <f>SUM(AG94,AT94)</f>
        <v>0</v>
      </c>
      <c r="AO94" s="165"/>
      <c r="AP94" s="165"/>
      <c r="AQ94" s="62" t="s">
        <v>1</v>
      </c>
      <c r="AR94" s="58"/>
      <c r="AS94" s="63">
        <f>ROUND(AS95+SUM(AS98:AS104),2)</f>
        <v>0</v>
      </c>
      <c r="AT94" s="64">
        <f t="shared" ref="AT94:AT104" si="0">ROUND(SUM(AV94:AW94),2)</f>
        <v>0</v>
      </c>
      <c r="AU94" s="65">
        <f>ROUND(AU95+SUM(AU98:AU104),5)</f>
        <v>8529.0347700000002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ROUND(AZ95+SUM(AZ98:AZ104),2)</f>
        <v>0</v>
      </c>
      <c r="BA94" s="64">
        <f>ROUND(BA95+SUM(BA98:BA104),2)</f>
        <v>0</v>
      </c>
      <c r="BB94" s="64">
        <f>ROUND(BB95+SUM(BB98:BB104),2)</f>
        <v>0</v>
      </c>
      <c r="BC94" s="64">
        <f>ROUND(BC95+SUM(BC98:BC104),2)</f>
        <v>0</v>
      </c>
      <c r="BD94" s="66">
        <f>ROUND(BD95+SUM(BD98:BD104),2)</f>
        <v>0</v>
      </c>
      <c r="BS94" s="67" t="s">
        <v>66</v>
      </c>
      <c r="BT94" s="67" t="s">
        <v>67</v>
      </c>
      <c r="BU94" s="68" t="s">
        <v>68</v>
      </c>
      <c r="BV94" s="67" t="s">
        <v>69</v>
      </c>
      <c r="BW94" s="67" t="s">
        <v>4</v>
      </c>
      <c r="BX94" s="67" t="s">
        <v>70</v>
      </c>
      <c r="CL94" s="67" t="s">
        <v>1</v>
      </c>
    </row>
    <row r="95" spans="1:91" s="6" customFormat="1" ht="24.75" customHeight="1">
      <c r="B95" s="69"/>
      <c r="C95" s="70"/>
      <c r="D95" s="194" t="s">
        <v>71</v>
      </c>
      <c r="E95" s="194"/>
      <c r="F95" s="194"/>
      <c r="G95" s="194"/>
      <c r="H95" s="194"/>
      <c r="I95" s="71"/>
      <c r="J95" s="194" t="s">
        <v>72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70">
        <f>ROUND(SUM(AG96:AG97),2)</f>
        <v>0</v>
      </c>
      <c r="AH95" s="164"/>
      <c r="AI95" s="164"/>
      <c r="AJ95" s="164"/>
      <c r="AK95" s="164"/>
      <c r="AL95" s="164"/>
      <c r="AM95" s="164"/>
      <c r="AN95" s="163">
        <f t="shared" ref="AN95:AN104" si="1">SUM(AG95,AT95)</f>
        <v>0</v>
      </c>
      <c r="AO95" s="164"/>
      <c r="AP95" s="164"/>
      <c r="AQ95" s="72" t="s">
        <v>73</v>
      </c>
      <c r="AR95" s="69"/>
      <c r="AS95" s="73">
        <f>ROUND(SUM(AS96:AS97),2)</f>
        <v>0</v>
      </c>
      <c r="AT95" s="74">
        <f t="shared" si="0"/>
        <v>0</v>
      </c>
      <c r="AU95" s="75">
        <f>ROUND(SUM(AU96:AU97),5)</f>
        <v>6996.1680299999998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ROUND(SUM(AZ96:AZ97),2)</f>
        <v>0</v>
      </c>
      <c r="BA95" s="74">
        <f>ROUND(SUM(BA96:BA97),2)</f>
        <v>0</v>
      </c>
      <c r="BB95" s="74">
        <f>ROUND(SUM(BB96:BB97),2)</f>
        <v>0</v>
      </c>
      <c r="BC95" s="74">
        <f>ROUND(SUM(BC96:BC97),2)</f>
        <v>0</v>
      </c>
      <c r="BD95" s="76">
        <f>ROUND(SUM(BD96:BD97),2)</f>
        <v>0</v>
      </c>
      <c r="BS95" s="77" t="s">
        <v>66</v>
      </c>
      <c r="BT95" s="77" t="s">
        <v>74</v>
      </c>
      <c r="BU95" s="77" t="s">
        <v>68</v>
      </c>
      <c r="BV95" s="77" t="s">
        <v>69</v>
      </c>
      <c r="BW95" s="77" t="s">
        <v>75</v>
      </c>
      <c r="BX95" s="77" t="s">
        <v>4</v>
      </c>
      <c r="CL95" s="77" t="s">
        <v>1</v>
      </c>
      <c r="CM95" s="77" t="s">
        <v>67</v>
      </c>
    </row>
    <row r="96" spans="1:91" s="3" customFormat="1" ht="16.5" customHeight="1">
      <c r="A96" s="78" t="s">
        <v>76</v>
      </c>
      <c r="B96" s="44"/>
      <c r="C96" s="9"/>
      <c r="D96" s="9"/>
      <c r="E96" s="196" t="s">
        <v>77</v>
      </c>
      <c r="F96" s="196"/>
      <c r="G96" s="196"/>
      <c r="H96" s="196"/>
      <c r="I96" s="196"/>
      <c r="J96" s="9"/>
      <c r="K96" s="196" t="s">
        <v>78</v>
      </c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66">
        <f>'SC 1 - Hlavný SO'!J32</f>
        <v>0</v>
      </c>
      <c r="AH96" s="167"/>
      <c r="AI96" s="167"/>
      <c r="AJ96" s="167"/>
      <c r="AK96" s="167"/>
      <c r="AL96" s="167"/>
      <c r="AM96" s="167"/>
      <c r="AN96" s="166">
        <f t="shared" si="1"/>
        <v>0</v>
      </c>
      <c r="AO96" s="167"/>
      <c r="AP96" s="167"/>
      <c r="AQ96" s="79" t="s">
        <v>79</v>
      </c>
      <c r="AR96" s="44"/>
      <c r="AS96" s="80">
        <v>0</v>
      </c>
      <c r="AT96" s="81">
        <f t="shared" si="0"/>
        <v>0</v>
      </c>
      <c r="AU96" s="82">
        <f>'SC 1 - Hlavný SO'!P132</f>
        <v>5946.469874280001</v>
      </c>
      <c r="AV96" s="81">
        <f>'SC 1 - Hlavný SO'!J35</f>
        <v>0</v>
      </c>
      <c r="AW96" s="81">
        <f>'SC 1 - Hlavný SO'!J36</f>
        <v>0</v>
      </c>
      <c r="AX96" s="81">
        <f>'SC 1 - Hlavný SO'!J37</f>
        <v>0</v>
      </c>
      <c r="AY96" s="81">
        <f>'SC 1 - Hlavný SO'!J38</f>
        <v>0</v>
      </c>
      <c r="AZ96" s="81">
        <f>'SC 1 - Hlavný SO'!F35</f>
        <v>0</v>
      </c>
      <c r="BA96" s="81">
        <f>'SC 1 - Hlavný SO'!F36</f>
        <v>0</v>
      </c>
      <c r="BB96" s="81">
        <f>'SC 1 - Hlavný SO'!F37</f>
        <v>0</v>
      </c>
      <c r="BC96" s="81">
        <f>'SC 1 - Hlavný SO'!F38</f>
        <v>0</v>
      </c>
      <c r="BD96" s="83">
        <f>'SC 1 - Hlavný SO'!F39</f>
        <v>0</v>
      </c>
      <c r="BT96" s="20" t="s">
        <v>80</v>
      </c>
      <c r="BV96" s="20" t="s">
        <v>69</v>
      </c>
      <c r="BW96" s="20" t="s">
        <v>81</v>
      </c>
      <c r="BX96" s="20" t="s">
        <v>75</v>
      </c>
      <c r="CL96" s="20" t="s">
        <v>1</v>
      </c>
    </row>
    <row r="97" spans="1:91" s="3" customFormat="1" ht="16.5" customHeight="1">
      <c r="A97" s="78" t="s">
        <v>76</v>
      </c>
      <c r="B97" s="44"/>
      <c r="C97" s="9"/>
      <c r="D97" s="9"/>
      <c r="E97" s="196" t="s">
        <v>82</v>
      </c>
      <c r="F97" s="196"/>
      <c r="G97" s="196"/>
      <c r="H97" s="196"/>
      <c r="I97" s="196"/>
      <c r="J97" s="9"/>
      <c r="K97" s="196" t="s">
        <v>83</v>
      </c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66">
        <f>'SC 2 - Spevnené plochy + ...'!J32</f>
        <v>0</v>
      </c>
      <c r="AH97" s="167"/>
      <c r="AI97" s="167"/>
      <c r="AJ97" s="167"/>
      <c r="AK97" s="167"/>
      <c r="AL97" s="167"/>
      <c r="AM97" s="167"/>
      <c r="AN97" s="166">
        <f t="shared" si="1"/>
        <v>0</v>
      </c>
      <c r="AO97" s="167"/>
      <c r="AP97" s="167"/>
      <c r="AQ97" s="79" t="s">
        <v>79</v>
      </c>
      <c r="AR97" s="44"/>
      <c r="AS97" s="80">
        <v>0</v>
      </c>
      <c r="AT97" s="81">
        <f t="shared" si="0"/>
        <v>0</v>
      </c>
      <c r="AU97" s="82">
        <f>'SC 2 - Spevnené plochy + ...'!P129</f>
        <v>1049.69815434</v>
      </c>
      <c r="AV97" s="81">
        <f>'SC 2 - Spevnené plochy + ...'!J35</f>
        <v>0</v>
      </c>
      <c r="AW97" s="81">
        <f>'SC 2 - Spevnené plochy + ...'!J36</f>
        <v>0</v>
      </c>
      <c r="AX97" s="81">
        <f>'SC 2 - Spevnené plochy + ...'!J37</f>
        <v>0</v>
      </c>
      <c r="AY97" s="81">
        <f>'SC 2 - Spevnené plochy + ...'!J38</f>
        <v>0</v>
      </c>
      <c r="AZ97" s="81">
        <f>'SC 2 - Spevnené plochy + ...'!F35</f>
        <v>0</v>
      </c>
      <c r="BA97" s="81">
        <f>'SC 2 - Spevnené plochy + ...'!F36</f>
        <v>0</v>
      </c>
      <c r="BB97" s="81">
        <f>'SC 2 - Spevnené plochy + ...'!F37</f>
        <v>0</v>
      </c>
      <c r="BC97" s="81">
        <f>'SC 2 - Spevnené plochy + ...'!F38</f>
        <v>0</v>
      </c>
      <c r="BD97" s="83">
        <f>'SC 2 - Spevnené plochy + ...'!F39</f>
        <v>0</v>
      </c>
      <c r="BT97" s="20" t="s">
        <v>80</v>
      </c>
      <c r="BV97" s="20" t="s">
        <v>69</v>
      </c>
      <c r="BW97" s="20" t="s">
        <v>84</v>
      </c>
      <c r="BX97" s="20" t="s">
        <v>75</v>
      </c>
      <c r="CL97" s="20" t="s">
        <v>1</v>
      </c>
    </row>
    <row r="98" spans="1:91" s="6" customFormat="1" ht="16.5" customHeight="1">
      <c r="A98" s="78" t="s">
        <v>76</v>
      </c>
      <c r="B98" s="69"/>
      <c r="C98" s="70"/>
      <c r="D98" s="194" t="s">
        <v>85</v>
      </c>
      <c r="E98" s="194"/>
      <c r="F98" s="194"/>
      <c r="G98" s="194"/>
      <c r="H98" s="194"/>
      <c r="I98" s="71"/>
      <c r="J98" s="194" t="s">
        <v>86</v>
      </c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63">
        <f>'SO 03 - Vodovodná prípojka'!J30</f>
        <v>0</v>
      </c>
      <c r="AH98" s="164"/>
      <c r="AI98" s="164"/>
      <c r="AJ98" s="164"/>
      <c r="AK98" s="164"/>
      <c r="AL98" s="164"/>
      <c r="AM98" s="164"/>
      <c r="AN98" s="163">
        <f t="shared" si="1"/>
        <v>0</v>
      </c>
      <c r="AO98" s="164"/>
      <c r="AP98" s="164"/>
      <c r="AQ98" s="72" t="s">
        <v>73</v>
      </c>
      <c r="AR98" s="69"/>
      <c r="AS98" s="73">
        <v>0</v>
      </c>
      <c r="AT98" s="74">
        <f t="shared" si="0"/>
        <v>0</v>
      </c>
      <c r="AU98" s="75">
        <f>'SO 03 - Vodovodná prípojka'!P126</f>
        <v>161.734658</v>
      </c>
      <c r="AV98" s="74">
        <f>'SO 03 - Vodovodná prípojka'!J33</f>
        <v>0</v>
      </c>
      <c r="AW98" s="74">
        <f>'SO 03 - Vodovodná prípojka'!J34</f>
        <v>0</v>
      </c>
      <c r="AX98" s="74">
        <f>'SO 03 - Vodovodná prípojka'!J35</f>
        <v>0</v>
      </c>
      <c r="AY98" s="74">
        <f>'SO 03 - Vodovodná prípojka'!J36</f>
        <v>0</v>
      </c>
      <c r="AZ98" s="74">
        <f>'SO 03 - Vodovodná prípojka'!F33</f>
        <v>0</v>
      </c>
      <c r="BA98" s="74">
        <f>'SO 03 - Vodovodná prípojka'!F34</f>
        <v>0</v>
      </c>
      <c r="BB98" s="74">
        <f>'SO 03 - Vodovodná prípojka'!F35</f>
        <v>0</v>
      </c>
      <c r="BC98" s="74">
        <f>'SO 03 - Vodovodná prípojka'!F36</f>
        <v>0</v>
      </c>
      <c r="BD98" s="76">
        <f>'SO 03 - Vodovodná prípojka'!F37</f>
        <v>0</v>
      </c>
      <c r="BT98" s="77" t="s">
        <v>74</v>
      </c>
      <c r="BV98" s="77" t="s">
        <v>69</v>
      </c>
      <c r="BW98" s="77" t="s">
        <v>87</v>
      </c>
      <c r="BX98" s="77" t="s">
        <v>4</v>
      </c>
      <c r="CL98" s="77" t="s">
        <v>1</v>
      </c>
      <c r="CM98" s="77" t="s">
        <v>67</v>
      </c>
    </row>
    <row r="99" spans="1:91" s="6" customFormat="1" ht="16.5" customHeight="1">
      <c r="A99" s="78" t="s">
        <v>76</v>
      </c>
      <c r="B99" s="69"/>
      <c r="C99" s="70"/>
      <c r="D99" s="194" t="s">
        <v>88</v>
      </c>
      <c r="E99" s="194"/>
      <c r="F99" s="194"/>
      <c r="G99" s="194"/>
      <c r="H99" s="194"/>
      <c r="I99" s="71"/>
      <c r="J99" s="194" t="s">
        <v>89</v>
      </c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63">
        <f>'SO 04 - Požiarny vodovod'!J30</f>
        <v>0</v>
      </c>
      <c r="AH99" s="164"/>
      <c r="AI99" s="164"/>
      <c r="AJ99" s="164"/>
      <c r="AK99" s="164"/>
      <c r="AL99" s="164"/>
      <c r="AM99" s="164"/>
      <c r="AN99" s="163">
        <f t="shared" si="1"/>
        <v>0</v>
      </c>
      <c r="AO99" s="164"/>
      <c r="AP99" s="164"/>
      <c r="AQ99" s="72" t="s">
        <v>73</v>
      </c>
      <c r="AR99" s="69"/>
      <c r="AS99" s="73">
        <v>0</v>
      </c>
      <c r="AT99" s="74">
        <f t="shared" si="0"/>
        <v>0</v>
      </c>
      <c r="AU99" s="75">
        <f>'SO 04 - Požiarny vodovod'!P126</f>
        <v>144.4339545</v>
      </c>
      <c r="AV99" s="74">
        <f>'SO 04 - Požiarny vodovod'!J33</f>
        <v>0</v>
      </c>
      <c r="AW99" s="74">
        <f>'SO 04 - Požiarny vodovod'!J34</f>
        <v>0</v>
      </c>
      <c r="AX99" s="74">
        <f>'SO 04 - Požiarny vodovod'!J35</f>
        <v>0</v>
      </c>
      <c r="AY99" s="74">
        <f>'SO 04 - Požiarny vodovod'!J36</f>
        <v>0</v>
      </c>
      <c r="AZ99" s="74">
        <f>'SO 04 - Požiarny vodovod'!F33</f>
        <v>0</v>
      </c>
      <c r="BA99" s="74">
        <f>'SO 04 - Požiarny vodovod'!F34</f>
        <v>0</v>
      </c>
      <c r="BB99" s="74">
        <f>'SO 04 - Požiarny vodovod'!F35</f>
        <v>0</v>
      </c>
      <c r="BC99" s="74">
        <f>'SO 04 - Požiarny vodovod'!F36</f>
        <v>0</v>
      </c>
      <c r="BD99" s="76">
        <f>'SO 04 - Požiarny vodovod'!F37</f>
        <v>0</v>
      </c>
      <c r="BT99" s="77" t="s">
        <v>74</v>
      </c>
      <c r="BV99" s="77" t="s">
        <v>69</v>
      </c>
      <c r="BW99" s="77" t="s">
        <v>90</v>
      </c>
      <c r="BX99" s="77" t="s">
        <v>4</v>
      </c>
      <c r="CL99" s="77" t="s">
        <v>1</v>
      </c>
      <c r="CM99" s="77" t="s">
        <v>67</v>
      </c>
    </row>
    <row r="100" spans="1:91" s="6" customFormat="1" ht="16.5" customHeight="1">
      <c r="A100" s="78" t="s">
        <v>76</v>
      </c>
      <c r="B100" s="69"/>
      <c r="C100" s="70"/>
      <c r="D100" s="194" t="s">
        <v>91</v>
      </c>
      <c r="E100" s="194"/>
      <c r="F100" s="194"/>
      <c r="G100" s="194"/>
      <c r="H100" s="194"/>
      <c r="I100" s="71"/>
      <c r="J100" s="194" t="s">
        <v>92</v>
      </c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63">
        <f>'SO 05 - Daždová kanalizácia'!J30</f>
        <v>0</v>
      </c>
      <c r="AH100" s="164"/>
      <c r="AI100" s="164"/>
      <c r="AJ100" s="164"/>
      <c r="AK100" s="164"/>
      <c r="AL100" s="164"/>
      <c r="AM100" s="164"/>
      <c r="AN100" s="163">
        <f t="shared" si="1"/>
        <v>0</v>
      </c>
      <c r="AO100" s="164"/>
      <c r="AP100" s="164"/>
      <c r="AQ100" s="72" t="s">
        <v>73</v>
      </c>
      <c r="AR100" s="69"/>
      <c r="AS100" s="73">
        <v>0</v>
      </c>
      <c r="AT100" s="74">
        <f t="shared" si="0"/>
        <v>0</v>
      </c>
      <c r="AU100" s="75">
        <f>'SO 05 - Daždová kanalizácia'!P124</f>
        <v>274.58987909999996</v>
      </c>
      <c r="AV100" s="74">
        <f>'SO 05 - Daždová kanalizácia'!J33</f>
        <v>0</v>
      </c>
      <c r="AW100" s="74">
        <f>'SO 05 - Daždová kanalizácia'!J34</f>
        <v>0</v>
      </c>
      <c r="AX100" s="74">
        <f>'SO 05 - Daždová kanalizácia'!J35</f>
        <v>0</v>
      </c>
      <c r="AY100" s="74">
        <f>'SO 05 - Daždová kanalizácia'!J36</f>
        <v>0</v>
      </c>
      <c r="AZ100" s="74">
        <f>'SO 05 - Daždová kanalizácia'!F33</f>
        <v>0</v>
      </c>
      <c r="BA100" s="74">
        <f>'SO 05 - Daždová kanalizácia'!F34</f>
        <v>0</v>
      </c>
      <c r="BB100" s="74">
        <f>'SO 05 - Daždová kanalizácia'!F35</f>
        <v>0</v>
      </c>
      <c r="BC100" s="74">
        <f>'SO 05 - Daždová kanalizácia'!F36</f>
        <v>0</v>
      </c>
      <c r="BD100" s="76">
        <f>'SO 05 - Daždová kanalizácia'!F37</f>
        <v>0</v>
      </c>
      <c r="BT100" s="77" t="s">
        <v>74</v>
      </c>
      <c r="BV100" s="77" t="s">
        <v>69</v>
      </c>
      <c r="BW100" s="77" t="s">
        <v>93</v>
      </c>
      <c r="BX100" s="77" t="s">
        <v>4</v>
      </c>
      <c r="CL100" s="77" t="s">
        <v>19</v>
      </c>
      <c r="CM100" s="77" t="s">
        <v>67</v>
      </c>
    </row>
    <row r="101" spans="1:91" s="6" customFormat="1" ht="16.5" customHeight="1">
      <c r="A101" s="78" t="s">
        <v>76</v>
      </c>
      <c r="B101" s="69"/>
      <c r="C101" s="70"/>
      <c r="D101" s="194" t="s">
        <v>94</v>
      </c>
      <c r="E101" s="194"/>
      <c r="F101" s="194"/>
      <c r="G101" s="194"/>
      <c r="H101" s="194"/>
      <c r="I101" s="71"/>
      <c r="J101" s="194" t="s">
        <v>95</v>
      </c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63">
        <f>'SO 06 - Kanalizačná prípojka'!J30</f>
        <v>0</v>
      </c>
      <c r="AH101" s="164"/>
      <c r="AI101" s="164"/>
      <c r="AJ101" s="164"/>
      <c r="AK101" s="164"/>
      <c r="AL101" s="164"/>
      <c r="AM101" s="164"/>
      <c r="AN101" s="163">
        <f t="shared" si="1"/>
        <v>0</v>
      </c>
      <c r="AO101" s="164"/>
      <c r="AP101" s="164"/>
      <c r="AQ101" s="72" t="s">
        <v>73</v>
      </c>
      <c r="AR101" s="69"/>
      <c r="AS101" s="73">
        <v>0</v>
      </c>
      <c r="AT101" s="74">
        <f t="shared" si="0"/>
        <v>0</v>
      </c>
      <c r="AU101" s="75">
        <f>'SO 06 - Kanalizačná prípojka'!P126</f>
        <v>41.699275700000001</v>
      </c>
      <c r="AV101" s="74">
        <f>'SO 06 - Kanalizačná prípojka'!J33</f>
        <v>0</v>
      </c>
      <c r="AW101" s="74">
        <f>'SO 06 - Kanalizačná prípojka'!J34</f>
        <v>0</v>
      </c>
      <c r="AX101" s="74">
        <f>'SO 06 - Kanalizačná prípojka'!J35</f>
        <v>0</v>
      </c>
      <c r="AY101" s="74">
        <f>'SO 06 - Kanalizačná prípojka'!J36</f>
        <v>0</v>
      </c>
      <c r="AZ101" s="74">
        <f>'SO 06 - Kanalizačná prípojka'!F33</f>
        <v>0</v>
      </c>
      <c r="BA101" s="74">
        <f>'SO 06 - Kanalizačná prípojka'!F34</f>
        <v>0</v>
      </c>
      <c r="BB101" s="74">
        <f>'SO 06 - Kanalizačná prípojka'!F35</f>
        <v>0</v>
      </c>
      <c r="BC101" s="74">
        <f>'SO 06 - Kanalizačná prípojka'!F36</f>
        <v>0</v>
      </c>
      <c r="BD101" s="76">
        <f>'SO 06 - Kanalizačná prípojka'!F37</f>
        <v>0</v>
      </c>
      <c r="BT101" s="77" t="s">
        <v>74</v>
      </c>
      <c r="BV101" s="77" t="s">
        <v>69</v>
      </c>
      <c r="BW101" s="77" t="s">
        <v>96</v>
      </c>
      <c r="BX101" s="77" t="s">
        <v>4</v>
      </c>
      <c r="CL101" s="77" t="s">
        <v>19</v>
      </c>
      <c r="CM101" s="77" t="s">
        <v>67</v>
      </c>
    </row>
    <row r="102" spans="1:91" s="6" customFormat="1" ht="16.5" customHeight="1">
      <c r="A102" s="78" t="s">
        <v>76</v>
      </c>
      <c r="B102" s="69"/>
      <c r="C102" s="70"/>
      <c r="D102" s="194" t="s">
        <v>97</v>
      </c>
      <c r="E102" s="194"/>
      <c r="F102" s="194"/>
      <c r="G102" s="194"/>
      <c r="H102" s="194"/>
      <c r="I102" s="71"/>
      <c r="J102" s="194" t="s">
        <v>98</v>
      </c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63">
        <f>'SO 07 - Zdravotechnika'!J30</f>
        <v>0</v>
      </c>
      <c r="AH102" s="164"/>
      <c r="AI102" s="164"/>
      <c r="AJ102" s="164"/>
      <c r="AK102" s="164"/>
      <c r="AL102" s="164"/>
      <c r="AM102" s="164"/>
      <c r="AN102" s="163">
        <f t="shared" si="1"/>
        <v>0</v>
      </c>
      <c r="AO102" s="164"/>
      <c r="AP102" s="164"/>
      <c r="AQ102" s="72" t="s">
        <v>73</v>
      </c>
      <c r="AR102" s="69"/>
      <c r="AS102" s="73">
        <v>0</v>
      </c>
      <c r="AT102" s="74">
        <f t="shared" si="0"/>
        <v>0</v>
      </c>
      <c r="AU102" s="75">
        <f>'SO 07 - Zdravotechnika'!P126</f>
        <v>261.65797000000003</v>
      </c>
      <c r="AV102" s="74">
        <f>'SO 07 - Zdravotechnika'!J33</f>
        <v>0</v>
      </c>
      <c r="AW102" s="74">
        <f>'SO 07 - Zdravotechnika'!J34</f>
        <v>0</v>
      </c>
      <c r="AX102" s="74">
        <f>'SO 07 - Zdravotechnika'!J35</f>
        <v>0</v>
      </c>
      <c r="AY102" s="74">
        <f>'SO 07 - Zdravotechnika'!J36</f>
        <v>0</v>
      </c>
      <c r="AZ102" s="74">
        <f>'SO 07 - Zdravotechnika'!F33</f>
        <v>0</v>
      </c>
      <c r="BA102" s="74">
        <f>'SO 07 - Zdravotechnika'!F34</f>
        <v>0</v>
      </c>
      <c r="BB102" s="74">
        <f>'SO 07 - Zdravotechnika'!F35</f>
        <v>0</v>
      </c>
      <c r="BC102" s="74">
        <f>'SO 07 - Zdravotechnika'!F36</f>
        <v>0</v>
      </c>
      <c r="BD102" s="76">
        <f>'SO 07 - Zdravotechnika'!F37</f>
        <v>0</v>
      </c>
      <c r="BT102" s="77" t="s">
        <v>74</v>
      </c>
      <c r="BV102" s="77" t="s">
        <v>69</v>
      </c>
      <c r="BW102" s="77" t="s">
        <v>99</v>
      </c>
      <c r="BX102" s="77" t="s">
        <v>4</v>
      </c>
      <c r="CL102" s="77" t="s">
        <v>19</v>
      </c>
      <c r="CM102" s="77" t="s">
        <v>67</v>
      </c>
    </row>
    <row r="103" spans="1:91" s="6" customFormat="1" ht="16.5" customHeight="1">
      <c r="A103" s="78" t="s">
        <v>76</v>
      </c>
      <c r="B103" s="69"/>
      <c r="C103" s="70"/>
      <c r="D103" s="194" t="s">
        <v>100</v>
      </c>
      <c r="E103" s="194"/>
      <c r="F103" s="194"/>
      <c r="G103" s="194"/>
      <c r="H103" s="194"/>
      <c r="I103" s="71"/>
      <c r="J103" s="194" t="s">
        <v>101</v>
      </c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63">
        <f>'SO 08 - ELI'!J30</f>
        <v>0</v>
      </c>
      <c r="AH103" s="164"/>
      <c r="AI103" s="164"/>
      <c r="AJ103" s="164"/>
      <c r="AK103" s="164"/>
      <c r="AL103" s="164"/>
      <c r="AM103" s="164"/>
      <c r="AN103" s="163">
        <f t="shared" si="1"/>
        <v>0</v>
      </c>
      <c r="AO103" s="164"/>
      <c r="AP103" s="164"/>
      <c r="AQ103" s="72" t="s">
        <v>73</v>
      </c>
      <c r="AR103" s="69"/>
      <c r="AS103" s="73">
        <v>0</v>
      </c>
      <c r="AT103" s="74">
        <f t="shared" si="0"/>
        <v>0</v>
      </c>
      <c r="AU103" s="75">
        <f>'SO 08 - ELI'!P121</f>
        <v>458.77600000000007</v>
      </c>
      <c r="AV103" s="74">
        <f>'SO 08 - ELI'!J33</f>
        <v>0</v>
      </c>
      <c r="AW103" s="74">
        <f>'SO 08 - ELI'!J34</f>
        <v>0</v>
      </c>
      <c r="AX103" s="74">
        <f>'SO 08 - ELI'!J35</f>
        <v>0</v>
      </c>
      <c r="AY103" s="74">
        <f>'SO 08 - ELI'!J36</f>
        <v>0</v>
      </c>
      <c r="AZ103" s="74">
        <f>'SO 08 - ELI'!F33</f>
        <v>0</v>
      </c>
      <c r="BA103" s="74">
        <f>'SO 08 - ELI'!F34</f>
        <v>0</v>
      </c>
      <c r="BB103" s="74">
        <f>'SO 08 - ELI'!F35</f>
        <v>0</v>
      </c>
      <c r="BC103" s="74">
        <f>'SO 08 - ELI'!F36</f>
        <v>0</v>
      </c>
      <c r="BD103" s="76">
        <f>'SO 08 - ELI'!F37</f>
        <v>0</v>
      </c>
      <c r="BT103" s="77" t="s">
        <v>74</v>
      </c>
      <c r="BV103" s="77" t="s">
        <v>69</v>
      </c>
      <c r="BW103" s="77" t="s">
        <v>102</v>
      </c>
      <c r="BX103" s="77" t="s">
        <v>4</v>
      </c>
      <c r="CL103" s="77" t="s">
        <v>1</v>
      </c>
      <c r="CM103" s="77" t="s">
        <v>67</v>
      </c>
    </row>
    <row r="104" spans="1:91" s="6" customFormat="1" ht="16.5" customHeight="1">
      <c r="A104" s="78" t="s">
        <v>76</v>
      </c>
      <c r="B104" s="69"/>
      <c r="C104" s="70"/>
      <c r="D104" s="194" t="s">
        <v>103</v>
      </c>
      <c r="E104" s="194"/>
      <c r="F104" s="194"/>
      <c r="G104" s="194"/>
      <c r="H104" s="194"/>
      <c r="I104" s="71"/>
      <c r="J104" s="194" t="s">
        <v>104</v>
      </c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63">
        <f>'SO 09 - LPS'!J30</f>
        <v>0</v>
      </c>
      <c r="AH104" s="164"/>
      <c r="AI104" s="164"/>
      <c r="AJ104" s="164"/>
      <c r="AK104" s="164"/>
      <c r="AL104" s="164"/>
      <c r="AM104" s="164"/>
      <c r="AN104" s="163">
        <f t="shared" si="1"/>
        <v>0</v>
      </c>
      <c r="AO104" s="164"/>
      <c r="AP104" s="164"/>
      <c r="AQ104" s="72" t="s">
        <v>73</v>
      </c>
      <c r="AR104" s="69"/>
      <c r="AS104" s="84">
        <v>0</v>
      </c>
      <c r="AT104" s="85">
        <f t="shared" si="0"/>
        <v>0</v>
      </c>
      <c r="AU104" s="86">
        <f>'SO 09 - LPS'!P119</f>
        <v>189.97499999999999</v>
      </c>
      <c r="AV104" s="85">
        <f>'SO 09 - LPS'!J33</f>
        <v>0</v>
      </c>
      <c r="AW104" s="85">
        <f>'SO 09 - LPS'!J34</f>
        <v>0</v>
      </c>
      <c r="AX104" s="85">
        <f>'SO 09 - LPS'!J35</f>
        <v>0</v>
      </c>
      <c r="AY104" s="85">
        <f>'SO 09 - LPS'!J36</f>
        <v>0</v>
      </c>
      <c r="AZ104" s="85">
        <f>'SO 09 - LPS'!F33</f>
        <v>0</v>
      </c>
      <c r="BA104" s="85">
        <f>'SO 09 - LPS'!F34</f>
        <v>0</v>
      </c>
      <c r="BB104" s="85">
        <f>'SO 09 - LPS'!F35</f>
        <v>0</v>
      </c>
      <c r="BC104" s="85">
        <f>'SO 09 - LPS'!F36</f>
        <v>0</v>
      </c>
      <c r="BD104" s="87">
        <f>'SO 09 - LPS'!F37</f>
        <v>0</v>
      </c>
      <c r="BT104" s="77" t="s">
        <v>74</v>
      </c>
      <c r="BV104" s="77" t="s">
        <v>69</v>
      </c>
      <c r="BW104" s="77" t="s">
        <v>105</v>
      </c>
      <c r="BX104" s="77" t="s">
        <v>4</v>
      </c>
      <c r="CL104" s="77" t="s">
        <v>1</v>
      </c>
      <c r="CM104" s="77" t="s">
        <v>67</v>
      </c>
    </row>
    <row r="105" spans="1:91" s="1" customFormat="1" ht="30" customHeight="1">
      <c r="B105" s="25"/>
      <c r="AR105" s="25"/>
    </row>
    <row r="106" spans="1:91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25"/>
    </row>
  </sheetData>
  <mergeCells count="76">
    <mergeCell ref="E96:I96"/>
    <mergeCell ref="E97:I97"/>
    <mergeCell ref="C92:G92"/>
    <mergeCell ref="D98:H98"/>
    <mergeCell ref="D95:H95"/>
    <mergeCell ref="D103:H103"/>
    <mergeCell ref="D101:H101"/>
    <mergeCell ref="D102:H102"/>
    <mergeCell ref="D99:H99"/>
    <mergeCell ref="J100:AF100"/>
    <mergeCell ref="L29:P29"/>
    <mergeCell ref="W29:AE29"/>
    <mergeCell ref="AK29:AO29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  <mergeCell ref="L31:P31"/>
    <mergeCell ref="L32:P32"/>
    <mergeCell ref="W32:AE32"/>
    <mergeCell ref="AK32:AO32"/>
    <mergeCell ref="D104:H104"/>
    <mergeCell ref="J104:AF104"/>
    <mergeCell ref="AG94:AM94"/>
    <mergeCell ref="J103:AF103"/>
    <mergeCell ref="J95:AF95"/>
    <mergeCell ref="K96:AF96"/>
    <mergeCell ref="K97:AF97"/>
    <mergeCell ref="J99:AF99"/>
    <mergeCell ref="J101:AF101"/>
    <mergeCell ref="J102:AF102"/>
    <mergeCell ref="J98:AF98"/>
    <mergeCell ref="D100:H100"/>
    <mergeCell ref="W33:AE33"/>
    <mergeCell ref="AK33:AO33"/>
    <mergeCell ref="AK35:AO35"/>
    <mergeCell ref="X35:AB35"/>
    <mergeCell ref="W30:AE30"/>
    <mergeCell ref="W31:AE31"/>
    <mergeCell ref="AK31:AO31"/>
    <mergeCell ref="AR2:BE2"/>
    <mergeCell ref="AG99:AM99"/>
    <mergeCell ref="AG96:AM96"/>
    <mergeCell ref="AG95:AM95"/>
    <mergeCell ref="AG92:AM92"/>
    <mergeCell ref="AM89:AP89"/>
    <mergeCell ref="AM90:AP90"/>
    <mergeCell ref="AM87:AN87"/>
    <mergeCell ref="AN96:AP96"/>
    <mergeCell ref="AN97:AP97"/>
    <mergeCell ref="AN95:AP95"/>
    <mergeCell ref="AN92:AP92"/>
    <mergeCell ref="AS89:AT91"/>
    <mergeCell ref="L85:AO85"/>
    <mergeCell ref="I92:AF92"/>
    <mergeCell ref="L33:P33"/>
    <mergeCell ref="AN104:AP104"/>
    <mergeCell ref="AG104:AM104"/>
    <mergeCell ref="AN94:AP94"/>
    <mergeCell ref="AN101:AP101"/>
    <mergeCell ref="AN103:AP103"/>
    <mergeCell ref="AN102:AP102"/>
    <mergeCell ref="AN100:AP100"/>
    <mergeCell ref="AN98:AP98"/>
    <mergeCell ref="AN99:AP99"/>
    <mergeCell ref="AG103:AM103"/>
    <mergeCell ref="AG101:AM101"/>
    <mergeCell ref="AG98:AM98"/>
    <mergeCell ref="AG97:AM97"/>
    <mergeCell ref="AG100:AM100"/>
    <mergeCell ref="AG102:AM102"/>
  </mergeCells>
  <hyperlinks>
    <hyperlink ref="A96" location="'SC 1 - Hlavný SO'!C2" display="/" xr:uid="{00000000-0004-0000-0000-000000000000}"/>
    <hyperlink ref="A97" location="'SC 2 - Spevnené plochy + ...'!C2" display="/" xr:uid="{00000000-0004-0000-0000-000001000000}"/>
    <hyperlink ref="A98" location="'SO 03 - Vodovodná prípojka'!C2" display="/" xr:uid="{00000000-0004-0000-0000-000003000000}"/>
    <hyperlink ref="A99" location="'SO 04 - Požiarny vodovod'!C2" display="/" xr:uid="{00000000-0004-0000-0000-000004000000}"/>
    <hyperlink ref="A100" location="'SO 05 - Daždová kanalizácia'!C2" display="/" xr:uid="{00000000-0004-0000-0000-000005000000}"/>
    <hyperlink ref="A101" location="'SO 06 - Kanalizačná prípojka'!C2" display="/" xr:uid="{00000000-0004-0000-0000-000006000000}"/>
    <hyperlink ref="A102" location="'SO 07 - Zdravotechnika'!C2" display="/" xr:uid="{00000000-0004-0000-0000-000007000000}"/>
    <hyperlink ref="A103" location="'SO 08 - ELI'!C2" display="/" xr:uid="{00000000-0004-0000-0000-000008000000}"/>
    <hyperlink ref="A104" location="'SO 09 - LPS'!C2" display="/" xr:uid="{00000000-0004-0000-0000-000009000000}"/>
  </hyperlinks>
  <pageMargins left="0.39374999999999999" right="0.39374999999999999" top="0.39374999999999999" bottom="0.39374999999999999" header="0" footer="0"/>
  <pageSetup paperSize="9" scale="74" fitToHeight="100" orientation="portrait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BM157"/>
  <sheetViews>
    <sheetView showGridLines="0" view="pageBreakPreview" topLeftCell="A136" zoomScale="94" zoomScaleNormal="100" workbookViewId="0">
      <selection activeCell="I128" sqref="I128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43.1640625" customWidth="1"/>
    <col min="7" max="7" width="7.5" customWidth="1"/>
    <col min="8" max="8" width="14" customWidth="1"/>
    <col min="9" max="10" width="15.6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1318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19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19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19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ROUND(J119,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ROUND((SUM(BE119:BE156)),  2)</f>
        <v>0</v>
      </c>
      <c r="G33" s="93"/>
      <c r="H33" s="93"/>
      <c r="I33" s="94">
        <v>0.2</v>
      </c>
      <c r="J33" s="92">
        <f>ROUND(((SUM(BE119:BE156))*I33),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ROUND((SUM(BF119:BF156)),  2)</f>
        <v>0</v>
      </c>
      <c r="I34" s="95">
        <v>0.2</v>
      </c>
      <c r="J34" s="81">
        <f>ROUND(((SUM(BF119:BF156))*I34),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ROUND((SUM(BG119:BG156)),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ROUND((SUM(BH119:BH156)),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ROUND((SUM(BI119:BI156)),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09 - LPS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17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J119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649</v>
      </c>
      <c r="E97" s="109"/>
      <c r="F97" s="109"/>
      <c r="G97" s="109"/>
      <c r="H97" s="109"/>
      <c r="I97" s="109"/>
      <c r="J97" s="110">
        <f>J120</f>
        <v>0</v>
      </c>
      <c r="L97" s="107"/>
    </row>
    <row r="98" spans="2:12" s="9" customFormat="1" ht="20.100000000000001" customHeight="1">
      <c r="B98" s="111"/>
      <c r="D98" s="112" t="s">
        <v>1194</v>
      </c>
      <c r="E98" s="113"/>
      <c r="F98" s="113"/>
      <c r="G98" s="113"/>
      <c r="H98" s="113"/>
      <c r="I98" s="113"/>
      <c r="J98" s="114">
        <f>J121</f>
        <v>0</v>
      </c>
      <c r="L98" s="111"/>
    </row>
    <row r="99" spans="2:12" s="8" customFormat="1" ht="24.95" customHeight="1">
      <c r="B99" s="107"/>
      <c r="D99" s="108" t="s">
        <v>505</v>
      </c>
      <c r="E99" s="109"/>
      <c r="F99" s="109"/>
      <c r="G99" s="109"/>
      <c r="H99" s="109"/>
      <c r="I99" s="109"/>
      <c r="J99" s="110">
        <f>J153</f>
        <v>0</v>
      </c>
      <c r="L99" s="107"/>
    </row>
    <row r="100" spans="2:12" s="1" customFormat="1" ht="21.75" customHeight="1">
      <c r="B100" s="25"/>
      <c r="L100" s="25"/>
    </row>
    <row r="101" spans="2:12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5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5"/>
    </row>
    <row r="106" spans="2:12" s="1" customFormat="1" ht="24.95" customHeight="1">
      <c r="B106" s="25"/>
      <c r="C106" s="17" t="s">
        <v>128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11</v>
      </c>
      <c r="L108" s="25"/>
    </row>
    <row r="109" spans="2:12" s="1" customFormat="1" ht="16.5" customHeight="1">
      <c r="B109" s="25"/>
      <c r="E109" s="205" t="str">
        <f>E7</f>
        <v>ZIMOVISKO</v>
      </c>
      <c r="F109" s="206"/>
      <c r="G109" s="206"/>
      <c r="H109" s="206"/>
      <c r="L109" s="25"/>
    </row>
    <row r="110" spans="2:12" s="1" customFormat="1" ht="12" customHeight="1">
      <c r="B110" s="25"/>
      <c r="C110" s="22" t="s">
        <v>107</v>
      </c>
      <c r="L110" s="25"/>
    </row>
    <row r="111" spans="2:12" s="1" customFormat="1" ht="16.5" customHeight="1">
      <c r="B111" s="25"/>
      <c r="E111" s="182" t="str">
        <f>E9</f>
        <v>SO 09 - LPS</v>
      </c>
      <c r="F111" s="204"/>
      <c r="G111" s="204"/>
      <c r="H111" s="204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14</v>
      </c>
      <c r="F113" s="20" t="str">
        <f>F12</f>
        <v xml:space="preserve"> </v>
      </c>
      <c r="I113" s="22" t="s">
        <v>16</v>
      </c>
      <c r="J113" s="48">
        <f>IF(J12="","",J12)</f>
        <v>0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17</v>
      </c>
      <c r="F115" s="20" t="str">
        <f>E15</f>
        <v xml:space="preserve"> </v>
      </c>
      <c r="I115" s="22" t="s">
        <v>22</v>
      </c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21</v>
      </c>
      <c r="F116" s="20" t="str">
        <f>IF(E18="","",E18)</f>
        <v xml:space="preserve"> </v>
      </c>
      <c r="I116" s="22" t="s">
        <v>25</v>
      </c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15"/>
      <c r="C118" s="116" t="s">
        <v>129</v>
      </c>
      <c r="D118" s="117" t="s">
        <v>52</v>
      </c>
      <c r="E118" s="117" t="s">
        <v>48</v>
      </c>
      <c r="F118" s="117" t="s">
        <v>49</v>
      </c>
      <c r="G118" s="117" t="s">
        <v>130</v>
      </c>
      <c r="H118" s="117" t="s">
        <v>131</v>
      </c>
      <c r="I118" s="117" t="s">
        <v>132</v>
      </c>
      <c r="J118" s="118" t="s">
        <v>113</v>
      </c>
      <c r="K118" s="119" t="s">
        <v>133</v>
      </c>
      <c r="L118" s="115"/>
      <c r="M118" s="54" t="s">
        <v>1</v>
      </c>
      <c r="N118" s="55" t="s">
        <v>31</v>
      </c>
      <c r="O118" s="55" t="s">
        <v>134</v>
      </c>
      <c r="P118" s="55" t="s">
        <v>135</v>
      </c>
      <c r="Q118" s="55" t="s">
        <v>136</v>
      </c>
      <c r="R118" s="55" t="s">
        <v>137</v>
      </c>
      <c r="S118" s="55" t="s">
        <v>138</v>
      </c>
      <c r="T118" s="56" t="s">
        <v>139</v>
      </c>
    </row>
    <row r="119" spans="2:65" s="1" customFormat="1" ht="23.1" customHeight="1">
      <c r="B119" s="25"/>
      <c r="C119" s="59" t="s">
        <v>114</v>
      </c>
      <c r="J119" s="120">
        <f>BK119</f>
        <v>0</v>
      </c>
      <c r="L119" s="25"/>
      <c r="M119" s="57"/>
      <c r="N119" s="49"/>
      <c r="O119" s="49"/>
      <c r="P119" s="121">
        <f>P120+P153</f>
        <v>189.97499999999999</v>
      </c>
      <c r="Q119" s="49"/>
      <c r="R119" s="121">
        <f>R120+R153</f>
        <v>0.43520999999999993</v>
      </c>
      <c r="S119" s="49"/>
      <c r="T119" s="122">
        <f>T120+T153</f>
        <v>0</v>
      </c>
      <c r="AT119" s="13" t="s">
        <v>66</v>
      </c>
      <c r="AU119" s="13" t="s">
        <v>115</v>
      </c>
      <c r="BK119" s="123">
        <f>BK120+BK153</f>
        <v>0</v>
      </c>
    </row>
    <row r="120" spans="2:65" s="11" customFormat="1" ht="26.1" customHeight="1">
      <c r="B120" s="124"/>
      <c r="D120" s="125" t="s">
        <v>66</v>
      </c>
      <c r="E120" s="126" t="s">
        <v>246</v>
      </c>
      <c r="F120" s="126" t="s">
        <v>761</v>
      </c>
      <c r="J120" s="127">
        <f>BK120</f>
        <v>0</v>
      </c>
      <c r="L120" s="124"/>
      <c r="M120" s="128"/>
      <c r="P120" s="129">
        <f>P121</f>
        <v>126.22499999999999</v>
      </c>
      <c r="R120" s="129">
        <f>R121</f>
        <v>0.43520999999999993</v>
      </c>
      <c r="T120" s="130">
        <f>T121</f>
        <v>0</v>
      </c>
      <c r="AR120" s="125" t="s">
        <v>153</v>
      </c>
      <c r="AT120" s="131" t="s">
        <v>66</v>
      </c>
      <c r="AU120" s="131" t="s">
        <v>67</v>
      </c>
      <c r="AY120" s="125" t="s">
        <v>142</v>
      </c>
      <c r="BK120" s="132">
        <f>BK121</f>
        <v>0</v>
      </c>
    </row>
    <row r="121" spans="2:65" s="11" customFormat="1" ht="23.1" customHeight="1">
      <c r="B121" s="124"/>
      <c r="D121" s="125" t="s">
        <v>66</v>
      </c>
      <c r="E121" s="133" t="s">
        <v>1196</v>
      </c>
      <c r="F121" s="133" t="s">
        <v>1197</v>
      </c>
      <c r="J121" s="134">
        <f>BK121</f>
        <v>0</v>
      </c>
      <c r="L121" s="124"/>
      <c r="M121" s="128"/>
      <c r="P121" s="129">
        <f>SUM(P122:P152)</f>
        <v>126.22499999999999</v>
      </c>
      <c r="R121" s="129">
        <f>SUM(R122:R152)</f>
        <v>0.43520999999999993</v>
      </c>
      <c r="T121" s="130">
        <f>SUM(T122:T152)</f>
        <v>0</v>
      </c>
      <c r="AR121" s="125" t="s">
        <v>153</v>
      </c>
      <c r="AT121" s="131" t="s">
        <v>66</v>
      </c>
      <c r="AU121" s="131" t="s">
        <v>74</v>
      </c>
      <c r="AY121" s="125" t="s">
        <v>142</v>
      </c>
      <c r="BK121" s="132">
        <f>SUM(BK122:BK152)</f>
        <v>0</v>
      </c>
    </row>
    <row r="122" spans="2:65" s="1" customFormat="1" ht="21.75" customHeight="1">
      <c r="B122" s="135"/>
      <c r="C122" s="136" t="s">
        <v>74</v>
      </c>
      <c r="D122" s="136" t="s">
        <v>144</v>
      </c>
      <c r="E122" s="137" t="s">
        <v>1319</v>
      </c>
      <c r="F122" s="138" t="s">
        <v>1320</v>
      </c>
      <c r="G122" s="139" t="s">
        <v>291</v>
      </c>
      <c r="H122" s="140">
        <v>9</v>
      </c>
      <c r="I122" s="140"/>
      <c r="J122" s="140">
        <f t="shared" ref="J122:J152" si="0">ROUND(I122*H122,3)</f>
        <v>0</v>
      </c>
      <c r="K122" s="141"/>
      <c r="L122" s="25"/>
      <c r="M122" s="142" t="s">
        <v>1</v>
      </c>
      <c r="N122" s="143" t="s">
        <v>33</v>
      </c>
      <c r="O122" s="144">
        <v>0.16700000000000001</v>
      </c>
      <c r="P122" s="144">
        <f t="shared" ref="P122:P152" si="1">O122*H122</f>
        <v>1.5030000000000001</v>
      </c>
      <c r="Q122" s="144">
        <v>0</v>
      </c>
      <c r="R122" s="144">
        <f t="shared" ref="R122:R152" si="2">Q122*H122</f>
        <v>0</v>
      </c>
      <c r="S122" s="144">
        <v>0</v>
      </c>
      <c r="T122" s="145">
        <f t="shared" ref="T122:T152" si="3">S122*H122</f>
        <v>0</v>
      </c>
      <c r="AR122" s="146" t="s">
        <v>419</v>
      </c>
      <c r="AT122" s="146" t="s">
        <v>144</v>
      </c>
      <c r="AU122" s="146" t="s">
        <v>80</v>
      </c>
      <c r="AY122" s="13" t="s">
        <v>142</v>
      </c>
      <c r="BE122" s="147">
        <f t="shared" ref="BE122:BE152" si="4">IF(N122="základná",J122,0)</f>
        <v>0</v>
      </c>
      <c r="BF122" s="147">
        <f t="shared" ref="BF122:BF152" si="5">IF(N122="znížená",J122,0)</f>
        <v>0</v>
      </c>
      <c r="BG122" s="147">
        <f t="shared" ref="BG122:BG152" si="6">IF(N122="zákl. prenesená",J122,0)</f>
        <v>0</v>
      </c>
      <c r="BH122" s="147">
        <f t="shared" ref="BH122:BH152" si="7">IF(N122="zníž. prenesená",J122,0)</f>
        <v>0</v>
      </c>
      <c r="BI122" s="147">
        <f t="shared" ref="BI122:BI152" si="8">IF(N122="nulová",J122,0)</f>
        <v>0</v>
      </c>
      <c r="BJ122" s="13" t="s">
        <v>80</v>
      </c>
      <c r="BK122" s="148">
        <f t="shared" ref="BK122:BK152" si="9">ROUND(I122*H122,3)</f>
        <v>0</v>
      </c>
      <c r="BL122" s="13" t="s">
        <v>419</v>
      </c>
      <c r="BM122" s="146" t="s">
        <v>1321</v>
      </c>
    </row>
    <row r="123" spans="2:65" s="1" customFormat="1" ht="16.5" customHeight="1">
      <c r="B123" s="135"/>
      <c r="C123" s="149" t="s">
        <v>80</v>
      </c>
      <c r="D123" s="149" t="s">
        <v>246</v>
      </c>
      <c r="E123" s="150" t="s">
        <v>1322</v>
      </c>
      <c r="F123" s="151" t="s">
        <v>1323</v>
      </c>
      <c r="G123" s="152" t="s">
        <v>291</v>
      </c>
      <c r="H123" s="153">
        <v>9</v>
      </c>
      <c r="I123" s="153"/>
      <c r="J123" s="153">
        <f t="shared" si="0"/>
        <v>0</v>
      </c>
      <c r="K123" s="154"/>
      <c r="L123" s="155"/>
      <c r="M123" s="156" t="s">
        <v>1</v>
      </c>
      <c r="N123" s="157" t="s">
        <v>33</v>
      </c>
      <c r="O123" s="144">
        <v>0</v>
      </c>
      <c r="P123" s="144">
        <f t="shared" si="1"/>
        <v>0</v>
      </c>
      <c r="Q123" s="144">
        <v>3.8000000000000002E-4</v>
      </c>
      <c r="R123" s="144">
        <f t="shared" si="2"/>
        <v>3.4200000000000003E-3</v>
      </c>
      <c r="S123" s="144">
        <v>0</v>
      </c>
      <c r="T123" s="145">
        <f t="shared" si="3"/>
        <v>0</v>
      </c>
      <c r="AR123" s="146" t="s">
        <v>635</v>
      </c>
      <c r="AT123" s="146" t="s">
        <v>246</v>
      </c>
      <c r="AU123" s="146" t="s">
        <v>80</v>
      </c>
      <c r="AY123" s="13" t="s">
        <v>142</v>
      </c>
      <c r="BE123" s="147">
        <f t="shared" si="4"/>
        <v>0</v>
      </c>
      <c r="BF123" s="147">
        <f t="shared" si="5"/>
        <v>0</v>
      </c>
      <c r="BG123" s="147">
        <f t="shared" si="6"/>
        <v>0</v>
      </c>
      <c r="BH123" s="147">
        <f t="shared" si="7"/>
        <v>0</v>
      </c>
      <c r="BI123" s="147">
        <f t="shared" si="8"/>
        <v>0</v>
      </c>
      <c r="BJ123" s="13" t="s">
        <v>80</v>
      </c>
      <c r="BK123" s="148">
        <f t="shared" si="9"/>
        <v>0</v>
      </c>
      <c r="BL123" s="13" t="s">
        <v>635</v>
      </c>
      <c r="BM123" s="146" t="s">
        <v>1324</v>
      </c>
    </row>
    <row r="124" spans="2:65" s="1" customFormat="1" ht="16.5" customHeight="1">
      <c r="B124" s="135"/>
      <c r="C124" s="136" t="s">
        <v>153</v>
      </c>
      <c r="D124" s="136" t="s">
        <v>144</v>
      </c>
      <c r="E124" s="137" t="s">
        <v>1325</v>
      </c>
      <c r="F124" s="138" t="s">
        <v>1326</v>
      </c>
      <c r="G124" s="139" t="s">
        <v>291</v>
      </c>
      <c r="H124" s="140">
        <v>20</v>
      </c>
      <c r="I124" s="140"/>
      <c r="J124" s="140">
        <f t="shared" si="0"/>
        <v>0</v>
      </c>
      <c r="K124" s="141"/>
      <c r="L124" s="25"/>
      <c r="M124" s="142" t="s">
        <v>1</v>
      </c>
      <c r="N124" s="143" t="s">
        <v>33</v>
      </c>
      <c r="O124" s="144">
        <v>0.11700000000000001</v>
      </c>
      <c r="P124" s="144">
        <f t="shared" si="1"/>
        <v>2.3400000000000003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419</v>
      </c>
      <c r="AT124" s="146" t="s">
        <v>144</v>
      </c>
      <c r="AU124" s="146" t="s">
        <v>80</v>
      </c>
      <c r="AY124" s="13" t="s">
        <v>142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80</v>
      </c>
      <c r="BK124" s="148">
        <f t="shared" si="9"/>
        <v>0</v>
      </c>
      <c r="BL124" s="13" t="s">
        <v>419</v>
      </c>
      <c r="BM124" s="146" t="s">
        <v>1327</v>
      </c>
    </row>
    <row r="125" spans="2:65" s="1" customFormat="1" ht="16.5" customHeight="1">
      <c r="B125" s="135"/>
      <c r="C125" s="149" t="s">
        <v>148</v>
      </c>
      <c r="D125" s="149" t="s">
        <v>246</v>
      </c>
      <c r="E125" s="150" t="s">
        <v>1328</v>
      </c>
      <c r="F125" s="151" t="s">
        <v>1329</v>
      </c>
      <c r="G125" s="152" t="s">
        <v>291</v>
      </c>
      <c r="H125" s="153">
        <v>20</v>
      </c>
      <c r="I125" s="153"/>
      <c r="J125" s="153">
        <f t="shared" si="0"/>
        <v>0</v>
      </c>
      <c r="K125" s="154"/>
      <c r="L125" s="155"/>
      <c r="M125" s="156" t="s">
        <v>1</v>
      </c>
      <c r="N125" s="157" t="s">
        <v>33</v>
      </c>
      <c r="O125" s="144">
        <v>0</v>
      </c>
      <c r="P125" s="144">
        <f t="shared" si="1"/>
        <v>0</v>
      </c>
      <c r="Q125" s="144">
        <v>1.4999999999999999E-4</v>
      </c>
      <c r="R125" s="144">
        <f t="shared" si="2"/>
        <v>2.9999999999999996E-3</v>
      </c>
      <c r="S125" s="144">
        <v>0</v>
      </c>
      <c r="T125" s="145">
        <f t="shared" si="3"/>
        <v>0</v>
      </c>
      <c r="AR125" s="146" t="s">
        <v>635</v>
      </c>
      <c r="AT125" s="146" t="s">
        <v>246</v>
      </c>
      <c r="AU125" s="146" t="s">
        <v>80</v>
      </c>
      <c r="AY125" s="13" t="s">
        <v>142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80</v>
      </c>
      <c r="BK125" s="148">
        <f t="shared" si="9"/>
        <v>0</v>
      </c>
      <c r="BL125" s="13" t="s">
        <v>635</v>
      </c>
      <c r="BM125" s="146" t="s">
        <v>1330</v>
      </c>
    </row>
    <row r="126" spans="2:65" s="1" customFormat="1" ht="16.5" customHeight="1">
      <c r="B126" s="135"/>
      <c r="C126" s="136" t="s">
        <v>160</v>
      </c>
      <c r="D126" s="136" t="s">
        <v>144</v>
      </c>
      <c r="E126" s="137" t="s">
        <v>1331</v>
      </c>
      <c r="F126" s="138" t="s">
        <v>1332</v>
      </c>
      <c r="G126" s="139" t="s">
        <v>291</v>
      </c>
      <c r="H126" s="140">
        <v>12</v>
      </c>
      <c r="I126" s="140"/>
      <c r="J126" s="140">
        <f t="shared" si="0"/>
        <v>0</v>
      </c>
      <c r="K126" s="141"/>
      <c r="L126" s="25"/>
      <c r="M126" s="142" t="s">
        <v>1</v>
      </c>
      <c r="N126" s="143" t="s">
        <v>33</v>
      </c>
      <c r="O126" s="144">
        <v>0.11700000000000001</v>
      </c>
      <c r="P126" s="144">
        <f t="shared" si="1"/>
        <v>1.4040000000000001</v>
      </c>
      <c r="Q126" s="144">
        <v>0</v>
      </c>
      <c r="R126" s="144">
        <f t="shared" si="2"/>
        <v>0</v>
      </c>
      <c r="S126" s="144">
        <v>0</v>
      </c>
      <c r="T126" s="145">
        <f t="shared" si="3"/>
        <v>0</v>
      </c>
      <c r="AR126" s="146" t="s">
        <v>419</v>
      </c>
      <c r="AT126" s="146" t="s">
        <v>144</v>
      </c>
      <c r="AU126" s="146" t="s">
        <v>80</v>
      </c>
      <c r="AY126" s="13" t="s">
        <v>142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80</v>
      </c>
      <c r="BK126" s="148">
        <f t="shared" si="9"/>
        <v>0</v>
      </c>
      <c r="BL126" s="13" t="s">
        <v>419</v>
      </c>
      <c r="BM126" s="146" t="s">
        <v>1333</v>
      </c>
    </row>
    <row r="127" spans="2:65" s="1" customFormat="1" ht="16.5" customHeight="1">
      <c r="B127" s="135"/>
      <c r="C127" s="149" t="s">
        <v>164</v>
      </c>
      <c r="D127" s="149" t="s">
        <v>246</v>
      </c>
      <c r="E127" s="150" t="s">
        <v>1334</v>
      </c>
      <c r="F127" s="151" t="s">
        <v>1335</v>
      </c>
      <c r="G127" s="152" t="s">
        <v>291</v>
      </c>
      <c r="H127" s="153">
        <v>12</v>
      </c>
      <c r="I127" s="153"/>
      <c r="J127" s="153">
        <f t="shared" si="0"/>
        <v>0</v>
      </c>
      <c r="K127" s="154"/>
      <c r="L127" s="155"/>
      <c r="M127" s="156" t="s">
        <v>1</v>
      </c>
      <c r="N127" s="157" t="s">
        <v>33</v>
      </c>
      <c r="O127" s="144">
        <v>0</v>
      </c>
      <c r="P127" s="144">
        <f t="shared" si="1"/>
        <v>0</v>
      </c>
      <c r="Q127" s="144">
        <v>1.3999999999999999E-4</v>
      </c>
      <c r="R127" s="144">
        <f t="shared" si="2"/>
        <v>1.6799999999999999E-3</v>
      </c>
      <c r="S127" s="144">
        <v>0</v>
      </c>
      <c r="T127" s="145">
        <f t="shared" si="3"/>
        <v>0</v>
      </c>
      <c r="AR127" s="146" t="s">
        <v>635</v>
      </c>
      <c r="AT127" s="146" t="s">
        <v>246</v>
      </c>
      <c r="AU127" s="146" t="s">
        <v>80</v>
      </c>
      <c r="AY127" s="13" t="s">
        <v>142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80</v>
      </c>
      <c r="BK127" s="148">
        <f t="shared" si="9"/>
        <v>0</v>
      </c>
      <c r="BL127" s="13" t="s">
        <v>635</v>
      </c>
      <c r="BM127" s="146" t="s">
        <v>1336</v>
      </c>
    </row>
    <row r="128" spans="2:65" s="1" customFormat="1" ht="16.5" customHeight="1">
      <c r="B128" s="135"/>
      <c r="C128" s="136" t="s">
        <v>169</v>
      </c>
      <c r="D128" s="136" t="s">
        <v>144</v>
      </c>
      <c r="E128" s="137" t="s">
        <v>1337</v>
      </c>
      <c r="F128" s="138" t="s">
        <v>1338</v>
      </c>
      <c r="G128" s="139" t="s">
        <v>291</v>
      </c>
      <c r="H128" s="140">
        <v>9</v>
      </c>
      <c r="I128" s="140"/>
      <c r="J128" s="140">
        <f t="shared" si="0"/>
        <v>0</v>
      </c>
      <c r="K128" s="141"/>
      <c r="L128" s="25"/>
      <c r="M128" s="142" t="s">
        <v>1</v>
      </c>
      <c r="N128" s="143" t="s">
        <v>33</v>
      </c>
      <c r="O128" s="144">
        <v>0.16700000000000001</v>
      </c>
      <c r="P128" s="144">
        <f t="shared" si="1"/>
        <v>1.5030000000000001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419</v>
      </c>
      <c r="AT128" s="146" t="s">
        <v>144</v>
      </c>
      <c r="AU128" s="146" t="s">
        <v>80</v>
      </c>
      <c r="AY128" s="13" t="s">
        <v>142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80</v>
      </c>
      <c r="BK128" s="148">
        <f t="shared" si="9"/>
        <v>0</v>
      </c>
      <c r="BL128" s="13" t="s">
        <v>419</v>
      </c>
      <c r="BM128" s="146" t="s">
        <v>1339</v>
      </c>
    </row>
    <row r="129" spans="2:65" s="1" customFormat="1" ht="16.5" customHeight="1">
      <c r="B129" s="135"/>
      <c r="C129" s="149" t="s">
        <v>173</v>
      </c>
      <c r="D129" s="149" t="s">
        <v>246</v>
      </c>
      <c r="E129" s="150" t="s">
        <v>1340</v>
      </c>
      <c r="F129" s="151" t="s">
        <v>1341</v>
      </c>
      <c r="G129" s="152" t="s">
        <v>291</v>
      </c>
      <c r="H129" s="153">
        <v>9</v>
      </c>
      <c r="I129" s="153"/>
      <c r="J129" s="153">
        <f t="shared" si="0"/>
        <v>0</v>
      </c>
      <c r="K129" s="154"/>
      <c r="L129" s="155"/>
      <c r="M129" s="156" t="s">
        <v>1</v>
      </c>
      <c r="N129" s="157" t="s">
        <v>33</v>
      </c>
      <c r="O129" s="144">
        <v>0</v>
      </c>
      <c r="P129" s="144">
        <f t="shared" si="1"/>
        <v>0</v>
      </c>
      <c r="Q129" s="144">
        <v>1E-4</v>
      </c>
      <c r="R129" s="144">
        <f t="shared" si="2"/>
        <v>9.0000000000000008E-4</v>
      </c>
      <c r="S129" s="144">
        <v>0</v>
      </c>
      <c r="T129" s="145">
        <f t="shared" si="3"/>
        <v>0</v>
      </c>
      <c r="AR129" s="146" t="s">
        <v>635</v>
      </c>
      <c r="AT129" s="146" t="s">
        <v>246</v>
      </c>
      <c r="AU129" s="146" t="s">
        <v>80</v>
      </c>
      <c r="AY129" s="13" t="s">
        <v>142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80</v>
      </c>
      <c r="BK129" s="148">
        <f t="shared" si="9"/>
        <v>0</v>
      </c>
      <c r="BL129" s="13" t="s">
        <v>635</v>
      </c>
      <c r="BM129" s="146" t="s">
        <v>1342</v>
      </c>
    </row>
    <row r="130" spans="2:65" s="1" customFormat="1" ht="16.5" customHeight="1">
      <c r="B130" s="135"/>
      <c r="C130" s="136" t="s">
        <v>177</v>
      </c>
      <c r="D130" s="136" t="s">
        <v>144</v>
      </c>
      <c r="E130" s="137" t="s">
        <v>1343</v>
      </c>
      <c r="F130" s="138" t="s">
        <v>1344</v>
      </c>
      <c r="G130" s="139" t="s">
        <v>291</v>
      </c>
      <c r="H130" s="140">
        <v>12</v>
      </c>
      <c r="I130" s="140"/>
      <c r="J130" s="140">
        <f t="shared" si="0"/>
        <v>0</v>
      </c>
      <c r="K130" s="141"/>
      <c r="L130" s="25"/>
      <c r="M130" s="142" t="s">
        <v>1</v>
      </c>
      <c r="N130" s="143" t="s">
        <v>33</v>
      </c>
      <c r="O130" s="144">
        <v>0.11700000000000001</v>
      </c>
      <c r="P130" s="144">
        <f t="shared" si="1"/>
        <v>1.4040000000000001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419</v>
      </c>
      <c r="AT130" s="146" t="s">
        <v>144</v>
      </c>
      <c r="AU130" s="146" t="s">
        <v>80</v>
      </c>
      <c r="AY130" s="13" t="s">
        <v>142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8">
        <f t="shared" si="9"/>
        <v>0</v>
      </c>
      <c r="BL130" s="13" t="s">
        <v>419</v>
      </c>
      <c r="BM130" s="146" t="s">
        <v>1345</v>
      </c>
    </row>
    <row r="131" spans="2:65" s="1" customFormat="1" ht="16.5" customHeight="1">
      <c r="B131" s="135"/>
      <c r="C131" s="149" t="s">
        <v>181</v>
      </c>
      <c r="D131" s="149" t="s">
        <v>246</v>
      </c>
      <c r="E131" s="150" t="s">
        <v>1346</v>
      </c>
      <c r="F131" s="151" t="s">
        <v>1347</v>
      </c>
      <c r="G131" s="152" t="s">
        <v>291</v>
      </c>
      <c r="H131" s="153">
        <v>12</v>
      </c>
      <c r="I131" s="153"/>
      <c r="J131" s="153">
        <f t="shared" si="0"/>
        <v>0</v>
      </c>
      <c r="K131" s="154"/>
      <c r="L131" s="155"/>
      <c r="M131" s="156" t="s">
        <v>1</v>
      </c>
      <c r="N131" s="157" t="s">
        <v>33</v>
      </c>
      <c r="O131" s="144">
        <v>0</v>
      </c>
      <c r="P131" s="144">
        <f t="shared" si="1"/>
        <v>0</v>
      </c>
      <c r="Q131" s="144">
        <v>1.6000000000000001E-4</v>
      </c>
      <c r="R131" s="144">
        <f t="shared" si="2"/>
        <v>1.9200000000000003E-3</v>
      </c>
      <c r="S131" s="144">
        <v>0</v>
      </c>
      <c r="T131" s="145">
        <f t="shared" si="3"/>
        <v>0</v>
      </c>
      <c r="AR131" s="146" t="s">
        <v>635</v>
      </c>
      <c r="AT131" s="146" t="s">
        <v>246</v>
      </c>
      <c r="AU131" s="146" t="s">
        <v>80</v>
      </c>
      <c r="AY131" s="13" t="s">
        <v>142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8">
        <f t="shared" si="9"/>
        <v>0</v>
      </c>
      <c r="BL131" s="13" t="s">
        <v>635</v>
      </c>
      <c r="BM131" s="146" t="s">
        <v>1348</v>
      </c>
    </row>
    <row r="132" spans="2:65" s="1" customFormat="1" ht="16.5" customHeight="1">
      <c r="B132" s="135"/>
      <c r="C132" s="136" t="s">
        <v>186</v>
      </c>
      <c r="D132" s="136" t="s">
        <v>144</v>
      </c>
      <c r="E132" s="137" t="s">
        <v>1349</v>
      </c>
      <c r="F132" s="138" t="s">
        <v>1350</v>
      </c>
      <c r="G132" s="139" t="s">
        <v>291</v>
      </c>
      <c r="H132" s="140">
        <v>2</v>
      </c>
      <c r="I132" s="140"/>
      <c r="J132" s="140">
        <f t="shared" si="0"/>
        <v>0</v>
      </c>
      <c r="K132" s="141"/>
      <c r="L132" s="25"/>
      <c r="M132" s="142" t="s">
        <v>1</v>
      </c>
      <c r="N132" s="143" t="s">
        <v>33</v>
      </c>
      <c r="O132" s="144">
        <v>0.11700000000000001</v>
      </c>
      <c r="P132" s="144">
        <f t="shared" si="1"/>
        <v>0.23400000000000001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419</v>
      </c>
      <c r="AT132" s="146" t="s">
        <v>144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419</v>
      </c>
      <c r="BM132" s="146" t="s">
        <v>1351</v>
      </c>
    </row>
    <row r="133" spans="2:65" s="1" customFormat="1" ht="16.5" customHeight="1">
      <c r="B133" s="135"/>
      <c r="C133" s="149" t="s">
        <v>190</v>
      </c>
      <c r="D133" s="149" t="s">
        <v>246</v>
      </c>
      <c r="E133" s="150" t="s">
        <v>1352</v>
      </c>
      <c r="F133" s="151" t="s">
        <v>1353</v>
      </c>
      <c r="G133" s="152" t="s">
        <v>291</v>
      </c>
      <c r="H133" s="153">
        <v>2</v>
      </c>
      <c r="I133" s="153"/>
      <c r="J133" s="153">
        <f t="shared" si="0"/>
        <v>0</v>
      </c>
      <c r="K133" s="154"/>
      <c r="L133" s="155"/>
      <c r="M133" s="156" t="s">
        <v>1</v>
      </c>
      <c r="N133" s="157" t="s">
        <v>33</v>
      </c>
      <c r="O133" s="144">
        <v>0</v>
      </c>
      <c r="P133" s="144">
        <f t="shared" si="1"/>
        <v>0</v>
      </c>
      <c r="Q133" s="144">
        <v>2.0000000000000001E-4</v>
      </c>
      <c r="R133" s="144">
        <f t="shared" si="2"/>
        <v>4.0000000000000002E-4</v>
      </c>
      <c r="S133" s="144">
        <v>0</v>
      </c>
      <c r="T133" s="145">
        <f t="shared" si="3"/>
        <v>0</v>
      </c>
      <c r="AR133" s="146" t="s">
        <v>635</v>
      </c>
      <c r="AT133" s="146" t="s">
        <v>246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635</v>
      </c>
      <c r="BM133" s="146" t="s">
        <v>1354</v>
      </c>
    </row>
    <row r="134" spans="2:65" s="1" customFormat="1" ht="24.2" customHeight="1">
      <c r="B134" s="135"/>
      <c r="C134" s="136" t="s">
        <v>194</v>
      </c>
      <c r="D134" s="136" t="s">
        <v>144</v>
      </c>
      <c r="E134" s="137" t="s">
        <v>1355</v>
      </c>
      <c r="F134" s="138" t="s">
        <v>1356</v>
      </c>
      <c r="G134" s="139" t="s">
        <v>253</v>
      </c>
      <c r="H134" s="140">
        <v>280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0.13</v>
      </c>
      <c r="P134" s="144">
        <f t="shared" si="1"/>
        <v>36.4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419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419</v>
      </c>
      <c r="BM134" s="146" t="s">
        <v>1357</v>
      </c>
    </row>
    <row r="135" spans="2:65" s="1" customFormat="1" ht="16.5" customHeight="1">
      <c r="B135" s="135"/>
      <c r="C135" s="149" t="s">
        <v>198</v>
      </c>
      <c r="D135" s="149" t="s">
        <v>246</v>
      </c>
      <c r="E135" s="150" t="s">
        <v>1358</v>
      </c>
      <c r="F135" s="151" t="s">
        <v>1359</v>
      </c>
      <c r="G135" s="152" t="s">
        <v>385</v>
      </c>
      <c r="H135" s="153">
        <v>39.200000000000003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33</v>
      </c>
      <c r="O135" s="144">
        <v>0</v>
      </c>
      <c r="P135" s="144">
        <f t="shared" si="1"/>
        <v>0</v>
      </c>
      <c r="Q135" s="144">
        <v>1E-3</v>
      </c>
      <c r="R135" s="144">
        <f t="shared" si="2"/>
        <v>3.9200000000000006E-2</v>
      </c>
      <c r="S135" s="144">
        <v>0</v>
      </c>
      <c r="T135" s="145">
        <f t="shared" si="3"/>
        <v>0</v>
      </c>
      <c r="AR135" s="146" t="s">
        <v>635</v>
      </c>
      <c r="AT135" s="146" t="s">
        <v>246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635</v>
      </c>
      <c r="BM135" s="146" t="s">
        <v>1360</v>
      </c>
    </row>
    <row r="136" spans="2:65" s="1" customFormat="1" ht="33" customHeight="1">
      <c r="B136" s="135"/>
      <c r="C136" s="136" t="s">
        <v>202</v>
      </c>
      <c r="D136" s="136" t="s">
        <v>144</v>
      </c>
      <c r="E136" s="137" t="s">
        <v>1361</v>
      </c>
      <c r="F136" s="138" t="s">
        <v>1362</v>
      </c>
      <c r="G136" s="139" t="s">
        <v>253</v>
      </c>
      <c r="H136" s="140">
        <v>215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7.4999999999999997E-2</v>
      </c>
      <c r="P136" s="144">
        <f t="shared" si="1"/>
        <v>16.125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419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419</v>
      </c>
      <c r="BM136" s="146" t="s">
        <v>1363</v>
      </c>
    </row>
    <row r="137" spans="2:65" s="1" customFormat="1" ht="16.5" customHeight="1">
      <c r="B137" s="135"/>
      <c r="C137" s="149" t="s">
        <v>206</v>
      </c>
      <c r="D137" s="149" t="s">
        <v>246</v>
      </c>
      <c r="E137" s="150" t="s">
        <v>1364</v>
      </c>
      <c r="F137" s="151" t="s">
        <v>1365</v>
      </c>
      <c r="G137" s="152" t="s">
        <v>385</v>
      </c>
      <c r="H137" s="153">
        <v>202.53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33</v>
      </c>
      <c r="O137" s="144">
        <v>0</v>
      </c>
      <c r="P137" s="144">
        <f t="shared" si="1"/>
        <v>0</v>
      </c>
      <c r="Q137" s="144">
        <v>1E-3</v>
      </c>
      <c r="R137" s="144">
        <f t="shared" si="2"/>
        <v>0.20253000000000002</v>
      </c>
      <c r="S137" s="144">
        <v>0</v>
      </c>
      <c r="T137" s="145">
        <f t="shared" si="3"/>
        <v>0</v>
      </c>
      <c r="AR137" s="146" t="s">
        <v>635</v>
      </c>
      <c r="AT137" s="146" t="s">
        <v>246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635</v>
      </c>
      <c r="BM137" s="146" t="s">
        <v>1366</v>
      </c>
    </row>
    <row r="138" spans="2:65" s="1" customFormat="1" ht="24.2" customHeight="1">
      <c r="B138" s="135"/>
      <c r="C138" s="136" t="s">
        <v>210</v>
      </c>
      <c r="D138" s="136" t="s">
        <v>144</v>
      </c>
      <c r="E138" s="137" t="s">
        <v>1367</v>
      </c>
      <c r="F138" s="138" t="s">
        <v>1368</v>
      </c>
      <c r="G138" s="139" t="s">
        <v>253</v>
      </c>
      <c r="H138" s="140">
        <v>60</v>
      </c>
      <c r="I138" s="140"/>
      <c r="J138" s="140">
        <f t="shared" si="0"/>
        <v>0</v>
      </c>
      <c r="K138" s="141"/>
      <c r="L138" s="25"/>
      <c r="M138" s="142" t="s">
        <v>1</v>
      </c>
      <c r="N138" s="143" t="s">
        <v>33</v>
      </c>
      <c r="O138" s="144">
        <v>8.5000000000000006E-2</v>
      </c>
      <c r="P138" s="144">
        <f t="shared" si="1"/>
        <v>5.1000000000000005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419</v>
      </c>
      <c r="AT138" s="146" t="s">
        <v>144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419</v>
      </c>
      <c r="BM138" s="146" t="s">
        <v>1369</v>
      </c>
    </row>
    <row r="139" spans="2:65" s="1" customFormat="1" ht="16.5" customHeight="1">
      <c r="B139" s="135"/>
      <c r="C139" s="149" t="s">
        <v>216</v>
      </c>
      <c r="D139" s="149" t="s">
        <v>246</v>
      </c>
      <c r="E139" s="150" t="s">
        <v>1370</v>
      </c>
      <c r="F139" s="151" t="s">
        <v>1371</v>
      </c>
      <c r="G139" s="152" t="s">
        <v>291</v>
      </c>
      <c r="H139" s="153">
        <v>37.5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33</v>
      </c>
      <c r="O139" s="144">
        <v>0</v>
      </c>
      <c r="P139" s="144">
        <f t="shared" si="1"/>
        <v>0</v>
      </c>
      <c r="Q139" s="144">
        <v>1E-3</v>
      </c>
      <c r="R139" s="144">
        <f t="shared" si="2"/>
        <v>3.7499999999999999E-2</v>
      </c>
      <c r="S139" s="144">
        <v>0</v>
      </c>
      <c r="T139" s="145">
        <f t="shared" si="3"/>
        <v>0</v>
      </c>
      <c r="AR139" s="146" t="s">
        <v>635</v>
      </c>
      <c r="AT139" s="146" t="s">
        <v>246</v>
      </c>
      <c r="AU139" s="146" t="s">
        <v>80</v>
      </c>
      <c r="AY139" s="13" t="s">
        <v>142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8">
        <f t="shared" si="9"/>
        <v>0</v>
      </c>
      <c r="BL139" s="13" t="s">
        <v>635</v>
      </c>
      <c r="BM139" s="146" t="s">
        <v>1372</v>
      </c>
    </row>
    <row r="140" spans="2:65" s="1" customFormat="1" ht="24.2" customHeight="1">
      <c r="B140" s="135"/>
      <c r="C140" s="136" t="s">
        <v>220</v>
      </c>
      <c r="D140" s="136" t="s">
        <v>144</v>
      </c>
      <c r="E140" s="137" t="s">
        <v>1373</v>
      </c>
      <c r="F140" s="138" t="s">
        <v>1374</v>
      </c>
      <c r="G140" s="139" t="s">
        <v>291</v>
      </c>
      <c r="H140" s="140">
        <v>1</v>
      </c>
      <c r="I140" s="140"/>
      <c r="J140" s="140">
        <f t="shared" si="0"/>
        <v>0</v>
      </c>
      <c r="K140" s="141"/>
      <c r="L140" s="25"/>
      <c r="M140" s="142" t="s">
        <v>1</v>
      </c>
      <c r="N140" s="143" t="s">
        <v>33</v>
      </c>
      <c r="O140" s="144">
        <v>0.97</v>
      </c>
      <c r="P140" s="144">
        <f t="shared" si="1"/>
        <v>0.97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419</v>
      </c>
      <c r="AT140" s="146" t="s">
        <v>144</v>
      </c>
      <c r="AU140" s="146" t="s">
        <v>80</v>
      </c>
      <c r="AY140" s="13" t="s">
        <v>142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80</v>
      </c>
      <c r="BK140" s="148">
        <f t="shared" si="9"/>
        <v>0</v>
      </c>
      <c r="BL140" s="13" t="s">
        <v>419</v>
      </c>
      <c r="BM140" s="146" t="s">
        <v>1375</v>
      </c>
    </row>
    <row r="141" spans="2:65" s="1" customFormat="1" ht="24.2" customHeight="1">
      <c r="B141" s="135"/>
      <c r="C141" s="149" t="s">
        <v>7</v>
      </c>
      <c r="D141" s="149" t="s">
        <v>246</v>
      </c>
      <c r="E141" s="150" t="s">
        <v>1376</v>
      </c>
      <c r="F141" s="151" t="s">
        <v>1377</v>
      </c>
      <c r="G141" s="152" t="s">
        <v>291</v>
      </c>
      <c r="H141" s="153">
        <v>1</v>
      </c>
      <c r="I141" s="153"/>
      <c r="J141" s="153">
        <f t="shared" si="0"/>
        <v>0</v>
      </c>
      <c r="K141" s="154"/>
      <c r="L141" s="155"/>
      <c r="M141" s="156" t="s">
        <v>1</v>
      </c>
      <c r="N141" s="157" t="s">
        <v>33</v>
      </c>
      <c r="O141" s="144">
        <v>0</v>
      </c>
      <c r="P141" s="144">
        <f t="shared" si="1"/>
        <v>0</v>
      </c>
      <c r="Q141" s="144">
        <v>2.0000000000000001E-4</v>
      </c>
      <c r="R141" s="144">
        <f t="shared" si="2"/>
        <v>2.0000000000000001E-4</v>
      </c>
      <c r="S141" s="144">
        <v>0</v>
      </c>
      <c r="T141" s="145">
        <f t="shared" si="3"/>
        <v>0</v>
      </c>
      <c r="AR141" s="146" t="s">
        <v>635</v>
      </c>
      <c r="AT141" s="146" t="s">
        <v>246</v>
      </c>
      <c r="AU141" s="146" t="s">
        <v>80</v>
      </c>
      <c r="AY141" s="13" t="s">
        <v>142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80</v>
      </c>
      <c r="BK141" s="148">
        <f t="shared" si="9"/>
        <v>0</v>
      </c>
      <c r="BL141" s="13" t="s">
        <v>635</v>
      </c>
      <c r="BM141" s="146" t="s">
        <v>1378</v>
      </c>
    </row>
    <row r="142" spans="2:65" s="1" customFormat="1" ht="16.5" customHeight="1">
      <c r="B142" s="135"/>
      <c r="C142" s="149" t="s">
        <v>227</v>
      </c>
      <c r="D142" s="149" t="s">
        <v>246</v>
      </c>
      <c r="E142" s="150" t="s">
        <v>1379</v>
      </c>
      <c r="F142" s="151" t="s">
        <v>1380</v>
      </c>
      <c r="G142" s="152" t="s">
        <v>291</v>
      </c>
      <c r="H142" s="153">
        <v>1</v>
      </c>
      <c r="I142" s="153"/>
      <c r="J142" s="153">
        <f t="shared" si="0"/>
        <v>0</v>
      </c>
      <c r="K142" s="154"/>
      <c r="L142" s="155"/>
      <c r="M142" s="156" t="s">
        <v>1</v>
      </c>
      <c r="N142" s="157" t="s">
        <v>33</v>
      </c>
      <c r="O142" s="144">
        <v>0</v>
      </c>
      <c r="P142" s="144">
        <f t="shared" si="1"/>
        <v>0</v>
      </c>
      <c r="Q142" s="144">
        <v>1.3999999999999999E-4</v>
      </c>
      <c r="R142" s="144">
        <f t="shared" si="2"/>
        <v>1.3999999999999999E-4</v>
      </c>
      <c r="S142" s="144">
        <v>0</v>
      </c>
      <c r="T142" s="145">
        <f t="shared" si="3"/>
        <v>0</v>
      </c>
      <c r="AR142" s="146" t="s">
        <v>635</v>
      </c>
      <c r="AT142" s="146" t="s">
        <v>246</v>
      </c>
      <c r="AU142" s="146" t="s">
        <v>80</v>
      </c>
      <c r="AY142" s="13" t="s">
        <v>142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80</v>
      </c>
      <c r="BK142" s="148">
        <f t="shared" si="9"/>
        <v>0</v>
      </c>
      <c r="BL142" s="13" t="s">
        <v>635</v>
      </c>
      <c r="BM142" s="146" t="s">
        <v>1381</v>
      </c>
    </row>
    <row r="143" spans="2:65" s="1" customFormat="1" ht="24.2" customHeight="1">
      <c r="B143" s="135"/>
      <c r="C143" s="136" t="s">
        <v>233</v>
      </c>
      <c r="D143" s="136" t="s">
        <v>144</v>
      </c>
      <c r="E143" s="137" t="s">
        <v>1382</v>
      </c>
      <c r="F143" s="138" t="s">
        <v>1383</v>
      </c>
      <c r="G143" s="139" t="s">
        <v>291</v>
      </c>
      <c r="H143" s="140">
        <v>5</v>
      </c>
      <c r="I143" s="140"/>
      <c r="J143" s="140">
        <f t="shared" si="0"/>
        <v>0</v>
      </c>
      <c r="K143" s="141"/>
      <c r="L143" s="25"/>
      <c r="M143" s="142" t="s">
        <v>1</v>
      </c>
      <c r="N143" s="143" t="s">
        <v>33</v>
      </c>
      <c r="O143" s="144">
        <v>0.28699999999999998</v>
      </c>
      <c r="P143" s="144">
        <f t="shared" si="1"/>
        <v>1.4349999999999998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419</v>
      </c>
      <c r="AT143" s="146" t="s">
        <v>144</v>
      </c>
      <c r="AU143" s="146" t="s">
        <v>80</v>
      </c>
      <c r="AY143" s="13" t="s">
        <v>142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80</v>
      </c>
      <c r="BK143" s="148">
        <f t="shared" si="9"/>
        <v>0</v>
      </c>
      <c r="BL143" s="13" t="s">
        <v>419</v>
      </c>
      <c r="BM143" s="146" t="s">
        <v>1384</v>
      </c>
    </row>
    <row r="144" spans="2:65" s="1" customFormat="1" ht="16.5" customHeight="1">
      <c r="B144" s="135"/>
      <c r="C144" s="149" t="s">
        <v>241</v>
      </c>
      <c r="D144" s="149" t="s">
        <v>246</v>
      </c>
      <c r="E144" s="150" t="s">
        <v>1385</v>
      </c>
      <c r="F144" s="151" t="s">
        <v>1386</v>
      </c>
      <c r="G144" s="152" t="s">
        <v>291</v>
      </c>
      <c r="H144" s="153">
        <v>5</v>
      </c>
      <c r="I144" s="153"/>
      <c r="J144" s="153">
        <f t="shared" si="0"/>
        <v>0</v>
      </c>
      <c r="K144" s="154"/>
      <c r="L144" s="155"/>
      <c r="M144" s="156" t="s">
        <v>1</v>
      </c>
      <c r="N144" s="157" t="s">
        <v>33</v>
      </c>
      <c r="O144" s="144">
        <v>0</v>
      </c>
      <c r="P144" s="144">
        <f t="shared" si="1"/>
        <v>0</v>
      </c>
      <c r="Q144" s="144">
        <v>1E-4</v>
      </c>
      <c r="R144" s="144">
        <f t="shared" si="2"/>
        <v>5.0000000000000001E-4</v>
      </c>
      <c r="S144" s="144">
        <v>0</v>
      </c>
      <c r="T144" s="145">
        <f t="shared" si="3"/>
        <v>0</v>
      </c>
      <c r="AR144" s="146" t="s">
        <v>635</v>
      </c>
      <c r="AT144" s="146" t="s">
        <v>246</v>
      </c>
      <c r="AU144" s="146" t="s">
        <v>80</v>
      </c>
      <c r="AY144" s="13" t="s">
        <v>142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80</v>
      </c>
      <c r="BK144" s="148">
        <f t="shared" si="9"/>
        <v>0</v>
      </c>
      <c r="BL144" s="13" t="s">
        <v>635</v>
      </c>
      <c r="BM144" s="146" t="s">
        <v>1387</v>
      </c>
    </row>
    <row r="145" spans="2:65" s="1" customFormat="1" ht="24.2" customHeight="1">
      <c r="B145" s="135"/>
      <c r="C145" s="149" t="s">
        <v>245</v>
      </c>
      <c r="D145" s="149" t="s">
        <v>246</v>
      </c>
      <c r="E145" s="150" t="s">
        <v>1388</v>
      </c>
      <c r="F145" s="151" t="s">
        <v>1389</v>
      </c>
      <c r="G145" s="152" t="s">
        <v>291</v>
      </c>
      <c r="H145" s="153">
        <v>5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33</v>
      </c>
      <c r="O145" s="144">
        <v>0</v>
      </c>
      <c r="P145" s="144">
        <f t="shared" si="1"/>
        <v>0</v>
      </c>
      <c r="Q145" s="144">
        <v>3.0000000000000001E-5</v>
      </c>
      <c r="R145" s="144">
        <f t="shared" si="2"/>
        <v>1.5000000000000001E-4</v>
      </c>
      <c r="S145" s="144">
        <v>0</v>
      </c>
      <c r="T145" s="145">
        <f t="shared" si="3"/>
        <v>0</v>
      </c>
      <c r="AR145" s="146" t="s">
        <v>635</v>
      </c>
      <c r="AT145" s="146" t="s">
        <v>246</v>
      </c>
      <c r="AU145" s="146" t="s">
        <v>80</v>
      </c>
      <c r="AY145" s="13" t="s">
        <v>142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80</v>
      </c>
      <c r="BK145" s="148">
        <f t="shared" si="9"/>
        <v>0</v>
      </c>
      <c r="BL145" s="13" t="s">
        <v>635</v>
      </c>
      <c r="BM145" s="146" t="s">
        <v>1390</v>
      </c>
    </row>
    <row r="146" spans="2:65" s="1" customFormat="1" ht="24.2" customHeight="1">
      <c r="B146" s="135"/>
      <c r="C146" s="136" t="s">
        <v>250</v>
      </c>
      <c r="D146" s="136" t="s">
        <v>144</v>
      </c>
      <c r="E146" s="137" t="s">
        <v>1391</v>
      </c>
      <c r="F146" s="138" t="s">
        <v>1392</v>
      </c>
      <c r="G146" s="139" t="s">
        <v>291</v>
      </c>
      <c r="H146" s="140">
        <v>425</v>
      </c>
      <c r="I146" s="140"/>
      <c r="J146" s="140">
        <f t="shared" si="0"/>
        <v>0</v>
      </c>
      <c r="K146" s="141"/>
      <c r="L146" s="25"/>
      <c r="M146" s="142" t="s">
        <v>1</v>
      </c>
      <c r="N146" s="143" t="s">
        <v>33</v>
      </c>
      <c r="O146" s="144">
        <v>0.11700000000000001</v>
      </c>
      <c r="P146" s="144">
        <f t="shared" si="1"/>
        <v>49.725000000000001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419</v>
      </c>
      <c r="AT146" s="146" t="s">
        <v>144</v>
      </c>
      <c r="AU146" s="146" t="s">
        <v>80</v>
      </c>
      <c r="AY146" s="13" t="s">
        <v>142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80</v>
      </c>
      <c r="BK146" s="148">
        <f t="shared" si="9"/>
        <v>0</v>
      </c>
      <c r="BL146" s="13" t="s">
        <v>419</v>
      </c>
      <c r="BM146" s="146" t="s">
        <v>1393</v>
      </c>
    </row>
    <row r="147" spans="2:65" s="1" customFormat="1" ht="24.2" customHeight="1">
      <c r="B147" s="135"/>
      <c r="C147" s="149" t="s">
        <v>255</v>
      </c>
      <c r="D147" s="149" t="s">
        <v>246</v>
      </c>
      <c r="E147" s="150" t="s">
        <v>1394</v>
      </c>
      <c r="F147" s="151" t="s">
        <v>1395</v>
      </c>
      <c r="G147" s="152" t="s">
        <v>291</v>
      </c>
      <c r="H147" s="153">
        <v>425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33</v>
      </c>
      <c r="O147" s="144">
        <v>0</v>
      </c>
      <c r="P147" s="144">
        <f t="shared" si="1"/>
        <v>0</v>
      </c>
      <c r="Q147" s="144">
        <v>1.9000000000000001E-4</v>
      </c>
      <c r="R147" s="144">
        <f t="shared" si="2"/>
        <v>8.0750000000000002E-2</v>
      </c>
      <c r="S147" s="144">
        <v>0</v>
      </c>
      <c r="T147" s="145">
        <f t="shared" si="3"/>
        <v>0</v>
      </c>
      <c r="AR147" s="146" t="s">
        <v>635</v>
      </c>
      <c r="AT147" s="146" t="s">
        <v>246</v>
      </c>
      <c r="AU147" s="146" t="s">
        <v>80</v>
      </c>
      <c r="AY147" s="13" t="s">
        <v>142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80</v>
      </c>
      <c r="BK147" s="148">
        <f t="shared" si="9"/>
        <v>0</v>
      </c>
      <c r="BL147" s="13" t="s">
        <v>635</v>
      </c>
      <c r="BM147" s="146" t="s">
        <v>1396</v>
      </c>
    </row>
    <row r="148" spans="2:65" s="1" customFormat="1" ht="16.5" customHeight="1">
      <c r="B148" s="135"/>
      <c r="C148" s="149" t="s">
        <v>260</v>
      </c>
      <c r="D148" s="149" t="s">
        <v>246</v>
      </c>
      <c r="E148" s="150" t="s">
        <v>1397</v>
      </c>
      <c r="F148" s="151" t="s">
        <v>1398</v>
      </c>
      <c r="G148" s="152" t="s">
        <v>291</v>
      </c>
      <c r="H148" s="153">
        <v>425</v>
      </c>
      <c r="I148" s="153"/>
      <c r="J148" s="153">
        <f t="shared" si="0"/>
        <v>0</v>
      </c>
      <c r="K148" s="154"/>
      <c r="L148" s="155"/>
      <c r="M148" s="156" t="s">
        <v>1</v>
      </c>
      <c r="N148" s="157" t="s">
        <v>33</v>
      </c>
      <c r="O148" s="144">
        <v>0</v>
      </c>
      <c r="P148" s="144">
        <f t="shared" si="1"/>
        <v>0</v>
      </c>
      <c r="Q148" s="144">
        <v>5.0000000000000002E-5</v>
      </c>
      <c r="R148" s="144">
        <f t="shared" si="2"/>
        <v>2.1250000000000002E-2</v>
      </c>
      <c r="S148" s="144">
        <v>0</v>
      </c>
      <c r="T148" s="145">
        <f t="shared" si="3"/>
        <v>0</v>
      </c>
      <c r="AR148" s="146" t="s">
        <v>635</v>
      </c>
      <c r="AT148" s="146" t="s">
        <v>246</v>
      </c>
      <c r="AU148" s="146" t="s">
        <v>80</v>
      </c>
      <c r="AY148" s="13" t="s">
        <v>142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80</v>
      </c>
      <c r="BK148" s="148">
        <f t="shared" si="9"/>
        <v>0</v>
      </c>
      <c r="BL148" s="13" t="s">
        <v>635</v>
      </c>
      <c r="BM148" s="146" t="s">
        <v>1399</v>
      </c>
    </row>
    <row r="149" spans="2:65" s="1" customFormat="1" ht="24.2" customHeight="1">
      <c r="B149" s="135"/>
      <c r="C149" s="136" t="s">
        <v>264</v>
      </c>
      <c r="D149" s="136" t="s">
        <v>144</v>
      </c>
      <c r="E149" s="137" t="s">
        <v>1400</v>
      </c>
      <c r="F149" s="138" t="s">
        <v>1401</v>
      </c>
      <c r="G149" s="139" t="s">
        <v>291</v>
      </c>
      <c r="H149" s="140">
        <v>9</v>
      </c>
      <c r="I149" s="140"/>
      <c r="J149" s="140">
        <f t="shared" si="0"/>
        <v>0</v>
      </c>
      <c r="K149" s="141"/>
      <c r="L149" s="25"/>
      <c r="M149" s="142" t="s">
        <v>1</v>
      </c>
      <c r="N149" s="143" t="s">
        <v>33</v>
      </c>
      <c r="O149" s="144">
        <v>0.41799999999999998</v>
      </c>
      <c r="P149" s="144">
        <f t="shared" si="1"/>
        <v>3.762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419</v>
      </c>
      <c r="AT149" s="146" t="s">
        <v>144</v>
      </c>
      <c r="AU149" s="146" t="s">
        <v>80</v>
      </c>
      <c r="AY149" s="13" t="s">
        <v>142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80</v>
      </c>
      <c r="BK149" s="148">
        <f t="shared" si="9"/>
        <v>0</v>
      </c>
      <c r="BL149" s="13" t="s">
        <v>419</v>
      </c>
      <c r="BM149" s="146" t="s">
        <v>1402</v>
      </c>
    </row>
    <row r="150" spans="2:65" s="1" customFormat="1" ht="24.2" customHeight="1">
      <c r="B150" s="135"/>
      <c r="C150" s="149" t="s">
        <v>268</v>
      </c>
      <c r="D150" s="149" t="s">
        <v>246</v>
      </c>
      <c r="E150" s="150" t="s">
        <v>1403</v>
      </c>
      <c r="F150" s="151" t="s">
        <v>1404</v>
      </c>
      <c r="G150" s="152" t="s">
        <v>291</v>
      </c>
      <c r="H150" s="153">
        <v>9</v>
      </c>
      <c r="I150" s="153"/>
      <c r="J150" s="153">
        <f t="shared" si="0"/>
        <v>0</v>
      </c>
      <c r="K150" s="154"/>
      <c r="L150" s="155"/>
      <c r="M150" s="156" t="s">
        <v>1</v>
      </c>
      <c r="N150" s="157" t="s">
        <v>33</v>
      </c>
      <c r="O150" s="144">
        <v>0</v>
      </c>
      <c r="P150" s="144">
        <f t="shared" si="1"/>
        <v>0</v>
      </c>
      <c r="Q150" s="144">
        <v>4.2700000000000004E-3</v>
      </c>
      <c r="R150" s="144">
        <f t="shared" si="2"/>
        <v>3.8430000000000006E-2</v>
      </c>
      <c r="S150" s="144">
        <v>0</v>
      </c>
      <c r="T150" s="145">
        <f t="shared" si="3"/>
        <v>0</v>
      </c>
      <c r="AR150" s="146" t="s">
        <v>635</v>
      </c>
      <c r="AT150" s="146" t="s">
        <v>246</v>
      </c>
      <c r="AU150" s="146" t="s">
        <v>80</v>
      </c>
      <c r="AY150" s="13" t="s">
        <v>142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80</v>
      </c>
      <c r="BK150" s="148">
        <f t="shared" si="9"/>
        <v>0</v>
      </c>
      <c r="BL150" s="13" t="s">
        <v>635</v>
      </c>
      <c r="BM150" s="146" t="s">
        <v>1405</v>
      </c>
    </row>
    <row r="151" spans="2:65" s="1" customFormat="1" ht="24.2" customHeight="1">
      <c r="B151" s="135"/>
      <c r="C151" s="136" t="s">
        <v>275</v>
      </c>
      <c r="D151" s="136" t="s">
        <v>144</v>
      </c>
      <c r="E151" s="137" t="s">
        <v>1406</v>
      </c>
      <c r="F151" s="138" t="s">
        <v>1407</v>
      </c>
      <c r="G151" s="139" t="s">
        <v>291</v>
      </c>
      <c r="H151" s="140">
        <v>9</v>
      </c>
      <c r="I151" s="140"/>
      <c r="J151" s="140">
        <f t="shared" si="0"/>
        <v>0</v>
      </c>
      <c r="K151" s="141"/>
      <c r="L151" s="25"/>
      <c r="M151" s="142" t="s">
        <v>1</v>
      </c>
      <c r="N151" s="143" t="s">
        <v>33</v>
      </c>
      <c r="O151" s="144">
        <v>0.48</v>
      </c>
      <c r="P151" s="144">
        <f t="shared" si="1"/>
        <v>4.32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419</v>
      </c>
      <c r="AT151" s="146" t="s">
        <v>144</v>
      </c>
      <c r="AU151" s="146" t="s">
        <v>80</v>
      </c>
      <c r="AY151" s="13" t="s">
        <v>142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80</v>
      </c>
      <c r="BK151" s="148">
        <f t="shared" si="9"/>
        <v>0</v>
      </c>
      <c r="BL151" s="13" t="s">
        <v>419</v>
      </c>
      <c r="BM151" s="146" t="s">
        <v>1408</v>
      </c>
    </row>
    <row r="152" spans="2:65" s="1" customFormat="1" ht="24.2" customHeight="1">
      <c r="B152" s="135"/>
      <c r="C152" s="149" t="s">
        <v>279</v>
      </c>
      <c r="D152" s="149" t="s">
        <v>246</v>
      </c>
      <c r="E152" s="150" t="s">
        <v>1409</v>
      </c>
      <c r="F152" s="151" t="s">
        <v>1410</v>
      </c>
      <c r="G152" s="152" t="s">
        <v>291</v>
      </c>
      <c r="H152" s="153">
        <v>9</v>
      </c>
      <c r="I152" s="153"/>
      <c r="J152" s="153">
        <f t="shared" si="0"/>
        <v>0</v>
      </c>
      <c r="K152" s="154"/>
      <c r="L152" s="155"/>
      <c r="M152" s="156" t="s">
        <v>1</v>
      </c>
      <c r="N152" s="157" t="s">
        <v>33</v>
      </c>
      <c r="O152" s="144">
        <v>0</v>
      </c>
      <c r="P152" s="144">
        <f t="shared" si="1"/>
        <v>0</v>
      </c>
      <c r="Q152" s="144">
        <v>3.6000000000000002E-4</v>
      </c>
      <c r="R152" s="144">
        <f t="shared" si="2"/>
        <v>3.2400000000000003E-3</v>
      </c>
      <c r="S152" s="144">
        <v>0</v>
      </c>
      <c r="T152" s="145">
        <f t="shared" si="3"/>
        <v>0</v>
      </c>
      <c r="AR152" s="146" t="s">
        <v>635</v>
      </c>
      <c r="AT152" s="146" t="s">
        <v>246</v>
      </c>
      <c r="AU152" s="146" t="s">
        <v>80</v>
      </c>
      <c r="AY152" s="13" t="s">
        <v>142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80</v>
      </c>
      <c r="BK152" s="148">
        <f t="shared" si="9"/>
        <v>0</v>
      </c>
      <c r="BL152" s="13" t="s">
        <v>635</v>
      </c>
      <c r="BM152" s="146" t="s">
        <v>1411</v>
      </c>
    </row>
    <row r="153" spans="2:65" s="11" customFormat="1" ht="26.1" customHeight="1">
      <c r="B153" s="124"/>
      <c r="D153" s="125" t="s">
        <v>66</v>
      </c>
      <c r="E153" s="126" t="s">
        <v>641</v>
      </c>
      <c r="F153" s="126" t="s">
        <v>642</v>
      </c>
      <c r="J153" s="127">
        <f>BK153</f>
        <v>0</v>
      </c>
      <c r="L153" s="124"/>
      <c r="M153" s="128"/>
      <c r="P153" s="129">
        <f>SUM(P154:P156)</f>
        <v>63.750000000000007</v>
      </c>
      <c r="R153" s="129">
        <f>SUM(R154:R156)</f>
        <v>0</v>
      </c>
      <c r="T153" s="130">
        <f>SUM(T154:T156)</f>
        <v>0</v>
      </c>
      <c r="AR153" s="125" t="s">
        <v>148</v>
      </c>
      <c r="AT153" s="131" t="s">
        <v>66</v>
      </c>
      <c r="AU153" s="131" t="s">
        <v>67</v>
      </c>
      <c r="AY153" s="125" t="s">
        <v>142</v>
      </c>
      <c r="BK153" s="132">
        <f>SUM(BK154:BK156)</f>
        <v>0</v>
      </c>
    </row>
    <row r="154" spans="2:65" s="1" customFormat="1" ht="38.1" customHeight="1">
      <c r="B154" s="135"/>
      <c r="C154" s="136" t="s">
        <v>258</v>
      </c>
      <c r="D154" s="136" t="s">
        <v>144</v>
      </c>
      <c r="E154" s="137" t="s">
        <v>960</v>
      </c>
      <c r="F154" s="138" t="s">
        <v>961</v>
      </c>
      <c r="G154" s="139" t="s">
        <v>645</v>
      </c>
      <c r="H154" s="140">
        <v>20</v>
      </c>
      <c r="I154" s="140"/>
      <c r="J154" s="140">
        <f>ROUND(I154*H154,3)</f>
        <v>0</v>
      </c>
      <c r="K154" s="141"/>
      <c r="L154" s="25"/>
      <c r="M154" s="142" t="s">
        <v>1</v>
      </c>
      <c r="N154" s="143" t="s">
        <v>33</v>
      </c>
      <c r="O154" s="144">
        <v>1.06</v>
      </c>
      <c r="P154" s="144">
        <f>O154*H154</f>
        <v>21.200000000000003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646</v>
      </c>
      <c r="AT154" s="146" t="s">
        <v>144</v>
      </c>
      <c r="AU154" s="146" t="s">
        <v>74</v>
      </c>
      <c r="AY154" s="13" t="s">
        <v>142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80</v>
      </c>
      <c r="BK154" s="148">
        <f>ROUND(I154*H154,3)</f>
        <v>0</v>
      </c>
      <c r="BL154" s="13" t="s">
        <v>646</v>
      </c>
      <c r="BM154" s="146" t="s">
        <v>1412</v>
      </c>
    </row>
    <row r="155" spans="2:65" s="1" customFormat="1" ht="33" customHeight="1">
      <c r="B155" s="135"/>
      <c r="C155" s="136" t="s">
        <v>288</v>
      </c>
      <c r="D155" s="136" t="s">
        <v>144</v>
      </c>
      <c r="E155" s="137" t="s">
        <v>1413</v>
      </c>
      <c r="F155" s="138" t="s">
        <v>1414</v>
      </c>
      <c r="G155" s="139" t="s">
        <v>645</v>
      </c>
      <c r="H155" s="140">
        <v>35</v>
      </c>
      <c r="I155" s="140"/>
      <c r="J155" s="140">
        <f>ROUND(I155*H155,3)</f>
        <v>0</v>
      </c>
      <c r="K155" s="141"/>
      <c r="L155" s="25"/>
      <c r="M155" s="142" t="s">
        <v>1</v>
      </c>
      <c r="N155" s="143" t="s">
        <v>33</v>
      </c>
      <c r="O155" s="144">
        <v>1.06</v>
      </c>
      <c r="P155" s="144">
        <f>O155*H155</f>
        <v>37.1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646</v>
      </c>
      <c r="AT155" s="146" t="s">
        <v>144</v>
      </c>
      <c r="AU155" s="146" t="s">
        <v>74</v>
      </c>
      <c r="AY155" s="13" t="s">
        <v>142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80</v>
      </c>
      <c r="BK155" s="148">
        <f>ROUND(I155*H155,3)</f>
        <v>0</v>
      </c>
      <c r="BL155" s="13" t="s">
        <v>646</v>
      </c>
      <c r="BM155" s="146" t="s">
        <v>1415</v>
      </c>
    </row>
    <row r="156" spans="2:65" s="1" customFormat="1" ht="38.1" customHeight="1">
      <c r="B156" s="135"/>
      <c r="C156" s="136" t="s">
        <v>293</v>
      </c>
      <c r="D156" s="136" t="s">
        <v>144</v>
      </c>
      <c r="E156" s="137" t="s">
        <v>1315</v>
      </c>
      <c r="F156" s="138" t="s">
        <v>1316</v>
      </c>
      <c r="G156" s="139" t="s">
        <v>645</v>
      </c>
      <c r="H156" s="140">
        <v>5</v>
      </c>
      <c r="I156" s="140"/>
      <c r="J156" s="140">
        <f>ROUND(I156*H156,3)</f>
        <v>0</v>
      </c>
      <c r="K156" s="141"/>
      <c r="L156" s="25"/>
      <c r="M156" s="158" t="s">
        <v>1</v>
      </c>
      <c r="N156" s="159" t="s">
        <v>33</v>
      </c>
      <c r="O156" s="160">
        <v>1.0900000000000001</v>
      </c>
      <c r="P156" s="160">
        <f>O156*H156</f>
        <v>5.45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AR156" s="146" t="s">
        <v>646</v>
      </c>
      <c r="AT156" s="146" t="s">
        <v>144</v>
      </c>
      <c r="AU156" s="146" t="s">
        <v>74</v>
      </c>
      <c r="AY156" s="13" t="s">
        <v>142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80</v>
      </c>
      <c r="BK156" s="148">
        <f>ROUND(I156*H156,3)</f>
        <v>0</v>
      </c>
      <c r="BL156" s="13" t="s">
        <v>646</v>
      </c>
      <c r="BM156" s="146" t="s">
        <v>1416</v>
      </c>
    </row>
    <row r="157" spans="2:65" s="1" customFormat="1" ht="6.95" customHeight="1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5"/>
    </row>
  </sheetData>
  <autoFilter ref="C118:K156" xr:uid="{00000000-0009-0000-0000-00000A000000}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5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213"/>
  <sheetViews>
    <sheetView showGridLines="0" view="pageBreakPreview" topLeftCell="A195" zoomScale="125" zoomScaleNormal="100" workbookViewId="0">
      <selection activeCell="F139" sqref="F139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ht="12" customHeight="1">
      <c r="B8" s="16"/>
      <c r="D8" s="22" t="s">
        <v>107</v>
      </c>
      <c r="L8" s="16"/>
    </row>
    <row r="9" spans="2:46" s="1" customFormat="1" ht="16.5" customHeight="1">
      <c r="B9" s="25"/>
      <c r="E9" s="205" t="s">
        <v>108</v>
      </c>
      <c r="F9" s="204"/>
      <c r="G9" s="204"/>
      <c r="H9" s="204"/>
      <c r="L9" s="25"/>
    </row>
    <row r="10" spans="2:46" s="1" customFormat="1" ht="12" customHeight="1">
      <c r="B10" s="25"/>
      <c r="D10" s="22" t="s">
        <v>109</v>
      </c>
      <c r="L10" s="25"/>
    </row>
    <row r="11" spans="2:46" s="1" customFormat="1" ht="16.5" customHeight="1">
      <c r="B11" s="25"/>
      <c r="E11" s="182" t="s">
        <v>110</v>
      </c>
      <c r="F11" s="204"/>
      <c r="G11" s="204"/>
      <c r="H11" s="20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12</v>
      </c>
      <c r="F13" s="20" t="s">
        <v>1</v>
      </c>
      <c r="I13" s="22" t="s">
        <v>13</v>
      </c>
      <c r="J13" s="20" t="s">
        <v>1</v>
      </c>
      <c r="L13" s="25"/>
    </row>
    <row r="14" spans="2:46" s="1" customFormat="1" ht="12" customHeight="1">
      <c r="B14" s="25"/>
      <c r="D14" s="22" t="s">
        <v>14</v>
      </c>
      <c r="F14" s="20" t="s">
        <v>15</v>
      </c>
      <c r="I14" s="22" t="s">
        <v>16</v>
      </c>
      <c r="J14" s="48">
        <f>'Rekapitulácia stavby'!AN8</f>
        <v>0</v>
      </c>
      <c r="L14" s="25"/>
    </row>
    <row r="15" spans="2:46" s="1" customFormat="1" ht="11.1" customHeight="1">
      <c r="B15" s="25"/>
      <c r="L15" s="25"/>
    </row>
    <row r="16" spans="2:46" s="1" customFormat="1" ht="12" customHeight="1">
      <c r="B16" s="25"/>
      <c r="D16" s="22" t="s">
        <v>17</v>
      </c>
      <c r="I16" s="22" t="s">
        <v>18</v>
      </c>
      <c r="J16" s="20" t="str">
        <f>IF('Rekapitulácia stavby'!AN10="","",'Rekapitulácia stavby'!AN10)</f>
        <v/>
      </c>
      <c r="L16" s="25"/>
    </row>
    <row r="17" spans="2:12" s="1" customFormat="1" ht="18" customHeight="1">
      <c r="B17" s="25"/>
      <c r="E17" s="20" t="str">
        <f>IF('Rekapitulácia stavby'!E11="","",'Rekapitulácia stavby'!E11)</f>
        <v xml:space="preserve"> </v>
      </c>
      <c r="I17" s="22" t="s">
        <v>20</v>
      </c>
      <c r="J17" s="20" t="str">
        <f>IF('Rekapitulácia stavby'!AN11="","",'Rekapitulácia stavby'!AN11)</f>
        <v/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21</v>
      </c>
      <c r="I19" s="22" t="s">
        <v>18</v>
      </c>
      <c r="J19" s="20" t="str">
        <f>'Rekapitulácia stavby'!AN13</f>
        <v/>
      </c>
      <c r="L19" s="25"/>
    </row>
    <row r="20" spans="2:12" s="1" customFormat="1" ht="18" customHeight="1">
      <c r="B20" s="25"/>
      <c r="E20" s="197" t="str">
        <f>'Rekapitulácia stavby'!E14</f>
        <v xml:space="preserve"> </v>
      </c>
      <c r="F20" s="197"/>
      <c r="G20" s="197"/>
      <c r="H20" s="197"/>
      <c r="I20" s="22" t="s">
        <v>20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22</v>
      </c>
      <c r="I22" s="22" t="s">
        <v>18</v>
      </c>
      <c r="J22" s="20" t="str">
        <f>IF('Rekapitulácia stavby'!AN16="","",'Rekapitulácia stavby'!AN16)</f>
        <v/>
      </c>
      <c r="L22" s="25"/>
    </row>
    <row r="23" spans="2:12" s="1" customFormat="1" ht="18" customHeight="1">
      <c r="B23" s="25"/>
      <c r="E23" s="20" t="str">
        <f>IF('Rekapitulácia stavby'!E17="","",'Rekapitulácia stavby'!E17)</f>
        <v xml:space="preserve"> </v>
      </c>
      <c r="I23" s="22" t="s">
        <v>20</v>
      </c>
      <c r="J23" s="20" t="str">
        <f>IF('Rekapitulácia stavby'!AN17="","",'Rekapitulácia stavby'!AN17)</f>
        <v/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25</v>
      </c>
      <c r="I25" s="22" t="s">
        <v>18</v>
      </c>
      <c r="J25" s="20" t="str">
        <f>IF('Rekapitulácia stavby'!AN19="","",'Rekapitulácia stavby'!AN19)</f>
        <v/>
      </c>
      <c r="L25" s="25"/>
    </row>
    <row r="26" spans="2:12" s="1" customFormat="1" ht="18" customHeight="1">
      <c r="B26" s="25"/>
      <c r="E26" s="20" t="str">
        <f>IF('Rekapitulácia stavby'!E20="","",'Rekapitulácia stavby'!E20)</f>
        <v xml:space="preserve"> </v>
      </c>
      <c r="I26" s="22" t="s">
        <v>20</v>
      </c>
      <c r="J26" s="20" t="str">
        <f>IF('Rekapitulácia stavby'!AN20="","",'Rekapitulácia stavby'!AN20)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26</v>
      </c>
      <c r="L28" s="25"/>
    </row>
    <row r="29" spans="2:12" s="7" customFormat="1" ht="16.5" customHeight="1">
      <c r="B29" s="89"/>
      <c r="E29" s="199" t="s">
        <v>1</v>
      </c>
      <c r="F29" s="199"/>
      <c r="G29" s="199"/>
      <c r="H29" s="199"/>
      <c r="L29" s="89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90" t="s">
        <v>27</v>
      </c>
      <c r="J32" s="61">
        <f>ROUND(J132,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29</v>
      </c>
      <c r="I34" s="28" t="s">
        <v>28</v>
      </c>
      <c r="J34" s="28" t="s">
        <v>30</v>
      </c>
      <c r="L34" s="25"/>
    </row>
    <row r="35" spans="2:12" s="1" customFormat="1" ht="14.45" customHeight="1">
      <c r="B35" s="25"/>
      <c r="D35" s="91" t="s">
        <v>31</v>
      </c>
      <c r="E35" s="30" t="s">
        <v>32</v>
      </c>
      <c r="F35" s="92">
        <f>ROUND((SUM(BE132:BE212)),  2)</f>
        <v>0</v>
      </c>
      <c r="G35" s="93"/>
      <c r="H35" s="93"/>
      <c r="I35" s="94">
        <v>0.2</v>
      </c>
      <c r="J35" s="92">
        <f>ROUND(((SUM(BE132:BE212))*I35),  2)</f>
        <v>0</v>
      </c>
      <c r="L35" s="25"/>
    </row>
    <row r="36" spans="2:12" s="1" customFormat="1" ht="14.45" customHeight="1">
      <c r="B36" s="25"/>
      <c r="E36" s="30" t="s">
        <v>33</v>
      </c>
      <c r="F36" s="81">
        <f>ROUND((SUM(BF132:BF212)),  2)</f>
        <v>0</v>
      </c>
      <c r="I36" s="95">
        <v>0.2</v>
      </c>
      <c r="J36" s="81">
        <f>ROUND(((SUM(BF132:BF212))*I36),  2)</f>
        <v>0</v>
      </c>
      <c r="L36" s="25"/>
    </row>
    <row r="37" spans="2:12" s="1" customFormat="1" ht="14.45" hidden="1" customHeight="1">
      <c r="B37" s="25"/>
      <c r="E37" s="22" t="s">
        <v>34</v>
      </c>
      <c r="F37" s="81">
        <f>ROUND((SUM(BG132:BG212)),  2)</f>
        <v>0</v>
      </c>
      <c r="I37" s="95">
        <v>0.2</v>
      </c>
      <c r="J37" s="81">
        <f>0</f>
        <v>0</v>
      </c>
      <c r="L37" s="25"/>
    </row>
    <row r="38" spans="2:12" s="1" customFormat="1" ht="14.45" hidden="1" customHeight="1">
      <c r="B38" s="25"/>
      <c r="E38" s="22" t="s">
        <v>35</v>
      </c>
      <c r="F38" s="81">
        <f>ROUND((SUM(BH132:BH212)),  2)</f>
        <v>0</v>
      </c>
      <c r="I38" s="95">
        <v>0.2</v>
      </c>
      <c r="J38" s="81">
        <f>0</f>
        <v>0</v>
      </c>
      <c r="L38" s="25"/>
    </row>
    <row r="39" spans="2:12" s="1" customFormat="1" ht="14.45" hidden="1" customHeight="1">
      <c r="B39" s="25"/>
      <c r="E39" s="30" t="s">
        <v>36</v>
      </c>
      <c r="F39" s="92">
        <f>ROUND((SUM(BI132:BI212)),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6"/>
      <c r="D41" s="97" t="s">
        <v>37</v>
      </c>
      <c r="E41" s="52"/>
      <c r="F41" s="52"/>
      <c r="G41" s="98" t="s">
        <v>38</v>
      </c>
      <c r="H41" s="99" t="s">
        <v>39</v>
      </c>
      <c r="I41" s="52"/>
      <c r="J41" s="100">
        <f>SUM(J32:J39)</f>
        <v>0</v>
      </c>
      <c r="K41" s="101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111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11</v>
      </c>
      <c r="L84" s="25"/>
    </row>
    <row r="85" spans="2:12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12" ht="12" customHeight="1">
      <c r="B86" s="16"/>
      <c r="C86" s="22" t="s">
        <v>107</v>
      </c>
      <c r="L86" s="16"/>
    </row>
    <row r="87" spans="2:12" s="1" customFormat="1" ht="16.5" customHeight="1">
      <c r="B87" s="25"/>
      <c r="E87" s="205" t="s">
        <v>108</v>
      </c>
      <c r="F87" s="204"/>
      <c r="G87" s="204"/>
      <c r="H87" s="204"/>
      <c r="L87" s="25"/>
    </row>
    <row r="88" spans="2:12" s="1" customFormat="1" ht="12" customHeight="1">
      <c r="B88" s="25"/>
      <c r="C88" s="22" t="s">
        <v>109</v>
      </c>
      <c r="L88" s="25"/>
    </row>
    <row r="89" spans="2:12" s="1" customFormat="1" ht="16.5" customHeight="1">
      <c r="B89" s="25"/>
      <c r="E89" s="182" t="str">
        <f>E11</f>
        <v>SC 1 - Hlavný SO</v>
      </c>
      <c r="F89" s="204"/>
      <c r="G89" s="204"/>
      <c r="H89" s="20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14</v>
      </c>
      <c r="F91" s="20" t="str">
        <f>F14</f>
        <v>Lenartov</v>
      </c>
      <c r="I91" s="22" t="s">
        <v>16</v>
      </c>
      <c r="J91" s="48">
        <f>IF(J14="","",J14)</f>
        <v>0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17</v>
      </c>
      <c r="F93" s="20" t="str">
        <f>E17</f>
        <v xml:space="preserve"> </v>
      </c>
      <c r="I93" s="22" t="s">
        <v>22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21</v>
      </c>
      <c r="F94" s="20" t="str">
        <f>IF(E20="","",E20)</f>
        <v xml:space="preserve"> </v>
      </c>
      <c r="I94" s="22" t="s">
        <v>25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3.1" customHeight="1">
      <c r="B98" s="25"/>
      <c r="C98" s="106" t="s">
        <v>114</v>
      </c>
      <c r="J98" s="61">
        <f>J132</f>
        <v>0</v>
      </c>
      <c r="L98" s="25"/>
      <c r="AU98" s="13" t="s">
        <v>115</v>
      </c>
    </row>
    <row r="99" spans="2:47" s="8" customFormat="1" ht="24.95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47" s="9" customFormat="1" ht="20.100000000000001" customHeight="1">
      <c r="B100" s="111"/>
      <c r="D100" s="112" t="s">
        <v>117</v>
      </c>
      <c r="E100" s="113"/>
      <c r="F100" s="113"/>
      <c r="G100" s="113"/>
      <c r="H100" s="113"/>
      <c r="I100" s="113"/>
      <c r="J100" s="114">
        <f>J134</f>
        <v>0</v>
      </c>
      <c r="L100" s="111"/>
    </row>
    <row r="101" spans="2:47" s="9" customFormat="1" ht="20.100000000000001" customHeight="1">
      <c r="B101" s="111"/>
      <c r="D101" s="112" t="s">
        <v>118</v>
      </c>
      <c r="E101" s="113"/>
      <c r="F101" s="113"/>
      <c r="G101" s="113"/>
      <c r="H101" s="113"/>
      <c r="I101" s="113"/>
      <c r="J101" s="114">
        <f>J141</f>
        <v>0</v>
      </c>
      <c r="L101" s="111"/>
    </row>
    <row r="102" spans="2:47" s="9" customFormat="1" ht="20.100000000000001" customHeight="1">
      <c r="B102" s="111"/>
      <c r="D102" s="112" t="s">
        <v>119</v>
      </c>
      <c r="E102" s="113"/>
      <c r="F102" s="113"/>
      <c r="G102" s="113"/>
      <c r="H102" s="113"/>
      <c r="I102" s="113"/>
      <c r="J102" s="114">
        <f>J153</f>
        <v>0</v>
      </c>
      <c r="L102" s="111"/>
    </row>
    <row r="103" spans="2:47" s="9" customFormat="1" ht="20.100000000000001" customHeight="1">
      <c r="B103" s="111"/>
      <c r="D103" s="112" t="s">
        <v>120</v>
      </c>
      <c r="E103" s="113"/>
      <c r="F103" s="113"/>
      <c r="G103" s="113"/>
      <c r="H103" s="113"/>
      <c r="I103" s="113"/>
      <c r="J103" s="114">
        <f>J158</f>
        <v>0</v>
      </c>
      <c r="L103" s="111"/>
    </row>
    <row r="104" spans="2:47" s="8" customFormat="1" ht="24.95" customHeight="1">
      <c r="B104" s="107"/>
      <c r="D104" s="108" t="s">
        <v>121</v>
      </c>
      <c r="E104" s="109"/>
      <c r="F104" s="109"/>
      <c r="G104" s="109"/>
      <c r="H104" s="109"/>
      <c r="I104" s="109"/>
      <c r="J104" s="110">
        <f>J160</f>
        <v>0</v>
      </c>
      <c r="L104" s="107"/>
    </row>
    <row r="105" spans="2:47" s="9" customFormat="1" ht="20.100000000000001" customHeight="1">
      <c r="B105" s="111"/>
      <c r="D105" s="112" t="s">
        <v>122</v>
      </c>
      <c r="E105" s="113"/>
      <c r="F105" s="113"/>
      <c r="G105" s="113"/>
      <c r="H105" s="113"/>
      <c r="I105" s="113"/>
      <c r="J105" s="114">
        <f>J161</f>
        <v>0</v>
      </c>
      <c r="L105" s="111"/>
    </row>
    <row r="106" spans="2:47" s="9" customFormat="1" ht="20.100000000000001" customHeight="1">
      <c r="B106" s="111"/>
      <c r="D106" s="112" t="s">
        <v>123</v>
      </c>
      <c r="E106" s="113"/>
      <c r="F106" s="113"/>
      <c r="G106" s="113"/>
      <c r="H106" s="113"/>
      <c r="I106" s="113"/>
      <c r="J106" s="114">
        <f>J169</f>
        <v>0</v>
      </c>
      <c r="L106" s="111"/>
    </row>
    <row r="107" spans="2:47" s="9" customFormat="1" ht="20.100000000000001" customHeight="1">
      <c r="B107" s="111"/>
      <c r="D107" s="112" t="s">
        <v>124</v>
      </c>
      <c r="E107" s="113"/>
      <c r="F107" s="113"/>
      <c r="G107" s="113"/>
      <c r="H107" s="113"/>
      <c r="I107" s="113"/>
      <c r="J107" s="114">
        <f>J173</f>
        <v>0</v>
      </c>
      <c r="L107" s="111"/>
    </row>
    <row r="108" spans="2:47" s="9" customFormat="1" ht="20.100000000000001" customHeight="1">
      <c r="B108" s="111"/>
      <c r="D108" s="112" t="s">
        <v>125</v>
      </c>
      <c r="E108" s="113"/>
      <c r="F108" s="113"/>
      <c r="G108" s="113"/>
      <c r="H108" s="113"/>
      <c r="I108" s="113"/>
      <c r="J108" s="114">
        <f>J179</f>
        <v>0</v>
      </c>
      <c r="L108" s="111"/>
    </row>
    <row r="109" spans="2:47" s="9" customFormat="1" ht="20.100000000000001" customHeight="1">
      <c r="B109" s="111"/>
      <c r="D109" s="112" t="s">
        <v>126</v>
      </c>
      <c r="E109" s="113"/>
      <c r="F109" s="113"/>
      <c r="G109" s="113"/>
      <c r="H109" s="113"/>
      <c r="I109" s="113"/>
      <c r="J109" s="114">
        <f>J183</f>
        <v>0</v>
      </c>
      <c r="L109" s="111"/>
    </row>
    <row r="110" spans="2:47" s="9" customFormat="1" ht="20.100000000000001" customHeight="1">
      <c r="B110" s="111"/>
      <c r="D110" s="112" t="s">
        <v>127</v>
      </c>
      <c r="E110" s="113"/>
      <c r="F110" s="113"/>
      <c r="G110" s="113"/>
      <c r="H110" s="113"/>
      <c r="I110" s="113"/>
      <c r="J110" s="114">
        <f>J209</f>
        <v>0</v>
      </c>
      <c r="L110" s="111"/>
    </row>
    <row r="111" spans="2:47" s="1" customFormat="1" ht="21.75" customHeight="1">
      <c r="B111" s="25"/>
      <c r="L111" s="25"/>
    </row>
    <row r="112" spans="2:47" s="1" customFormat="1" ht="6.9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5"/>
    </row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5"/>
    </row>
    <row r="117" spans="2:12" s="1" customFormat="1" ht="24.95" customHeight="1">
      <c r="B117" s="25"/>
      <c r="C117" s="17" t="s">
        <v>128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11</v>
      </c>
      <c r="L119" s="25"/>
    </row>
    <row r="120" spans="2:12" s="1" customFormat="1" ht="16.5" customHeight="1">
      <c r="B120" s="25"/>
      <c r="E120" s="205" t="str">
        <f>E7</f>
        <v>ZIMOVISKO</v>
      </c>
      <c r="F120" s="206"/>
      <c r="G120" s="206"/>
      <c r="H120" s="206"/>
      <c r="L120" s="25"/>
    </row>
    <row r="121" spans="2:12" ht="12" customHeight="1">
      <c r="B121" s="16"/>
      <c r="C121" s="22" t="s">
        <v>107</v>
      </c>
      <c r="L121" s="16"/>
    </row>
    <row r="122" spans="2:12" s="1" customFormat="1" ht="16.5" customHeight="1">
      <c r="B122" s="25"/>
      <c r="E122" s="205" t="s">
        <v>108</v>
      </c>
      <c r="F122" s="204"/>
      <c r="G122" s="204"/>
      <c r="H122" s="204"/>
      <c r="L122" s="25"/>
    </row>
    <row r="123" spans="2:12" s="1" customFormat="1" ht="12" customHeight="1">
      <c r="B123" s="25"/>
      <c r="C123" s="22" t="s">
        <v>109</v>
      </c>
      <c r="L123" s="25"/>
    </row>
    <row r="124" spans="2:12" s="1" customFormat="1" ht="16.5" customHeight="1">
      <c r="B124" s="25"/>
      <c r="E124" s="182" t="str">
        <f>E11</f>
        <v>SC 1 - Hlavný SO</v>
      </c>
      <c r="F124" s="204"/>
      <c r="G124" s="204"/>
      <c r="H124" s="204"/>
      <c r="L124" s="25"/>
    </row>
    <row r="125" spans="2:12" s="1" customFormat="1" ht="6.95" customHeight="1">
      <c r="B125" s="25"/>
      <c r="L125" s="25"/>
    </row>
    <row r="126" spans="2:12" s="1" customFormat="1" ht="12" customHeight="1">
      <c r="B126" s="25"/>
      <c r="C126" s="22" t="s">
        <v>14</v>
      </c>
      <c r="F126" s="20" t="str">
        <f>F14</f>
        <v>Lenartov</v>
      </c>
      <c r="I126" s="22" t="s">
        <v>16</v>
      </c>
      <c r="J126" s="48">
        <f>IF(J14="","",J14)</f>
        <v>0</v>
      </c>
      <c r="L126" s="25"/>
    </row>
    <row r="127" spans="2:12" s="1" customFormat="1" ht="6.95" customHeight="1">
      <c r="B127" s="25"/>
      <c r="L127" s="25"/>
    </row>
    <row r="128" spans="2:12" s="1" customFormat="1" ht="15.2" customHeight="1">
      <c r="B128" s="25"/>
      <c r="C128" s="22" t="s">
        <v>17</v>
      </c>
      <c r="F128" s="20" t="str">
        <f>E17</f>
        <v xml:space="preserve"> </v>
      </c>
      <c r="I128" s="22" t="s">
        <v>22</v>
      </c>
      <c r="J128" s="23" t="str">
        <f>E23</f>
        <v xml:space="preserve"> </v>
      </c>
      <c r="L128" s="25"/>
    </row>
    <row r="129" spans="2:65" s="1" customFormat="1" ht="15.2" customHeight="1">
      <c r="B129" s="25"/>
      <c r="C129" s="22" t="s">
        <v>21</v>
      </c>
      <c r="F129" s="20" t="str">
        <f>IF(E20="","",E20)</f>
        <v xml:space="preserve"> </v>
      </c>
      <c r="I129" s="22" t="s">
        <v>25</v>
      </c>
      <c r="J129" s="23" t="str">
        <f>E26</f>
        <v xml:space="preserve"> </v>
      </c>
      <c r="L129" s="25"/>
    </row>
    <row r="130" spans="2:65" s="1" customFormat="1" ht="10.35" customHeight="1">
      <c r="B130" s="25"/>
      <c r="L130" s="25"/>
    </row>
    <row r="131" spans="2:65" s="10" customFormat="1" ht="29.25" customHeight="1">
      <c r="B131" s="115"/>
      <c r="C131" s="116" t="s">
        <v>129</v>
      </c>
      <c r="D131" s="117" t="s">
        <v>52</v>
      </c>
      <c r="E131" s="117" t="s">
        <v>48</v>
      </c>
      <c r="F131" s="117" t="s">
        <v>49</v>
      </c>
      <c r="G131" s="117" t="s">
        <v>130</v>
      </c>
      <c r="H131" s="117" t="s">
        <v>131</v>
      </c>
      <c r="I131" s="117" t="s">
        <v>132</v>
      </c>
      <c r="J131" s="118" t="s">
        <v>113</v>
      </c>
      <c r="K131" s="119" t="s">
        <v>133</v>
      </c>
      <c r="L131" s="115"/>
      <c r="M131" s="54" t="s">
        <v>1</v>
      </c>
      <c r="N131" s="55" t="s">
        <v>31</v>
      </c>
      <c r="O131" s="55" t="s">
        <v>134</v>
      </c>
      <c r="P131" s="55" t="s">
        <v>135</v>
      </c>
      <c r="Q131" s="55" t="s">
        <v>136</v>
      </c>
      <c r="R131" s="55" t="s">
        <v>137</v>
      </c>
      <c r="S131" s="55" t="s">
        <v>138</v>
      </c>
      <c r="T131" s="56" t="s">
        <v>139</v>
      </c>
    </row>
    <row r="132" spans="2:65" s="1" customFormat="1" ht="23.1" customHeight="1">
      <c r="B132" s="25"/>
      <c r="C132" s="59" t="s">
        <v>114</v>
      </c>
      <c r="J132" s="120">
        <f>BK132</f>
        <v>0</v>
      </c>
      <c r="L132" s="25"/>
      <c r="M132" s="57"/>
      <c r="N132" s="49"/>
      <c r="O132" s="49"/>
      <c r="P132" s="121">
        <f>P133+P160</f>
        <v>5946.469874280001</v>
      </c>
      <c r="Q132" s="49"/>
      <c r="R132" s="121">
        <f>R133+R160</f>
        <v>1894.9628729346482</v>
      </c>
      <c r="S132" s="49"/>
      <c r="T132" s="122">
        <f>T133+T160</f>
        <v>0</v>
      </c>
      <c r="AT132" s="13" t="s">
        <v>66</v>
      </c>
      <c r="AU132" s="13" t="s">
        <v>115</v>
      </c>
      <c r="BK132" s="123">
        <f>BK133+BK160</f>
        <v>0</v>
      </c>
    </row>
    <row r="133" spans="2:65" s="11" customFormat="1" ht="26.1" customHeight="1">
      <c r="B133" s="124"/>
      <c r="D133" s="125" t="s">
        <v>66</v>
      </c>
      <c r="E133" s="126" t="s">
        <v>140</v>
      </c>
      <c r="F133" s="126" t="s">
        <v>141</v>
      </c>
      <c r="J133" s="127">
        <f>BK133</f>
        <v>0</v>
      </c>
      <c r="L133" s="124"/>
      <c r="M133" s="128"/>
      <c r="P133" s="129">
        <f>P134+P141+P153+P158</f>
        <v>4116.5362640700005</v>
      </c>
      <c r="R133" s="129">
        <f>R134+R141+R153+R158</f>
        <v>1854.6450724300983</v>
      </c>
      <c r="T133" s="130">
        <f>T134+T141+T153+T158</f>
        <v>0</v>
      </c>
      <c r="AR133" s="125" t="s">
        <v>74</v>
      </c>
      <c r="AT133" s="131" t="s">
        <v>66</v>
      </c>
      <c r="AU133" s="131" t="s">
        <v>67</v>
      </c>
      <c r="AY133" s="125" t="s">
        <v>142</v>
      </c>
      <c r="BK133" s="132">
        <f>BK134+BK141+BK153+BK158</f>
        <v>0</v>
      </c>
    </row>
    <row r="134" spans="2:65" s="11" customFormat="1" ht="23.1" customHeight="1">
      <c r="B134" s="124"/>
      <c r="D134" s="125" t="s">
        <v>66</v>
      </c>
      <c r="E134" s="133" t="s">
        <v>74</v>
      </c>
      <c r="F134" s="133" t="s">
        <v>143</v>
      </c>
      <c r="J134" s="134">
        <f>BK134</f>
        <v>0</v>
      </c>
      <c r="L134" s="124"/>
      <c r="M134" s="128"/>
      <c r="P134" s="129">
        <f>SUM(P135:P140)</f>
        <v>463.06534599999998</v>
      </c>
      <c r="R134" s="129">
        <f>SUM(R135:R140)</f>
        <v>0</v>
      </c>
      <c r="T134" s="130">
        <f>SUM(T135:T140)</f>
        <v>0</v>
      </c>
      <c r="AR134" s="125" t="s">
        <v>74</v>
      </c>
      <c r="AT134" s="131" t="s">
        <v>66</v>
      </c>
      <c r="AU134" s="131" t="s">
        <v>74</v>
      </c>
      <c r="AY134" s="125" t="s">
        <v>142</v>
      </c>
      <c r="BK134" s="132">
        <f>SUM(BK135:BK140)</f>
        <v>0</v>
      </c>
    </row>
    <row r="135" spans="2:65" s="1" customFormat="1" ht="33" customHeight="1">
      <c r="B135" s="135"/>
      <c r="C135" s="136" t="s">
        <v>74</v>
      </c>
      <c r="D135" s="136" t="s">
        <v>144</v>
      </c>
      <c r="E135" s="137" t="s">
        <v>145</v>
      </c>
      <c r="F135" s="138" t="s">
        <v>146</v>
      </c>
      <c r="G135" s="139" t="s">
        <v>147</v>
      </c>
      <c r="H135" s="140">
        <v>217.745</v>
      </c>
      <c r="I135" s="140"/>
      <c r="J135" s="140">
        <f t="shared" ref="J135:J140" si="0">ROUND(I135*H135,3)</f>
        <v>0</v>
      </c>
      <c r="K135" s="141"/>
      <c r="L135" s="25"/>
      <c r="M135" s="142" t="s">
        <v>1</v>
      </c>
      <c r="N135" s="143" t="s">
        <v>33</v>
      </c>
      <c r="O135" s="144">
        <v>1.2E-2</v>
      </c>
      <c r="P135" s="144">
        <f t="shared" ref="P135:P140" si="1">O135*H135</f>
        <v>2.61294</v>
      </c>
      <c r="Q135" s="144">
        <v>0</v>
      </c>
      <c r="R135" s="144">
        <f t="shared" ref="R135:R140" si="2">Q135*H135</f>
        <v>0</v>
      </c>
      <c r="S135" s="144">
        <v>0</v>
      </c>
      <c r="T135" s="145">
        <f t="shared" ref="T135:T140" si="3">S135*H135</f>
        <v>0</v>
      </c>
      <c r="AR135" s="146" t="s">
        <v>148</v>
      </c>
      <c r="AT135" s="146" t="s">
        <v>144</v>
      </c>
      <c r="AU135" s="146" t="s">
        <v>80</v>
      </c>
      <c r="AY135" s="13" t="s">
        <v>142</v>
      </c>
      <c r="BE135" s="147">
        <f t="shared" ref="BE135:BE140" si="4">IF(N135="základná",J135,0)</f>
        <v>0</v>
      </c>
      <c r="BF135" s="147">
        <f t="shared" ref="BF135:BF140" si="5">IF(N135="znížená",J135,0)</f>
        <v>0</v>
      </c>
      <c r="BG135" s="147">
        <f t="shared" ref="BG135:BG140" si="6">IF(N135="zákl. prenesená",J135,0)</f>
        <v>0</v>
      </c>
      <c r="BH135" s="147">
        <f t="shared" ref="BH135:BH140" si="7">IF(N135="zníž. prenesená",J135,0)</f>
        <v>0</v>
      </c>
      <c r="BI135" s="147">
        <f t="shared" ref="BI135:BI140" si="8">IF(N135="nulová",J135,0)</f>
        <v>0</v>
      </c>
      <c r="BJ135" s="13" t="s">
        <v>80</v>
      </c>
      <c r="BK135" s="148">
        <f t="shared" ref="BK135:BK140" si="9">ROUND(I135*H135,3)</f>
        <v>0</v>
      </c>
      <c r="BL135" s="13" t="s">
        <v>148</v>
      </c>
      <c r="BM135" s="146" t="s">
        <v>149</v>
      </c>
    </row>
    <row r="136" spans="2:65" s="1" customFormat="1" ht="21.75" customHeight="1">
      <c r="B136" s="135"/>
      <c r="C136" s="136" t="s">
        <v>80</v>
      </c>
      <c r="D136" s="136" t="s">
        <v>144</v>
      </c>
      <c r="E136" s="137" t="s">
        <v>150</v>
      </c>
      <c r="F136" s="138" t="s">
        <v>151</v>
      </c>
      <c r="G136" s="139" t="s">
        <v>147</v>
      </c>
      <c r="H136" s="140">
        <v>295.03899999999999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0.83799999999999997</v>
      </c>
      <c r="P136" s="144">
        <f t="shared" si="1"/>
        <v>247.24268199999997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148</v>
      </c>
      <c r="BM136" s="146" t="s">
        <v>152</v>
      </c>
    </row>
    <row r="137" spans="2:65" s="1" customFormat="1" ht="24.2" customHeight="1">
      <c r="B137" s="135"/>
      <c r="C137" s="136" t="s">
        <v>153</v>
      </c>
      <c r="D137" s="136" t="s">
        <v>144</v>
      </c>
      <c r="E137" s="137" t="s">
        <v>154</v>
      </c>
      <c r="F137" s="138" t="s">
        <v>155</v>
      </c>
      <c r="G137" s="139" t="s">
        <v>147</v>
      </c>
      <c r="H137" s="140">
        <v>88.512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4.2000000000000003E-2</v>
      </c>
      <c r="P137" s="144">
        <f t="shared" si="1"/>
        <v>3.7175040000000004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148</v>
      </c>
      <c r="BM137" s="146" t="s">
        <v>156</v>
      </c>
    </row>
    <row r="138" spans="2:65" s="1" customFormat="1" ht="21.75" customHeight="1">
      <c r="B138" s="135"/>
      <c r="C138" s="136" t="s">
        <v>148</v>
      </c>
      <c r="D138" s="136" t="s">
        <v>144</v>
      </c>
      <c r="E138" s="137" t="s">
        <v>157</v>
      </c>
      <c r="F138" s="138" t="s">
        <v>158</v>
      </c>
      <c r="G138" s="139" t="s">
        <v>147</v>
      </c>
      <c r="H138" s="140">
        <v>60.44</v>
      </c>
      <c r="I138" s="140"/>
      <c r="J138" s="140">
        <f t="shared" si="0"/>
        <v>0</v>
      </c>
      <c r="K138" s="141"/>
      <c r="L138" s="25"/>
      <c r="M138" s="142" t="s">
        <v>1</v>
      </c>
      <c r="N138" s="143" t="s">
        <v>33</v>
      </c>
      <c r="O138" s="144">
        <v>2.5139999999999998</v>
      </c>
      <c r="P138" s="144">
        <f t="shared" si="1"/>
        <v>151.94615999999999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148</v>
      </c>
      <c r="AT138" s="146" t="s">
        <v>144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148</v>
      </c>
      <c r="BM138" s="146" t="s">
        <v>159</v>
      </c>
    </row>
    <row r="139" spans="2:65" s="1" customFormat="1" ht="38.1" customHeight="1">
      <c r="B139" s="135"/>
      <c r="C139" s="136" t="s">
        <v>160</v>
      </c>
      <c r="D139" s="136" t="s">
        <v>144</v>
      </c>
      <c r="E139" s="137" t="s">
        <v>161</v>
      </c>
      <c r="F139" s="138" t="s">
        <v>162</v>
      </c>
      <c r="G139" s="139" t="s">
        <v>147</v>
      </c>
      <c r="H139" s="140">
        <v>18.132000000000001</v>
      </c>
      <c r="I139" s="140"/>
      <c r="J139" s="140">
        <f t="shared" si="0"/>
        <v>0</v>
      </c>
      <c r="K139" s="141"/>
      <c r="L139" s="25"/>
      <c r="M139" s="142" t="s">
        <v>1</v>
      </c>
      <c r="N139" s="143" t="s">
        <v>33</v>
      </c>
      <c r="O139" s="144">
        <v>0.61299999999999999</v>
      </c>
      <c r="P139" s="144">
        <f t="shared" si="1"/>
        <v>11.114916000000001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148</v>
      </c>
      <c r="AT139" s="146" t="s">
        <v>144</v>
      </c>
      <c r="AU139" s="146" t="s">
        <v>80</v>
      </c>
      <c r="AY139" s="13" t="s">
        <v>142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8">
        <f t="shared" si="9"/>
        <v>0</v>
      </c>
      <c r="BL139" s="13" t="s">
        <v>148</v>
      </c>
      <c r="BM139" s="146" t="s">
        <v>163</v>
      </c>
    </row>
    <row r="140" spans="2:65" s="1" customFormat="1" ht="24.2" customHeight="1">
      <c r="B140" s="135"/>
      <c r="C140" s="136" t="s">
        <v>164</v>
      </c>
      <c r="D140" s="136" t="s">
        <v>144</v>
      </c>
      <c r="E140" s="137" t="s">
        <v>165</v>
      </c>
      <c r="F140" s="138" t="s">
        <v>166</v>
      </c>
      <c r="G140" s="139" t="s">
        <v>147</v>
      </c>
      <c r="H140" s="140">
        <v>573.22400000000005</v>
      </c>
      <c r="I140" s="140"/>
      <c r="J140" s="140">
        <f t="shared" si="0"/>
        <v>0</v>
      </c>
      <c r="K140" s="141"/>
      <c r="L140" s="25"/>
      <c r="M140" s="142" t="s">
        <v>1</v>
      </c>
      <c r="N140" s="143" t="s">
        <v>33</v>
      </c>
      <c r="O140" s="144">
        <v>8.1000000000000003E-2</v>
      </c>
      <c r="P140" s="144">
        <f t="shared" si="1"/>
        <v>46.431144000000003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AR140" s="146" t="s">
        <v>148</v>
      </c>
      <c r="AT140" s="146" t="s">
        <v>144</v>
      </c>
      <c r="AU140" s="146" t="s">
        <v>80</v>
      </c>
      <c r="AY140" s="13" t="s">
        <v>142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80</v>
      </c>
      <c r="BK140" s="148">
        <f t="shared" si="9"/>
        <v>0</v>
      </c>
      <c r="BL140" s="13" t="s">
        <v>148</v>
      </c>
      <c r="BM140" s="146" t="s">
        <v>167</v>
      </c>
    </row>
    <row r="141" spans="2:65" s="11" customFormat="1" ht="23.1" customHeight="1">
      <c r="B141" s="124"/>
      <c r="D141" s="125" t="s">
        <v>66</v>
      </c>
      <c r="E141" s="133" t="s">
        <v>80</v>
      </c>
      <c r="F141" s="133" t="s">
        <v>168</v>
      </c>
      <c r="J141" s="134">
        <f>BK141</f>
        <v>0</v>
      </c>
      <c r="L141" s="124"/>
      <c r="M141" s="128"/>
      <c r="P141" s="129">
        <f>SUM(P142:P152)</f>
        <v>952.86312208999993</v>
      </c>
      <c r="R141" s="129">
        <f>SUM(R142:R152)</f>
        <v>1610.1206124802393</v>
      </c>
      <c r="T141" s="130">
        <f>SUM(T142:T152)</f>
        <v>0</v>
      </c>
      <c r="AR141" s="125" t="s">
        <v>74</v>
      </c>
      <c r="AT141" s="131" t="s">
        <v>66</v>
      </c>
      <c r="AU141" s="131" t="s">
        <v>74</v>
      </c>
      <c r="AY141" s="125" t="s">
        <v>142</v>
      </c>
      <c r="BK141" s="132">
        <f>SUM(BK142:BK152)</f>
        <v>0</v>
      </c>
    </row>
    <row r="142" spans="2:65" s="1" customFormat="1" ht="24.2" customHeight="1">
      <c r="B142" s="135"/>
      <c r="C142" s="136" t="s">
        <v>169</v>
      </c>
      <c r="D142" s="136" t="s">
        <v>144</v>
      </c>
      <c r="E142" s="137" t="s">
        <v>170</v>
      </c>
      <c r="F142" s="138" t="s">
        <v>171</v>
      </c>
      <c r="G142" s="139" t="s">
        <v>147</v>
      </c>
      <c r="H142" s="140">
        <v>112.444</v>
      </c>
      <c r="I142" s="140"/>
      <c r="J142" s="140">
        <f t="shared" ref="J142:J152" si="10">ROUND(I142*H142,3)</f>
        <v>0</v>
      </c>
      <c r="K142" s="141"/>
      <c r="L142" s="25"/>
      <c r="M142" s="142" t="s">
        <v>1</v>
      </c>
      <c r="N142" s="143" t="s">
        <v>33</v>
      </c>
      <c r="O142" s="144">
        <v>1.0886800000000001</v>
      </c>
      <c r="P142" s="144">
        <f t="shared" ref="P142:P152" si="11">O142*H142</f>
        <v>122.41553392000002</v>
      </c>
      <c r="Q142" s="144">
        <v>1.9319999999999999</v>
      </c>
      <c r="R142" s="144">
        <f t="shared" ref="R142:R152" si="12">Q142*H142</f>
        <v>217.24180799999999</v>
      </c>
      <c r="S142" s="144">
        <v>0</v>
      </c>
      <c r="T142" s="145">
        <f t="shared" ref="T142:T152" si="13">S142*H142</f>
        <v>0</v>
      </c>
      <c r="AR142" s="146" t="s">
        <v>148</v>
      </c>
      <c r="AT142" s="146" t="s">
        <v>144</v>
      </c>
      <c r="AU142" s="146" t="s">
        <v>80</v>
      </c>
      <c r="AY142" s="13" t="s">
        <v>142</v>
      </c>
      <c r="BE142" s="147">
        <f t="shared" ref="BE142:BE152" si="14">IF(N142="základná",J142,0)</f>
        <v>0</v>
      </c>
      <c r="BF142" s="147">
        <f t="shared" ref="BF142:BF152" si="15">IF(N142="znížená",J142,0)</f>
        <v>0</v>
      </c>
      <c r="BG142" s="147">
        <f t="shared" ref="BG142:BG152" si="16">IF(N142="zákl. prenesená",J142,0)</f>
        <v>0</v>
      </c>
      <c r="BH142" s="147">
        <f t="shared" ref="BH142:BH152" si="17">IF(N142="zníž. prenesená",J142,0)</f>
        <v>0</v>
      </c>
      <c r="BI142" s="147">
        <f t="shared" ref="BI142:BI152" si="18">IF(N142="nulová",J142,0)</f>
        <v>0</v>
      </c>
      <c r="BJ142" s="13" t="s">
        <v>80</v>
      </c>
      <c r="BK142" s="148">
        <f t="shared" ref="BK142:BK152" si="19">ROUND(I142*H142,3)</f>
        <v>0</v>
      </c>
      <c r="BL142" s="13" t="s">
        <v>148</v>
      </c>
      <c r="BM142" s="146" t="s">
        <v>172</v>
      </c>
    </row>
    <row r="143" spans="2:65" s="1" customFormat="1" ht="24.2" customHeight="1">
      <c r="B143" s="135"/>
      <c r="C143" s="136" t="s">
        <v>173</v>
      </c>
      <c r="D143" s="136" t="s">
        <v>144</v>
      </c>
      <c r="E143" s="137" t="s">
        <v>174</v>
      </c>
      <c r="F143" s="138" t="s">
        <v>175</v>
      </c>
      <c r="G143" s="139" t="s">
        <v>147</v>
      </c>
      <c r="H143" s="140">
        <v>288.36</v>
      </c>
      <c r="I143" s="140"/>
      <c r="J143" s="140">
        <f t="shared" si="10"/>
        <v>0</v>
      </c>
      <c r="K143" s="141"/>
      <c r="L143" s="25"/>
      <c r="M143" s="142" t="s">
        <v>1</v>
      </c>
      <c r="N143" s="143" t="s">
        <v>33</v>
      </c>
      <c r="O143" s="144">
        <v>1.0968</v>
      </c>
      <c r="P143" s="144">
        <f t="shared" si="11"/>
        <v>316.27324800000002</v>
      </c>
      <c r="Q143" s="144">
        <v>2.0699999999999998</v>
      </c>
      <c r="R143" s="144">
        <f t="shared" si="12"/>
        <v>596.90520000000004</v>
      </c>
      <c r="S143" s="144">
        <v>0</v>
      </c>
      <c r="T143" s="145">
        <f t="shared" si="13"/>
        <v>0</v>
      </c>
      <c r="AR143" s="146" t="s">
        <v>148</v>
      </c>
      <c r="AT143" s="146" t="s">
        <v>144</v>
      </c>
      <c r="AU143" s="146" t="s">
        <v>80</v>
      </c>
      <c r="AY143" s="13" t="s">
        <v>142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8">
        <f t="shared" si="19"/>
        <v>0</v>
      </c>
      <c r="BL143" s="13" t="s">
        <v>148</v>
      </c>
      <c r="BM143" s="146" t="s">
        <v>176</v>
      </c>
    </row>
    <row r="144" spans="2:65" s="1" customFormat="1" ht="16.5" customHeight="1">
      <c r="B144" s="135"/>
      <c r="C144" s="136" t="s">
        <v>177</v>
      </c>
      <c r="D144" s="136" t="s">
        <v>144</v>
      </c>
      <c r="E144" s="137" t="s">
        <v>178</v>
      </c>
      <c r="F144" s="138" t="s">
        <v>179</v>
      </c>
      <c r="G144" s="139" t="s">
        <v>147</v>
      </c>
      <c r="H144" s="140">
        <v>204.04900000000001</v>
      </c>
      <c r="I144" s="140"/>
      <c r="J144" s="140">
        <f t="shared" si="10"/>
        <v>0</v>
      </c>
      <c r="K144" s="141"/>
      <c r="L144" s="25"/>
      <c r="M144" s="142" t="s">
        <v>1</v>
      </c>
      <c r="N144" s="143" t="s">
        <v>33</v>
      </c>
      <c r="O144" s="144">
        <v>0.61770999999999998</v>
      </c>
      <c r="P144" s="144">
        <f t="shared" si="11"/>
        <v>126.04310778999999</v>
      </c>
      <c r="Q144" s="144">
        <v>2.322345704</v>
      </c>
      <c r="R144" s="144">
        <f t="shared" si="12"/>
        <v>473.87231855549601</v>
      </c>
      <c r="S144" s="144">
        <v>0</v>
      </c>
      <c r="T144" s="145">
        <f t="shared" si="13"/>
        <v>0</v>
      </c>
      <c r="AR144" s="146" t="s">
        <v>148</v>
      </c>
      <c r="AT144" s="146" t="s">
        <v>144</v>
      </c>
      <c r="AU144" s="146" t="s">
        <v>80</v>
      </c>
      <c r="AY144" s="13" t="s">
        <v>142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8">
        <f t="shared" si="19"/>
        <v>0</v>
      </c>
      <c r="BL144" s="13" t="s">
        <v>148</v>
      </c>
      <c r="BM144" s="146" t="s">
        <v>180</v>
      </c>
    </row>
    <row r="145" spans="2:65" s="1" customFormat="1" ht="24.2" customHeight="1">
      <c r="B145" s="135"/>
      <c r="C145" s="136" t="s">
        <v>181</v>
      </c>
      <c r="D145" s="136" t="s">
        <v>144</v>
      </c>
      <c r="E145" s="137" t="s">
        <v>182</v>
      </c>
      <c r="F145" s="138" t="s">
        <v>183</v>
      </c>
      <c r="G145" s="139" t="s">
        <v>184</v>
      </c>
      <c r="H145" s="140">
        <v>89.784000000000006</v>
      </c>
      <c r="I145" s="140"/>
      <c r="J145" s="140">
        <f t="shared" si="10"/>
        <v>0</v>
      </c>
      <c r="K145" s="141"/>
      <c r="L145" s="25"/>
      <c r="M145" s="142" t="s">
        <v>1</v>
      </c>
      <c r="N145" s="143" t="s">
        <v>33</v>
      </c>
      <c r="O145" s="144">
        <v>0.78800000000000003</v>
      </c>
      <c r="P145" s="144">
        <f t="shared" si="11"/>
        <v>70.749792000000014</v>
      </c>
      <c r="Q145" s="144">
        <v>5.5976999999999999E-2</v>
      </c>
      <c r="R145" s="144">
        <f t="shared" si="12"/>
        <v>5.0258389680000004</v>
      </c>
      <c r="S145" s="144">
        <v>0</v>
      </c>
      <c r="T145" s="145">
        <f t="shared" si="13"/>
        <v>0</v>
      </c>
      <c r="AR145" s="146" t="s">
        <v>148</v>
      </c>
      <c r="AT145" s="146" t="s">
        <v>144</v>
      </c>
      <c r="AU145" s="146" t="s">
        <v>80</v>
      </c>
      <c r="AY145" s="13" t="s">
        <v>142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8">
        <f t="shared" si="19"/>
        <v>0</v>
      </c>
      <c r="BL145" s="13" t="s">
        <v>148</v>
      </c>
      <c r="BM145" s="146" t="s">
        <v>185</v>
      </c>
    </row>
    <row r="146" spans="2:65" s="1" customFormat="1" ht="24.2" customHeight="1">
      <c r="B146" s="135"/>
      <c r="C146" s="136" t="s">
        <v>186</v>
      </c>
      <c r="D146" s="136" t="s">
        <v>144</v>
      </c>
      <c r="E146" s="137" t="s">
        <v>187</v>
      </c>
      <c r="F146" s="138" t="s">
        <v>188</v>
      </c>
      <c r="G146" s="139" t="s">
        <v>184</v>
      </c>
      <c r="H146" s="140">
        <v>89.784000000000006</v>
      </c>
      <c r="I146" s="140"/>
      <c r="J146" s="140">
        <f t="shared" si="10"/>
        <v>0</v>
      </c>
      <c r="K146" s="141"/>
      <c r="L146" s="25"/>
      <c r="M146" s="142" t="s">
        <v>1</v>
      </c>
      <c r="N146" s="143" t="s">
        <v>33</v>
      </c>
      <c r="O146" s="144">
        <v>0.32200000000000001</v>
      </c>
      <c r="P146" s="144">
        <f t="shared" si="11"/>
        <v>28.910448000000002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148</v>
      </c>
      <c r="AT146" s="146" t="s">
        <v>144</v>
      </c>
      <c r="AU146" s="146" t="s">
        <v>80</v>
      </c>
      <c r="AY146" s="13" t="s">
        <v>142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80</v>
      </c>
      <c r="BK146" s="148">
        <f t="shared" si="19"/>
        <v>0</v>
      </c>
      <c r="BL146" s="13" t="s">
        <v>148</v>
      </c>
      <c r="BM146" s="146" t="s">
        <v>189</v>
      </c>
    </row>
    <row r="147" spans="2:65" s="1" customFormat="1" ht="33" customHeight="1">
      <c r="B147" s="135"/>
      <c r="C147" s="136" t="s">
        <v>190</v>
      </c>
      <c r="D147" s="136" t="s">
        <v>144</v>
      </c>
      <c r="E147" s="137" t="s">
        <v>191</v>
      </c>
      <c r="F147" s="138" t="s">
        <v>192</v>
      </c>
      <c r="G147" s="139" t="s">
        <v>184</v>
      </c>
      <c r="H147" s="140">
        <v>1020.242</v>
      </c>
      <c r="I147" s="140"/>
      <c r="J147" s="140">
        <f t="shared" si="10"/>
        <v>0</v>
      </c>
      <c r="K147" s="141"/>
      <c r="L147" s="25"/>
      <c r="M147" s="142" t="s">
        <v>1</v>
      </c>
      <c r="N147" s="143" t="s">
        <v>33</v>
      </c>
      <c r="O147" s="144">
        <v>4.7059999999999998E-2</v>
      </c>
      <c r="P147" s="144">
        <f t="shared" si="11"/>
        <v>48.012588519999994</v>
      </c>
      <c r="Q147" s="144">
        <v>8.7786099999999992E-3</v>
      </c>
      <c r="R147" s="144">
        <f t="shared" si="12"/>
        <v>8.956306623619998</v>
      </c>
      <c r="S147" s="144">
        <v>0</v>
      </c>
      <c r="T147" s="145">
        <f t="shared" si="13"/>
        <v>0</v>
      </c>
      <c r="AR147" s="146" t="s">
        <v>148</v>
      </c>
      <c r="AT147" s="146" t="s">
        <v>144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193</v>
      </c>
    </row>
    <row r="148" spans="2:65" s="1" customFormat="1" ht="16.5" customHeight="1">
      <c r="B148" s="135"/>
      <c r="C148" s="136" t="s">
        <v>194</v>
      </c>
      <c r="D148" s="136" t="s">
        <v>144</v>
      </c>
      <c r="E148" s="137" t="s">
        <v>195</v>
      </c>
      <c r="F148" s="138" t="s">
        <v>196</v>
      </c>
      <c r="G148" s="139" t="s">
        <v>147</v>
      </c>
      <c r="H148" s="140">
        <v>53.061999999999998</v>
      </c>
      <c r="I148" s="140"/>
      <c r="J148" s="140">
        <f t="shared" si="10"/>
        <v>0</v>
      </c>
      <c r="K148" s="141"/>
      <c r="L148" s="25"/>
      <c r="M148" s="142" t="s">
        <v>1</v>
      </c>
      <c r="N148" s="143" t="s">
        <v>33</v>
      </c>
      <c r="O148" s="144">
        <v>0.58055000000000001</v>
      </c>
      <c r="P148" s="144">
        <f t="shared" si="11"/>
        <v>30.8051441</v>
      </c>
      <c r="Q148" s="144">
        <v>2.322345704</v>
      </c>
      <c r="R148" s="144">
        <f t="shared" si="12"/>
        <v>123.228307745648</v>
      </c>
      <c r="S148" s="144">
        <v>0</v>
      </c>
      <c r="T148" s="145">
        <f t="shared" si="13"/>
        <v>0</v>
      </c>
      <c r="AR148" s="146" t="s">
        <v>148</v>
      </c>
      <c r="AT148" s="146" t="s">
        <v>144</v>
      </c>
      <c r="AU148" s="146" t="s">
        <v>80</v>
      </c>
      <c r="AY148" s="13" t="s">
        <v>142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8">
        <f t="shared" si="19"/>
        <v>0</v>
      </c>
      <c r="BL148" s="13" t="s">
        <v>148</v>
      </c>
      <c r="BM148" s="146" t="s">
        <v>197</v>
      </c>
    </row>
    <row r="149" spans="2:65" s="1" customFormat="1" ht="16.5" customHeight="1">
      <c r="B149" s="135"/>
      <c r="C149" s="136" t="s">
        <v>198</v>
      </c>
      <c r="D149" s="136" t="s">
        <v>144</v>
      </c>
      <c r="E149" s="137" t="s">
        <v>199</v>
      </c>
      <c r="F149" s="138" t="s">
        <v>200</v>
      </c>
      <c r="G149" s="139" t="s">
        <v>147</v>
      </c>
      <c r="H149" s="140">
        <v>77.096000000000004</v>
      </c>
      <c r="I149" s="140"/>
      <c r="J149" s="140">
        <f t="shared" si="10"/>
        <v>0</v>
      </c>
      <c r="K149" s="141"/>
      <c r="L149" s="25"/>
      <c r="M149" s="142" t="s">
        <v>1</v>
      </c>
      <c r="N149" s="143" t="s">
        <v>33</v>
      </c>
      <c r="O149" s="144">
        <v>0.58055999999999996</v>
      </c>
      <c r="P149" s="144">
        <f t="shared" si="11"/>
        <v>44.758853760000001</v>
      </c>
      <c r="Q149" s="144">
        <v>2.322345704</v>
      </c>
      <c r="R149" s="144">
        <f t="shared" si="12"/>
        <v>179.04356439558401</v>
      </c>
      <c r="S149" s="144">
        <v>0</v>
      </c>
      <c r="T149" s="145">
        <f t="shared" si="13"/>
        <v>0</v>
      </c>
      <c r="AR149" s="146" t="s">
        <v>148</v>
      </c>
      <c r="AT149" s="146" t="s">
        <v>144</v>
      </c>
      <c r="AU149" s="146" t="s">
        <v>80</v>
      </c>
      <c r="AY149" s="13" t="s">
        <v>142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8">
        <f t="shared" si="19"/>
        <v>0</v>
      </c>
      <c r="BL149" s="13" t="s">
        <v>148</v>
      </c>
      <c r="BM149" s="146" t="s">
        <v>201</v>
      </c>
    </row>
    <row r="150" spans="2:65" s="1" customFormat="1" ht="21.75" customHeight="1">
      <c r="B150" s="135"/>
      <c r="C150" s="136" t="s">
        <v>202</v>
      </c>
      <c r="D150" s="136" t="s">
        <v>144</v>
      </c>
      <c r="E150" s="137" t="s">
        <v>203</v>
      </c>
      <c r="F150" s="138" t="s">
        <v>204</v>
      </c>
      <c r="G150" s="139" t="s">
        <v>184</v>
      </c>
      <c r="H150" s="140">
        <v>82.56</v>
      </c>
      <c r="I150" s="140"/>
      <c r="J150" s="140">
        <f t="shared" si="10"/>
        <v>0</v>
      </c>
      <c r="K150" s="141"/>
      <c r="L150" s="25"/>
      <c r="M150" s="142" t="s">
        <v>1</v>
      </c>
      <c r="N150" s="143" t="s">
        <v>33</v>
      </c>
      <c r="O150" s="144">
        <v>1.052</v>
      </c>
      <c r="P150" s="144">
        <f t="shared" si="11"/>
        <v>86.853120000000004</v>
      </c>
      <c r="Q150" s="144">
        <v>5.5976999999999999E-2</v>
      </c>
      <c r="R150" s="144">
        <f t="shared" si="12"/>
        <v>4.6214611200000002</v>
      </c>
      <c r="S150" s="144">
        <v>0</v>
      </c>
      <c r="T150" s="145">
        <f t="shared" si="13"/>
        <v>0</v>
      </c>
      <c r="AR150" s="146" t="s">
        <v>148</v>
      </c>
      <c r="AT150" s="146" t="s">
        <v>144</v>
      </c>
      <c r="AU150" s="146" t="s">
        <v>80</v>
      </c>
      <c r="AY150" s="13" t="s">
        <v>142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80</v>
      </c>
      <c r="BK150" s="148">
        <f t="shared" si="19"/>
        <v>0</v>
      </c>
      <c r="BL150" s="13" t="s">
        <v>148</v>
      </c>
      <c r="BM150" s="146" t="s">
        <v>205</v>
      </c>
    </row>
    <row r="151" spans="2:65" s="1" customFormat="1" ht="24.2" customHeight="1">
      <c r="B151" s="135"/>
      <c r="C151" s="136" t="s">
        <v>206</v>
      </c>
      <c r="D151" s="136" t="s">
        <v>144</v>
      </c>
      <c r="E151" s="137" t="s">
        <v>207</v>
      </c>
      <c r="F151" s="138" t="s">
        <v>208</v>
      </c>
      <c r="G151" s="139" t="s">
        <v>184</v>
      </c>
      <c r="H151" s="140">
        <v>82.56</v>
      </c>
      <c r="I151" s="140"/>
      <c r="J151" s="140">
        <f t="shared" si="10"/>
        <v>0</v>
      </c>
      <c r="K151" s="141"/>
      <c r="L151" s="25"/>
      <c r="M151" s="142" t="s">
        <v>1</v>
      </c>
      <c r="N151" s="143" t="s">
        <v>33</v>
      </c>
      <c r="O151" s="144">
        <v>0.43</v>
      </c>
      <c r="P151" s="144">
        <f t="shared" si="11"/>
        <v>35.500799999999998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148</v>
      </c>
      <c r="AT151" s="146" t="s">
        <v>144</v>
      </c>
      <c r="AU151" s="146" t="s">
        <v>80</v>
      </c>
      <c r="AY151" s="13" t="s">
        <v>142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80</v>
      </c>
      <c r="BK151" s="148">
        <f t="shared" si="19"/>
        <v>0</v>
      </c>
      <c r="BL151" s="13" t="s">
        <v>148</v>
      </c>
      <c r="BM151" s="146" t="s">
        <v>209</v>
      </c>
    </row>
    <row r="152" spans="2:65" s="1" customFormat="1" ht="16.5" customHeight="1">
      <c r="B152" s="135"/>
      <c r="C152" s="136" t="s">
        <v>210</v>
      </c>
      <c r="D152" s="136" t="s">
        <v>144</v>
      </c>
      <c r="E152" s="137" t="s">
        <v>211</v>
      </c>
      <c r="F152" s="138" t="s">
        <v>212</v>
      </c>
      <c r="G152" s="139" t="s">
        <v>213</v>
      </c>
      <c r="H152" s="140">
        <v>1.2030000000000001</v>
      </c>
      <c r="I152" s="140"/>
      <c r="J152" s="140">
        <f t="shared" si="10"/>
        <v>0</v>
      </c>
      <c r="K152" s="141"/>
      <c r="L152" s="25"/>
      <c r="M152" s="142" t="s">
        <v>1</v>
      </c>
      <c r="N152" s="143" t="s">
        <v>33</v>
      </c>
      <c r="O152" s="144">
        <v>35.362000000000002</v>
      </c>
      <c r="P152" s="144">
        <f t="shared" si="11"/>
        <v>42.540486000000001</v>
      </c>
      <c r="Q152" s="144">
        <v>1.0189584970000001</v>
      </c>
      <c r="R152" s="144">
        <f t="shared" si="12"/>
        <v>1.2258070718910001</v>
      </c>
      <c r="S152" s="144">
        <v>0</v>
      </c>
      <c r="T152" s="145">
        <f t="shared" si="13"/>
        <v>0</v>
      </c>
      <c r="AR152" s="146" t="s">
        <v>148</v>
      </c>
      <c r="AT152" s="146" t="s">
        <v>144</v>
      </c>
      <c r="AU152" s="146" t="s">
        <v>80</v>
      </c>
      <c r="AY152" s="13" t="s">
        <v>142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80</v>
      </c>
      <c r="BK152" s="148">
        <f t="shared" si="19"/>
        <v>0</v>
      </c>
      <c r="BL152" s="13" t="s">
        <v>148</v>
      </c>
      <c r="BM152" s="146" t="s">
        <v>214</v>
      </c>
    </row>
    <row r="153" spans="2:65" s="11" customFormat="1" ht="23.1" customHeight="1">
      <c r="B153" s="124"/>
      <c r="D153" s="125" t="s">
        <v>66</v>
      </c>
      <c r="E153" s="133" t="s">
        <v>153</v>
      </c>
      <c r="F153" s="133" t="s">
        <v>215</v>
      </c>
      <c r="J153" s="134">
        <f>BK153</f>
        <v>0</v>
      </c>
      <c r="L153" s="124"/>
      <c r="M153" s="128"/>
      <c r="P153" s="129">
        <f>SUM(P154:P157)</f>
        <v>1033.65578398</v>
      </c>
      <c r="R153" s="129">
        <f>SUM(R154:R157)</f>
        <v>244.52445994985899</v>
      </c>
      <c r="T153" s="130">
        <f>SUM(T154:T157)</f>
        <v>0</v>
      </c>
      <c r="AR153" s="125" t="s">
        <v>74</v>
      </c>
      <c r="AT153" s="131" t="s">
        <v>66</v>
      </c>
      <c r="AU153" s="131" t="s">
        <v>74</v>
      </c>
      <c r="AY153" s="125" t="s">
        <v>142</v>
      </c>
      <c r="BK153" s="132">
        <f>SUM(BK154:BK157)</f>
        <v>0</v>
      </c>
    </row>
    <row r="154" spans="2:65" s="1" customFormat="1" ht="16.5" customHeight="1">
      <c r="B154" s="135"/>
      <c r="C154" s="136" t="s">
        <v>216</v>
      </c>
      <c r="D154" s="136" t="s">
        <v>144</v>
      </c>
      <c r="E154" s="137" t="s">
        <v>217</v>
      </c>
      <c r="F154" s="138" t="s">
        <v>218</v>
      </c>
      <c r="G154" s="139" t="s">
        <v>147</v>
      </c>
      <c r="H154" s="140">
        <v>87.558000000000007</v>
      </c>
      <c r="I154" s="140"/>
      <c r="J154" s="140">
        <f>ROUND(I154*H154,3)</f>
        <v>0</v>
      </c>
      <c r="K154" s="141"/>
      <c r="L154" s="25"/>
      <c r="M154" s="142" t="s">
        <v>1</v>
      </c>
      <c r="N154" s="143" t="s">
        <v>33</v>
      </c>
      <c r="O154" s="144">
        <v>1.0386899999999999</v>
      </c>
      <c r="P154" s="144">
        <f>O154*H154</f>
        <v>90.945619019999995</v>
      </c>
      <c r="Q154" s="144">
        <v>2.3140380679999999</v>
      </c>
      <c r="R154" s="144">
        <f>Q154*H154</f>
        <v>202.612545157944</v>
      </c>
      <c r="S154" s="144">
        <v>0</v>
      </c>
      <c r="T154" s="145">
        <f>S154*H154</f>
        <v>0</v>
      </c>
      <c r="AR154" s="146" t="s">
        <v>148</v>
      </c>
      <c r="AT154" s="146" t="s">
        <v>144</v>
      </c>
      <c r="AU154" s="146" t="s">
        <v>80</v>
      </c>
      <c r="AY154" s="13" t="s">
        <v>142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80</v>
      </c>
      <c r="BK154" s="148">
        <f>ROUND(I154*H154,3)</f>
        <v>0</v>
      </c>
      <c r="BL154" s="13" t="s">
        <v>148</v>
      </c>
      <c r="BM154" s="146" t="s">
        <v>219</v>
      </c>
    </row>
    <row r="155" spans="2:65" s="1" customFormat="1" ht="24.2" customHeight="1">
      <c r="B155" s="135"/>
      <c r="C155" s="136" t="s">
        <v>220</v>
      </c>
      <c r="D155" s="136" t="s">
        <v>144</v>
      </c>
      <c r="E155" s="137" t="s">
        <v>221</v>
      </c>
      <c r="F155" s="138" t="s">
        <v>222</v>
      </c>
      <c r="G155" s="139" t="s">
        <v>184</v>
      </c>
      <c r="H155" s="140">
        <v>556.64400000000001</v>
      </c>
      <c r="I155" s="140"/>
      <c r="J155" s="140">
        <f>ROUND(I155*H155,3)</f>
        <v>0</v>
      </c>
      <c r="K155" s="141"/>
      <c r="L155" s="25"/>
      <c r="M155" s="142" t="s">
        <v>1</v>
      </c>
      <c r="N155" s="143" t="s">
        <v>33</v>
      </c>
      <c r="O155" s="144">
        <v>0.74063999999999997</v>
      </c>
      <c r="P155" s="144">
        <f>O155*H155</f>
        <v>412.27281216</v>
      </c>
      <c r="Q155" s="144">
        <v>5.9211670000000001E-2</v>
      </c>
      <c r="R155" s="144">
        <f>Q155*H155</f>
        <v>32.959820835480002</v>
      </c>
      <c r="S155" s="144">
        <v>0</v>
      </c>
      <c r="T155" s="145">
        <f>S155*H155</f>
        <v>0</v>
      </c>
      <c r="AR155" s="146" t="s">
        <v>148</v>
      </c>
      <c r="AT155" s="146" t="s">
        <v>144</v>
      </c>
      <c r="AU155" s="146" t="s">
        <v>80</v>
      </c>
      <c r="AY155" s="13" t="s">
        <v>142</v>
      </c>
      <c r="BE155" s="147">
        <f>IF(N155="základná",J155,0)</f>
        <v>0</v>
      </c>
      <c r="BF155" s="147">
        <f>IF(N155="znížená",J155,0)</f>
        <v>0</v>
      </c>
      <c r="BG155" s="147">
        <f>IF(N155="zákl. prenesená",J155,0)</f>
        <v>0</v>
      </c>
      <c r="BH155" s="147">
        <f>IF(N155="zníž. prenesená",J155,0)</f>
        <v>0</v>
      </c>
      <c r="BI155" s="147">
        <f>IF(N155="nulová",J155,0)</f>
        <v>0</v>
      </c>
      <c r="BJ155" s="13" t="s">
        <v>80</v>
      </c>
      <c r="BK155" s="148">
        <f>ROUND(I155*H155,3)</f>
        <v>0</v>
      </c>
      <c r="BL155" s="13" t="s">
        <v>148</v>
      </c>
      <c r="BM155" s="146" t="s">
        <v>223</v>
      </c>
    </row>
    <row r="156" spans="2:65" s="1" customFormat="1" ht="24.2" customHeight="1">
      <c r="B156" s="135"/>
      <c r="C156" s="136" t="s">
        <v>7</v>
      </c>
      <c r="D156" s="136" t="s">
        <v>144</v>
      </c>
      <c r="E156" s="137" t="s">
        <v>224</v>
      </c>
      <c r="F156" s="138" t="s">
        <v>225</v>
      </c>
      <c r="G156" s="139" t="s">
        <v>184</v>
      </c>
      <c r="H156" s="140">
        <v>556.64400000000001</v>
      </c>
      <c r="I156" s="140"/>
      <c r="J156" s="140">
        <f>ROUND(I156*H156,3)</f>
        <v>0</v>
      </c>
      <c r="K156" s="141"/>
      <c r="L156" s="25"/>
      <c r="M156" s="142" t="s">
        <v>1</v>
      </c>
      <c r="N156" s="143" t="s">
        <v>33</v>
      </c>
      <c r="O156" s="144">
        <v>0.38600000000000001</v>
      </c>
      <c r="P156" s="144">
        <f>O156*H156</f>
        <v>214.86458400000001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148</v>
      </c>
      <c r="AT156" s="146" t="s">
        <v>144</v>
      </c>
      <c r="AU156" s="146" t="s">
        <v>80</v>
      </c>
      <c r="AY156" s="13" t="s">
        <v>142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80</v>
      </c>
      <c r="BK156" s="148">
        <f>ROUND(I156*H156,3)</f>
        <v>0</v>
      </c>
      <c r="BL156" s="13" t="s">
        <v>148</v>
      </c>
      <c r="BM156" s="146" t="s">
        <v>226</v>
      </c>
    </row>
    <row r="157" spans="2:65" s="1" customFormat="1" ht="16.5" customHeight="1">
      <c r="B157" s="135"/>
      <c r="C157" s="136" t="s">
        <v>227</v>
      </c>
      <c r="D157" s="136" t="s">
        <v>144</v>
      </c>
      <c r="E157" s="137" t="s">
        <v>228</v>
      </c>
      <c r="F157" s="138" t="s">
        <v>229</v>
      </c>
      <c r="G157" s="139" t="s">
        <v>213</v>
      </c>
      <c r="H157" s="140">
        <v>8.8149999999999995</v>
      </c>
      <c r="I157" s="140"/>
      <c r="J157" s="140">
        <f>ROUND(I157*H157,3)</f>
        <v>0</v>
      </c>
      <c r="K157" s="141"/>
      <c r="L157" s="25"/>
      <c r="M157" s="142" t="s">
        <v>1</v>
      </c>
      <c r="N157" s="143" t="s">
        <v>33</v>
      </c>
      <c r="O157" s="144">
        <v>35.799520000000001</v>
      </c>
      <c r="P157" s="144">
        <f>O157*H157</f>
        <v>315.57276880000001</v>
      </c>
      <c r="Q157" s="144">
        <v>1.015552349</v>
      </c>
      <c r="R157" s="144">
        <f>Q157*H157</f>
        <v>8.9520939564350002</v>
      </c>
      <c r="S157" s="144">
        <v>0</v>
      </c>
      <c r="T157" s="145">
        <f>S157*H157</f>
        <v>0</v>
      </c>
      <c r="AR157" s="146" t="s">
        <v>148</v>
      </c>
      <c r="AT157" s="146" t="s">
        <v>144</v>
      </c>
      <c r="AU157" s="146" t="s">
        <v>80</v>
      </c>
      <c r="AY157" s="13" t="s">
        <v>142</v>
      </c>
      <c r="BE157" s="147">
        <f>IF(N157="základná",J157,0)</f>
        <v>0</v>
      </c>
      <c r="BF157" s="147">
        <f>IF(N157="znížená",J157,0)</f>
        <v>0</v>
      </c>
      <c r="BG157" s="147">
        <f>IF(N157="zákl. prenesená",J157,0)</f>
        <v>0</v>
      </c>
      <c r="BH157" s="147">
        <f>IF(N157="zníž. prenesená",J157,0)</f>
        <v>0</v>
      </c>
      <c r="BI157" s="147">
        <f>IF(N157="nulová",J157,0)</f>
        <v>0</v>
      </c>
      <c r="BJ157" s="13" t="s">
        <v>80</v>
      </c>
      <c r="BK157" s="148">
        <f>ROUND(I157*H157,3)</f>
        <v>0</v>
      </c>
      <c r="BL157" s="13" t="s">
        <v>148</v>
      </c>
      <c r="BM157" s="146" t="s">
        <v>230</v>
      </c>
    </row>
    <row r="158" spans="2:65" s="11" customFormat="1" ht="23.1" customHeight="1">
      <c r="B158" s="124"/>
      <c r="D158" s="125" t="s">
        <v>66</v>
      </c>
      <c r="E158" s="133" t="s">
        <v>231</v>
      </c>
      <c r="F158" s="133" t="s">
        <v>232</v>
      </c>
      <c r="J158" s="134">
        <f>BK158</f>
        <v>0</v>
      </c>
      <c r="L158" s="124"/>
      <c r="M158" s="128"/>
      <c r="P158" s="129">
        <f>P159</f>
        <v>1666.9520120000002</v>
      </c>
      <c r="R158" s="129">
        <f>R159</f>
        <v>0</v>
      </c>
      <c r="T158" s="130">
        <f>T159</f>
        <v>0</v>
      </c>
      <c r="AR158" s="125" t="s">
        <v>74</v>
      </c>
      <c r="AT158" s="131" t="s">
        <v>66</v>
      </c>
      <c r="AU158" s="131" t="s">
        <v>74</v>
      </c>
      <c r="AY158" s="125" t="s">
        <v>142</v>
      </c>
      <c r="BK158" s="132">
        <f>BK159</f>
        <v>0</v>
      </c>
    </row>
    <row r="159" spans="2:65" s="1" customFormat="1" ht="24.2" customHeight="1">
      <c r="B159" s="135"/>
      <c r="C159" s="136" t="s">
        <v>233</v>
      </c>
      <c r="D159" s="136" t="s">
        <v>144</v>
      </c>
      <c r="E159" s="137" t="s">
        <v>234</v>
      </c>
      <c r="F159" s="138" t="s">
        <v>235</v>
      </c>
      <c r="G159" s="139" t="s">
        <v>213</v>
      </c>
      <c r="H159" s="140">
        <v>1856.2940000000001</v>
      </c>
      <c r="I159" s="140"/>
      <c r="J159" s="140">
        <f>ROUND(I159*H159,3)</f>
        <v>0</v>
      </c>
      <c r="K159" s="141"/>
      <c r="L159" s="25"/>
      <c r="M159" s="142" t="s">
        <v>1</v>
      </c>
      <c r="N159" s="143" t="s">
        <v>33</v>
      </c>
      <c r="O159" s="144">
        <v>0.89800000000000002</v>
      </c>
      <c r="P159" s="144">
        <f>O159*H159</f>
        <v>1666.9520120000002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148</v>
      </c>
      <c r="AT159" s="146" t="s">
        <v>144</v>
      </c>
      <c r="AU159" s="146" t="s">
        <v>80</v>
      </c>
      <c r="AY159" s="13" t="s">
        <v>142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80</v>
      </c>
      <c r="BK159" s="148">
        <f>ROUND(I159*H159,3)</f>
        <v>0</v>
      </c>
      <c r="BL159" s="13" t="s">
        <v>148</v>
      </c>
      <c r="BM159" s="146" t="s">
        <v>236</v>
      </c>
    </row>
    <row r="160" spans="2:65" s="11" customFormat="1" ht="26.1" customHeight="1">
      <c r="B160" s="124"/>
      <c r="D160" s="125" t="s">
        <v>66</v>
      </c>
      <c r="E160" s="126" t="s">
        <v>237</v>
      </c>
      <c r="F160" s="126" t="s">
        <v>238</v>
      </c>
      <c r="J160" s="127">
        <f>BK160</f>
        <v>0</v>
      </c>
      <c r="L160" s="124"/>
      <c r="M160" s="128"/>
      <c r="P160" s="129">
        <f>P161+P169+P173+P179+P183+P209</f>
        <v>1829.9336102100001</v>
      </c>
      <c r="R160" s="129">
        <f>R161+R169+R173+R179+R183+R209</f>
        <v>40.317800504549993</v>
      </c>
      <c r="T160" s="130">
        <f>T161+T169+T173+T179+T183+T209</f>
        <v>0</v>
      </c>
      <c r="AR160" s="125" t="s">
        <v>74</v>
      </c>
      <c r="AT160" s="131" t="s">
        <v>66</v>
      </c>
      <c r="AU160" s="131" t="s">
        <v>67</v>
      </c>
      <c r="AY160" s="125" t="s">
        <v>142</v>
      </c>
      <c r="BK160" s="132">
        <f>BK161+BK169+BK173+BK179+BK183+BK209</f>
        <v>0</v>
      </c>
    </row>
    <row r="161" spans="2:65" s="11" customFormat="1" ht="23.1" customHeight="1">
      <c r="B161" s="124"/>
      <c r="D161" s="125" t="s">
        <v>66</v>
      </c>
      <c r="E161" s="133" t="s">
        <v>239</v>
      </c>
      <c r="F161" s="133" t="s">
        <v>240</v>
      </c>
      <c r="J161" s="134">
        <f>BK161</f>
        <v>0</v>
      </c>
      <c r="L161" s="124"/>
      <c r="M161" s="128"/>
      <c r="P161" s="129">
        <f>SUM(P162:P168)</f>
        <v>255.49970500000001</v>
      </c>
      <c r="R161" s="129">
        <f>SUM(R162:R168)</f>
        <v>7.4002499999999998</v>
      </c>
      <c r="T161" s="130">
        <f>SUM(T162:T168)</f>
        <v>0</v>
      </c>
      <c r="AR161" s="125" t="s">
        <v>74</v>
      </c>
      <c r="AT161" s="131" t="s">
        <v>66</v>
      </c>
      <c r="AU161" s="131" t="s">
        <v>74</v>
      </c>
      <c r="AY161" s="125" t="s">
        <v>142</v>
      </c>
      <c r="BK161" s="132">
        <f>SUM(BK162:BK168)</f>
        <v>0</v>
      </c>
    </row>
    <row r="162" spans="2:65" s="1" customFormat="1" ht="24.2" customHeight="1">
      <c r="B162" s="135"/>
      <c r="C162" s="136" t="s">
        <v>241</v>
      </c>
      <c r="D162" s="136" t="s">
        <v>144</v>
      </c>
      <c r="E162" s="137" t="s">
        <v>242</v>
      </c>
      <c r="F162" s="138" t="s">
        <v>243</v>
      </c>
      <c r="G162" s="139" t="s">
        <v>184</v>
      </c>
      <c r="H162" s="140">
        <v>136.23500000000001</v>
      </c>
      <c r="I162" s="140"/>
      <c r="J162" s="140">
        <f t="shared" ref="J162:J168" si="20">ROUND(I162*H162,3)</f>
        <v>0</v>
      </c>
      <c r="K162" s="141"/>
      <c r="L162" s="25"/>
      <c r="M162" s="142" t="s">
        <v>1</v>
      </c>
      <c r="N162" s="143" t="s">
        <v>33</v>
      </c>
      <c r="O162" s="144">
        <v>0.14083999999999999</v>
      </c>
      <c r="P162" s="144">
        <f t="shared" ref="P162:P168" si="21">O162*H162</f>
        <v>19.187337400000001</v>
      </c>
      <c r="Q162" s="144">
        <v>0</v>
      </c>
      <c r="R162" s="144">
        <f t="shared" ref="R162:R168" si="22">Q162*H162</f>
        <v>0</v>
      </c>
      <c r="S162" s="144">
        <v>0</v>
      </c>
      <c r="T162" s="145">
        <f t="shared" ref="T162:T168" si="23">S162*H162</f>
        <v>0</v>
      </c>
      <c r="AR162" s="146" t="s">
        <v>148</v>
      </c>
      <c r="AT162" s="146" t="s">
        <v>144</v>
      </c>
      <c r="AU162" s="146" t="s">
        <v>80</v>
      </c>
      <c r="AY162" s="13" t="s">
        <v>142</v>
      </c>
      <c r="BE162" s="147">
        <f t="shared" ref="BE162:BE168" si="24">IF(N162="základná",J162,0)</f>
        <v>0</v>
      </c>
      <c r="BF162" s="147">
        <f t="shared" ref="BF162:BF168" si="25">IF(N162="znížená",J162,0)</f>
        <v>0</v>
      </c>
      <c r="BG162" s="147">
        <f t="shared" ref="BG162:BG168" si="26">IF(N162="zákl. prenesená",J162,0)</f>
        <v>0</v>
      </c>
      <c r="BH162" s="147">
        <f t="shared" ref="BH162:BH168" si="27">IF(N162="zníž. prenesená",J162,0)</f>
        <v>0</v>
      </c>
      <c r="BI162" s="147">
        <f t="shared" ref="BI162:BI168" si="28">IF(N162="nulová",J162,0)</f>
        <v>0</v>
      </c>
      <c r="BJ162" s="13" t="s">
        <v>80</v>
      </c>
      <c r="BK162" s="148">
        <f t="shared" ref="BK162:BK168" si="29">ROUND(I162*H162,3)</f>
        <v>0</v>
      </c>
      <c r="BL162" s="13" t="s">
        <v>148</v>
      </c>
      <c r="BM162" s="146" t="s">
        <v>244</v>
      </c>
    </row>
    <row r="163" spans="2:65" s="1" customFormat="1" ht="33" customHeight="1">
      <c r="B163" s="135"/>
      <c r="C163" s="149" t="s">
        <v>245</v>
      </c>
      <c r="D163" s="149" t="s">
        <v>246</v>
      </c>
      <c r="E163" s="150" t="s">
        <v>247</v>
      </c>
      <c r="F163" s="151" t="s">
        <v>248</v>
      </c>
      <c r="G163" s="152" t="s">
        <v>147</v>
      </c>
      <c r="H163" s="153">
        <v>2.9980000000000002</v>
      </c>
      <c r="I163" s="153"/>
      <c r="J163" s="153">
        <f t="shared" si="20"/>
        <v>0</v>
      </c>
      <c r="K163" s="154"/>
      <c r="L163" s="155"/>
      <c r="M163" s="156" t="s">
        <v>1</v>
      </c>
      <c r="N163" s="157" t="s">
        <v>33</v>
      </c>
      <c r="O163" s="144">
        <v>0</v>
      </c>
      <c r="P163" s="144">
        <f t="shared" si="21"/>
        <v>0</v>
      </c>
      <c r="Q163" s="144">
        <v>0.55000000000000004</v>
      </c>
      <c r="R163" s="144">
        <f t="shared" si="22"/>
        <v>1.6489000000000003</v>
      </c>
      <c r="S163" s="144">
        <v>0</v>
      </c>
      <c r="T163" s="145">
        <f t="shared" si="23"/>
        <v>0</v>
      </c>
      <c r="AR163" s="146" t="s">
        <v>173</v>
      </c>
      <c r="AT163" s="146" t="s">
        <v>246</v>
      </c>
      <c r="AU163" s="146" t="s">
        <v>80</v>
      </c>
      <c r="AY163" s="13" t="s">
        <v>142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80</v>
      </c>
      <c r="BK163" s="148">
        <f t="shared" si="29"/>
        <v>0</v>
      </c>
      <c r="BL163" s="13" t="s">
        <v>148</v>
      </c>
      <c r="BM163" s="146" t="s">
        <v>249</v>
      </c>
    </row>
    <row r="164" spans="2:65" s="1" customFormat="1" ht="24.2" customHeight="1">
      <c r="B164" s="135"/>
      <c r="C164" s="136" t="s">
        <v>250</v>
      </c>
      <c r="D164" s="136" t="s">
        <v>144</v>
      </c>
      <c r="E164" s="137" t="s">
        <v>251</v>
      </c>
      <c r="F164" s="138" t="s">
        <v>252</v>
      </c>
      <c r="G164" s="139" t="s">
        <v>253</v>
      </c>
      <c r="H164" s="140">
        <v>3604.6640000000002</v>
      </c>
      <c r="I164" s="140"/>
      <c r="J164" s="140">
        <f t="shared" si="20"/>
        <v>0</v>
      </c>
      <c r="K164" s="141"/>
      <c r="L164" s="25"/>
      <c r="M164" s="142" t="s">
        <v>1</v>
      </c>
      <c r="N164" s="143" t="s">
        <v>33</v>
      </c>
      <c r="O164" s="144">
        <v>4.6050000000000001E-2</v>
      </c>
      <c r="P164" s="144">
        <f t="shared" si="21"/>
        <v>165.99477720000002</v>
      </c>
      <c r="Q164" s="144">
        <v>0</v>
      </c>
      <c r="R164" s="144">
        <f t="shared" si="22"/>
        <v>0</v>
      </c>
      <c r="S164" s="144">
        <v>0</v>
      </c>
      <c r="T164" s="145">
        <f t="shared" si="23"/>
        <v>0</v>
      </c>
      <c r="AR164" s="146" t="s">
        <v>148</v>
      </c>
      <c r="AT164" s="146" t="s">
        <v>144</v>
      </c>
      <c r="AU164" s="146" t="s">
        <v>80</v>
      </c>
      <c r="AY164" s="13" t="s">
        <v>142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80</v>
      </c>
      <c r="BK164" s="148">
        <f t="shared" si="29"/>
        <v>0</v>
      </c>
      <c r="BL164" s="13" t="s">
        <v>148</v>
      </c>
      <c r="BM164" s="146" t="s">
        <v>254</v>
      </c>
    </row>
    <row r="165" spans="2:65" s="1" customFormat="1" ht="24.2" customHeight="1">
      <c r="B165" s="135"/>
      <c r="C165" s="149" t="s">
        <v>255</v>
      </c>
      <c r="D165" s="149" t="s">
        <v>246</v>
      </c>
      <c r="E165" s="150" t="s">
        <v>256</v>
      </c>
      <c r="F165" s="151" t="s">
        <v>257</v>
      </c>
      <c r="G165" s="152" t="s">
        <v>147</v>
      </c>
      <c r="H165" s="153">
        <v>8.6509999999999998</v>
      </c>
      <c r="I165" s="153"/>
      <c r="J165" s="153">
        <f t="shared" si="20"/>
        <v>0</v>
      </c>
      <c r="K165" s="154"/>
      <c r="L165" s="155"/>
      <c r="M165" s="156" t="s">
        <v>1</v>
      </c>
      <c r="N165" s="157" t="s">
        <v>33</v>
      </c>
      <c r="O165" s="144">
        <v>0</v>
      </c>
      <c r="P165" s="144">
        <f t="shared" si="21"/>
        <v>0</v>
      </c>
      <c r="Q165" s="144">
        <v>0.55000000000000004</v>
      </c>
      <c r="R165" s="144">
        <f t="shared" si="22"/>
        <v>4.7580499999999999</v>
      </c>
      <c r="S165" s="144">
        <v>0</v>
      </c>
      <c r="T165" s="145">
        <f t="shared" si="23"/>
        <v>0</v>
      </c>
      <c r="AR165" s="146" t="s">
        <v>258</v>
      </c>
      <c r="AT165" s="146" t="s">
        <v>246</v>
      </c>
      <c r="AU165" s="146" t="s">
        <v>80</v>
      </c>
      <c r="AY165" s="13" t="s">
        <v>142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80</v>
      </c>
      <c r="BK165" s="148">
        <f t="shared" si="29"/>
        <v>0</v>
      </c>
      <c r="BL165" s="13" t="s">
        <v>206</v>
      </c>
      <c r="BM165" s="146" t="s">
        <v>259</v>
      </c>
    </row>
    <row r="166" spans="2:65" s="1" customFormat="1" ht="16.5" customHeight="1">
      <c r="B166" s="135"/>
      <c r="C166" s="136" t="s">
        <v>260</v>
      </c>
      <c r="D166" s="136" t="s">
        <v>144</v>
      </c>
      <c r="E166" s="137" t="s">
        <v>261</v>
      </c>
      <c r="F166" s="138" t="s">
        <v>262</v>
      </c>
      <c r="G166" s="139" t="s">
        <v>253</v>
      </c>
      <c r="H166" s="140">
        <v>1003.104</v>
      </c>
      <c r="I166" s="140"/>
      <c r="J166" s="140">
        <f t="shared" si="20"/>
        <v>0</v>
      </c>
      <c r="K166" s="141"/>
      <c r="L166" s="25"/>
      <c r="M166" s="142" t="s">
        <v>1</v>
      </c>
      <c r="N166" s="143" t="s">
        <v>33</v>
      </c>
      <c r="O166" s="144">
        <v>7.0099999999999996E-2</v>
      </c>
      <c r="P166" s="144">
        <f t="shared" si="21"/>
        <v>70.3175904</v>
      </c>
      <c r="Q166" s="144">
        <v>0</v>
      </c>
      <c r="R166" s="144">
        <f t="shared" si="22"/>
        <v>0</v>
      </c>
      <c r="S166" s="144">
        <v>0</v>
      </c>
      <c r="T166" s="145">
        <f t="shared" si="23"/>
        <v>0</v>
      </c>
      <c r="AR166" s="146" t="s">
        <v>148</v>
      </c>
      <c r="AT166" s="146" t="s">
        <v>144</v>
      </c>
      <c r="AU166" s="146" t="s">
        <v>80</v>
      </c>
      <c r="AY166" s="13" t="s">
        <v>142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80</v>
      </c>
      <c r="BK166" s="148">
        <f t="shared" si="29"/>
        <v>0</v>
      </c>
      <c r="BL166" s="13" t="s">
        <v>148</v>
      </c>
      <c r="BM166" s="146" t="s">
        <v>263</v>
      </c>
    </row>
    <row r="167" spans="2:65" s="1" customFormat="1" ht="24.2" customHeight="1">
      <c r="B167" s="135"/>
      <c r="C167" s="149" t="s">
        <v>264</v>
      </c>
      <c r="D167" s="149" t="s">
        <v>246</v>
      </c>
      <c r="E167" s="150" t="s">
        <v>265</v>
      </c>
      <c r="F167" s="151" t="s">
        <v>266</v>
      </c>
      <c r="G167" s="152" t="s">
        <v>147</v>
      </c>
      <c r="H167" s="153">
        <v>1.806</v>
      </c>
      <c r="I167" s="153"/>
      <c r="J167" s="153">
        <f t="shared" si="20"/>
        <v>0</v>
      </c>
      <c r="K167" s="154"/>
      <c r="L167" s="155"/>
      <c r="M167" s="156" t="s">
        <v>1</v>
      </c>
      <c r="N167" s="157" t="s">
        <v>33</v>
      </c>
      <c r="O167" s="144">
        <v>0</v>
      </c>
      <c r="P167" s="144">
        <f t="shared" si="21"/>
        <v>0</v>
      </c>
      <c r="Q167" s="144">
        <v>0.55000000000000004</v>
      </c>
      <c r="R167" s="144">
        <f t="shared" si="22"/>
        <v>0.99330000000000007</v>
      </c>
      <c r="S167" s="144">
        <v>0</v>
      </c>
      <c r="T167" s="145">
        <f t="shared" si="23"/>
        <v>0</v>
      </c>
      <c r="AR167" s="146" t="s">
        <v>258</v>
      </c>
      <c r="AT167" s="146" t="s">
        <v>246</v>
      </c>
      <c r="AU167" s="146" t="s">
        <v>80</v>
      </c>
      <c r="AY167" s="13" t="s">
        <v>142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80</v>
      </c>
      <c r="BK167" s="148">
        <f t="shared" si="29"/>
        <v>0</v>
      </c>
      <c r="BL167" s="13" t="s">
        <v>206</v>
      </c>
      <c r="BM167" s="146" t="s">
        <v>267</v>
      </c>
    </row>
    <row r="168" spans="2:65" s="1" customFormat="1" ht="24.2" customHeight="1">
      <c r="B168" s="135"/>
      <c r="C168" s="136" t="s">
        <v>268</v>
      </c>
      <c r="D168" s="136" t="s">
        <v>144</v>
      </c>
      <c r="E168" s="137" t="s">
        <v>269</v>
      </c>
      <c r="F168" s="138" t="s">
        <v>270</v>
      </c>
      <c r="G168" s="139" t="s">
        <v>271</v>
      </c>
      <c r="H168" s="140">
        <v>33.167999999999999</v>
      </c>
      <c r="I168" s="140"/>
      <c r="J168" s="140">
        <f t="shared" si="20"/>
        <v>0</v>
      </c>
      <c r="K168" s="141"/>
      <c r="L168" s="25"/>
      <c r="M168" s="142" t="s">
        <v>1</v>
      </c>
      <c r="N168" s="143" t="s">
        <v>33</v>
      </c>
      <c r="O168" s="144">
        <v>0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206</v>
      </c>
      <c r="AT168" s="146" t="s">
        <v>144</v>
      </c>
      <c r="AU168" s="146" t="s">
        <v>80</v>
      </c>
      <c r="AY168" s="13" t="s">
        <v>142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80</v>
      </c>
      <c r="BK168" s="148">
        <f t="shared" si="29"/>
        <v>0</v>
      </c>
      <c r="BL168" s="13" t="s">
        <v>206</v>
      </c>
      <c r="BM168" s="146" t="s">
        <v>272</v>
      </c>
    </row>
    <row r="169" spans="2:65" s="11" customFormat="1" ht="23.1" customHeight="1">
      <c r="B169" s="124"/>
      <c r="D169" s="125" t="s">
        <v>66</v>
      </c>
      <c r="E169" s="133" t="s">
        <v>273</v>
      </c>
      <c r="F169" s="133" t="s">
        <v>274</v>
      </c>
      <c r="J169" s="134">
        <f>BK169</f>
        <v>0</v>
      </c>
      <c r="L169" s="124"/>
      <c r="M169" s="128"/>
      <c r="P169" s="129">
        <f>SUM(P170:P172)</f>
        <v>10.212622419999999</v>
      </c>
      <c r="R169" s="129">
        <f>SUM(R170:R172)</f>
        <v>0</v>
      </c>
      <c r="T169" s="130">
        <f>SUM(T170:T172)</f>
        <v>0</v>
      </c>
      <c r="AR169" s="125" t="s">
        <v>80</v>
      </c>
      <c r="AT169" s="131" t="s">
        <v>66</v>
      </c>
      <c r="AU169" s="131" t="s">
        <v>74</v>
      </c>
      <c r="AY169" s="125" t="s">
        <v>142</v>
      </c>
      <c r="BK169" s="132">
        <f>SUM(BK170:BK172)</f>
        <v>0</v>
      </c>
    </row>
    <row r="170" spans="2:65" s="1" customFormat="1" ht="24.2" customHeight="1">
      <c r="B170" s="135"/>
      <c r="C170" s="136" t="s">
        <v>275</v>
      </c>
      <c r="D170" s="136" t="s">
        <v>144</v>
      </c>
      <c r="E170" s="137" t="s">
        <v>276</v>
      </c>
      <c r="F170" s="138" t="s">
        <v>277</v>
      </c>
      <c r="G170" s="139" t="s">
        <v>184</v>
      </c>
      <c r="H170" s="140">
        <v>1020.242</v>
      </c>
      <c r="I170" s="140"/>
      <c r="J170" s="140">
        <f>ROUND(I170*H170,3)</f>
        <v>0</v>
      </c>
      <c r="K170" s="141"/>
      <c r="L170" s="25"/>
      <c r="M170" s="142" t="s">
        <v>1</v>
      </c>
      <c r="N170" s="143" t="s">
        <v>33</v>
      </c>
      <c r="O170" s="144">
        <v>1.001E-2</v>
      </c>
      <c r="P170" s="144">
        <f>O170*H170</f>
        <v>10.212622419999999</v>
      </c>
      <c r="Q170" s="144">
        <v>0</v>
      </c>
      <c r="R170" s="144">
        <f>Q170*H170</f>
        <v>0</v>
      </c>
      <c r="S170" s="144">
        <v>0</v>
      </c>
      <c r="T170" s="145">
        <f>S170*H170</f>
        <v>0</v>
      </c>
      <c r="AR170" s="146" t="s">
        <v>206</v>
      </c>
      <c r="AT170" s="146" t="s">
        <v>144</v>
      </c>
      <c r="AU170" s="146" t="s">
        <v>80</v>
      </c>
      <c r="AY170" s="13" t="s">
        <v>142</v>
      </c>
      <c r="BE170" s="147">
        <f>IF(N170="základná",J170,0)</f>
        <v>0</v>
      </c>
      <c r="BF170" s="147">
        <f>IF(N170="znížená",J170,0)</f>
        <v>0</v>
      </c>
      <c r="BG170" s="147">
        <f>IF(N170="zákl. prenesená",J170,0)</f>
        <v>0</v>
      </c>
      <c r="BH170" s="147">
        <f>IF(N170="zníž. prenesená",J170,0)</f>
        <v>0</v>
      </c>
      <c r="BI170" s="147">
        <f>IF(N170="nulová",J170,0)</f>
        <v>0</v>
      </c>
      <c r="BJ170" s="13" t="s">
        <v>80</v>
      </c>
      <c r="BK170" s="148">
        <f>ROUND(I170*H170,3)</f>
        <v>0</v>
      </c>
      <c r="BL170" s="13" t="s">
        <v>206</v>
      </c>
      <c r="BM170" s="146" t="s">
        <v>278</v>
      </c>
    </row>
    <row r="171" spans="2:65" s="1" customFormat="1" ht="24.2" customHeight="1">
      <c r="B171" s="135"/>
      <c r="C171" s="149" t="s">
        <v>279</v>
      </c>
      <c r="D171" s="149" t="s">
        <v>246</v>
      </c>
      <c r="E171" s="150" t="s">
        <v>280</v>
      </c>
      <c r="F171" s="151" t="s">
        <v>281</v>
      </c>
      <c r="G171" s="152" t="s">
        <v>184</v>
      </c>
      <c r="H171" s="153">
        <v>1173.278</v>
      </c>
      <c r="I171" s="153"/>
      <c r="J171" s="153">
        <f>ROUND(I171*H171,3)</f>
        <v>0</v>
      </c>
      <c r="K171" s="154"/>
      <c r="L171" s="155"/>
      <c r="M171" s="156" t="s">
        <v>1</v>
      </c>
      <c r="N171" s="157" t="s">
        <v>33</v>
      </c>
      <c r="O171" s="144">
        <v>0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258</v>
      </c>
      <c r="AT171" s="146" t="s">
        <v>246</v>
      </c>
      <c r="AU171" s="146" t="s">
        <v>80</v>
      </c>
      <c r="AY171" s="13" t="s">
        <v>142</v>
      </c>
      <c r="BE171" s="147">
        <f>IF(N171="základná",J171,0)</f>
        <v>0</v>
      </c>
      <c r="BF171" s="147">
        <f>IF(N171="znížená",J171,0)</f>
        <v>0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3" t="s">
        <v>80</v>
      </c>
      <c r="BK171" s="148">
        <f>ROUND(I171*H171,3)</f>
        <v>0</v>
      </c>
      <c r="BL171" s="13" t="s">
        <v>206</v>
      </c>
      <c r="BM171" s="146" t="s">
        <v>282</v>
      </c>
    </row>
    <row r="172" spans="2:65" s="1" customFormat="1" ht="24.2" customHeight="1">
      <c r="B172" s="135"/>
      <c r="C172" s="136" t="s">
        <v>258</v>
      </c>
      <c r="D172" s="136" t="s">
        <v>144</v>
      </c>
      <c r="E172" s="137" t="s">
        <v>283</v>
      </c>
      <c r="F172" s="138" t="s">
        <v>284</v>
      </c>
      <c r="G172" s="139" t="s">
        <v>271</v>
      </c>
      <c r="H172" s="140">
        <v>7.56</v>
      </c>
      <c r="I172" s="140"/>
      <c r="J172" s="140">
        <f>ROUND(I172*H172,3)</f>
        <v>0</v>
      </c>
      <c r="K172" s="141"/>
      <c r="L172" s="25"/>
      <c r="M172" s="142" t="s">
        <v>1</v>
      </c>
      <c r="N172" s="143" t="s">
        <v>33</v>
      </c>
      <c r="O172" s="144">
        <v>0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206</v>
      </c>
      <c r="AT172" s="146" t="s">
        <v>144</v>
      </c>
      <c r="AU172" s="146" t="s">
        <v>80</v>
      </c>
      <c r="AY172" s="13" t="s">
        <v>142</v>
      </c>
      <c r="BE172" s="147">
        <f>IF(N172="základná",J172,0)</f>
        <v>0</v>
      </c>
      <c r="BF172" s="147">
        <f>IF(N172="znížená",J172,0)</f>
        <v>0</v>
      </c>
      <c r="BG172" s="147">
        <f>IF(N172="zákl. prenesená",J172,0)</f>
        <v>0</v>
      </c>
      <c r="BH172" s="147">
        <f>IF(N172="zníž. prenesená",J172,0)</f>
        <v>0</v>
      </c>
      <c r="BI172" s="147">
        <f>IF(N172="nulová",J172,0)</f>
        <v>0</v>
      </c>
      <c r="BJ172" s="13" t="s">
        <v>80</v>
      </c>
      <c r="BK172" s="148">
        <f>ROUND(I172*H172,3)</f>
        <v>0</v>
      </c>
      <c r="BL172" s="13" t="s">
        <v>206</v>
      </c>
      <c r="BM172" s="146" t="s">
        <v>285</v>
      </c>
    </row>
    <row r="173" spans="2:65" s="11" customFormat="1" ht="23.1" customHeight="1">
      <c r="B173" s="124"/>
      <c r="D173" s="125" t="s">
        <v>66</v>
      </c>
      <c r="E173" s="133" t="s">
        <v>286</v>
      </c>
      <c r="F173" s="133" t="s">
        <v>287</v>
      </c>
      <c r="J173" s="134">
        <f>BK173</f>
        <v>0</v>
      </c>
      <c r="L173" s="124"/>
      <c r="M173" s="128"/>
      <c r="P173" s="129">
        <f>SUM(P174:P178)</f>
        <v>1.55918</v>
      </c>
      <c r="R173" s="129">
        <f>SUM(R174:R178)</f>
        <v>6.485131999999999E-2</v>
      </c>
      <c r="T173" s="130">
        <f>SUM(T174:T178)</f>
        <v>0</v>
      </c>
      <c r="AR173" s="125" t="s">
        <v>80</v>
      </c>
      <c r="AT173" s="131" t="s">
        <v>66</v>
      </c>
      <c r="AU173" s="131" t="s">
        <v>74</v>
      </c>
      <c r="AY173" s="125" t="s">
        <v>142</v>
      </c>
      <c r="BK173" s="132">
        <f>SUM(BK174:BK178)</f>
        <v>0</v>
      </c>
    </row>
    <row r="174" spans="2:65" s="1" customFormat="1" ht="16.5" customHeight="1">
      <c r="B174" s="135"/>
      <c r="C174" s="136" t="s">
        <v>288</v>
      </c>
      <c r="D174" s="136" t="s">
        <v>144</v>
      </c>
      <c r="E174" s="137" t="s">
        <v>289</v>
      </c>
      <c r="F174" s="138" t="s">
        <v>290</v>
      </c>
      <c r="G174" s="139" t="s">
        <v>291</v>
      </c>
      <c r="H174" s="140">
        <v>2</v>
      </c>
      <c r="I174" s="140"/>
      <c r="J174" s="140">
        <f>ROUND(I174*H174,3)</f>
        <v>0</v>
      </c>
      <c r="K174" s="141"/>
      <c r="L174" s="25"/>
      <c r="M174" s="142" t="s">
        <v>1</v>
      </c>
      <c r="N174" s="143" t="s">
        <v>33</v>
      </c>
      <c r="O174" s="144">
        <v>0.38743</v>
      </c>
      <c r="P174" s="144">
        <f>O174*H174</f>
        <v>0.77485999999999999</v>
      </c>
      <c r="Q174" s="144">
        <v>4.566E-5</v>
      </c>
      <c r="R174" s="144">
        <f>Q174*H174</f>
        <v>9.132E-5</v>
      </c>
      <c r="S174" s="144">
        <v>0</v>
      </c>
      <c r="T174" s="145">
        <f>S174*H174</f>
        <v>0</v>
      </c>
      <c r="AR174" s="146" t="s">
        <v>206</v>
      </c>
      <c r="AT174" s="146" t="s">
        <v>144</v>
      </c>
      <c r="AU174" s="146" t="s">
        <v>80</v>
      </c>
      <c r="AY174" s="13" t="s">
        <v>142</v>
      </c>
      <c r="BE174" s="147">
        <f>IF(N174="základná",J174,0)</f>
        <v>0</v>
      </c>
      <c r="BF174" s="147">
        <f>IF(N174="znížená",J174,0)</f>
        <v>0</v>
      </c>
      <c r="BG174" s="147">
        <f>IF(N174="zákl. prenesená",J174,0)</f>
        <v>0</v>
      </c>
      <c r="BH174" s="147">
        <f>IF(N174="zníž. prenesená",J174,0)</f>
        <v>0</v>
      </c>
      <c r="BI174" s="147">
        <f>IF(N174="nulová",J174,0)</f>
        <v>0</v>
      </c>
      <c r="BJ174" s="13" t="s">
        <v>80</v>
      </c>
      <c r="BK174" s="148">
        <f>ROUND(I174*H174,3)</f>
        <v>0</v>
      </c>
      <c r="BL174" s="13" t="s">
        <v>206</v>
      </c>
      <c r="BM174" s="146" t="s">
        <v>292</v>
      </c>
    </row>
    <row r="175" spans="2:65" s="1" customFormat="1" ht="24.2" customHeight="1">
      <c r="B175" s="135"/>
      <c r="C175" s="149" t="s">
        <v>293</v>
      </c>
      <c r="D175" s="149" t="s">
        <v>246</v>
      </c>
      <c r="E175" s="150" t="s">
        <v>294</v>
      </c>
      <c r="F175" s="151" t="s">
        <v>295</v>
      </c>
      <c r="G175" s="152" t="s">
        <v>291</v>
      </c>
      <c r="H175" s="153">
        <v>2</v>
      </c>
      <c r="I175" s="153"/>
      <c r="J175" s="153">
        <f>ROUND(I175*H175,3)</f>
        <v>0</v>
      </c>
      <c r="K175" s="154"/>
      <c r="L175" s="155"/>
      <c r="M175" s="156" t="s">
        <v>1</v>
      </c>
      <c r="N175" s="157" t="s">
        <v>33</v>
      </c>
      <c r="O175" s="144">
        <v>0</v>
      </c>
      <c r="P175" s="144">
        <f>O175*H175</f>
        <v>0</v>
      </c>
      <c r="Q175" s="144">
        <v>4.0000000000000002E-4</v>
      </c>
      <c r="R175" s="144">
        <f>Q175*H175</f>
        <v>8.0000000000000004E-4</v>
      </c>
      <c r="S175" s="144">
        <v>0</v>
      </c>
      <c r="T175" s="145">
        <f>S175*H175</f>
        <v>0</v>
      </c>
      <c r="AR175" s="146" t="s">
        <v>258</v>
      </c>
      <c r="AT175" s="146" t="s">
        <v>246</v>
      </c>
      <c r="AU175" s="146" t="s">
        <v>80</v>
      </c>
      <c r="AY175" s="13" t="s">
        <v>142</v>
      </c>
      <c r="BE175" s="147">
        <f>IF(N175="základná",J175,0)</f>
        <v>0</v>
      </c>
      <c r="BF175" s="147">
        <f>IF(N175="znížená",J175,0)</f>
        <v>0</v>
      </c>
      <c r="BG175" s="147">
        <f>IF(N175="zákl. prenesená",J175,0)</f>
        <v>0</v>
      </c>
      <c r="BH175" s="147">
        <f>IF(N175="zníž. prenesená",J175,0)</f>
        <v>0</v>
      </c>
      <c r="BI175" s="147">
        <f>IF(N175="nulová",J175,0)</f>
        <v>0</v>
      </c>
      <c r="BJ175" s="13" t="s">
        <v>80</v>
      </c>
      <c r="BK175" s="148">
        <f>ROUND(I175*H175,3)</f>
        <v>0</v>
      </c>
      <c r="BL175" s="13" t="s">
        <v>206</v>
      </c>
      <c r="BM175" s="146" t="s">
        <v>296</v>
      </c>
    </row>
    <row r="176" spans="2:65" s="1" customFormat="1" ht="16.5" customHeight="1">
      <c r="B176" s="135"/>
      <c r="C176" s="136" t="s">
        <v>297</v>
      </c>
      <c r="D176" s="136" t="s">
        <v>144</v>
      </c>
      <c r="E176" s="137" t="s">
        <v>298</v>
      </c>
      <c r="F176" s="138" t="s">
        <v>299</v>
      </c>
      <c r="G176" s="139" t="s">
        <v>291</v>
      </c>
      <c r="H176" s="140">
        <v>3</v>
      </c>
      <c r="I176" s="140"/>
      <c r="J176" s="140">
        <f>ROUND(I176*H176,3)</f>
        <v>0</v>
      </c>
      <c r="K176" s="141"/>
      <c r="L176" s="25"/>
      <c r="M176" s="142" t="s">
        <v>1</v>
      </c>
      <c r="N176" s="143" t="s">
        <v>33</v>
      </c>
      <c r="O176" s="144">
        <v>0.26144000000000001</v>
      </c>
      <c r="P176" s="144">
        <f>O176*H176</f>
        <v>0.78432000000000002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206</v>
      </c>
      <c r="AT176" s="146" t="s">
        <v>144</v>
      </c>
      <c r="AU176" s="146" t="s">
        <v>80</v>
      </c>
      <c r="AY176" s="13" t="s">
        <v>142</v>
      </c>
      <c r="BE176" s="147">
        <f>IF(N176="základná",J176,0)</f>
        <v>0</v>
      </c>
      <c r="BF176" s="147">
        <f>IF(N176="znížená",J176,0)</f>
        <v>0</v>
      </c>
      <c r="BG176" s="147">
        <f>IF(N176="zákl. prenesená",J176,0)</f>
        <v>0</v>
      </c>
      <c r="BH176" s="147">
        <f>IF(N176="zníž. prenesená",J176,0)</f>
        <v>0</v>
      </c>
      <c r="BI176" s="147">
        <f>IF(N176="nulová",J176,0)</f>
        <v>0</v>
      </c>
      <c r="BJ176" s="13" t="s">
        <v>80</v>
      </c>
      <c r="BK176" s="148">
        <f>ROUND(I176*H176,3)</f>
        <v>0</v>
      </c>
      <c r="BL176" s="13" t="s">
        <v>206</v>
      </c>
      <c r="BM176" s="146" t="s">
        <v>300</v>
      </c>
    </row>
    <row r="177" spans="2:65" s="1" customFormat="1" ht="21.75" customHeight="1">
      <c r="B177" s="135"/>
      <c r="C177" s="149" t="s">
        <v>301</v>
      </c>
      <c r="D177" s="149" t="s">
        <v>246</v>
      </c>
      <c r="E177" s="150" t="s">
        <v>302</v>
      </c>
      <c r="F177" s="151" t="s">
        <v>303</v>
      </c>
      <c r="G177" s="152" t="s">
        <v>291</v>
      </c>
      <c r="H177" s="153">
        <v>3</v>
      </c>
      <c r="I177" s="153"/>
      <c r="J177" s="153">
        <f>ROUND(I177*H177,3)</f>
        <v>0</v>
      </c>
      <c r="K177" s="154"/>
      <c r="L177" s="155"/>
      <c r="M177" s="156" t="s">
        <v>1</v>
      </c>
      <c r="N177" s="157" t="s">
        <v>33</v>
      </c>
      <c r="O177" s="144">
        <v>0</v>
      </c>
      <c r="P177" s="144">
        <f>O177*H177</f>
        <v>0</v>
      </c>
      <c r="Q177" s="144">
        <v>2.1319999999999999E-2</v>
      </c>
      <c r="R177" s="144">
        <f>Q177*H177</f>
        <v>6.3959999999999989E-2</v>
      </c>
      <c r="S177" s="144">
        <v>0</v>
      </c>
      <c r="T177" s="145">
        <f>S177*H177</f>
        <v>0</v>
      </c>
      <c r="AR177" s="146" t="s">
        <v>258</v>
      </c>
      <c r="AT177" s="146" t="s">
        <v>246</v>
      </c>
      <c r="AU177" s="146" t="s">
        <v>80</v>
      </c>
      <c r="AY177" s="13" t="s">
        <v>142</v>
      </c>
      <c r="BE177" s="147">
        <f>IF(N177="základná",J177,0)</f>
        <v>0</v>
      </c>
      <c r="BF177" s="147">
        <f>IF(N177="znížená",J177,0)</f>
        <v>0</v>
      </c>
      <c r="BG177" s="147">
        <f>IF(N177="zákl. prenesená",J177,0)</f>
        <v>0</v>
      </c>
      <c r="BH177" s="147">
        <f>IF(N177="zníž. prenesená",J177,0)</f>
        <v>0</v>
      </c>
      <c r="BI177" s="147">
        <f>IF(N177="nulová",J177,0)</f>
        <v>0</v>
      </c>
      <c r="BJ177" s="13" t="s">
        <v>80</v>
      </c>
      <c r="BK177" s="148">
        <f>ROUND(I177*H177,3)</f>
        <v>0</v>
      </c>
      <c r="BL177" s="13" t="s">
        <v>206</v>
      </c>
      <c r="BM177" s="146" t="s">
        <v>304</v>
      </c>
    </row>
    <row r="178" spans="2:65" s="1" customFormat="1" ht="24.2" customHeight="1">
      <c r="B178" s="135"/>
      <c r="C178" s="136" t="s">
        <v>305</v>
      </c>
      <c r="D178" s="136" t="s">
        <v>144</v>
      </c>
      <c r="E178" s="137" t="s">
        <v>306</v>
      </c>
      <c r="F178" s="138" t="s">
        <v>307</v>
      </c>
      <c r="G178" s="139" t="s">
        <v>271</v>
      </c>
      <c r="H178" s="140">
        <v>1.65</v>
      </c>
      <c r="I178" s="140"/>
      <c r="J178" s="140">
        <f>ROUND(I178*H178,3)</f>
        <v>0</v>
      </c>
      <c r="K178" s="141"/>
      <c r="L178" s="25"/>
      <c r="M178" s="142" t="s">
        <v>1</v>
      </c>
      <c r="N178" s="143" t="s">
        <v>33</v>
      </c>
      <c r="O178" s="144">
        <v>0</v>
      </c>
      <c r="P178" s="144">
        <f>O178*H178</f>
        <v>0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206</v>
      </c>
      <c r="AT178" s="146" t="s">
        <v>144</v>
      </c>
      <c r="AU178" s="146" t="s">
        <v>80</v>
      </c>
      <c r="AY178" s="13" t="s">
        <v>142</v>
      </c>
      <c r="BE178" s="147">
        <f>IF(N178="základná",J178,0)</f>
        <v>0</v>
      </c>
      <c r="BF178" s="147">
        <f>IF(N178="znížená",J178,0)</f>
        <v>0</v>
      </c>
      <c r="BG178" s="147">
        <f>IF(N178="zákl. prenesená",J178,0)</f>
        <v>0</v>
      </c>
      <c r="BH178" s="147">
        <f>IF(N178="zníž. prenesená",J178,0)</f>
        <v>0</v>
      </c>
      <c r="BI178" s="147">
        <f>IF(N178="nulová",J178,0)</f>
        <v>0</v>
      </c>
      <c r="BJ178" s="13" t="s">
        <v>80</v>
      </c>
      <c r="BK178" s="148">
        <f>ROUND(I178*H178,3)</f>
        <v>0</v>
      </c>
      <c r="BL178" s="13" t="s">
        <v>206</v>
      </c>
      <c r="BM178" s="146" t="s">
        <v>308</v>
      </c>
    </row>
    <row r="179" spans="2:65" s="11" customFormat="1" ht="23.1" customHeight="1">
      <c r="B179" s="124"/>
      <c r="D179" s="125" t="s">
        <v>66</v>
      </c>
      <c r="E179" s="133" t="s">
        <v>309</v>
      </c>
      <c r="F179" s="133" t="s">
        <v>310</v>
      </c>
      <c r="J179" s="134">
        <f>BK179</f>
        <v>0</v>
      </c>
      <c r="L179" s="124"/>
      <c r="M179" s="128"/>
      <c r="P179" s="129">
        <f>SUM(P180:P182)</f>
        <v>0.30567</v>
      </c>
      <c r="R179" s="129">
        <f>SUM(R180:R182)</f>
        <v>1.4999999999999999E-2</v>
      </c>
      <c r="T179" s="130">
        <f>SUM(T180:T182)</f>
        <v>0</v>
      </c>
      <c r="AR179" s="125" t="s">
        <v>80</v>
      </c>
      <c r="AT179" s="131" t="s">
        <v>66</v>
      </c>
      <c r="AU179" s="131" t="s">
        <v>74</v>
      </c>
      <c r="AY179" s="125" t="s">
        <v>142</v>
      </c>
      <c r="BK179" s="132">
        <f>SUM(BK180:BK182)</f>
        <v>0</v>
      </c>
    </row>
    <row r="180" spans="2:65" s="1" customFormat="1" ht="24.2" customHeight="1">
      <c r="B180" s="135"/>
      <c r="C180" s="136" t="s">
        <v>311</v>
      </c>
      <c r="D180" s="136" t="s">
        <v>144</v>
      </c>
      <c r="E180" s="137" t="s">
        <v>312</v>
      </c>
      <c r="F180" s="138" t="s">
        <v>313</v>
      </c>
      <c r="G180" s="139" t="s">
        <v>314</v>
      </c>
      <c r="H180" s="140">
        <v>1</v>
      </c>
      <c r="I180" s="140"/>
      <c r="J180" s="140">
        <f>ROUND(I180*H180,3)</f>
        <v>0</v>
      </c>
      <c r="K180" s="141"/>
      <c r="L180" s="25"/>
      <c r="M180" s="142" t="s">
        <v>1</v>
      </c>
      <c r="N180" s="143" t="s">
        <v>33</v>
      </c>
      <c r="O180" s="144">
        <v>0.30567</v>
      </c>
      <c r="P180" s="144">
        <f>O180*H180</f>
        <v>0.30567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206</v>
      </c>
      <c r="AT180" s="146" t="s">
        <v>144</v>
      </c>
      <c r="AU180" s="146" t="s">
        <v>80</v>
      </c>
      <c r="AY180" s="13" t="s">
        <v>142</v>
      </c>
      <c r="BE180" s="147">
        <f>IF(N180="základná",J180,0)</f>
        <v>0</v>
      </c>
      <c r="BF180" s="147">
        <f>IF(N180="znížená",J180,0)</f>
        <v>0</v>
      </c>
      <c r="BG180" s="147">
        <f>IF(N180="zákl. prenesená",J180,0)</f>
        <v>0</v>
      </c>
      <c r="BH180" s="147">
        <f>IF(N180="zníž. prenesená",J180,0)</f>
        <v>0</v>
      </c>
      <c r="BI180" s="147">
        <f>IF(N180="nulová",J180,0)</f>
        <v>0</v>
      </c>
      <c r="BJ180" s="13" t="s">
        <v>80</v>
      </c>
      <c r="BK180" s="148">
        <f>ROUND(I180*H180,3)</f>
        <v>0</v>
      </c>
      <c r="BL180" s="13" t="s">
        <v>206</v>
      </c>
      <c r="BM180" s="146" t="s">
        <v>315</v>
      </c>
    </row>
    <row r="181" spans="2:65" s="1" customFormat="1" ht="21.75" customHeight="1">
      <c r="B181" s="135"/>
      <c r="C181" s="149" t="s">
        <v>316</v>
      </c>
      <c r="D181" s="149" t="s">
        <v>246</v>
      </c>
      <c r="E181" s="150" t="s">
        <v>317</v>
      </c>
      <c r="F181" s="151" t="s">
        <v>318</v>
      </c>
      <c r="G181" s="152" t="s">
        <v>314</v>
      </c>
      <c r="H181" s="153">
        <v>1</v>
      </c>
      <c r="I181" s="153"/>
      <c r="J181" s="153">
        <f>ROUND(I181*H181,3)</f>
        <v>0</v>
      </c>
      <c r="K181" s="154"/>
      <c r="L181" s="155"/>
      <c r="M181" s="156" t="s">
        <v>1</v>
      </c>
      <c r="N181" s="157" t="s">
        <v>33</v>
      </c>
      <c r="O181" s="144">
        <v>0</v>
      </c>
      <c r="P181" s="144">
        <f>O181*H181</f>
        <v>0</v>
      </c>
      <c r="Q181" s="144">
        <v>1.4999999999999999E-2</v>
      </c>
      <c r="R181" s="144">
        <f>Q181*H181</f>
        <v>1.4999999999999999E-2</v>
      </c>
      <c r="S181" s="144">
        <v>0</v>
      </c>
      <c r="T181" s="145">
        <f>S181*H181</f>
        <v>0</v>
      </c>
      <c r="AR181" s="146" t="s">
        <v>258</v>
      </c>
      <c r="AT181" s="146" t="s">
        <v>246</v>
      </c>
      <c r="AU181" s="146" t="s">
        <v>80</v>
      </c>
      <c r="AY181" s="13" t="s">
        <v>142</v>
      </c>
      <c r="BE181" s="147">
        <f>IF(N181="základná",J181,0)</f>
        <v>0</v>
      </c>
      <c r="BF181" s="147">
        <f>IF(N181="znížená",J181,0)</f>
        <v>0</v>
      </c>
      <c r="BG181" s="147">
        <f>IF(N181="zákl. prenesená",J181,0)</f>
        <v>0</v>
      </c>
      <c r="BH181" s="147">
        <f>IF(N181="zníž. prenesená",J181,0)</f>
        <v>0</v>
      </c>
      <c r="BI181" s="147">
        <f>IF(N181="nulová",J181,0)</f>
        <v>0</v>
      </c>
      <c r="BJ181" s="13" t="s">
        <v>80</v>
      </c>
      <c r="BK181" s="148">
        <f>ROUND(I181*H181,3)</f>
        <v>0</v>
      </c>
      <c r="BL181" s="13" t="s">
        <v>206</v>
      </c>
      <c r="BM181" s="146" t="s">
        <v>319</v>
      </c>
    </row>
    <row r="182" spans="2:65" s="1" customFormat="1" ht="24.2" customHeight="1">
      <c r="B182" s="135"/>
      <c r="C182" s="136" t="s">
        <v>320</v>
      </c>
      <c r="D182" s="136" t="s">
        <v>144</v>
      </c>
      <c r="E182" s="137" t="s">
        <v>321</v>
      </c>
      <c r="F182" s="138" t="s">
        <v>322</v>
      </c>
      <c r="G182" s="139" t="s">
        <v>271</v>
      </c>
      <c r="H182" s="140">
        <v>455.75</v>
      </c>
      <c r="I182" s="140"/>
      <c r="J182" s="140">
        <f>ROUND(I182*H182,3)</f>
        <v>0</v>
      </c>
      <c r="K182" s="141"/>
      <c r="L182" s="25"/>
      <c r="M182" s="142" t="s">
        <v>1</v>
      </c>
      <c r="N182" s="143" t="s">
        <v>33</v>
      </c>
      <c r="O182" s="144">
        <v>0</v>
      </c>
      <c r="P182" s="144">
        <f>O182*H182</f>
        <v>0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206</v>
      </c>
      <c r="AT182" s="146" t="s">
        <v>144</v>
      </c>
      <c r="AU182" s="146" t="s">
        <v>80</v>
      </c>
      <c r="AY182" s="13" t="s">
        <v>142</v>
      </c>
      <c r="BE182" s="147">
        <f>IF(N182="základná",J182,0)</f>
        <v>0</v>
      </c>
      <c r="BF182" s="147">
        <f>IF(N182="znížená",J182,0)</f>
        <v>0</v>
      </c>
      <c r="BG182" s="147">
        <f>IF(N182="zákl. prenesená",J182,0)</f>
        <v>0</v>
      </c>
      <c r="BH182" s="147">
        <f>IF(N182="zníž. prenesená",J182,0)</f>
        <v>0</v>
      </c>
      <c r="BI182" s="147">
        <f>IF(N182="nulová",J182,0)</f>
        <v>0</v>
      </c>
      <c r="BJ182" s="13" t="s">
        <v>80</v>
      </c>
      <c r="BK182" s="148">
        <f>ROUND(I182*H182,3)</f>
        <v>0</v>
      </c>
      <c r="BL182" s="13" t="s">
        <v>206</v>
      </c>
      <c r="BM182" s="146" t="s">
        <v>323</v>
      </c>
    </row>
    <row r="183" spans="2:65" s="11" customFormat="1" ht="23.1" customHeight="1">
      <c r="B183" s="124"/>
      <c r="D183" s="125" t="s">
        <v>66</v>
      </c>
      <c r="E183" s="133" t="s">
        <v>324</v>
      </c>
      <c r="F183" s="133" t="s">
        <v>325</v>
      </c>
      <c r="J183" s="134">
        <f>BK183</f>
        <v>0</v>
      </c>
      <c r="L183" s="124"/>
      <c r="M183" s="128"/>
      <c r="P183" s="129">
        <f>SUM(P184:P208)</f>
        <v>1427.32591729</v>
      </c>
      <c r="R183" s="129">
        <f>SUM(R184:R208)</f>
        <v>32.698513480899997</v>
      </c>
      <c r="T183" s="130">
        <f>SUM(T184:T208)</f>
        <v>0</v>
      </c>
      <c r="AR183" s="125" t="s">
        <v>80</v>
      </c>
      <c r="AT183" s="131" t="s">
        <v>66</v>
      </c>
      <c r="AU183" s="131" t="s">
        <v>74</v>
      </c>
      <c r="AY183" s="125" t="s">
        <v>142</v>
      </c>
      <c r="BK183" s="132">
        <f>SUM(BK184:BK208)</f>
        <v>0</v>
      </c>
    </row>
    <row r="184" spans="2:65" s="1" customFormat="1" ht="38.1" customHeight="1">
      <c r="B184" s="135"/>
      <c r="C184" s="136" t="s">
        <v>326</v>
      </c>
      <c r="D184" s="136" t="s">
        <v>144</v>
      </c>
      <c r="E184" s="137" t="s">
        <v>327</v>
      </c>
      <c r="F184" s="138" t="s">
        <v>328</v>
      </c>
      <c r="G184" s="139" t="s">
        <v>291</v>
      </c>
      <c r="H184" s="140">
        <v>2</v>
      </c>
      <c r="I184" s="140"/>
      <c r="J184" s="140">
        <f t="shared" ref="J184:J208" si="30">ROUND(I184*H184,3)</f>
        <v>0</v>
      </c>
      <c r="K184" s="141"/>
      <c r="L184" s="25"/>
      <c r="M184" s="142" t="s">
        <v>1</v>
      </c>
      <c r="N184" s="143" t="s">
        <v>33</v>
      </c>
      <c r="O184" s="144">
        <v>11.413040000000001</v>
      </c>
      <c r="P184" s="144">
        <f t="shared" ref="P184:P208" si="31">O184*H184</f>
        <v>22.826080000000001</v>
      </c>
      <c r="Q184" s="144">
        <v>0</v>
      </c>
      <c r="R184" s="144">
        <f t="shared" ref="R184:R208" si="32">Q184*H184</f>
        <v>0</v>
      </c>
      <c r="S184" s="144">
        <v>0</v>
      </c>
      <c r="T184" s="145">
        <f t="shared" ref="T184:T208" si="33">S184*H184</f>
        <v>0</v>
      </c>
      <c r="AR184" s="146" t="s">
        <v>206</v>
      </c>
      <c r="AT184" s="146" t="s">
        <v>144</v>
      </c>
      <c r="AU184" s="146" t="s">
        <v>80</v>
      </c>
      <c r="AY184" s="13" t="s">
        <v>142</v>
      </c>
      <c r="BE184" s="147">
        <f t="shared" ref="BE184:BE208" si="34">IF(N184="základná",J184,0)</f>
        <v>0</v>
      </c>
      <c r="BF184" s="147">
        <f t="shared" ref="BF184:BF208" si="35">IF(N184="znížená",J184,0)</f>
        <v>0</v>
      </c>
      <c r="BG184" s="147">
        <f t="shared" ref="BG184:BG208" si="36">IF(N184="zákl. prenesená",J184,0)</f>
        <v>0</v>
      </c>
      <c r="BH184" s="147">
        <f t="shared" ref="BH184:BH208" si="37">IF(N184="zníž. prenesená",J184,0)</f>
        <v>0</v>
      </c>
      <c r="BI184" s="147">
        <f t="shared" ref="BI184:BI208" si="38">IF(N184="nulová",J184,0)</f>
        <v>0</v>
      </c>
      <c r="BJ184" s="13" t="s">
        <v>80</v>
      </c>
      <c r="BK184" s="148">
        <f t="shared" ref="BK184:BK208" si="39">ROUND(I184*H184,3)</f>
        <v>0</v>
      </c>
      <c r="BL184" s="13" t="s">
        <v>206</v>
      </c>
      <c r="BM184" s="146" t="s">
        <v>329</v>
      </c>
    </row>
    <row r="185" spans="2:65" s="1" customFormat="1" ht="24.2" customHeight="1">
      <c r="B185" s="135"/>
      <c r="C185" s="149" t="s">
        <v>330</v>
      </c>
      <c r="D185" s="149" t="s">
        <v>246</v>
      </c>
      <c r="E185" s="150" t="s">
        <v>331</v>
      </c>
      <c r="F185" s="151" t="s">
        <v>332</v>
      </c>
      <c r="G185" s="152" t="s">
        <v>291</v>
      </c>
      <c r="H185" s="153">
        <v>2</v>
      </c>
      <c r="I185" s="153"/>
      <c r="J185" s="153">
        <f t="shared" si="30"/>
        <v>0</v>
      </c>
      <c r="K185" s="154"/>
      <c r="L185" s="155"/>
      <c r="M185" s="156" t="s">
        <v>1</v>
      </c>
      <c r="N185" s="157" t="s">
        <v>33</v>
      </c>
      <c r="O185" s="144">
        <v>0</v>
      </c>
      <c r="P185" s="144">
        <f t="shared" si="31"/>
        <v>0</v>
      </c>
      <c r="Q185" s="144">
        <v>6.8000000000000005E-2</v>
      </c>
      <c r="R185" s="144">
        <f t="shared" si="32"/>
        <v>0.13600000000000001</v>
      </c>
      <c r="S185" s="144">
        <v>0</v>
      </c>
      <c r="T185" s="145">
        <f t="shared" si="33"/>
        <v>0</v>
      </c>
      <c r="AR185" s="146" t="s">
        <v>258</v>
      </c>
      <c r="AT185" s="146" t="s">
        <v>246</v>
      </c>
      <c r="AU185" s="146" t="s">
        <v>80</v>
      </c>
      <c r="AY185" s="13" t="s">
        <v>142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80</v>
      </c>
      <c r="BK185" s="148">
        <f t="shared" si="39"/>
        <v>0</v>
      </c>
      <c r="BL185" s="13" t="s">
        <v>206</v>
      </c>
      <c r="BM185" s="146" t="s">
        <v>333</v>
      </c>
    </row>
    <row r="186" spans="2:65" s="1" customFormat="1" ht="24.2" customHeight="1">
      <c r="B186" s="135"/>
      <c r="C186" s="149" t="s">
        <v>334</v>
      </c>
      <c r="D186" s="149" t="s">
        <v>246</v>
      </c>
      <c r="E186" s="150" t="s">
        <v>335</v>
      </c>
      <c r="F186" s="151" t="s">
        <v>336</v>
      </c>
      <c r="G186" s="152" t="s">
        <v>291</v>
      </c>
      <c r="H186" s="153">
        <v>2</v>
      </c>
      <c r="I186" s="153"/>
      <c r="J186" s="153">
        <f t="shared" si="30"/>
        <v>0</v>
      </c>
      <c r="K186" s="154"/>
      <c r="L186" s="155"/>
      <c r="M186" s="156" t="s">
        <v>1</v>
      </c>
      <c r="N186" s="157" t="s">
        <v>33</v>
      </c>
      <c r="O186" s="144">
        <v>0</v>
      </c>
      <c r="P186" s="144">
        <f t="shared" si="31"/>
        <v>0</v>
      </c>
      <c r="Q186" s="144">
        <v>1.16E-3</v>
      </c>
      <c r="R186" s="144">
        <f t="shared" si="32"/>
        <v>2.32E-3</v>
      </c>
      <c r="S186" s="144">
        <v>0</v>
      </c>
      <c r="T186" s="145">
        <f t="shared" si="33"/>
        <v>0</v>
      </c>
      <c r="AR186" s="146" t="s">
        <v>258</v>
      </c>
      <c r="AT186" s="146" t="s">
        <v>246</v>
      </c>
      <c r="AU186" s="146" t="s">
        <v>80</v>
      </c>
      <c r="AY186" s="13" t="s">
        <v>142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80</v>
      </c>
      <c r="BK186" s="148">
        <f t="shared" si="39"/>
        <v>0</v>
      </c>
      <c r="BL186" s="13" t="s">
        <v>206</v>
      </c>
      <c r="BM186" s="146" t="s">
        <v>337</v>
      </c>
    </row>
    <row r="187" spans="2:65" s="1" customFormat="1" ht="33" customHeight="1">
      <c r="B187" s="135"/>
      <c r="C187" s="136" t="s">
        <v>338</v>
      </c>
      <c r="D187" s="136" t="s">
        <v>144</v>
      </c>
      <c r="E187" s="137" t="s">
        <v>339</v>
      </c>
      <c r="F187" s="138" t="s">
        <v>340</v>
      </c>
      <c r="G187" s="139" t="s">
        <v>184</v>
      </c>
      <c r="H187" s="140">
        <v>17.899999999999999</v>
      </c>
      <c r="I187" s="140"/>
      <c r="J187" s="140">
        <f t="shared" si="30"/>
        <v>0</v>
      </c>
      <c r="K187" s="141"/>
      <c r="L187" s="25"/>
      <c r="M187" s="142" t="s">
        <v>1</v>
      </c>
      <c r="N187" s="143" t="s">
        <v>33</v>
      </c>
      <c r="O187" s="144">
        <v>1.97142</v>
      </c>
      <c r="P187" s="144">
        <f t="shared" si="31"/>
        <v>35.288417999999993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206</v>
      </c>
      <c r="AT187" s="146" t="s">
        <v>144</v>
      </c>
      <c r="AU187" s="146" t="s">
        <v>80</v>
      </c>
      <c r="AY187" s="13" t="s">
        <v>142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80</v>
      </c>
      <c r="BK187" s="148">
        <f t="shared" si="39"/>
        <v>0</v>
      </c>
      <c r="BL187" s="13" t="s">
        <v>206</v>
      </c>
      <c r="BM187" s="146" t="s">
        <v>341</v>
      </c>
    </row>
    <row r="188" spans="2:65" s="1" customFormat="1" ht="16.5" customHeight="1">
      <c r="B188" s="135"/>
      <c r="C188" s="149" t="s">
        <v>342</v>
      </c>
      <c r="D188" s="149" t="s">
        <v>246</v>
      </c>
      <c r="E188" s="150" t="s">
        <v>343</v>
      </c>
      <c r="F188" s="151" t="s">
        <v>344</v>
      </c>
      <c r="G188" s="152" t="s">
        <v>184</v>
      </c>
      <c r="H188" s="153">
        <v>17.899999999999999</v>
      </c>
      <c r="I188" s="153"/>
      <c r="J188" s="153">
        <f t="shared" si="30"/>
        <v>0</v>
      </c>
      <c r="K188" s="154"/>
      <c r="L188" s="155"/>
      <c r="M188" s="156" t="s">
        <v>1</v>
      </c>
      <c r="N188" s="157" t="s">
        <v>33</v>
      </c>
      <c r="O188" s="144">
        <v>0</v>
      </c>
      <c r="P188" s="144">
        <f t="shared" si="31"/>
        <v>0</v>
      </c>
      <c r="Q188" s="144">
        <v>2.5500000000000002E-3</v>
      </c>
      <c r="R188" s="144">
        <f t="shared" si="32"/>
        <v>4.5644999999999998E-2</v>
      </c>
      <c r="S188" s="144">
        <v>0</v>
      </c>
      <c r="T188" s="145">
        <f t="shared" si="33"/>
        <v>0</v>
      </c>
      <c r="AR188" s="146" t="s">
        <v>258</v>
      </c>
      <c r="AT188" s="146" t="s">
        <v>246</v>
      </c>
      <c r="AU188" s="146" t="s">
        <v>80</v>
      </c>
      <c r="AY188" s="13" t="s">
        <v>142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80</v>
      </c>
      <c r="BK188" s="148">
        <f t="shared" si="39"/>
        <v>0</v>
      </c>
      <c r="BL188" s="13" t="s">
        <v>206</v>
      </c>
      <c r="BM188" s="146" t="s">
        <v>345</v>
      </c>
    </row>
    <row r="189" spans="2:65" s="1" customFormat="1" ht="24.2" customHeight="1">
      <c r="B189" s="135"/>
      <c r="C189" s="136" t="s">
        <v>346</v>
      </c>
      <c r="D189" s="136" t="s">
        <v>144</v>
      </c>
      <c r="E189" s="137" t="s">
        <v>347</v>
      </c>
      <c r="F189" s="138" t="s">
        <v>348</v>
      </c>
      <c r="G189" s="139" t="s">
        <v>184</v>
      </c>
      <c r="H189" s="140">
        <v>1091.06</v>
      </c>
      <c r="I189" s="140"/>
      <c r="J189" s="140">
        <f t="shared" si="30"/>
        <v>0</v>
      </c>
      <c r="K189" s="141"/>
      <c r="L189" s="25"/>
      <c r="M189" s="142" t="s">
        <v>1</v>
      </c>
      <c r="N189" s="143" t="s">
        <v>33</v>
      </c>
      <c r="O189" s="144">
        <v>0.34046999999999999</v>
      </c>
      <c r="P189" s="144">
        <f t="shared" si="31"/>
        <v>371.47319819999996</v>
      </c>
      <c r="Q189" s="144">
        <v>1.4305500000000001E-3</v>
      </c>
      <c r="R189" s="144">
        <f t="shared" si="32"/>
        <v>1.5608158830000001</v>
      </c>
      <c r="S189" s="144">
        <v>0</v>
      </c>
      <c r="T189" s="145">
        <f t="shared" si="33"/>
        <v>0</v>
      </c>
      <c r="AR189" s="146" t="s">
        <v>206</v>
      </c>
      <c r="AT189" s="146" t="s">
        <v>144</v>
      </c>
      <c r="AU189" s="146" t="s">
        <v>80</v>
      </c>
      <c r="AY189" s="13" t="s">
        <v>142</v>
      </c>
      <c r="BE189" s="147">
        <f t="shared" si="34"/>
        <v>0</v>
      </c>
      <c r="BF189" s="147">
        <f t="shared" si="35"/>
        <v>0</v>
      </c>
      <c r="BG189" s="147">
        <f t="shared" si="36"/>
        <v>0</v>
      </c>
      <c r="BH189" s="147">
        <f t="shared" si="37"/>
        <v>0</v>
      </c>
      <c r="BI189" s="147">
        <f t="shared" si="38"/>
        <v>0</v>
      </c>
      <c r="BJ189" s="13" t="s">
        <v>80</v>
      </c>
      <c r="BK189" s="148">
        <f t="shared" si="39"/>
        <v>0</v>
      </c>
      <c r="BL189" s="13" t="s">
        <v>206</v>
      </c>
      <c r="BM189" s="146" t="s">
        <v>349</v>
      </c>
    </row>
    <row r="190" spans="2:65" s="1" customFormat="1" ht="21.75" customHeight="1">
      <c r="B190" s="135"/>
      <c r="C190" s="149" t="s">
        <v>350</v>
      </c>
      <c r="D190" s="149" t="s">
        <v>246</v>
      </c>
      <c r="E190" s="150" t="s">
        <v>351</v>
      </c>
      <c r="F190" s="151" t="s">
        <v>352</v>
      </c>
      <c r="G190" s="152" t="s">
        <v>184</v>
      </c>
      <c r="H190" s="153">
        <v>1091.06</v>
      </c>
      <c r="I190" s="153"/>
      <c r="J190" s="153">
        <f t="shared" si="30"/>
        <v>0</v>
      </c>
      <c r="K190" s="154"/>
      <c r="L190" s="155"/>
      <c r="M190" s="156" t="s">
        <v>1</v>
      </c>
      <c r="N190" s="157" t="s">
        <v>33</v>
      </c>
      <c r="O190" s="144">
        <v>0</v>
      </c>
      <c r="P190" s="144">
        <f t="shared" si="31"/>
        <v>0</v>
      </c>
      <c r="Q190" s="144">
        <v>8.5000000000000006E-3</v>
      </c>
      <c r="R190" s="144">
        <f t="shared" si="32"/>
        <v>9.2740100000000005</v>
      </c>
      <c r="S190" s="144">
        <v>0</v>
      </c>
      <c r="T190" s="145">
        <f t="shared" si="33"/>
        <v>0</v>
      </c>
      <c r="AR190" s="146" t="s">
        <v>258</v>
      </c>
      <c r="AT190" s="146" t="s">
        <v>246</v>
      </c>
      <c r="AU190" s="146" t="s">
        <v>80</v>
      </c>
      <c r="AY190" s="13" t="s">
        <v>142</v>
      </c>
      <c r="BE190" s="147">
        <f t="shared" si="34"/>
        <v>0</v>
      </c>
      <c r="BF190" s="147">
        <f t="shared" si="35"/>
        <v>0</v>
      </c>
      <c r="BG190" s="147">
        <f t="shared" si="36"/>
        <v>0</v>
      </c>
      <c r="BH190" s="147">
        <f t="shared" si="37"/>
        <v>0</v>
      </c>
      <c r="BI190" s="147">
        <f t="shared" si="38"/>
        <v>0</v>
      </c>
      <c r="BJ190" s="13" t="s">
        <v>80</v>
      </c>
      <c r="BK190" s="148">
        <f t="shared" si="39"/>
        <v>0</v>
      </c>
      <c r="BL190" s="13" t="s">
        <v>206</v>
      </c>
      <c r="BM190" s="146" t="s">
        <v>353</v>
      </c>
    </row>
    <row r="191" spans="2:65" s="1" customFormat="1" ht="16.5" customHeight="1">
      <c r="B191" s="135"/>
      <c r="C191" s="149" t="s">
        <v>354</v>
      </c>
      <c r="D191" s="149" t="s">
        <v>246</v>
      </c>
      <c r="E191" s="150" t="s">
        <v>355</v>
      </c>
      <c r="F191" s="151" t="s">
        <v>356</v>
      </c>
      <c r="G191" s="152" t="s">
        <v>291</v>
      </c>
      <c r="H191" s="153">
        <v>1636.59</v>
      </c>
      <c r="I191" s="153"/>
      <c r="J191" s="153">
        <f t="shared" si="30"/>
        <v>0</v>
      </c>
      <c r="K191" s="154"/>
      <c r="L191" s="155"/>
      <c r="M191" s="156" t="s">
        <v>1</v>
      </c>
      <c r="N191" s="157" t="s">
        <v>33</v>
      </c>
      <c r="O191" s="144">
        <v>0</v>
      </c>
      <c r="P191" s="144">
        <f t="shared" si="31"/>
        <v>0</v>
      </c>
      <c r="Q191" s="144">
        <v>1.2E-4</v>
      </c>
      <c r="R191" s="144">
        <f t="shared" si="32"/>
        <v>0.1963908</v>
      </c>
      <c r="S191" s="144">
        <v>0</v>
      </c>
      <c r="T191" s="145">
        <f t="shared" si="33"/>
        <v>0</v>
      </c>
      <c r="AR191" s="146" t="s">
        <v>258</v>
      </c>
      <c r="AT191" s="146" t="s">
        <v>246</v>
      </c>
      <c r="AU191" s="146" t="s">
        <v>80</v>
      </c>
      <c r="AY191" s="13" t="s">
        <v>142</v>
      </c>
      <c r="BE191" s="147">
        <f t="shared" si="34"/>
        <v>0</v>
      </c>
      <c r="BF191" s="147">
        <f t="shared" si="35"/>
        <v>0</v>
      </c>
      <c r="BG191" s="147">
        <f t="shared" si="36"/>
        <v>0</v>
      </c>
      <c r="BH191" s="147">
        <f t="shared" si="37"/>
        <v>0</v>
      </c>
      <c r="BI191" s="147">
        <f t="shared" si="38"/>
        <v>0</v>
      </c>
      <c r="BJ191" s="13" t="s">
        <v>80</v>
      </c>
      <c r="BK191" s="148">
        <f t="shared" si="39"/>
        <v>0</v>
      </c>
      <c r="BL191" s="13" t="s">
        <v>206</v>
      </c>
      <c r="BM191" s="146" t="s">
        <v>357</v>
      </c>
    </row>
    <row r="192" spans="2:65" s="1" customFormat="1" ht="24.2" customHeight="1">
      <c r="B192" s="135"/>
      <c r="C192" s="136" t="s">
        <v>358</v>
      </c>
      <c r="D192" s="136" t="s">
        <v>144</v>
      </c>
      <c r="E192" s="137" t="s">
        <v>359</v>
      </c>
      <c r="F192" s="138" t="s">
        <v>360</v>
      </c>
      <c r="G192" s="139" t="s">
        <v>291</v>
      </c>
      <c r="H192" s="140">
        <v>10</v>
      </c>
      <c r="I192" s="140"/>
      <c r="J192" s="140">
        <f t="shared" si="30"/>
        <v>0</v>
      </c>
      <c r="K192" s="141"/>
      <c r="L192" s="25"/>
      <c r="M192" s="142" t="s">
        <v>1</v>
      </c>
      <c r="N192" s="143" t="s">
        <v>33</v>
      </c>
      <c r="O192" s="144">
        <v>30.528420000000001</v>
      </c>
      <c r="P192" s="144">
        <f t="shared" si="31"/>
        <v>305.2842</v>
      </c>
      <c r="Q192" s="144">
        <v>0</v>
      </c>
      <c r="R192" s="144">
        <f t="shared" si="32"/>
        <v>0</v>
      </c>
      <c r="S192" s="144">
        <v>0</v>
      </c>
      <c r="T192" s="145">
        <f t="shared" si="33"/>
        <v>0</v>
      </c>
      <c r="AR192" s="146" t="s">
        <v>206</v>
      </c>
      <c r="AT192" s="146" t="s">
        <v>144</v>
      </c>
      <c r="AU192" s="146" t="s">
        <v>80</v>
      </c>
      <c r="AY192" s="13" t="s">
        <v>142</v>
      </c>
      <c r="BE192" s="147">
        <f t="shared" si="34"/>
        <v>0</v>
      </c>
      <c r="BF192" s="147">
        <f t="shared" si="35"/>
        <v>0</v>
      </c>
      <c r="BG192" s="147">
        <f t="shared" si="36"/>
        <v>0</v>
      </c>
      <c r="BH192" s="147">
        <f t="shared" si="37"/>
        <v>0</v>
      </c>
      <c r="BI192" s="147">
        <f t="shared" si="38"/>
        <v>0</v>
      </c>
      <c r="BJ192" s="13" t="s">
        <v>80</v>
      </c>
      <c r="BK192" s="148">
        <f t="shared" si="39"/>
        <v>0</v>
      </c>
      <c r="BL192" s="13" t="s">
        <v>206</v>
      </c>
      <c r="BM192" s="146" t="s">
        <v>361</v>
      </c>
    </row>
    <row r="193" spans="2:65" s="1" customFormat="1" ht="24.2" customHeight="1">
      <c r="B193" s="135"/>
      <c r="C193" s="149" t="s">
        <v>362</v>
      </c>
      <c r="D193" s="149" t="s">
        <v>246</v>
      </c>
      <c r="E193" s="150" t="s">
        <v>363</v>
      </c>
      <c r="F193" s="151" t="s">
        <v>364</v>
      </c>
      <c r="G193" s="152" t="s">
        <v>291</v>
      </c>
      <c r="H193" s="153">
        <v>4</v>
      </c>
      <c r="I193" s="153"/>
      <c r="J193" s="153">
        <f t="shared" si="30"/>
        <v>0</v>
      </c>
      <c r="K193" s="154"/>
      <c r="L193" s="155"/>
      <c r="M193" s="156" t="s">
        <v>1</v>
      </c>
      <c r="N193" s="157" t="s">
        <v>33</v>
      </c>
      <c r="O193" s="144">
        <v>0</v>
      </c>
      <c r="P193" s="144">
        <f t="shared" si="31"/>
        <v>0</v>
      </c>
      <c r="Q193" s="144">
        <v>9.4649999999999998E-2</v>
      </c>
      <c r="R193" s="144">
        <f t="shared" si="32"/>
        <v>0.37859999999999999</v>
      </c>
      <c r="S193" s="144">
        <v>0</v>
      </c>
      <c r="T193" s="145">
        <f t="shared" si="33"/>
        <v>0</v>
      </c>
      <c r="AR193" s="146" t="s">
        <v>258</v>
      </c>
      <c r="AT193" s="146" t="s">
        <v>246</v>
      </c>
      <c r="AU193" s="146" t="s">
        <v>80</v>
      </c>
      <c r="AY193" s="13" t="s">
        <v>142</v>
      </c>
      <c r="BE193" s="147">
        <f t="shared" si="34"/>
        <v>0</v>
      </c>
      <c r="BF193" s="147">
        <f t="shared" si="35"/>
        <v>0</v>
      </c>
      <c r="BG193" s="147">
        <f t="shared" si="36"/>
        <v>0</v>
      </c>
      <c r="BH193" s="147">
        <f t="shared" si="37"/>
        <v>0</v>
      </c>
      <c r="BI193" s="147">
        <f t="shared" si="38"/>
        <v>0</v>
      </c>
      <c r="BJ193" s="13" t="s">
        <v>80</v>
      </c>
      <c r="BK193" s="148">
        <f t="shared" si="39"/>
        <v>0</v>
      </c>
      <c r="BL193" s="13" t="s">
        <v>206</v>
      </c>
      <c r="BM193" s="146" t="s">
        <v>365</v>
      </c>
    </row>
    <row r="194" spans="2:65" s="1" customFormat="1" ht="24.2" customHeight="1">
      <c r="B194" s="135"/>
      <c r="C194" s="149" t="s">
        <v>366</v>
      </c>
      <c r="D194" s="149" t="s">
        <v>246</v>
      </c>
      <c r="E194" s="150" t="s">
        <v>367</v>
      </c>
      <c r="F194" s="151" t="s">
        <v>368</v>
      </c>
      <c r="G194" s="152" t="s">
        <v>291</v>
      </c>
      <c r="H194" s="153">
        <v>2</v>
      </c>
      <c r="I194" s="153"/>
      <c r="J194" s="153">
        <f t="shared" si="30"/>
        <v>0</v>
      </c>
      <c r="K194" s="154"/>
      <c r="L194" s="155"/>
      <c r="M194" s="156" t="s">
        <v>1</v>
      </c>
      <c r="N194" s="157" t="s">
        <v>33</v>
      </c>
      <c r="O194" s="144">
        <v>0</v>
      </c>
      <c r="P194" s="144">
        <f t="shared" si="31"/>
        <v>0</v>
      </c>
      <c r="Q194" s="144">
        <v>9.4649999999999998E-2</v>
      </c>
      <c r="R194" s="144">
        <f t="shared" si="32"/>
        <v>0.1893</v>
      </c>
      <c r="S194" s="144">
        <v>0</v>
      </c>
      <c r="T194" s="145">
        <f t="shared" si="33"/>
        <v>0</v>
      </c>
      <c r="AR194" s="146" t="s">
        <v>258</v>
      </c>
      <c r="AT194" s="146" t="s">
        <v>246</v>
      </c>
      <c r="AU194" s="146" t="s">
        <v>80</v>
      </c>
      <c r="AY194" s="13" t="s">
        <v>142</v>
      </c>
      <c r="BE194" s="147">
        <f t="shared" si="34"/>
        <v>0</v>
      </c>
      <c r="BF194" s="147">
        <f t="shared" si="35"/>
        <v>0</v>
      </c>
      <c r="BG194" s="147">
        <f t="shared" si="36"/>
        <v>0</v>
      </c>
      <c r="BH194" s="147">
        <f t="shared" si="37"/>
        <v>0</v>
      </c>
      <c r="BI194" s="147">
        <f t="shared" si="38"/>
        <v>0</v>
      </c>
      <c r="BJ194" s="13" t="s">
        <v>80</v>
      </c>
      <c r="BK194" s="148">
        <f t="shared" si="39"/>
        <v>0</v>
      </c>
      <c r="BL194" s="13" t="s">
        <v>206</v>
      </c>
      <c r="BM194" s="146" t="s">
        <v>369</v>
      </c>
    </row>
    <row r="195" spans="2:65" s="1" customFormat="1" ht="24.2" customHeight="1">
      <c r="B195" s="135"/>
      <c r="C195" s="149" t="s">
        <v>370</v>
      </c>
      <c r="D195" s="149" t="s">
        <v>246</v>
      </c>
      <c r="E195" s="150" t="s">
        <v>371</v>
      </c>
      <c r="F195" s="151" t="s">
        <v>372</v>
      </c>
      <c r="G195" s="152" t="s">
        <v>291</v>
      </c>
      <c r="H195" s="153">
        <v>4</v>
      </c>
      <c r="I195" s="153"/>
      <c r="J195" s="153">
        <f t="shared" si="30"/>
        <v>0</v>
      </c>
      <c r="K195" s="154"/>
      <c r="L195" s="155"/>
      <c r="M195" s="156" t="s">
        <v>1</v>
      </c>
      <c r="N195" s="157" t="s">
        <v>33</v>
      </c>
      <c r="O195" s="144">
        <v>0</v>
      </c>
      <c r="P195" s="144">
        <f t="shared" si="31"/>
        <v>0</v>
      </c>
      <c r="Q195" s="144">
        <v>0.254</v>
      </c>
      <c r="R195" s="144">
        <f t="shared" si="32"/>
        <v>1.016</v>
      </c>
      <c r="S195" s="144">
        <v>0</v>
      </c>
      <c r="T195" s="145">
        <f t="shared" si="33"/>
        <v>0</v>
      </c>
      <c r="AR195" s="146" t="s">
        <v>258</v>
      </c>
      <c r="AT195" s="146" t="s">
        <v>246</v>
      </c>
      <c r="AU195" s="146" t="s">
        <v>80</v>
      </c>
      <c r="AY195" s="13" t="s">
        <v>142</v>
      </c>
      <c r="BE195" s="147">
        <f t="shared" si="34"/>
        <v>0</v>
      </c>
      <c r="BF195" s="147">
        <f t="shared" si="35"/>
        <v>0</v>
      </c>
      <c r="BG195" s="147">
        <f t="shared" si="36"/>
        <v>0</v>
      </c>
      <c r="BH195" s="147">
        <f t="shared" si="37"/>
        <v>0</v>
      </c>
      <c r="BI195" s="147">
        <f t="shared" si="38"/>
        <v>0</v>
      </c>
      <c r="BJ195" s="13" t="s">
        <v>80</v>
      </c>
      <c r="BK195" s="148">
        <f t="shared" si="39"/>
        <v>0</v>
      </c>
      <c r="BL195" s="13" t="s">
        <v>206</v>
      </c>
      <c r="BM195" s="146" t="s">
        <v>373</v>
      </c>
    </row>
    <row r="196" spans="2:65" s="1" customFormat="1" ht="24.2" customHeight="1">
      <c r="B196" s="135"/>
      <c r="C196" s="136" t="s">
        <v>374</v>
      </c>
      <c r="D196" s="136" t="s">
        <v>144</v>
      </c>
      <c r="E196" s="137" t="s">
        <v>375</v>
      </c>
      <c r="F196" s="138" t="s">
        <v>376</v>
      </c>
      <c r="G196" s="139" t="s">
        <v>184</v>
      </c>
      <c r="H196" s="140">
        <v>79.52</v>
      </c>
      <c r="I196" s="140"/>
      <c r="J196" s="140">
        <f t="shared" si="30"/>
        <v>0</v>
      </c>
      <c r="K196" s="141"/>
      <c r="L196" s="25"/>
      <c r="M196" s="142" t="s">
        <v>1</v>
      </c>
      <c r="N196" s="143" t="s">
        <v>33</v>
      </c>
      <c r="O196" s="144">
        <v>0.88014000000000003</v>
      </c>
      <c r="P196" s="144">
        <f t="shared" si="31"/>
        <v>69.988732799999994</v>
      </c>
      <c r="Q196" s="144">
        <v>0</v>
      </c>
      <c r="R196" s="144">
        <f t="shared" si="32"/>
        <v>0</v>
      </c>
      <c r="S196" s="144">
        <v>0</v>
      </c>
      <c r="T196" s="145">
        <f t="shared" si="33"/>
        <v>0</v>
      </c>
      <c r="AR196" s="146" t="s">
        <v>206</v>
      </c>
      <c r="AT196" s="146" t="s">
        <v>144</v>
      </c>
      <c r="AU196" s="146" t="s">
        <v>80</v>
      </c>
      <c r="AY196" s="13" t="s">
        <v>142</v>
      </c>
      <c r="BE196" s="147">
        <f t="shared" si="34"/>
        <v>0</v>
      </c>
      <c r="BF196" s="147">
        <f t="shared" si="35"/>
        <v>0</v>
      </c>
      <c r="BG196" s="147">
        <f t="shared" si="36"/>
        <v>0</v>
      </c>
      <c r="BH196" s="147">
        <f t="shared" si="37"/>
        <v>0</v>
      </c>
      <c r="BI196" s="147">
        <f t="shared" si="38"/>
        <v>0</v>
      </c>
      <c r="BJ196" s="13" t="s">
        <v>80</v>
      </c>
      <c r="BK196" s="148">
        <f t="shared" si="39"/>
        <v>0</v>
      </c>
      <c r="BL196" s="13" t="s">
        <v>206</v>
      </c>
      <c r="BM196" s="146" t="s">
        <v>377</v>
      </c>
    </row>
    <row r="197" spans="2:65" s="1" customFormat="1" ht="16.5" customHeight="1">
      <c r="B197" s="135"/>
      <c r="C197" s="149" t="s">
        <v>378</v>
      </c>
      <c r="D197" s="149" t="s">
        <v>246</v>
      </c>
      <c r="E197" s="150" t="s">
        <v>379</v>
      </c>
      <c r="F197" s="151" t="s">
        <v>380</v>
      </c>
      <c r="G197" s="152" t="s">
        <v>184</v>
      </c>
      <c r="H197" s="153">
        <v>79.52</v>
      </c>
      <c r="I197" s="153"/>
      <c r="J197" s="153">
        <f t="shared" si="30"/>
        <v>0</v>
      </c>
      <c r="K197" s="154"/>
      <c r="L197" s="155"/>
      <c r="M197" s="156" t="s">
        <v>1</v>
      </c>
      <c r="N197" s="157" t="s">
        <v>33</v>
      </c>
      <c r="O197" s="144">
        <v>0</v>
      </c>
      <c r="P197" s="144">
        <f t="shared" si="31"/>
        <v>0</v>
      </c>
      <c r="Q197" s="144">
        <v>1.1999999999999999E-3</v>
      </c>
      <c r="R197" s="144">
        <f t="shared" si="32"/>
        <v>9.5423999999999981E-2</v>
      </c>
      <c r="S197" s="144">
        <v>0</v>
      </c>
      <c r="T197" s="145">
        <f t="shared" si="33"/>
        <v>0</v>
      </c>
      <c r="AR197" s="146" t="s">
        <v>258</v>
      </c>
      <c r="AT197" s="146" t="s">
        <v>246</v>
      </c>
      <c r="AU197" s="146" t="s">
        <v>80</v>
      </c>
      <c r="AY197" s="13" t="s">
        <v>142</v>
      </c>
      <c r="BE197" s="147">
        <f t="shared" si="34"/>
        <v>0</v>
      </c>
      <c r="BF197" s="147">
        <f t="shared" si="35"/>
        <v>0</v>
      </c>
      <c r="BG197" s="147">
        <f t="shared" si="36"/>
        <v>0</v>
      </c>
      <c r="BH197" s="147">
        <f t="shared" si="37"/>
        <v>0</v>
      </c>
      <c r="BI197" s="147">
        <f t="shared" si="38"/>
        <v>0</v>
      </c>
      <c r="BJ197" s="13" t="s">
        <v>80</v>
      </c>
      <c r="BK197" s="148">
        <f t="shared" si="39"/>
        <v>0</v>
      </c>
      <c r="BL197" s="13" t="s">
        <v>206</v>
      </c>
      <c r="BM197" s="146" t="s">
        <v>381</v>
      </c>
    </row>
    <row r="198" spans="2:65" s="1" customFormat="1" ht="24.2" customHeight="1">
      <c r="B198" s="135"/>
      <c r="C198" s="136" t="s">
        <v>382</v>
      </c>
      <c r="D198" s="136" t="s">
        <v>144</v>
      </c>
      <c r="E198" s="137" t="s">
        <v>383</v>
      </c>
      <c r="F198" s="138" t="s">
        <v>384</v>
      </c>
      <c r="G198" s="139" t="s">
        <v>385</v>
      </c>
      <c r="H198" s="140">
        <v>18811.280999999999</v>
      </c>
      <c r="I198" s="140"/>
      <c r="J198" s="140">
        <f t="shared" si="30"/>
        <v>0</v>
      </c>
      <c r="K198" s="141"/>
      <c r="L198" s="25"/>
      <c r="M198" s="142" t="s">
        <v>1</v>
      </c>
      <c r="N198" s="143" t="s">
        <v>33</v>
      </c>
      <c r="O198" s="144">
        <v>3.3090000000000001E-2</v>
      </c>
      <c r="P198" s="144">
        <f t="shared" si="31"/>
        <v>622.46528828999999</v>
      </c>
      <c r="Q198" s="144">
        <v>4.5899999999999998E-5</v>
      </c>
      <c r="R198" s="144">
        <f t="shared" si="32"/>
        <v>0.86343779789999986</v>
      </c>
      <c r="S198" s="144">
        <v>0</v>
      </c>
      <c r="T198" s="145">
        <f t="shared" si="33"/>
        <v>0</v>
      </c>
      <c r="AR198" s="146" t="s">
        <v>206</v>
      </c>
      <c r="AT198" s="146" t="s">
        <v>144</v>
      </c>
      <c r="AU198" s="146" t="s">
        <v>80</v>
      </c>
      <c r="AY198" s="13" t="s">
        <v>142</v>
      </c>
      <c r="BE198" s="147">
        <f t="shared" si="34"/>
        <v>0</v>
      </c>
      <c r="BF198" s="147">
        <f t="shared" si="35"/>
        <v>0</v>
      </c>
      <c r="BG198" s="147">
        <f t="shared" si="36"/>
        <v>0</v>
      </c>
      <c r="BH198" s="147">
        <f t="shared" si="37"/>
        <v>0</v>
      </c>
      <c r="BI198" s="147">
        <f t="shared" si="38"/>
        <v>0</v>
      </c>
      <c r="BJ198" s="13" t="s">
        <v>80</v>
      </c>
      <c r="BK198" s="148">
        <f t="shared" si="39"/>
        <v>0</v>
      </c>
      <c r="BL198" s="13" t="s">
        <v>206</v>
      </c>
      <c r="BM198" s="146" t="s">
        <v>386</v>
      </c>
    </row>
    <row r="199" spans="2:65" s="1" customFormat="1" ht="21.75" customHeight="1">
      <c r="B199" s="135"/>
      <c r="C199" s="149" t="s">
        <v>387</v>
      </c>
      <c r="D199" s="149" t="s">
        <v>246</v>
      </c>
      <c r="E199" s="150" t="s">
        <v>388</v>
      </c>
      <c r="F199" s="151" t="s">
        <v>389</v>
      </c>
      <c r="G199" s="152" t="s">
        <v>213</v>
      </c>
      <c r="H199" s="153">
        <v>0.56200000000000006</v>
      </c>
      <c r="I199" s="153"/>
      <c r="J199" s="153">
        <f t="shared" si="30"/>
        <v>0</v>
      </c>
      <c r="K199" s="154"/>
      <c r="L199" s="155"/>
      <c r="M199" s="156" t="s">
        <v>1</v>
      </c>
      <c r="N199" s="157" t="s">
        <v>33</v>
      </c>
      <c r="O199" s="144">
        <v>0</v>
      </c>
      <c r="P199" s="144">
        <f t="shared" si="31"/>
        <v>0</v>
      </c>
      <c r="Q199" s="144">
        <v>1</v>
      </c>
      <c r="R199" s="144">
        <f t="shared" si="32"/>
        <v>0.56200000000000006</v>
      </c>
      <c r="S199" s="144">
        <v>0</v>
      </c>
      <c r="T199" s="145">
        <f t="shared" si="33"/>
        <v>0</v>
      </c>
      <c r="AR199" s="146" t="s">
        <v>258</v>
      </c>
      <c r="AT199" s="146" t="s">
        <v>246</v>
      </c>
      <c r="AU199" s="146" t="s">
        <v>80</v>
      </c>
      <c r="AY199" s="13" t="s">
        <v>142</v>
      </c>
      <c r="BE199" s="147">
        <f t="shared" si="34"/>
        <v>0</v>
      </c>
      <c r="BF199" s="147">
        <f t="shared" si="35"/>
        <v>0</v>
      </c>
      <c r="BG199" s="147">
        <f t="shared" si="36"/>
        <v>0</v>
      </c>
      <c r="BH199" s="147">
        <f t="shared" si="37"/>
        <v>0</v>
      </c>
      <c r="BI199" s="147">
        <f t="shared" si="38"/>
        <v>0</v>
      </c>
      <c r="BJ199" s="13" t="s">
        <v>80</v>
      </c>
      <c r="BK199" s="148">
        <f t="shared" si="39"/>
        <v>0</v>
      </c>
      <c r="BL199" s="13" t="s">
        <v>206</v>
      </c>
      <c r="BM199" s="146" t="s">
        <v>390</v>
      </c>
    </row>
    <row r="200" spans="2:65" s="1" customFormat="1" ht="21.75" customHeight="1">
      <c r="B200" s="135"/>
      <c r="C200" s="149" t="s">
        <v>391</v>
      </c>
      <c r="D200" s="149" t="s">
        <v>246</v>
      </c>
      <c r="E200" s="150" t="s">
        <v>392</v>
      </c>
      <c r="F200" s="151" t="s">
        <v>393</v>
      </c>
      <c r="G200" s="152" t="s">
        <v>253</v>
      </c>
      <c r="H200" s="153">
        <v>184.46</v>
      </c>
      <c r="I200" s="153"/>
      <c r="J200" s="153">
        <f t="shared" si="30"/>
        <v>0</v>
      </c>
      <c r="K200" s="154"/>
      <c r="L200" s="155"/>
      <c r="M200" s="156" t="s">
        <v>1</v>
      </c>
      <c r="N200" s="157" t="s">
        <v>33</v>
      </c>
      <c r="O200" s="144">
        <v>0</v>
      </c>
      <c r="P200" s="144">
        <f t="shared" si="31"/>
        <v>0</v>
      </c>
      <c r="Q200" s="144">
        <v>4.2999999999999997E-2</v>
      </c>
      <c r="R200" s="144">
        <f t="shared" si="32"/>
        <v>7.9317799999999998</v>
      </c>
      <c r="S200" s="144">
        <v>0</v>
      </c>
      <c r="T200" s="145">
        <f t="shared" si="33"/>
        <v>0</v>
      </c>
      <c r="AR200" s="146" t="s">
        <v>258</v>
      </c>
      <c r="AT200" s="146" t="s">
        <v>246</v>
      </c>
      <c r="AU200" s="146" t="s">
        <v>80</v>
      </c>
      <c r="AY200" s="13" t="s">
        <v>142</v>
      </c>
      <c r="BE200" s="147">
        <f t="shared" si="34"/>
        <v>0</v>
      </c>
      <c r="BF200" s="147">
        <f t="shared" si="35"/>
        <v>0</v>
      </c>
      <c r="BG200" s="147">
        <f t="shared" si="36"/>
        <v>0</v>
      </c>
      <c r="BH200" s="147">
        <f t="shared" si="37"/>
        <v>0</v>
      </c>
      <c r="BI200" s="147">
        <f t="shared" si="38"/>
        <v>0</v>
      </c>
      <c r="BJ200" s="13" t="s">
        <v>80</v>
      </c>
      <c r="BK200" s="148">
        <f t="shared" si="39"/>
        <v>0</v>
      </c>
      <c r="BL200" s="13" t="s">
        <v>206</v>
      </c>
      <c r="BM200" s="146" t="s">
        <v>394</v>
      </c>
    </row>
    <row r="201" spans="2:65" s="1" customFormat="1" ht="21.75" customHeight="1">
      <c r="B201" s="135"/>
      <c r="C201" s="149" t="s">
        <v>395</v>
      </c>
      <c r="D201" s="149" t="s">
        <v>246</v>
      </c>
      <c r="E201" s="150" t="s">
        <v>396</v>
      </c>
      <c r="F201" s="151" t="s">
        <v>397</v>
      </c>
      <c r="G201" s="152" t="s">
        <v>253</v>
      </c>
      <c r="H201" s="153">
        <v>150.97999999999999</v>
      </c>
      <c r="I201" s="153"/>
      <c r="J201" s="153">
        <f t="shared" si="30"/>
        <v>0</v>
      </c>
      <c r="K201" s="154"/>
      <c r="L201" s="155"/>
      <c r="M201" s="156" t="s">
        <v>1</v>
      </c>
      <c r="N201" s="157" t="s">
        <v>33</v>
      </c>
      <c r="O201" s="144">
        <v>0</v>
      </c>
      <c r="P201" s="144">
        <f t="shared" si="31"/>
        <v>0</v>
      </c>
      <c r="Q201" s="144">
        <v>3.5499999999999997E-2</v>
      </c>
      <c r="R201" s="144">
        <f t="shared" si="32"/>
        <v>5.3597899999999994</v>
      </c>
      <c r="S201" s="144">
        <v>0</v>
      </c>
      <c r="T201" s="145">
        <f t="shared" si="33"/>
        <v>0</v>
      </c>
      <c r="AR201" s="146" t="s">
        <v>258</v>
      </c>
      <c r="AT201" s="146" t="s">
        <v>246</v>
      </c>
      <c r="AU201" s="146" t="s">
        <v>80</v>
      </c>
      <c r="AY201" s="13" t="s">
        <v>142</v>
      </c>
      <c r="BE201" s="147">
        <f t="shared" si="34"/>
        <v>0</v>
      </c>
      <c r="BF201" s="147">
        <f t="shared" si="35"/>
        <v>0</v>
      </c>
      <c r="BG201" s="147">
        <f t="shared" si="36"/>
        <v>0</v>
      </c>
      <c r="BH201" s="147">
        <f t="shared" si="37"/>
        <v>0</v>
      </c>
      <c r="BI201" s="147">
        <f t="shared" si="38"/>
        <v>0</v>
      </c>
      <c r="BJ201" s="13" t="s">
        <v>80</v>
      </c>
      <c r="BK201" s="148">
        <f t="shared" si="39"/>
        <v>0</v>
      </c>
      <c r="BL201" s="13" t="s">
        <v>206</v>
      </c>
      <c r="BM201" s="146" t="s">
        <v>398</v>
      </c>
    </row>
    <row r="202" spans="2:65" s="1" customFormat="1" ht="16.5" customHeight="1">
      <c r="B202" s="135"/>
      <c r="C202" s="149" t="s">
        <v>399</v>
      </c>
      <c r="D202" s="149" t="s">
        <v>246</v>
      </c>
      <c r="E202" s="150" t="s">
        <v>400</v>
      </c>
      <c r="F202" s="151" t="s">
        <v>401</v>
      </c>
      <c r="G202" s="152" t="s">
        <v>213</v>
      </c>
      <c r="H202" s="153">
        <v>0.14099999999999999</v>
      </c>
      <c r="I202" s="153"/>
      <c r="J202" s="153">
        <f t="shared" si="30"/>
        <v>0</v>
      </c>
      <c r="K202" s="154"/>
      <c r="L202" s="155"/>
      <c r="M202" s="156" t="s">
        <v>1</v>
      </c>
      <c r="N202" s="157" t="s">
        <v>33</v>
      </c>
      <c r="O202" s="144">
        <v>0</v>
      </c>
      <c r="P202" s="144">
        <f t="shared" si="31"/>
        <v>0</v>
      </c>
      <c r="Q202" s="144">
        <v>1</v>
      </c>
      <c r="R202" s="144">
        <f t="shared" si="32"/>
        <v>0.14099999999999999</v>
      </c>
      <c r="S202" s="144">
        <v>0</v>
      </c>
      <c r="T202" s="145">
        <f t="shared" si="33"/>
        <v>0</v>
      </c>
      <c r="AR202" s="146" t="s">
        <v>258</v>
      </c>
      <c r="AT202" s="146" t="s">
        <v>246</v>
      </c>
      <c r="AU202" s="146" t="s">
        <v>80</v>
      </c>
      <c r="AY202" s="13" t="s">
        <v>142</v>
      </c>
      <c r="BE202" s="147">
        <f t="shared" si="34"/>
        <v>0</v>
      </c>
      <c r="BF202" s="147">
        <f t="shared" si="35"/>
        <v>0</v>
      </c>
      <c r="BG202" s="147">
        <f t="shared" si="36"/>
        <v>0</v>
      </c>
      <c r="BH202" s="147">
        <f t="shared" si="37"/>
        <v>0</v>
      </c>
      <c r="BI202" s="147">
        <f t="shared" si="38"/>
        <v>0</v>
      </c>
      <c r="BJ202" s="13" t="s">
        <v>80</v>
      </c>
      <c r="BK202" s="148">
        <f t="shared" si="39"/>
        <v>0</v>
      </c>
      <c r="BL202" s="13" t="s">
        <v>206</v>
      </c>
      <c r="BM202" s="146" t="s">
        <v>402</v>
      </c>
    </row>
    <row r="203" spans="2:65" s="1" customFormat="1" ht="16.5" customHeight="1">
      <c r="B203" s="135"/>
      <c r="C203" s="149" t="s">
        <v>403</v>
      </c>
      <c r="D203" s="149" t="s">
        <v>246</v>
      </c>
      <c r="E203" s="150" t="s">
        <v>404</v>
      </c>
      <c r="F203" s="151" t="s">
        <v>405</v>
      </c>
      <c r="G203" s="152" t="s">
        <v>213</v>
      </c>
      <c r="H203" s="153">
        <v>0.754</v>
      </c>
      <c r="I203" s="153"/>
      <c r="J203" s="153">
        <f t="shared" si="30"/>
        <v>0</v>
      </c>
      <c r="K203" s="154"/>
      <c r="L203" s="155"/>
      <c r="M203" s="156" t="s">
        <v>1</v>
      </c>
      <c r="N203" s="157" t="s">
        <v>33</v>
      </c>
      <c r="O203" s="144">
        <v>0</v>
      </c>
      <c r="P203" s="144">
        <f t="shared" si="31"/>
        <v>0</v>
      </c>
      <c r="Q203" s="144">
        <v>1</v>
      </c>
      <c r="R203" s="144">
        <f t="shared" si="32"/>
        <v>0.754</v>
      </c>
      <c r="S203" s="144">
        <v>0</v>
      </c>
      <c r="T203" s="145">
        <f t="shared" si="33"/>
        <v>0</v>
      </c>
      <c r="AR203" s="146" t="s">
        <v>258</v>
      </c>
      <c r="AT203" s="146" t="s">
        <v>246</v>
      </c>
      <c r="AU203" s="146" t="s">
        <v>80</v>
      </c>
      <c r="AY203" s="13" t="s">
        <v>142</v>
      </c>
      <c r="BE203" s="147">
        <f t="shared" si="34"/>
        <v>0</v>
      </c>
      <c r="BF203" s="147">
        <f t="shared" si="35"/>
        <v>0</v>
      </c>
      <c r="BG203" s="147">
        <f t="shared" si="36"/>
        <v>0</v>
      </c>
      <c r="BH203" s="147">
        <f t="shared" si="37"/>
        <v>0</v>
      </c>
      <c r="BI203" s="147">
        <f t="shared" si="38"/>
        <v>0</v>
      </c>
      <c r="BJ203" s="13" t="s">
        <v>80</v>
      </c>
      <c r="BK203" s="148">
        <f t="shared" si="39"/>
        <v>0</v>
      </c>
      <c r="BL203" s="13" t="s">
        <v>206</v>
      </c>
      <c r="BM203" s="146" t="s">
        <v>406</v>
      </c>
    </row>
    <row r="204" spans="2:65" s="1" customFormat="1" ht="16.5" customHeight="1">
      <c r="B204" s="135"/>
      <c r="C204" s="149" t="s">
        <v>407</v>
      </c>
      <c r="D204" s="149" t="s">
        <v>246</v>
      </c>
      <c r="E204" s="150" t="s">
        <v>408</v>
      </c>
      <c r="F204" s="151" t="s">
        <v>409</v>
      </c>
      <c r="G204" s="152" t="s">
        <v>213</v>
      </c>
      <c r="H204" s="153">
        <v>0.19800000000000001</v>
      </c>
      <c r="I204" s="153"/>
      <c r="J204" s="153">
        <f t="shared" si="30"/>
        <v>0</v>
      </c>
      <c r="K204" s="154"/>
      <c r="L204" s="155"/>
      <c r="M204" s="156" t="s">
        <v>1</v>
      </c>
      <c r="N204" s="157" t="s">
        <v>33</v>
      </c>
      <c r="O204" s="144">
        <v>0</v>
      </c>
      <c r="P204" s="144">
        <f t="shared" si="31"/>
        <v>0</v>
      </c>
      <c r="Q204" s="144">
        <v>1</v>
      </c>
      <c r="R204" s="144">
        <f t="shared" si="32"/>
        <v>0.19800000000000001</v>
      </c>
      <c r="S204" s="144">
        <v>0</v>
      </c>
      <c r="T204" s="145">
        <f t="shared" si="33"/>
        <v>0</v>
      </c>
      <c r="AR204" s="146" t="s">
        <v>258</v>
      </c>
      <c r="AT204" s="146" t="s">
        <v>246</v>
      </c>
      <c r="AU204" s="146" t="s">
        <v>80</v>
      </c>
      <c r="AY204" s="13" t="s">
        <v>142</v>
      </c>
      <c r="BE204" s="147">
        <f t="shared" si="34"/>
        <v>0</v>
      </c>
      <c r="BF204" s="147">
        <f t="shared" si="35"/>
        <v>0</v>
      </c>
      <c r="BG204" s="147">
        <f t="shared" si="36"/>
        <v>0</v>
      </c>
      <c r="BH204" s="147">
        <f t="shared" si="37"/>
        <v>0</v>
      </c>
      <c r="BI204" s="147">
        <f t="shared" si="38"/>
        <v>0</v>
      </c>
      <c r="BJ204" s="13" t="s">
        <v>80</v>
      </c>
      <c r="BK204" s="148">
        <f t="shared" si="39"/>
        <v>0</v>
      </c>
      <c r="BL204" s="13" t="s">
        <v>206</v>
      </c>
      <c r="BM204" s="146" t="s">
        <v>410</v>
      </c>
    </row>
    <row r="205" spans="2:65" s="1" customFormat="1" ht="16.5" customHeight="1">
      <c r="B205" s="135"/>
      <c r="C205" s="149" t="s">
        <v>411</v>
      </c>
      <c r="D205" s="149" t="s">
        <v>246</v>
      </c>
      <c r="E205" s="150" t="s">
        <v>412</v>
      </c>
      <c r="F205" s="151" t="s">
        <v>413</v>
      </c>
      <c r="G205" s="152" t="s">
        <v>213</v>
      </c>
      <c r="H205" s="153">
        <v>1.319</v>
      </c>
      <c r="I205" s="153"/>
      <c r="J205" s="153">
        <f t="shared" si="30"/>
        <v>0</v>
      </c>
      <c r="K205" s="154"/>
      <c r="L205" s="155"/>
      <c r="M205" s="156" t="s">
        <v>1</v>
      </c>
      <c r="N205" s="157" t="s">
        <v>33</v>
      </c>
      <c r="O205" s="144">
        <v>0</v>
      </c>
      <c r="P205" s="144">
        <f t="shared" si="31"/>
        <v>0</v>
      </c>
      <c r="Q205" s="144">
        <v>1</v>
      </c>
      <c r="R205" s="144">
        <f t="shared" si="32"/>
        <v>1.319</v>
      </c>
      <c r="S205" s="144">
        <v>0</v>
      </c>
      <c r="T205" s="145">
        <f t="shared" si="33"/>
        <v>0</v>
      </c>
      <c r="AR205" s="146" t="s">
        <v>258</v>
      </c>
      <c r="AT205" s="146" t="s">
        <v>246</v>
      </c>
      <c r="AU205" s="146" t="s">
        <v>80</v>
      </c>
      <c r="AY205" s="13" t="s">
        <v>142</v>
      </c>
      <c r="BE205" s="147">
        <f t="shared" si="34"/>
        <v>0</v>
      </c>
      <c r="BF205" s="147">
        <f t="shared" si="35"/>
        <v>0</v>
      </c>
      <c r="BG205" s="147">
        <f t="shared" si="36"/>
        <v>0</v>
      </c>
      <c r="BH205" s="147">
        <f t="shared" si="37"/>
        <v>0</v>
      </c>
      <c r="BI205" s="147">
        <f t="shared" si="38"/>
        <v>0</v>
      </c>
      <c r="BJ205" s="13" t="s">
        <v>80</v>
      </c>
      <c r="BK205" s="148">
        <f t="shared" si="39"/>
        <v>0</v>
      </c>
      <c r="BL205" s="13" t="s">
        <v>206</v>
      </c>
      <c r="BM205" s="146" t="s">
        <v>414</v>
      </c>
    </row>
    <row r="206" spans="2:65" s="1" customFormat="1" ht="24.2" customHeight="1">
      <c r="B206" s="135"/>
      <c r="C206" s="149" t="s">
        <v>415</v>
      </c>
      <c r="D206" s="149" t="s">
        <v>246</v>
      </c>
      <c r="E206" s="150" t="s">
        <v>416</v>
      </c>
      <c r="F206" s="151" t="s">
        <v>417</v>
      </c>
      <c r="G206" s="152" t="s">
        <v>213</v>
      </c>
      <c r="H206" s="153">
        <v>1.319</v>
      </c>
      <c r="I206" s="153"/>
      <c r="J206" s="153">
        <f t="shared" si="30"/>
        <v>0</v>
      </c>
      <c r="K206" s="154"/>
      <c r="L206" s="155"/>
      <c r="M206" s="156" t="s">
        <v>1</v>
      </c>
      <c r="N206" s="157" t="s">
        <v>33</v>
      </c>
      <c r="O206" s="144">
        <v>0</v>
      </c>
      <c r="P206" s="144">
        <f t="shared" si="31"/>
        <v>0</v>
      </c>
      <c r="Q206" s="144">
        <v>1</v>
      </c>
      <c r="R206" s="144">
        <f t="shared" si="32"/>
        <v>1.319</v>
      </c>
      <c r="S206" s="144">
        <v>0</v>
      </c>
      <c r="T206" s="145">
        <f t="shared" si="33"/>
        <v>0</v>
      </c>
      <c r="AR206" s="146" t="s">
        <v>258</v>
      </c>
      <c r="AT206" s="146" t="s">
        <v>246</v>
      </c>
      <c r="AU206" s="146" t="s">
        <v>80</v>
      </c>
      <c r="AY206" s="13" t="s">
        <v>142</v>
      </c>
      <c r="BE206" s="147">
        <f t="shared" si="34"/>
        <v>0</v>
      </c>
      <c r="BF206" s="147">
        <f t="shared" si="35"/>
        <v>0</v>
      </c>
      <c r="BG206" s="147">
        <f t="shared" si="36"/>
        <v>0</v>
      </c>
      <c r="BH206" s="147">
        <f t="shared" si="37"/>
        <v>0</v>
      </c>
      <c r="BI206" s="147">
        <f t="shared" si="38"/>
        <v>0</v>
      </c>
      <c r="BJ206" s="13" t="s">
        <v>80</v>
      </c>
      <c r="BK206" s="148">
        <f t="shared" si="39"/>
        <v>0</v>
      </c>
      <c r="BL206" s="13" t="s">
        <v>206</v>
      </c>
      <c r="BM206" s="146" t="s">
        <v>418</v>
      </c>
    </row>
    <row r="207" spans="2:65" s="1" customFormat="1" ht="24.2" customHeight="1">
      <c r="B207" s="135"/>
      <c r="C207" s="149" t="s">
        <v>419</v>
      </c>
      <c r="D207" s="149" t="s">
        <v>246</v>
      </c>
      <c r="E207" s="150" t="s">
        <v>420</v>
      </c>
      <c r="F207" s="151" t="s">
        <v>421</v>
      </c>
      <c r="G207" s="152" t="s">
        <v>213</v>
      </c>
      <c r="H207" s="153">
        <v>1.3560000000000001</v>
      </c>
      <c r="I207" s="153"/>
      <c r="J207" s="153">
        <f t="shared" si="30"/>
        <v>0</v>
      </c>
      <c r="K207" s="154"/>
      <c r="L207" s="155"/>
      <c r="M207" s="156" t="s">
        <v>1</v>
      </c>
      <c r="N207" s="157" t="s">
        <v>33</v>
      </c>
      <c r="O207" s="144">
        <v>0</v>
      </c>
      <c r="P207" s="144">
        <f t="shared" si="31"/>
        <v>0</v>
      </c>
      <c r="Q207" s="144">
        <v>1</v>
      </c>
      <c r="R207" s="144">
        <f t="shared" si="32"/>
        <v>1.3560000000000001</v>
      </c>
      <c r="S207" s="144">
        <v>0</v>
      </c>
      <c r="T207" s="145">
        <f t="shared" si="33"/>
        <v>0</v>
      </c>
      <c r="AR207" s="146" t="s">
        <v>258</v>
      </c>
      <c r="AT207" s="146" t="s">
        <v>246</v>
      </c>
      <c r="AU207" s="146" t="s">
        <v>80</v>
      </c>
      <c r="AY207" s="13" t="s">
        <v>142</v>
      </c>
      <c r="BE207" s="147">
        <f t="shared" si="34"/>
        <v>0</v>
      </c>
      <c r="BF207" s="147">
        <f t="shared" si="35"/>
        <v>0</v>
      </c>
      <c r="BG207" s="147">
        <f t="shared" si="36"/>
        <v>0</v>
      </c>
      <c r="BH207" s="147">
        <f t="shared" si="37"/>
        <v>0</v>
      </c>
      <c r="BI207" s="147">
        <f t="shared" si="38"/>
        <v>0</v>
      </c>
      <c r="BJ207" s="13" t="s">
        <v>80</v>
      </c>
      <c r="BK207" s="148">
        <f t="shared" si="39"/>
        <v>0</v>
      </c>
      <c r="BL207" s="13" t="s">
        <v>206</v>
      </c>
      <c r="BM207" s="146" t="s">
        <v>422</v>
      </c>
    </row>
    <row r="208" spans="2:65" s="1" customFormat="1" ht="24.2" customHeight="1">
      <c r="B208" s="135"/>
      <c r="C208" s="136" t="s">
        <v>423</v>
      </c>
      <c r="D208" s="136" t="s">
        <v>144</v>
      </c>
      <c r="E208" s="137" t="s">
        <v>424</v>
      </c>
      <c r="F208" s="138" t="s">
        <v>425</v>
      </c>
      <c r="G208" s="139" t="s">
        <v>271</v>
      </c>
      <c r="H208" s="140">
        <v>1004.197</v>
      </c>
      <c r="I208" s="140"/>
      <c r="J208" s="140">
        <f t="shared" si="30"/>
        <v>0</v>
      </c>
      <c r="K208" s="141"/>
      <c r="L208" s="25"/>
      <c r="M208" s="142" t="s">
        <v>1</v>
      </c>
      <c r="N208" s="143" t="s">
        <v>33</v>
      </c>
      <c r="O208" s="144">
        <v>0</v>
      </c>
      <c r="P208" s="144">
        <f t="shared" si="31"/>
        <v>0</v>
      </c>
      <c r="Q208" s="144">
        <v>0</v>
      </c>
      <c r="R208" s="144">
        <f t="shared" si="32"/>
        <v>0</v>
      </c>
      <c r="S208" s="144">
        <v>0</v>
      </c>
      <c r="T208" s="145">
        <f t="shared" si="33"/>
        <v>0</v>
      </c>
      <c r="AR208" s="146" t="s">
        <v>206</v>
      </c>
      <c r="AT208" s="146" t="s">
        <v>144</v>
      </c>
      <c r="AU208" s="146" t="s">
        <v>80</v>
      </c>
      <c r="AY208" s="13" t="s">
        <v>142</v>
      </c>
      <c r="BE208" s="147">
        <f t="shared" si="34"/>
        <v>0</v>
      </c>
      <c r="BF208" s="147">
        <f t="shared" si="35"/>
        <v>0</v>
      </c>
      <c r="BG208" s="147">
        <f t="shared" si="36"/>
        <v>0</v>
      </c>
      <c r="BH208" s="147">
        <f t="shared" si="37"/>
        <v>0</v>
      </c>
      <c r="BI208" s="147">
        <f t="shared" si="38"/>
        <v>0</v>
      </c>
      <c r="BJ208" s="13" t="s">
        <v>80</v>
      </c>
      <c r="BK208" s="148">
        <f t="shared" si="39"/>
        <v>0</v>
      </c>
      <c r="BL208" s="13" t="s">
        <v>206</v>
      </c>
      <c r="BM208" s="146" t="s">
        <v>426</v>
      </c>
    </row>
    <row r="209" spans="2:65" s="11" customFormat="1" ht="23.1" customHeight="1">
      <c r="B209" s="124"/>
      <c r="D209" s="125" t="s">
        <v>66</v>
      </c>
      <c r="E209" s="133" t="s">
        <v>427</v>
      </c>
      <c r="F209" s="133" t="s">
        <v>428</v>
      </c>
      <c r="J209" s="134">
        <f>BK209</f>
        <v>0</v>
      </c>
      <c r="L209" s="124"/>
      <c r="M209" s="128"/>
      <c r="P209" s="129">
        <f>SUM(P210:P212)</f>
        <v>135.03051550000001</v>
      </c>
      <c r="R209" s="129">
        <f>SUM(R210:R212)</f>
        <v>0.13918570365000002</v>
      </c>
      <c r="T209" s="130">
        <f>SUM(T210:T212)</f>
        <v>0</v>
      </c>
      <c r="AR209" s="125" t="s">
        <v>80</v>
      </c>
      <c r="AT209" s="131" t="s">
        <v>66</v>
      </c>
      <c r="AU209" s="131" t="s">
        <v>74</v>
      </c>
      <c r="AY209" s="125" t="s">
        <v>142</v>
      </c>
      <c r="BK209" s="132">
        <f>SUM(BK210:BK212)</f>
        <v>0</v>
      </c>
    </row>
    <row r="210" spans="2:65" s="1" customFormat="1" ht="24.2" customHeight="1">
      <c r="B210" s="135"/>
      <c r="C210" s="136" t="s">
        <v>429</v>
      </c>
      <c r="D210" s="136" t="s">
        <v>144</v>
      </c>
      <c r="E210" s="137" t="s">
        <v>430</v>
      </c>
      <c r="F210" s="138" t="s">
        <v>431</v>
      </c>
      <c r="G210" s="139" t="s">
        <v>184</v>
      </c>
      <c r="H210" s="140">
        <v>262.815</v>
      </c>
      <c r="I210" s="140"/>
      <c r="J210" s="140">
        <f>ROUND(I210*H210,3)</f>
        <v>0</v>
      </c>
      <c r="K210" s="141"/>
      <c r="L210" s="25"/>
      <c r="M210" s="142" t="s">
        <v>1</v>
      </c>
      <c r="N210" s="143" t="s">
        <v>33</v>
      </c>
      <c r="O210" s="144">
        <v>5.9429999999999997E-2</v>
      </c>
      <c r="P210" s="144">
        <f>O210*H210</f>
        <v>15.61909545</v>
      </c>
      <c r="Q210" s="144">
        <v>2.3593999999999999E-4</v>
      </c>
      <c r="R210" s="144">
        <f>Q210*H210</f>
        <v>6.20085711E-2</v>
      </c>
      <c r="S210" s="144">
        <v>0</v>
      </c>
      <c r="T210" s="145">
        <f>S210*H210</f>
        <v>0</v>
      </c>
      <c r="AR210" s="146" t="s">
        <v>206</v>
      </c>
      <c r="AT210" s="146" t="s">
        <v>144</v>
      </c>
      <c r="AU210" s="146" t="s">
        <v>80</v>
      </c>
      <c r="AY210" s="13" t="s">
        <v>142</v>
      </c>
      <c r="BE210" s="147">
        <f>IF(N210="základná",J210,0)</f>
        <v>0</v>
      </c>
      <c r="BF210" s="147">
        <f>IF(N210="znížená",J210,0)</f>
        <v>0</v>
      </c>
      <c r="BG210" s="147">
        <f>IF(N210="zákl. prenesená",J210,0)</f>
        <v>0</v>
      </c>
      <c r="BH210" s="147">
        <f>IF(N210="zníž. prenesená",J210,0)</f>
        <v>0</v>
      </c>
      <c r="BI210" s="147">
        <f>IF(N210="nulová",J210,0)</f>
        <v>0</v>
      </c>
      <c r="BJ210" s="13" t="s">
        <v>80</v>
      </c>
      <c r="BK210" s="148">
        <f>ROUND(I210*H210,3)</f>
        <v>0</v>
      </c>
      <c r="BL210" s="13" t="s">
        <v>206</v>
      </c>
      <c r="BM210" s="146" t="s">
        <v>432</v>
      </c>
    </row>
    <row r="211" spans="2:65" s="1" customFormat="1" ht="24.2" customHeight="1">
      <c r="B211" s="135"/>
      <c r="C211" s="136" t="s">
        <v>433</v>
      </c>
      <c r="D211" s="136" t="s">
        <v>144</v>
      </c>
      <c r="E211" s="137" t="s">
        <v>434</v>
      </c>
      <c r="F211" s="138" t="s">
        <v>435</v>
      </c>
      <c r="G211" s="139" t="s">
        <v>184</v>
      </c>
      <c r="H211" s="140">
        <v>262.815</v>
      </c>
      <c r="I211" s="140"/>
      <c r="J211" s="140">
        <f>ROUND(I211*H211,3)</f>
        <v>0</v>
      </c>
      <c r="K211" s="141"/>
      <c r="L211" s="25"/>
      <c r="M211" s="142" t="s">
        <v>1</v>
      </c>
      <c r="N211" s="143" t="s">
        <v>33</v>
      </c>
      <c r="O211" s="144">
        <v>0.36051</v>
      </c>
      <c r="P211" s="144">
        <f>O211*H211</f>
        <v>94.74743565</v>
      </c>
      <c r="Q211" s="144">
        <v>2.8277E-4</v>
      </c>
      <c r="R211" s="144">
        <f>Q211*H211</f>
        <v>7.4316197550000004E-2</v>
      </c>
      <c r="S211" s="144">
        <v>0</v>
      </c>
      <c r="T211" s="145">
        <f>S211*H211</f>
        <v>0</v>
      </c>
      <c r="AR211" s="146" t="s">
        <v>206</v>
      </c>
      <c r="AT211" s="146" t="s">
        <v>144</v>
      </c>
      <c r="AU211" s="146" t="s">
        <v>80</v>
      </c>
      <c r="AY211" s="13" t="s">
        <v>142</v>
      </c>
      <c r="BE211" s="147">
        <f>IF(N211="základná",J211,0)</f>
        <v>0</v>
      </c>
      <c r="BF211" s="147">
        <f>IF(N211="znížená",J211,0)</f>
        <v>0</v>
      </c>
      <c r="BG211" s="147">
        <f>IF(N211="zákl. prenesená",J211,0)</f>
        <v>0</v>
      </c>
      <c r="BH211" s="147">
        <f>IF(N211="zníž. prenesená",J211,0)</f>
        <v>0</v>
      </c>
      <c r="BI211" s="147">
        <f>IF(N211="nulová",J211,0)</f>
        <v>0</v>
      </c>
      <c r="BJ211" s="13" t="s">
        <v>80</v>
      </c>
      <c r="BK211" s="148">
        <f>ROUND(I211*H211,3)</f>
        <v>0</v>
      </c>
      <c r="BL211" s="13" t="s">
        <v>206</v>
      </c>
      <c r="BM211" s="146" t="s">
        <v>436</v>
      </c>
    </row>
    <row r="212" spans="2:65" s="1" customFormat="1" ht="38.1" customHeight="1">
      <c r="B212" s="135"/>
      <c r="C212" s="136" t="s">
        <v>437</v>
      </c>
      <c r="D212" s="136" t="s">
        <v>144</v>
      </c>
      <c r="E212" s="137" t="s">
        <v>438</v>
      </c>
      <c r="F212" s="138" t="s">
        <v>439</v>
      </c>
      <c r="G212" s="139" t="s">
        <v>184</v>
      </c>
      <c r="H212" s="140">
        <v>136.23500000000001</v>
      </c>
      <c r="I212" s="140"/>
      <c r="J212" s="140">
        <f>ROUND(I212*H212,3)</f>
        <v>0</v>
      </c>
      <c r="K212" s="141"/>
      <c r="L212" s="25"/>
      <c r="M212" s="158" t="s">
        <v>1</v>
      </c>
      <c r="N212" s="159" t="s">
        <v>33</v>
      </c>
      <c r="O212" s="160">
        <v>0.18104000000000001</v>
      </c>
      <c r="P212" s="160">
        <f>O212*H212</f>
        <v>24.663984400000004</v>
      </c>
      <c r="Q212" s="160">
        <v>2.0999999999999999E-5</v>
      </c>
      <c r="R212" s="160">
        <f>Q212*H212</f>
        <v>2.8609350000000002E-3</v>
      </c>
      <c r="S212" s="160">
        <v>0</v>
      </c>
      <c r="T212" s="161">
        <f>S212*H212</f>
        <v>0</v>
      </c>
      <c r="AR212" s="146" t="s">
        <v>206</v>
      </c>
      <c r="AT212" s="146" t="s">
        <v>144</v>
      </c>
      <c r="AU212" s="146" t="s">
        <v>80</v>
      </c>
      <c r="AY212" s="13" t="s">
        <v>142</v>
      </c>
      <c r="BE212" s="147">
        <f>IF(N212="základná",J212,0)</f>
        <v>0</v>
      </c>
      <c r="BF212" s="147">
        <f>IF(N212="znížená",J212,0)</f>
        <v>0</v>
      </c>
      <c r="BG212" s="147">
        <f>IF(N212="zákl. prenesená",J212,0)</f>
        <v>0</v>
      </c>
      <c r="BH212" s="147">
        <f>IF(N212="zníž. prenesená",J212,0)</f>
        <v>0</v>
      </c>
      <c r="BI212" s="147">
        <f>IF(N212="nulová",J212,0)</f>
        <v>0</v>
      </c>
      <c r="BJ212" s="13" t="s">
        <v>80</v>
      </c>
      <c r="BK212" s="148">
        <f>ROUND(I212*H212,3)</f>
        <v>0</v>
      </c>
      <c r="BL212" s="13" t="s">
        <v>206</v>
      </c>
      <c r="BM212" s="146" t="s">
        <v>440</v>
      </c>
    </row>
    <row r="213" spans="2:65" s="1" customFormat="1" ht="6.95" customHeight="1">
      <c r="B213" s="40"/>
      <c r="C213" s="41"/>
      <c r="D213" s="41"/>
      <c r="E213" s="41"/>
      <c r="F213" s="41"/>
      <c r="G213" s="41"/>
      <c r="H213" s="41"/>
      <c r="I213" s="41"/>
      <c r="J213" s="41"/>
      <c r="K213" s="41"/>
      <c r="L213" s="25"/>
    </row>
  </sheetData>
  <autoFilter ref="C131:K212" xr:uid="{00000000-0009-0000-0000-000001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178"/>
  <sheetViews>
    <sheetView showGridLines="0" topLeftCell="A156" zoomScaleNormal="100" zoomScaleSheetLayoutView="100" workbookViewId="0">
      <selection activeCell="H138" sqref="H138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ht="12" customHeight="1">
      <c r="B8" s="16"/>
      <c r="D8" s="22" t="s">
        <v>107</v>
      </c>
      <c r="L8" s="16"/>
    </row>
    <row r="9" spans="2:46" s="1" customFormat="1" ht="16.5" customHeight="1">
      <c r="B9" s="25"/>
      <c r="E9" s="205" t="s">
        <v>108</v>
      </c>
      <c r="F9" s="204"/>
      <c r="G9" s="204"/>
      <c r="H9" s="204"/>
      <c r="L9" s="25"/>
    </row>
    <row r="10" spans="2:46" s="1" customFormat="1" ht="12" customHeight="1">
      <c r="B10" s="25"/>
      <c r="D10" s="22" t="s">
        <v>109</v>
      </c>
      <c r="L10" s="25"/>
    </row>
    <row r="11" spans="2:46" s="1" customFormat="1" ht="16.5" customHeight="1">
      <c r="B11" s="25"/>
      <c r="E11" s="182" t="s">
        <v>441</v>
      </c>
      <c r="F11" s="204"/>
      <c r="G11" s="204"/>
      <c r="H11" s="20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12</v>
      </c>
      <c r="F13" s="20" t="s">
        <v>1</v>
      </c>
      <c r="I13" s="22" t="s">
        <v>13</v>
      </c>
      <c r="J13" s="20" t="s">
        <v>1</v>
      </c>
      <c r="L13" s="25"/>
    </row>
    <row r="14" spans="2:46" s="1" customFormat="1" ht="12" customHeight="1">
      <c r="B14" s="25"/>
      <c r="D14" s="22" t="s">
        <v>14</v>
      </c>
      <c r="F14" s="20" t="s">
        <v>15</v>
      </c>
      <c r="I14" s="22" t="s">
        <v>16</v>
      </c>
      <c r="J14" s="48">
        <f>'Rekapitulácia stavby'!AN8</f>
        <v>0</v>
      </c>
      <c r="L14" s="25"/>
    </row>
    <row r="15" spans="2:46" s="1" customFormat="1" ht="11.1" customHeight="1">
      <c r="B15" s="25"/>
      <c r="L15" s="25"/>
    </row>
    <row r="16" spans="2:46" s="1" customFormat="1" ht="12" customHeight="1">
      <c r="B16" s="25"/>
      <c r="D16" s="22" t="s">
        <v>17</v>
      </c>
      <c r="I16" s="22" t="s">
        <v>18</v>
      </c>
      <c r="J16" s="20" t="str">
        <f>IF('Rekapitulácia stavby'!AN10="","",'Rekapitulácia stavby'!AN10)</f>
        <v/>
      </c>
      <c r="L16" s="25"/>
    </row>
    <row r="17" spans="2:12" s="1" customFormat="1" ht="18" customHeight="1">
      <c r="B17" s="25"/>
      <c r="E17" s="20" t="str">
        <f>IF('Rekapitulácia stavby'!E11="","",'Rekapitulácia stavby'!E11)</f>
        <v xml:space="preserve"> </v>
      </c>
      <c r="I17" s="22" t="s">
        <v>20</v>
      </c>
      <c r="J17" s="20" t="str">
        <f>IF('Rekapitulácia stavby'!AN11="","",'Rekapitulácia stavby'!AN11)</f>
        <v/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21</v>
      </c>
      <c r="I19" s="22" t="s">
        <v>18</v>
      </c>
      <c r="J19" s="20" t="str">
        <f>'Rekapitulácia stavby'!AN13</f>
        <v/>
      </c>
      <c r="L19" s="25"/>
    </row>
    <row r="20" spans="2:12" s="1" customFormat="1" ht="18" customHeight="1">
      <c r="B20" s="25"/>
      <c r="E20" s="197" t="str">
        <f>'Rekapitulácia stavby'!E14</f>
        <v xml:space="preserve"> </v>
      </c>
      <c r="F20" s="197"/>
      <c r="G20" s="197"/>
      <c r="H20" s="197"/>
      <c r="I20" s="22" t="s">
        <v>20</v>
      </c>
      <c r="J20" s="20" t="str">
        <f>'Rekapitulácia stavby'!AN14</f>
        <v/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22</v>
      </c>
      <c r="I22" s="22" t="s">
        <v>18</v>
      </c>
      <c r="J22" s="20" t="str">
        <f>IF('Rekapitulácia stavby'!AN16="","",'Rekapitulácia stavby'!AN16)</f>
        <v/>
      </c>
      <c r="L22" s="25"/>
    </row>
    <row r="23" spans="2:12" s="1" customFormat="1" ht="18" customHeight="1">
      <c r="B23" s="25"/>
      <c r="E23" s="20" t="str">
        <f>IF('Rekapitulácia stavby'!E17="","",'Rekapitulácia stavby'!E17)</f>
        <v xml:space="preserve"> </v>
      </c>
      <c r="I23" s="22" t="s">
        <v>20</v>
      </c>
      <c r="J23" s="20" t="str">
        <f>IF('Rekapitulácia stavby'!AN17="","",'Rekapitulácia stavby'!AN17)</f>
        <v/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25</v>
      </c>
      <c r="I25" s="22" t="s">
        <v>18</v>
      </c>
      <c r="J25" s="20" t="str">
        <f>IF('Rekapitulácia stavby'!AN19="","",'Rekapitulácia stavby'!AN19)</f>
        <v/>
      </c>
      <c r="L25" s="25"/>
    </row>
    <row r="26" spans="2:12" s="1" customFormat="1" ht="18" customHeight="1">
      <c r="B26" s="25"/>
      <c r="E26" s="20" t="str">
        <f>IF('Rekapitulácia stavby'!E20="","",'Rekapitulácia stavby'!E20)</f>
        <v xml:space="preserve"> </v>
      </c>
      <c r="I26" s="22" t="s">
        <v>20</v>
      </c>
      <c r="J26" s="20" t="str">
        <f>IF('Rekapitulácia stavby'!AN20="","",'Rekapitulácia stavby'!AN20)</f>
        <v/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26</v>
      </c>
      <c r="L28" s="25"/>
    </row>
    <row r="29" spans="2:12" s="7" customFormat="1" ht="16.5" customHeight="1">
      <c r="B29" s="89"/>
      <c r="E29" s="199" t="s">
        <v>1</v>
      </c>
      <c r="F29" s="199"/>
      <c r="G29" s="199"/>
      <c r="H29" s="199"/>
      <c r="L29" s="89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90" t="s">
        <v>27</v>
      </c>
      <c r="J32" s="61">
        <f>ROUND(J129,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29</v>
      </c>
      <c r="I34" s="28" t="s">
        <v>28</v>
      </c>
      <c r="J34" s="28" t="s">
        <v>30</v>
      </c>
      <c r="L34" s="25"/>
    </row>
    <row r="35" spans="2:12" s="1" customFormat="1" ht="14.45" customHeight="1">
      <c r="B35" s="25"/>
      <c r="D35" s="91" t="s">
        <v>31</v>
      </c>
      <c r="E35" s="30" t="s">
        <v>32</v>
      </c>
      <c r="F35" s="92">
        <f>ROUND((SUM(BE129:BE177)),  2)</f>
        <v>0</v>
      </c>
      <c r="G35" s="93"/>
      <c r="H35" s="93"/>
      <c r="I35" s="94">
        <v>0.2</v>
      </c>
      <c r="J35" s="92">
        <f>ROUND(((SUM(BE129:BE177))*I35),  2)</f>
        <v>0</v>
      </c>
      <c r="L35" s="25"/>
    </row>
    <row r="36" spans="2:12" s="1" customFormat="1" ht="14.45" customHeight="1">
      <c r="B36" s="25"/>
      <c r="E36" s="30" t="s">
        <v>33</v>
      </c>
      <c r="F36" s="81">
        <f>ROUND((SUM(BF129:BF177)),  2)</f>
        <v>0</v>
      </c>
      <c r="I36" s="95">
        <v>0.2</v>
      </c>
      <c r="J36" s="81">
        <f>ROUND(((SUM(BF129:BF177))*I36),  2)</f>
        <v>0</v>
      </c>
      <c r="L36" s="25"/>
    </row>
    <row r="37" spans="2:12" s="1" customFormat="1" ht="14.45" hidden="1" customHeight="1">
      <c r="B37" s="25"/>
      <c r="E37" s="22" t="s">
        <v>34</v>
      </c>
      <c r="F37" s="81">
        <f>ROUND((SUM(BG129:BG177)),  2)</f>
        <v>0</v>
      </c>
      <c r="I37" s="95">
        <v>0.2</v>
      </c>
      <c r="J37" s="81">
        <f>0</f>
        <v>0</v>
      </c>
      <c r="L37" s="25"/>
    </row>
    <row r="38" spans="2:12" s="1" customFormat="1" ht="14.45" hidden="1" customHeight="1">
      <c r="B38" s="25"/>
      <c r="E38" s="22" t="s">
        <v>35</v>
      </c>
      <c r="F38" s="81">
        <f>ROUND((SUM(BH129:BH177)),  2)</f>
        <v>0</v>
      </c>
      <c r="I38" s="95">
        <v>0.2</v>
      </c>
      <c r="J38" s="81">
        <f>0</f>
        <v>0</v>
      </c>
      <c r="L38" s="25"/>
    </row>
    <row r="39" spans="2:12" s="1" customFormat="1" ht="14.45" hidden="1" customHeight="1">
      <c r="B39" s="25"/>
      <c r="E39" s="30" t="s">
        <v>36</v>
      </c>
      <c r="F39" s="92">
        <f>ROUND((SUM(BI129:BI177)),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6"/>
      <c r="D41" s="97" t="s">
        <v>37</v>
      </c>
      <c r="E41" s="52"/>
      <c r="F41" s="52"/>
      <c r="G41" s="98" t="s">
        <v>38</v>
      </c>
      <c r="H41" s="99" t="s">
        <v>39</v>
      </c>
      <c r="I41" s="52"/>
      <c r="J41" s="100">
        <f>SUM(J32:J39)</f>
        <v>0</v>
      </c>
      <c r="K41" s="101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customHeight="1">
      <c r="B82" s="25"/>
      <c r="C82" s="17" t="s">
        <v>111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11</v>
      </c>
      <c r="L84" s="25"/>
    </row>
    <row r="85" spans="2:12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12" ht="12" customHeight="1">
      <c r="B86" s="16"/>
      <c r="C86" s="22" t="s">
        <v>107</v>
      </c>
      <c r="L86" s="16"/>
    </row>
    <row r="87" spans="2:12" s="1" customFormat="1" ht="16.5" customHeight="1">
      <c r="B87" s="25"/>
      <c r="E87" s="205" t="s">
        <v>108</v>
      </c>
      <c r="F87" s="204"/>
      <c r="G87" s="204"/>
      <c r="H87" s="204"/>
      <c r="L87" s="25"/>
    </row>
    <row r="88" spans="2:12" s="1" customFormat="1" ht="12" customHeight="1">
      <c r="B88" s="25"/>
      <c r="C88" s="22" t="s">
        <v>109</v>
      </c>
      <c r="L88" s="25"/>
    </row>
    <row r="89" spans="2:12" s="1" customFormat="1" ht="16.5" customHeight="1">
      <c r="B89" s="25"/>
      <c r="E89" s="182" t="str">
        <f>E11</f>
        <v>SC 2 - Spevnené plochy + prístavba</v>
      </c>
      <c r="F89" s="204"/>
      <c r="G89" s="204"/>
      <c r="H89" s="20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14</v>
      </c>
      <c r="F91" s="20" t="str">
        <f>F14</f>
        <v>Lenartov</v>
      </c>
      <c r="I91" s="22" t="s">
        <v>16</v>
      </c>
      <c r="J91" s="48">
        <f>IF(J14="","",J14)</f>
        <v>0</v>
      </c>
      <c r="L91" s="25"/>
    </row>
    <row r="92" spans="2:12" s="1" customFormat="1" ht="6.95" customHeight="1">
      <c r="B92" s="25"/>
      <c r="L92" s="25"/>
    </row>
    <row r="93" spans="2:12" s="1" customFormat="1" ht="15.2" customHeight="1">
      <c r="B93" s="25"/>
      <c r="C93" s="22" t="s">
        <v>17</v>
      </c>
      <c r="F93" s="20" t="str">
        <f>E17</f>
        <v xml:space="preserve"> </v>
      </c>
      <c r="I93" s="22" t="s">
        <v>22</v>
      </c>
      <c r="J93" s="23" t="str">
        <f>E23</f>
        <v xml:space="preserve"> </v>
      </c>
      <c r="L93" s="25"/>
    </row>
    <row r="94" spans="2:12" s="1" customFormat="1" ht="15.2" customHeight="1">
      <c r="B94" s="25"/>
      <c r="C94" s="22" t="s">
        <v>21</v>
      </c>
      <c r="F94" s="20" t="str">
        <f>IF(E20="","",E20)</f>
        <v xml:space="preserve"> </v>
      </c>
      <c r="I94" s="22" t="s">
        <v>25</v>
      </c>
      <c r="J94" s="23" t="str">
        <f>E26</f>
        <v xml:space="preserve"> 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104" t="s">
        <v>112</v>
      </c>
      <c r="D96" s="96"/>
      <c r="E96" s="96"/>
      <c r="F96" s="96"/>
      <c r="G96" s="96"/>
      <c r="H96" s="96"/>
      <c r="I96" s="96"/>
      <c r="J96" s="105" t="s">
        <v>113</v>
      </c>
      <c r="K96" s="96"/>
      <c r="L96" s="25"/>
    </row>
    <row r="97" spans="2:47" s="1" customFormat="1" ht="10.35" customHeight="1">
      <c r="B97" s="25"/>
      <c r="L97" s="25"/>
    </row>
    <row r="98" spans="2:47" s="1" customFormat="1" ht="23.1" customHeight="1">
      <c r="B98" s="25"/>
      <c r="C98" s="106" t="s">
        <v>114</v>
      </c>
      <c r="J98" s="61">
        <f>J129</f>
        <v>0</v>
      </c>
      <c r="L98" s="25"/>
      <c r="AU98" s="13" t="s">
        <v>115</v>
      </c>
    </row>
    <row r="99" spans="2:47" s="8" customFormat="1" ht="24.95" customHeight="1">
      <c r="B99" s="107"/>
      <c r="D99" s="108" t="s">
        <v>116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47" s="9" customFormat="1" ht="20.100000000000001" customHeight="1">
      <c r="B100" s="111"/>
      <c r="D100" s="112" t="s">
        <v>117</v>
      </c>
      <c r="E100" s="113"/>
      <c r="F100" s="113"/>
      <c r="G100" s="113"/>
      <c r="H100" s="113"/>
      <c r="I100" s="113"/>
      <c r="J100" s="114">
        <f>J131</f>
        <v>0</v>
      </c>
      <c r="L100" s="111"/>
    </row>
    <row r="101" spans="2:47" s="9" customFormat="1" ht="20.100000000000001" customHeight="1">
      <c r="B101" s="111"/>
      <c r="D101" s="112" t="s">
        <v>118</v>
      </c>
      <c r="E101" s="113"/>
      <c r="F101" s="113"/>
      <c r="G101" s="113"/>
      <c r="H101" s="113"/>
      <c r="I101" s="113"/>
      <c r="J101" s="114">
        <f>J138</f>
        <v>0</v>
      </c>
      <c r="L101" s="111"/>
    </row>
    <row r="102" spans="2:47" s="9" customFormat="1" ht="20.100000000000001" customHeight="1">
      <c r="B102" s="111"/>
      <c r="D102" s="112" t="s">
        <v>119</v>
      </c>
      <c r="E102" s="113"/>
      <c r="F102" s="113"/>
      <c r="G102" s="113"/>
      <c r="H102" s="113"/>
      <c r="I102" s="113"/>
      <c r="J102" s="114">
        <f>J150</f>
        <v>0</v>
      </c>
      <c r="L102" s="111"/>
    </row>
    <row r="103" spans="2:47" s="9" customFormat="1" ht="20.100000000000001" customHeight="1">
      <c r="B103" s="111"/>
      <c r="D103" s="112" t="s">
        <v>120</v>
      </c>
      <c r="E103" s="113"/>
      <c r="F103" s="113"/>
      <c r="G103" s="113"/>
      <c r="H103" s="113"/>
      <c r="I103" s="113"/>
      <c r="J103" s="114">
        <f>J155</f>
        <v>0</v>
      </c>
      <c r="L103" s="111"/>
    </row>
    <row r="104" spans="2:47" s="8" customFormat="1" ht="24.95" customHeight="1">
      <c r="B104" s="107"/>
      <c r="D104" s="108" t="s">
        <v>121</v>
      </c>
      <c r="E104" s="109"/>
      <c r="F104" s="109"/>
      <c r="G104" s="109"/>
      <c r="H104" s="109"/>
      <c r="I104" s="109"/>
      <c r="J104" s="110">
        <f>J157</f>
        <v>0</v>
      </c>
      <c r="L104" s="107"/>
    </row>
    <row r="105" spans="2:47" s="9" customFormat="1" ht="20.100000000000001" customHeight="1">
      <c r="B105" s="111"/>
      <c r="D105" s="112" t="s">
        <v>122</v>
      </c>
      <c r="E105" s="113"/>
      <c r="F105" s="113"/>
      <c r="G105" s="113"/>
      <c r="H105" s="113"/>
      <c r="I105" s="113"/>
      <c r="J105" s="114">
        <f>J158</f>
        <v>0</v>
      </c>
      <c r="L105" s="111"/>
    </row>
    <row r="106" spans="2:47" s="9" customFormat="1" ht="20.100000000000001" customHeight="1">
      <c r="B106" s="111"/>
      <c r="D106" s="112" t="s">
        <v>126</v>
      </c>
      <c r="E106" s="113"/>
      <c r="F106" s="113"/>
      <c r="G106" s="113"/>
      <c r="H106" s="113"/>
      <c r="I106" s="113"/>
      <c r="J106" s="114">
        <f>J164</f>
        <v>0</v>
      </c>
      <c r="L106" s="111"/>
    </row>
    <row r="107" spans="2:47" s="9" customFormat="1" ht="20.100000000000001" customHeight="1">
      <c r="B107" s="111"/>
      <c r="D107" s="112" t="s">
        <v>127</v>
      </c>
      <c r="E107" s="113"/>
      <c r="F107" s="113"/>
      <c r="G107" s="113"/>
      <c r="H107" s="113"/>
      <c r="I107" s="113"/>
      <c r="J107" s="114">
        <f>J175</f>
        <v>0</v>
      </c>
      <c r="L107" s="111"/>
    </row>
    <row r="108" spans="2:47" s="1" customFormat="1" ht="21.75" customHeight="1">
      <c r="B108" s="25"/>
      <c r="L108" s="25"/>
    </row>
    <row r="109" spans="2:47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3" spans="2:20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20" s="1" customFormat="1" ht="24.95" customHeight="1">
      <c r="B114" s="25"/>
      <c r="C114" s="17" t="s">
        <v>128</v>
      </c>
      <c r="L114" s="25"/>
    </row>
    <row r="115" spans="2:20" s="1" customFormat="1" ht="6.95" customHeight="1">
      <c r="B115" s="25"/>
      <c r="L115" s="25"/>
    </row>
    <row r="116" spans="2:20" s="1" customFormat="1" ht="12" customHeight="1">
      <c r="B116" s="25"/>
      <c r="C116" s="22" t="s">
        <v>11</v>
      </c>
      <c r="L116" s="25"/>
    </row>
    <row r="117" spans="2:20" s="1" customFormat="1" ht="16.5" customHeight="1">
      <c r="B117" s="25"/>
      <c r="E117" s="205" t="str">
        <f>E7</f>
        <v>ZIMOVISKO</v>
      </c>
      <c r="F117" s="206"/>
      <c r="G117" s="206"/>
      <c r="H117" s="206"/>
      <c r="L117" s="25"/>
    </row>
    <row r="118" spans="2:20" ht="12" customHeight="1">
      <c r="B118" s="16"/>
      <c r="C118" s="22" t="s">
        <v>107</v>
      </c>
      <c r="L118" s="16"/>
    </row>
    <row r="119" spans="2:20" s="1" customFormat="1" ht="16.5" customHeight="1">
      <c r="B119" s="25"/>
      <c r="E119" s="205" t="s">
        <v>108</v>
      </c>
      <c r="F119" s="204"/>
      <c r="G119" s="204"/>
      <c r="H119" s="204"/>
      <c r="L119" s="25"/>
    </row>
    <row r="120" spans="2:20" s="1" customFormat="1" ht="12" customHeight="1">
      <c r="B120" s="25"/>
      <c r="C120" s="22" t="s">
        <v>109</v>
      </c>
      <c r="L120" s="25"/>
    </row>
    <row r="121" spans="2:20" s="1" customFormat="1" ht="16.5" customHeight="1">
      <c r="B121" s="25"/>
      <c r="E121" s="182" t="str">
        <f>E11</f>
        <v>SC 2 - Spevnené plochy + prístavba</v>
      </c>
      <c r="F121" s="204"/>
      <c r="G121" s="204"/>
      <c r="H121" s="204"/>
      <c r="L121" s="25"/>
    </row>
    <row r="122" spans="2:20" s="1" customFormat="1" ht="6.95" customHeight="1">
      <c r="B122" s="25"/>
      <c r="L122" s="25"/>
    </row>
    <row r="123" spans="2:20" s="1" customFormat="1" ht="12" customHeight="1">
      <c r="B123" s="25"/>
      <c r="C123" s="22" t="s">
        <v>14</v>
      </c>
      <c r="F123" s="20" t="str">
        <f>F14</f>
        <v>Lenartov</v>
      </c>
      <c r="I123" s="22" t="s">
        <v>16</v>
      </c>
      <c r="J123" s="48">
        <f>IF(J14="","",J14)</f>
        <v>0</v>
      </c>
      <c r="L123" s="25"/>
    </row>
    <row r="124" spans="2:20" s="1" customFormat="1" ht="6.95" customHeight="1">
      <c r="B124" s="25"/>
      <c r="L124" s="25"/>
    </row>
    <row r="125" spans="2:20" s="1" customFormat="1" ht="15.2" customHeight="1">
      <c r="B125" s="25"/>
      <c r="C125" s="22" t="s">
        <v>17</v>
      </c>
      <c r="F125" s="20" t="str">
        <f>E17</f>
        <v xml:space="preserve"> </v>
      </c>
      <c r="I125" s="22" t="s">
        <v>22</v>
      </c>
      <c r="J125" s="23" t="str">
        <f>E23</f>
        <v xml:space="preserve"> </v>
      </c>
      <c r="L125" s="25"/>
    </row>
    <row r="126" spans="2:20" s="1" customFormat="1" ht="15.2" customHeight="1">
      <c r="B126" s="25"/>
      <c r="C126" s="22" t="s">
        <v>21</v>
      </c>
      <c r="F126" s="20" t="str">
        <f>IF(E20="","",E20)</f>
        <v xml:space="preserve"> </v>
      </c>
      <c r="I126" s="22" t="s">
        <v>25</v>
      </c>
      <c r="J126" s="23" t="str">
        <f>E26</f>
        <v xml:space="preserve"> </v>
      </c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15"/>
      <c r="C128" s="116" t="s">
        <v>129</v>
      </c>
      <c r="D128" s="117" t="s">
        <v>52</v>
      </c>
      <c r="E128" s="117" t="s">
        <v>48</v>
      </c>
      <c r="F128" s="117" t="s">
        <v>49</v>
      </c>
      <c r="G128" s="117" t="s">
        <v>130</v>
      </c>
      <c r="H128" s="117" t="s">
        <v>131</v>
      </c>
      <c r="I128" s="117" t="s">
        <v>132</v>
      </c>
      <c r="J128" s="118" t="s">
        <v>113</v>
      </c>
      <c r="K128" s="119" t="s">
        <v>133</v>
      </c>
      <c r="L128" s="115"/>
      <c r="M128" s="54" t="s">
        <v>1</v>
      </c>
      <c r="N128" s="55" t="s">
        <v>31</v>
      </c>
      <c r="O128" s="55" t="s">
        <v>134</v>
      </c>
      <c r="P128" s="55" t="s">
        <v>135</v>
      </c>
      <c r="Q128" s="55" t="s">
        <v>136</v>
      </c>
      <c r="R128" s="55" t="s">
        <v>137</v>
      </c>
      <c r="S128" s="55" t="s">
        <v>138</v>
      </c>
      <c r="T128" s="56" t="s">
        <v>139</v>
      </c>
    </row>
    <row r="129" spans="2:65" s="1" customFormat="1" ht="23.1" customHeight="1">
      <c r="B129" s="25"/>
      <c r="C129" s="59" t="s">
        <v>114</v>
      </c>
      <c r="J129" s="120">
        <f>BK129</f>
        <v>0</v>
      </c>
      <c r="L129" s="25"/>
      <c r="M129" s="57"/>
      <c r="N129" s="49"/>
      <c r="O129" s="49"/>
      <c r="P129" s="121">
        <f>P130+P157</f>
        <v>1049.69815434</v>
      </c>
      <c r="Q129" s="49"/>
      <c r="R129" s="121">
        <f>R130+R157</f>
        <v>541.77217197558707</v>
      </c>
      <c r="S129" s="49"/>
      <c r="T129" s="122">
        <f>T130+T157</f>
        <v>0</v>
      </c>
      <c r="AT129" s="13" t="s">
        <v>66</v>
      </c>
      <c r="AU129" s="13" t="s">
        <v>115</v>
      </c>
      <c r="BK129" s="123">
        <f>BK130+BK157</f>
        <v>0</v>
      </c>
    </row>
    <row r="130" spans="2:65" s="11" customFormat="1" ht="26.1" customHeight="1">
      <c r="B130" s="124"/>
      <c r="D130" s="125" t="s">
        <v>66</v>
      </c>
      <c r="E130" s="126" t="s">
        <v>140</v>
      </c>
      <c r="F130" s="126" t="s">
        <v>141</v>
      </c>
      <c r="J130" s="127">
        <f>BK130</f>
        <v>0</v>
      </c>
      <c r="L130" s="124"/>
      <c r="M130" s="128"/>
      <c r="P130" s="129">
        <f>P131+P138+P150+P155</f>
        <v>965.17825227000003</v>
      </c>
      <c r="R130" s="129">
        <f>R131+R138+R150+R155</f>
        <v>539.02497691057704</v>
      </c>
      <c r="T130" s="130">
        <f>T131+T138+T150+T155</f>
        <v>0</v>
      </c>
      <c r="AR130" s="125" t="s">
        <v>74</v>
      </c>
      <c r="AT130" s="131" t="s">
        <v>66</v>
      </c>
      <c r="AU130" s="131" t="s">
        <v>67</v>
      </c>
      <c r="AY130" s="125" t="s">
        <v>142</v>
      </c>
      <c r="BK130" s="132">
        <f>BK131+BK138+BK150+BK155</f>
        <v>0</v>
      </c>
    </row>
    <row r="131" spans="2:65" s="11" customFormat="1" ht="23.1" customHeight="1">
      <c r="B131" s="124"/>
      <c r="D131" s="125" t="s">
        <v>66</v>
      </c>
      <c r="E131" s="133" t="s">
        <v>74</v>
      </c>
      <c r="F131" s="133" t="s">
        <v>143</v>
      </c>
      <c r="J131" s="134">
        <f>BK131</f>
        <v>0</v>
      </c>
      <c r="L131" s="124"/>
      <c r="M131" s="128"/>
      <c r="P131" s="129">
        <f>SUM(P132:P137)</f>
        <v>84.094684999999998</v>
      </c>
      <c r="R131" s="129">
        <f>SUM(R132:R137)</f>
        <v>0</v>
      </c>
      <c r="T131" s="130">
        <f>SUM(T132:T137)</f>
        <v>0</v>
      </c>
      <c r="AR131" s="125" t="s">
        <v>74</v>
      </c>
      <c r="AT131" s="131" t="s">
        <v>66</v>
      </c>
      <c r="AU131" s="131" t="s">
        <v>74</v>
      </c>
      <c r="AY131" s="125" t="s">
        <v>142</v>
      </c>
      <c r="BK131" s="132">
        <f>SUM(BK132:BK137)</f>
        <v>0</v>
      </c>
    </row>
    <row r="132" spans="2:65" s="1" customFormat="1" ht="33" customHeight="1">
      <c r="B132" s="135"/>
      <c r="C132" s="136" t="s">
        <v>74</v>
      </c>
      <c r="D132" s="136" t="s">
        <v>144</v>
      </c>
      <c r="E132" s="137" t="s">
        <v>145</v>
      </c>
      <c r="F132" s="138" t="s">
        <v>146</v>
      </c>
      <c r="G132" s="139" t="s">
        <v>147</v>
      </c>
      <c r="H132" s="140">
        <v>70</v>
      </c>
      <c r="I132" s="140"/>
      <c r="J132" s="140">
        <f t="shared" ref="J132:J137" si="0">ROUND(I132*H132,3)</f>
        <v>0</v>
      </c>
      <c r="K132" s="141"/>
      <c r="L132" s="25"/>
      <c r="M132" s="142" t="s">
        <v>1</v>
      </c>
      <c r="N132" s="143" t="s">
        <v>33</v>
      </c>
      <c r="O132" s="144">
        <v>1.2E-2</v>
      </c>
      <c r="P132" s="144">
        <f t="shared" ref="P132:P137" si="1">O132*H132</f>
        <v>0.84</v>
      </c>
      <c r="Q132" s="144">
        <v>0</v>
      </c>
      <c r="R132" s="144">
        <f t="shared" ref="R132:R137" si="2">Q132*H132</f>
        <v>0</v>
      </c>
      <c r="S132" s="144">
        <v>0</v>
      </c>
      <c r="T132" s="145">
        <f t="shared" ref="T132:T137" si="3">S132*H132</f>
        <v>0</v>
      </c>
      <c r="AR132" s="146" t="s">
        <v>148</v>
      </c>
      <c r="AT132" s="146" t="s">
        <v>144</v>
      </c>
      <c r="AU132" s="146" t="s">
        <v>80</v>
      </c>
      <c r="AY132" s="13" t="s">
        <v>142</v>
      </c>
      <c r="BE132" s="147">
        <f t="shared" ref="BE132:BE137" si="4">IF(N132="základná",J132,0)</f>
        <v>0</v>
      </c>
      <c r="BF132" s="147">
        <f t="shared" ref="BF132:BF137" si="5">IF(N132="znížená",J132,0)</f>
        <v>0</v>
      </c>
      <c r="BG132" s="147">
        <f t="shared" ref="BG132:BG137" si="6">IF(N132="zákl. prenesená",J132,0)</f>
        <v>0</v>
      </c>
      <c r="BH132" s="147">
        <f t="shared" ref="BH132:BH137" si="7">IF(N132="zníž. prenesená",J132,0)</f>
        <v>0</v>
      </c>
      <c r="BI132" s="147">
        <f t="shared" ref="BI132:BI137" si="8">IF(N132="nulová",J132,0)</f>
        <v>0</v>
      </c>
      <c r="BJ132" s="13" t="s">
        <v>80</v>
      </c>
      <c r="BK132" s="148">
        <f t="shared" ref="BK132:BK137" si="9">ROUND(I132*H132,3)</f>
        <v>0</v>
      </c>
      <c r="BL132" s="13" t="s">
        <v>148</v>
      </c>
      <c r="BM132" s="146" t="s">
        <v>442</v>
      </c>
    </row>
    <row r="133" spans="2:65" s="1" customFormat="1" ht="21.75" customHeight="1">
      <c r="B133" s="135"/>
      <c r="C133" s="136" t="s">
        <v>80</v>
      </c>
      <c r="D133" s="136" t="s">
        <v>144</v>
      </c>
      <c r="E133" s="137" t="s">
        <v>150</v>
      </c>
      <c r="F133" s="138" t="s">
        <v>151</v>
      </c>
      <c r="G133" s="139" t="s">
        <v>147</v>
      </c>
      <c r="H133" s="140">
        <v>61.625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0.83799999999999997</v>
      </c>
      <c r="P133" s="144">
        <f t="shared" si="1"/>
        <v>51.641749999999995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148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148</v>
      </c>
      <c r="BM133" s="146" t="s">
        <v>443</v>
      </c>
    </row>
    <row r="134" spans="2:65" s="1" customFormat="1" ht="24.2" customHeight="1">
      <c r="B134" s="135"/>
      <c r="C134" s="136" t="s">
        <v>153</v>
      </c>
      <c r="D134" s="136" t="s">
        <v>144</v>
      </c>
      <c r="E134" s="137" t="s">
        <v>154</v>
      </c>
      <c r="F134" s="138" t="s">
        <v>155</v>
      </c>
      <c r="G134" s="139" t="s">
        <v>147</v>
      </c>
      <c r="H134" s="140">
        <v>18.488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4.2000000000000003E-2</v>
      </c>
      <c r="P134" s="144">
        <f t="shared" si="1"/>
        <v>0.77649600000000008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148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148</v>
      </c>
      <c r="BM134" s="146" t="s">
        <v>444</v>
      </c>
    </row>
    <row r="135" spans="2:65" s="1" customFormat="1" ht="21.75" customHeight="1">
      <c r="B135" s="135"/>
      <c r="C135" s="136" t="s">
        <v>148</v>
      </c>
      <c r="D135" s="136" t="s">
        <v>144</v>
      </c>
      <c r="E135" s="137" t="s">
        <v>157</v>
      </c>
      <c r="F135" s="138" t="s">
        <v>158</v>
      </c>
      <c r="G135" s="139" t="s">
        <v>147</v>
      </c>
      <c r="H135" s="140">
        <v>7.26</v>
      </c>
      <c r="I135" s="140"/>
      <c r="J135" s="140">
        <f t="shared" si="0"/>
        <v>0</v>
      </c>
      <c r="K135" s="141"/>
      <c r="L135" s="25"/>
      <c r="M135" s="142" t="s">
        <v>1</v>
      </c>
      <c r="N135" s="143" t="s">
        <v>33</v>
      </c>
      <c r="O135" s="144">
        <v>2.5139999999999998</v>
      </c>
      <c r="P135" s="144">
        <f t="shared" si="1"/>
        <v>18.251639999999998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148</v>
      </c>
      <c r="AT135" s="146" t="s">
        <v>144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148</v>
      </c>
      <c r="BM135" s="146" t="s">
        <v>445</v>
      </c>
    </row>
    <row r="136" spans="2:65" s="1" customFormat="1" ht="38.1" customHeight="1">
      <c r="B136" s="135"/>
      <c r="C136" s="136" t="s">
        <v>160</v>
      </c>
      <c r="D136" s="136" t="s">
        <v>144</v>
      </c>
      <c r="E136" s="137" t="s">
        <v>161</v>
      </c>
      <c r="F136" s="138" t="s">
        <v>162</v>
      </c>
      <c r="G136" s="139" t="s">
        <v>147</v>
      </c>
      <c r="H136" s="140">
        <v>2.1779999999999999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0.61299999999999999</v>
      </c>
      <c r="P136" s="144">
        <f t="shared" si="1"/>
        <v>1.3351139999999999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148</v>
      </c>
      <c r="BM136" s="146" t="s">
        <v>446</v>
      </c>
    </row>
    <row r="137" spans="2:65" s="1" customFormat="1" ht="24.2" customHeight="1">
      <c r="B137" s="135"/>
      <c r="C137" s="136" t="s">
        <v>164</v>
      </c>
      <c r="D137" s="136" t="s">
        <v>144</v>
      </c>
      <c r="E137" s="137" t="s">
        <v>165</v>
      </c>
      <c r="F137" s="138" t="s">
        <v>166</v>
      </c>
      <c r="G137" s="139" t="s">
        <v>147</v>
      </c>
      <c r="H137" s="140">
        <v>138.88499999999999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8.1000000000000003E-2</v>
      </c>
      <c r="P137" s="144">
        <f t="shared" si="1"/>
        <v>11.249684999999999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148</v>
      </c>
      <c r="BM137" s="146" t="s">
        <v>447</v>
      </c>
    </row>
    <row r="138" spans="2:65" s="11" customFormat="1" ht="23.1" customHeight="1">
      <c r="B138" s="124"/>
      <c r="D138" s="125" t="s">
        <v>66</v>
      </c>
      <c r="E138" s="133" t="s">
        <v>80</v>
      </c>
      <c r="F138" s="133" t="s">
        <v>168</v>
      </c>
      <c r="J138" s="134">
        <f>BK138</f>
        <v>0</v>
      </c>
      <c r="L138" s="124"/>
      <c r="M138" s="128"/>
      <c r="P138" s="129">
        <f>SUM(P139:P149)</f>
        <v>282.39292898000002</v>
      </c>
      <c r="R138" s="129">
        <f>SUM(R139:R149)</f>
        <v>512.33580325840501</v>
      </c>
      <c r="T138" s="130">
        <f>SUM(T139:T149)</f>
        <v>0</v>
      </c>
      <c r="AR138" s="125" t="s">
        <v>74</v>
      </c>
      <c r="AT138" s="131" t="s">
        <v>66</v>
      </c>
      <c r="AU138" s="131" t="s">
        <v>74</v>
      </c>
      <c r="AY138" s="125" t="s">
        <v>142</v>
      </c>
      <c r="BK138" s="132">
        <f>SUM(BK139:BK149)</f>
        <v>0</v>
      </c>
    </row>
    <row r="139" spans="2:65" s="1" customFormat="1" ht="24.2" customHeight="1">
      <c r="B139" s="135"/>
      <c r="C139" s="136" t="s">
        <v>169</v>
      </c>
      <c r="D139" s="136" t="s">
        <v>144</v>
      </c>
      <c r="E139" s="137" t="s">
        <v>170</v>
      </c>
      <c r="F139" s="138" t="s">
        <v>171</v>
      </c>
      <c r="G139" s="139" t="s">
        <v>147</v>
      </c>
      <c r="H139" s="140">
        <v>36.276000000000003</v>
      </c>
      <c r="I139" s="140"/>
      <c r="J139" s="140">
        <f t="shared" ref="J139:J149" si="10">ROUND(I139*H139,3)</f>
        <v>0</v>
      </c>
      <c r="K139" s="141"/>
      <c r="L139" s="25"/>
      <c r="M139" s="142" t="s">
        <v>1</v>
      </c>
      <c r="N139" s="143" t="s">
        <v>33</v>
      </c>
      <c r="O139" s="144">
        <v>1.0886800000000001</v>
      </c>
      <c r="P139" s="144">
        <f t="shared" ref="P139:P149" si="11">O139*H139</f>
        <v>39.492955680000009</v>
      </c>
      <c r="Q139" s="144">
        <v>1.9319999999999999</v>
      </c>
      <c r="R139" s="144">
        <f t="shared" ref="R139:R149" si="12">Q139*H139</f>
        <v>70.085232000000005</v>
      </c>
      <c r="S139" s="144">
        <v>0</v>
      </c>
      <c r="T139" s="145">
        <f t="shared" ref="T139:T149" si="13">S139*H139</f>
        <v>0</v>
      </c>
      <c r="AR139" s="146" t="s">
        <v>148</v>
      </c>
      <c r="AT139" s="146" t="s">
        <v>144</v>
      </c>
      <c r="AU139" s="146" t="s">
        <v>80</v>
      </c>
      <c r="AY139" s="13" t="s">
        <v>142</v>
      </c>
      <c r="BE139" s="147">
        <f t="shared" ref="BE139:BE149" si="14">IF(N139="základná",J139,0)</f>
        <v>0</v>
      </c>
      <c r="BF139" s="147">
        <f t="shared" ref="BF139:BF149" si="15">IF(N139="znížená",J139,0)</f>
        <v>0</v>
      </c>
      <c r="BG139" s="147">
        <f t="shared" ref="BG139:BG149" si="16">IF(N139="zákl. prenesená",J139,0)</f>
        <v>0</v>
      </c>
      <c r="BH139" s="147">
        <f t="shared" ref="BH139:BH149" si="17">IF(N139="zníž. prenesená",J139,0)</f>
        <v>0</v>
      </c>
      <c r="BI139" s="147">
        <f t="shared" ref="BI139:BI149" si="18">IF(N139="nulová",J139,0)</f>
        <v>0</v>
      </c>
      <c r="BJ139" s="13" t="s">
        <v>80</v>
      </c>
      <c r="BK139" s="148">
        <f t="shared" ref="BK139:BK149" si="19">ROUND(I139*H139,3)</f>
        <v>0</v>
      </c>
      <c r="BL139" s="13" t="s">
        <v>148</v>
      </c>
      <c r="BM139" s="146" t="s">
        <v>448</v>
      </c>
    </row>
    <row r="140" spans="2:65" s="1" customFormat="1" ht="24.2" customHeight="1">
      <c r="B140" s="135"/>
      <c r="C140" s="136" t="s">
        <v>173</v>
      </c>
      <c r="D140" s="136" t="s">
        <v>144</v>
      </c>
      <c r="E140" s="137" t="s">
        <v>174</v>
      </c>
      <c r="F140" s="138" t="s">
        <v>175</v>
      </c>
      <c r="G140" s="139" t="s">
        <v>147</v>
      </c>
      <c r="H140" s="140">
        <v>105</v>
      </c>
      <c r="I140" s="140"/>
      <c r="J140" s="140">
        <f t="shared" si="10"/>
        <v>0</v>
      </c>
      <c r="K140" s="141"/>
      <c r="L140" s="25"/>
      <c r="M140" s="142" t="s">
        <v>1</v>
      </c>
      <c r="N140" s="143" t="s">
        <v>33</v>
      </c>
      <c r="O140" s="144">
        <v>1.0968</v>
      </c>
      <c r="P140" s="144">
        <f t="shared" si="11"/>
        <v>115.164</v>
      </c>
      <c r="Q140" s="144">
        <v>2.0699999999999998</v>
      </c>
      <c r="R140" s="144">
        <f t="shared" si="12"/>
        <v>217.35</v>
      </c>
      <c r="S140" s="144">
        <v>0</v>
      </c>
      <c r="T140" s="145">
        <f t="shared" si="13"/>
        <v>0</v>
      </c>
      <c r="AR140" s="146" t="s">
        <v>148</v>
      </c>
      <c r="AT140" s="146" t="s">
        <v>144</v>
      </c>
      <c r="AU140" s="146" t="s">
        <v>80</v>
      </c>
      <c r="AY140" s="13" t="s">
        <v>142</v>
      </c>
      <c r="BE140" s="147">
        <f t="shared" si="14"/>
        <v>0</v>
      </c>
      <c r="BF140" s="147">
        <f t="shared" si="15"/>
        <v>0</v>
      </c>
      <c r="BG140" s="147">
        <f t="shared" si="16"/>
        <v>0</v>
      </c>
      <c r="BH140" s="147">
        <f t="shared" si="17"/>
        <v>0</v>
      </c>
      <c r="BI140" s="147">
        <f t="shared" si="18"/>
        <v>0</v>
      </c>
      <c r="BJ140" s="13" t="s">
        <v>80</v>
      </c>
      <c r="BK140" s="148">
        <f t="shared" si="19"/>
        <v>0</v>
      </c>
      <c r="BL140" s="13" t="s">
        <v>148</v>
      </c>
      <c r="BM140" s="146" t="s">
        <v>449</v>
      </c>
    </row>
    <row r="141" spans="2:65" s="1" customFormat="1" ht="16.5" customHeight="1">
      <c r="B141" s="135"/>
      <c r="C141" s="136" t="s">
        <v>177</v>
      </c>
      <c r="D141" s="136" t="s">
        <v>144</v>
      </c>
      <c r="E141" s="137" t="s">
        <v>178</v>
      </c>
      <c r="F141" s="138" t="s">
        <v>179</v>
      </c>
      <c r="G141" s="139" t="s">
        <v>147</v>
      </c>
      <c r="H141" s="140">
        <v>84</v>
      </c>
      <c r="I141" s="140"/>
      <c r="J141" s="140">
        <f t="shared" si="10"/>
        <v>0</v>
      </c>
      <c r="K141" s="141"/>
      <c r="L141" s="25"/>
      <c r="M141" s="142" t="s">
        <v>1</v>
      </c>
      <c r="N141" s="143" t="s">
        <v>33</v>
      </c>
      <c r="O141" s="144">
        <v>0.61770999999999998</v>
      </c>
      <c r="P141" s="144">
        <f t="shared" si="11"/>
        <v>51.887639999999998</v>
      </c>
      <c r="Q141" s="144">
        <v>2.322345704</v>
      </c>
      <c r="R141" s="144">
        <f t="shared" si="12"/>
        <v>195.077039136</v>
      </c>
      <c r="S141" s="144">
        <v>0</v>
      </c>
      <c r="T141" s="145">
        <f t="shared" si="13"/>
        <v>0</v>
      </c>
      <c r="AR141" s="146" t="s">
        <v>148</v>
      </c>
      <c r="AT141" s="146" t="s">
        <v>144</v>
      </c>
      <c r="AU141" s="146" t="s">
        <v>80</v>
      </c>
      <c r="AY141" s="13" t="s">
        <v>142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80</v>
      </c>
      <c r="BK141" s="148">
        <f t="shared" si="19"/>
        <v>0</v>
      </c>
      <c r="BL141" s="13" t="s">
        <v>148</v>
      </c>
      <c r="BM141" s="146" t="s">
        <v>450</v>
      </c>
    </row>
    <row r="142" spans="2:65" s="1" customFormat="1" ht="24.2" customHeight="1">
      <c r="B142" s="135"/>
      <c r="C142" s="136" t="s">
        <v>181</v>
      </c>
      <c r="D142" s="136" t="s">
        <v>144</v>
      </c>
      <c r="E142" s="137" t="s">
        <v>182</v>
      </c>
      <c r="F142" s="138" t="s">
        <v>183</v>
      </c>
      <c r="G142" s="139" t="s">
        <v>184</v>
      </c>
      <c r="H142" s="140">
        <v>35.674999999999997</v>
      </c>
      <c r="I142" s="140"/>
      <c r="J142" s="140">
        <f t="shared" si="10"/>
        <v>0</v>
      </c>
      <c r="K142" s="141"/>
      <c r="L142" s="25"/>
      <c r="M142" s="142" t="s">
        <v>1</v>
      </c>
      <c r="N142" s="143" t="s">
        <v>33</v>
      </c>
      <c r="O142" s="144">
        <v>0.78800000000000003</v>
      </c>
      <c r="P142" s="144">
        <f t="shared" si="11"/>
        <v>28.111899999999999</v>
      </c>
      <c r="Q142" s="144">
        <v>5.5976999999999999E-2</v>
      </c>
      <c r="R142" s="144">
        <f t="shared" si="12"/>
        <v>1.9969794749999998</v>
      </c>
      <c r="S142" s="144">
        <v>0</v>
      </c>
      <c r="T142" s="145">
        <f t="shared" si="13"/>
        <v>0</v>
      </c>
      <c r="AR142" s="146" t="s">
        <v>148</v>
      </c>
      <c r="AT142" s="146" t="s">
        <v>144</v>
      </c>
      <c r="AU142" s="146" t="s">
        <v>80</v>
      </c>
      <c r="AY142" s="13" t="s">
        <v>142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80</v>
      </c>
      <c r="BK142" s="148">
        <f t="shared" si="19"/>
        <v>0</v>
      </c>
      <c r="BL142" s="13" t="s">
        <v>148</v>
      </c>
      <c r="BM142" s="146" t="s">
        <v>451</v>
      </c>
    </row>
    <row r="143" spans="2:65" s="1" customFormat="1" ht="24.2" customHeight="1">
      <c r="B143" s="135"/>
      <c r="C143" s="136" t="s">
        <v>186</v>
      </c>
      <c r="D143" s="136" t="s">
        <v>144</v>
      </c>
      <c r="E143" s="137" t="s">
        <v>187</v>
      </c>
      <c r="F143" s="138" t="s">
        <v>188</v>
      </c>
      <c r="G143" s="139" t="s">
        <v>184</v>
      </c>
      <c r="H143" s="140">
        <v>35.674999999999997</v>
      </c>
      <c r="I143" s="140"/>
      <c r="J143" s="140">
        <f t="shared" si="10"/>
        <v>0</v>
      </c>
      <c r="K143" s="141"/>
      <c r="L143" s="25"/>
      <c r="M143" s="142" t="s">
        <v>1</v>
      </c>
      <c r="N143" s="143" t="s">
        <v>33</v>
      </c>
      <c r="O143" s="144">
        <v>0.32200000000000001</v>
      </c>
      <c r="P143" s="144">
        <f t="shared" si="11"/>
        <v>11.487349999999999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148</v>
      </c>
      <c r="AT143" s="146" t="s">
        <v>144</v>
      </c>
      <c r="AU143" s="146" t="s">
        <v>80</v>
      </c>
      <c r="AY143" s="13" t="s">
        <v>142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8">
        <f t="shared" si="19"/>
        <v>0</v>
      </c>
      <c r="BL143" s="13" t="s">
        <v>148</v>
      </c>
      <c r="BM143" s="146" t="s">
        <v>452</v>
      </c>
    </row>
    <row r="144" spans="2:65" s="1" customFormat="1" ht="33" customHeight="1">
      <c r="B144" s="135"/>
      <c r="C144" s="136" t="s">
        <v>190</v>
      </c>
      <c r="D144" s="136" t="s">
        <v>144</v>
      </c>
      <c r="E144" s="137" t="s">
        <v>191</v>
      </c>
      <c r="F144" s="138" t="s">
        <v>192</v>
      </c>
      <c r="G144" s="139" t="s">
        <v>184</v>
      </c>
      <c r="H144" s="140">
        <v>420</v>
      </c>
      <c r="I144" s="140"/>
      <c r="J144" s="140">
        <f t="shared" si="10"/>
        <v>0</v>
      </c>
      <c r="K144" s="141"/>
      <c r="L144" s="25"/>
      <c r="M144" s="142" t="s">
        <v>1</v>
      </c>
      <c r="N144" s="143" t="s">
        <v>33</v>
      </c>
      <c r="O144" s="144">
        <v>4.7059999999999998E-2</v>
      </c>
      <c r="P144" s="144">
        <f t="shared" si="11"/>
        <v>19.7652</v>
      </c>
      <c r="Q144" s="144">
        <v>8.7786099999999992E-3</v>
      </c>
      <c r="R144" s="144">
        <f t="shared" si="12"/>
        <v>3.6870161999999995</v>
      </c>
      <c r="S144" s="144">
        <v>0</v>
      </c>
      <c r="T144" s="145">
        <f t="shared" si="13"/>
        <v>0</v>
      </c>
      <c r="AR144" s="146" t="s">
        <v>148</v>
      </c>
      <c r="AT144" s="146" t="s">
        <v>144</v>
      </c>
      <c r="AU144" s="146" t="s">
        <v>80</v>
      </c>
      <c r="AY144" s="13" t="s">
        <v>142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8">
        <f t="shared" si="19"/>
        <v>0</v>
      </c>
      <c r="BL144" s="13" t="s">
        <v>148</v>
      </c>
      <c r="BM144" s="146" t="s">
        <v>453</v>
      </c>
    </row>
    <row r="145" spans="2:65" s="1" customFormat="1" ht="16.5" customHeight="1">
      <c r="B145" s="135"/>
      <c r="C145" s="136" t="s">
        <v>194</v>
      </c>
      <c r="D145" s="136" t="s">
        <v>144</v>
      </c>
      <c r="E145" s="137" t="s">
        <v>195</v>
      </c>
      <c r="F145" s="138" t="s">
        <v>196</v>
      </c>
      <c r="G145" s="139" t="s">
        <v>147</v>
      </c>
      <c r="H145" s="140">
        <v>6.4539999999999997</v>
      </c>
      <c r="I145" s="140"/>
      <c r="J145" s="140">
        <f t="shared" si="10"/>
        <v>0</v>
      </c>
      <c r="K145" s="141"/>
      <c r="L145" s="25"/>
      <c r="M145" s="142" t="s">
        <v>1</v>
      </c>
      <c r="N145" s="143" t="s">
        <v>33</v>
      </c>
      <c r="O145" s="144">
        <v>0.58055000000000001</v>
      </c>
      <c r="P145" s="144">
        <f t="shared" si="11"/>
        <v>3.7468697</v>
      </c>
      <c r="Q145" s="144">
        <v>2.322345704</v>
      </c>
      <c r="R145" s="144">
        <f t="shared" si="12"/>
        <v>14.988419173615998</v>
      </c>
      <c r="S145" s="144">
        <v>0</v>
      </c>
      <c r="T145" s="145">
        <f t="shared" si="13"/>
        <v>0</v>
      </c>
      <c r="AR145" s="146" t="s">
        <v>148</v>
      </c>
      <c r="AT145" s="146" t="s">
        <v>144</v>
      </c>
      <c r="AU145" s="146" t="s">
        <v>80</v>
      </c>
      <c r="AY145" s="13" t="s">
        <v>142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8">
        <f t="shared" si="19"/>
        <v>0</v>
      </c>
      <c r="BL145" s="13" t="s">
        <v>148</v>
      </c>
      <c r="BM145" s="146" t="s">
        <v>454</v>
      </c>
    </row>
    <row r="146" spans="2:65" s="1" customFormat="1" ht="16.5" customHeight="1">
      <c r="B146" s="135"/>
      <c r="C146" s="136" t="s">
        <v>198</v>
      </c>
      <c r="D146" s="136" t="s">
        <v>144</v>
      </c>
      <c r="E146" s="137" t="s">
        <v>199</v>
      </c>
      <c r="F146" s="138" t="s">
        <v>200</v>
      </c>
      <c r="G146" s="139" t="s">
        <v>147</v>
      </c>
      <c r="H146" s="140">
        <v>3.7850000000000001</v>
      </c>
      <c r="I146" s="140"/>
      <c r="J146" s="140">
        <f t="shared" si="10"/>
        <v>0</v>
      </c>
      <c r="K146" s="141"/>
      <c r="L146" s="25"/>
      <c r="M146" s="142" t="s">
        <v>1</v>
      </c>
      <c r="N146" s="143" t="s">
        <v>33</v>
      </c>
      <c r="O146" s="144">
        <v>0.58055999999999996</v>
      </c>
      <c r="P146" s="144">
        <f t="shared" si="11"/>
        <v>2.1974195999999999</v>
      </c>
      <c r="Q146" s="144">
        <v>2.322345704</v>
      </c>
      <c r="R146" s="144">
        <f t="shared" si="12"/>
        <v>8.7900784896400008</v>
      </c>
      <c r="S146" s="144">
        <v>0</v>
      </c>
      <c r="T146" s="145">
        <f t="shared" si="13"/>
        <v>0</v>
      </c>
      <c r="AR146" s="146" t="s">
        <v>148</v>
      </c>
      <c r="AT146" s="146" t="s">
        <v>144</v>
      </c>
      <c r="AU146" s="146" t="s">
        <v>80</v>
      </c>
      <c r="AY146" s="13" t="s">
        <v>142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80</v>
      </c>
      <c r="BK146" s="148">
        <f t="shared" si="19"/>
        <v>0</v>
      </c>
      <c r="BL146" s="13" t="s">
        <v>148</v>
      </c>
      <c r="BM146" s="146" t="s">
        <v>455</v>
      </c>
    </row>
    <row r="147" spans="2:65" s="1" customFormat="1" ht="21.75" customHeight="1">
      <c r="B147" s="135"/>
      <c r="C147" s="136" t="s">
        <v>202</v>
      </c>
      <c r="D147" s="136" t="s">
        <v>144</v>
      </c>
      <c r="E147" s="137" t="s">
        <v>203</v>
      </c>
      <c r="F147" s="138" t="s">
        <v>204</v>
      </c>
      <c r="G147" s="139" t="s">
        <v>184</v>
      </c>
      <c r="H147" s="140">
        <v>4.32</v>
      </c>
      <c r="I147" s="140"/>
      <c r="J147" s="140">
        <f t="shared" si="10"/>
        <v>0</v>
      </c>
      <c r="K147" s="141"/>
      <c r="L147" s="25"/>
      <c r="M147" s="142" t="s">
        <v>1</v>
      </c>
      <c r="N147" s="143" t="s">
        <v>33</v>
      </c>
      <c r="O147" s="144">
        <v>1.052</v>
      </c>
      <c r="P147" s="144">
        <f t="shared" si="11"/>
        <v>4.5446400000000002</v>
      </c>
      <c r="Q147" s="144">
        <v>5.5976999999999999E-2</v>
      </c>
      <c r="R147" s="144">
        <f t="shared" si="12"/>
        <v>0.24182064</v>
      </c>
      <c r="S147" s="144">
        <v>0</v>
      </c>
      <c r="T147" s="145">
        <f t="shared" si="13"/>
        <v>0</v>
      </c>
      <c r="AR147" s="146" t="s">
        <v>148</v>
      </c>
      <c r="AT147" s="146" t="s">
        <v>144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456</v>
      </c>
    </row>
    <row r="148" spans="2:65" s="1" customFormat="1" ht="24.2" customHeight="1">
      <c r="B148" s="135"/>
      <c r="C148" s="136" t="s">
        <v>206</v>
      </c>
      <c r="D148" s="136" t="s">
        <v>144</v>
      </c>
      <c r="E148" s="137" t="s">
        <v>207</v>
      </c>
      <c r="F148" s="138" t="s">
        <v>208</v>
      </c>
      <c r="G148" s="139" t="s">
        <v>184</v>
      </c>
      <c r="H148" s="140">
        <v>4.32</v>
      </c>
      <c r="I148" s="140"/>
      <c r="J148" s="140">
        <f t="shared" si="10"/>
        <v>0</v>
      </c>
      <c r="K148" s="141"/>
      <c r="L148" s="25"/>
      <c r="M148" s="142" t="s">
        <v>1</v>
      </c>
      <c r="N148" s="143" t="s">
        <v>33</v>
      </c>
      <c r="O148" s="144">
        <v>0.43</v>
      </c>
      <c r="P148" s="144">
        <f t="shared" si="11"/>
        <v>1.8576000000000001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148</v>
      </c>
      <c r="AT148" s="146" t="s">
        <v>144</v>
      </c>
      <c r="AU148" s="146" t="s">
        <v>80</v>
      </c>
      <c r="AY148" s="13" t="s">
        <v>142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8">
        <f t="shared" si="19"/>
        <v>0</v>
      </c>
      <c r="BL148" s="13" t="s">
        <v>148</v>
      </c>
      <c r="BM148" s="146" t="s">
        <v>457</v>
      </c>
    </row>
    <row r="149" spans="2:65" s="1" customFormat="1" ht="16.5" customHeight="1">
      <c r="B149" s="135"/>
      <c r="C149" s="136" t="s">
        <v>210</v>
      </c>
      <c r="D149" s="136" t="s">
        <v>144</v>
      </c>
      <c r="E149" s="137" t="s">
        <v>211</v>
      </c>
      <c r="F149" s="138" t="s">
        <v>212</v>
      </c>
      <c r="G149" s="139" t="s">
        <v>213</v>
      </c>
      <c r="H149" s="140">
        <v>0.11700000000000001</v>
      </c>
      <c r="I149" s="140"/>
      <c r="J149" s="140">
        <f t="shared" si="10"/>
        <v>0</v>
      </c>
      <c r="K149" s="141"/>
      <c r="L149" s="25"/>
      <c r="M149" s="142" t="s">
        <v>1</v>
      </c>
      <c r="N149" s="143" t="s">
        <v>33</v>
      </c>
      <c r="O149" s="144">
        <v>35.362000000000002</v>
      </c>
      <c r="P149" s="144">
        <f t="shared" si="11"/>
        <v>4.1373540000000002</v>
      </c>
      <c r="Q149" s="144">
        <v>1.0189584970000001</v>
      </c>
      <c r="R149" s="144">
        <f t="shared" si="12"/>
        <v>0.11921814414900002</v>
      </c>
      <c r="S149" s="144">
        <v>0</v>
      </c>
      <c r="T149" s="145">
        <f t="shared" si="13"/>
        <v>0</v>
      </c>
      <c r="AR149" s="146" t="s">
        <v>148</v>
      </c>
      <c r="AT149" s="146" t="s">
        <v>144</v>
      </c>
      <c r="AU149" s="146" t="s">
        <v>80</v>
      </c>
      <c r="AY149" s="13" t="s">
        <v>142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8">
        <f t="shared" si="19"/>
        <v>0</v>
      </c>
      <c r="BL149" s="13" t="s">
        <v>148</v>
      </c>
      <c r="BM149" s="146" t="s">
        <v>458</v>
      </c>
    </row>
    <row r="150" spans="2:65" s="11" customFormat="1" ht="23.1" customHeight="1">
      <c r="B150" s="124"/>
      <c r="D150" s="125" t="s">
        <v>66</v>
      </c>
      <c r="E150" s="133" t="s">
        <v>153</v>
      </c>
      <c r="F150" s="133" t="s">
        <v>215</v>
      </c>
      <c r="J150" s="134">
        <f>BK150</f>
        <v>0</v>
      </c>
      <c r="L150" s="124"/>
      <c r="M150" s="128"/>
      <c r="P150" s="129">
        <f>SUM(P151:P154)</f>
        <v>114.64618828999998</v>
      </c>
      <c r="R150" s="129">
        <f>SUM(R151:R154)</f>
        <v>26.689173652171998</v>
      </c>
      <c r="T150" s="130">
        <f>SUM(T151:T154)</f>
        <v>0</v>
      </c>
      <c r="AR150" s="125" t="s">
        <v>74</v>
      </c>
      <c r="AT150" s="131" t="s">
        <v>66</v>
      </c>
      <c r="AU150" s="131" t="s">
        <v>74</v>
      </c>
      <c r="AY150" s="125" t="s">
        <v>142</v>
      </c>
      <c r="BK150" s="132">
        <f>SUM(BK151:BK154)</f>
        <v>0</v>
      </c>
    </row>
    <row r="151" spans="2:65" s="1" customFormat="1" ht="16.5" customHeight="1">
      <c r="B151" s="135"/>
      <c r="C151" s="136" t="s">
        <v>216</v>
      </c>
      <c r="D151" s="136" t="s">
        <v>144</v>
      </c>
      <c r="E151" s="137" t="s">
        <v>217</v>
      </c>
      <c r="F151" s="138" t="s">
        <v>218</v>
      </c>
      <c r="G151" s="139" t="s">
        <v>147</v>
      </c>
      <c r="H151" s="140">
        <v>9.3770000000000007</v>
      </c>
      <c r="I151" s="140"/>
      <c r="J151" s="140">
        <f>ROUND(I151*H151,3)</f>
        <v>0</v>
      </c>
      <c r="K151" s="141"/>
      <c r="L151" s="25"/>
      <c r="M151" s="142" t="s">
        <v>1</v>
      </c>
      <c r="N151" s="143" t="s">
        <v>33</v>
      </c>
      <c r="O151" s="144">
        <v>1.0386899999999999</v>
      </c>
      <c r="P151" s="144">
        <f>O151*H151</f>
        <v>9.7397961300000002</v>
      </c>
      <c r="Q151" s="144">
        <v>2.3140380679999999</v>
      </c>
      <c r="R151" s="144">
        <f>Q151*H151</f>
        <v>21.698734963635999</v>
      </c>
      <c r="S151" s="144">
        <v>0</v>
      </c>
      <c r="T151" s="145">
        <f>S151*H151</f>
        <v>0</v>
      </c>
      <c r="AR151" s="146" t="s">
        <v>148</v>
      </c>
      <c r="AT151" s="146" t="s">
        <v>144</v>
      </c>
      <c r="AU151" s="146" t="s">
        <v>80</v>
      </c>
      <c r="AY151" s="13" t="s">
        <v>142</v>
      </c>
      <c r="BE151" s="147">
        <f>IF(N151="základná",J151,0)</f>
        <v>0</v>
      </c>
      <c r="BF151" s="147">
        <f>IF(N151="znížená",J151,0)</f>
        <v>0</v>
      </c>
      <c r="BG151" s="147">
        <f>IF(N151="zákl. prenesená",J151,0)</f>
        <v>0</v>
      </c>
      <c r="BH151" s="147">
        <f>IF(N151="zníž. prenesená",J151,0)</f>
        <v>0</v>
      </c>
      <c r="BI151" s="147">
        <f>IF(N151="nulová",J151,0)</f>
        <v>0</v>
      </c>
      <c r="BJ151" s="13" t="s">
        <v>80</v>
      </c>
      <c r="BK151" s="148">
        <f>ROUND(I151*H151,3)</f>
        <v>0</v>
      </c>
      <c r="BL151" s="13" t="s">
        <v>148</v>
      </c>
      <c r="BM151" s="146" t="s">
        <v>459</v>
      </c>
    </row>
    <row r="152" spans="2:65" s="1" customFormat="1" ht="24.2" customHeight="1">
      <c r="B152" s="135"/>
      <c r="C152" s="136" t="s">
        <v>220</v>
      </c>
      <c r="D152" s="136" t="s">
        <v>144</v>
      </c>
      <c r="E152" s="137" t="s">
        <v>221</v>
      </c>
      <c r="F152" s="138" t="s">
        <v>222</v>
      </c>
      <c r="G152" s="139" t="s">
        <v>184</v>
      </c>
      <c r="H152" s="140">
        <v>73.921999999999997</v>
      </c>
      <c r="I152" s="140"/>
      <c r="J152" s="140">
        <f>ROUND(I152*H152,3)</f>
        <v>0</v>
      </c>
      <c r="K152" s="141"/>
      <c r="L152" s="25"/>
      <c r="M152" s="142" t="s">
        <v>1</v>
      </c>
      <c r="N152" s="143" t="s">
        <v>33</v>
      </c>
      <c r="O152" s="144">
        <v>0.74063999999999997</v>
      </c>
      <c r="P152" s="144">
        <f>O152*H152</f>
        <v>54.749590079999997</v>
      </c>
      <c r="Q152" s="144">
        <v>5.9211670000000001E-2</v>
      </c>
      <c r="R152" s="144">
        <f>Q152*H152</f>
        <v>4.3770450697400003</v>
      </c>
      <c r="S152" s="144">
        <v>0</v>
      </c>
      <c r="T152" s="145">
        <f>S152*H152</f>
        <v>0</v>
      </c>
      <c r="AR152" s="146" t="s">
        <v>148</v>
      </c>
      <c r="AT152" s="146" t="s">
        <v>144</v>
      </c>
      <c r="AU152" s="146" t="s">
        <v>80</v>
      </c>
      <c r="AY152" s="13" t="s">
        <v>142</v>
      </c>
      <c r="BE152" s="147">
        <f>IF(N152="základná",J152,0)</f>
        <v>0</v>
      </c>
      <c r="BF152" s="147">
        <f>IF(N152="znížená",J152,0)</f>
        <v>0</v>
      </c>
      <c r="BG152" s="147">
        <f>IF(N152="zákl. prenesená",J152,0)</f>
        <v>0</v>
      </c>
      <c r="BH152" s="147">
        <f>IF(N152="zníž. prenesená",J152,0)</f>
        <v>0</v>
      </c>
      <c r="BI152" s="147">
        <f>IF(N152="nulová",J152,0)</f>
        <v>0</v>
      </c>
      <c r="BJ152" s="13" t="s">
        <v>80</v>
      </c>
      <c r="BK152" s="148">
        <f>ROUND(I152*H152,3)</f>
        <v>0</v>
      </c>
      <c r="BL152" s="13" t="s">
        <v>148</v>
      </c>
      <c r="BM152" s="146" t="s">
        <v>460</v>
      </c>
    </row>
    <row r="153" spans="2:65" s="1" customFormat="1" ht="24.2" customHeight="1">
      <c r="B153" s="135"/>
      <c r="C153" s="136" t="s">
        <v>7</v>
      </c>
      <c r="D153" s="136" t="s">
        <v>144</v>
      </c>
      <c r="E153" s="137" t="s">
        <v>224</v>
      </c>
      <c r="F153" s="138" t="s">
        <v>225</v>
      </c>
      <c r="G153" s="139" t="s">
        <v>184</v>
      </c>
      <c r="H153" s="140">
        <v>73.921999999999997</v>
      </c>
      <c r="I153" s="140"/>
      <c r="J153" s="140">
        <f>ROUND(I153*H153,3)</f>
        <v>0</v>
      </c>
      <c r="K153" s="141"/>
      <c r="L153" s="25"/>
      <c r="M153" s="142" t="s">
        <v>1</v>
      </c>
      <c r="N153" s="143" t="s">
        <v>33</v>
      </c>
      <c r="O153" s="144">
        <v>0.38600000000000001</v>
      </c>
      <c r="P153" s="144">
        <f>O153*H153</f>
        <v>28.533891999999998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148</v>
      </c>
      <c r="AT153" s="146" t="s">
        <v>144</v>
      </c>
      <c r="AU153" s="146" t="s">
        <v>80</v>
      </c>
      <c r="AY153" s="13" t="s">
        <v>142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80</v>
      </c>
      <c r="BK153" s="148">
        <f>ROUND(I153*H153,3)</f>
        <v>0</v>
      </c>
      <c r="BL153" s="13" t="s">
        <v>148</v>
      </c>
      <c r="BM153" s="146" t="s">
        <v>461</v>
      </c>
    </row>
    <row r="154" spans="2:65" s="1" customFormat="1" ht="16.5" customHeight="1">
      <c r="B154" s="135"/>
      <c r="C154" s="136" t="s">
        <v>227</v>
      </c>
      <c r="D154" s="136" t="s">
        <v>144</v>
      </c>
      <c r="E154" s="137" t="s">
        <v>228</v>
      </c>
      <c r="F154" s="138" t="s">
        <v>229</v>
      </c>
      <c r="G154" s="139" t="s">
        <v>213</v>
      </c>
      <c r="H154" s="140">
        <v>0.60399999999999998</v>
      </c>
      <c r="I154" s="140"/>
      <c r="J154" s="140">
        <f>ROUND(I154*H154,3)</f>
        <v>0</v>
      </c>
      <c r="K154" s="141"/>
      <c r="L154" s="25"/>
      <c r="M154" s="142" t="s">
        <v>1</v>
      </c>
      <c r="N154" s="143" t="s">
        <v>33</v>
      </c>
      <c r="O154" s="144">
        <v>35.799520000000001</v>
      </c>
      <c r="P154" s="144">
        <f>O154*H154</f>
        <v>21.62291008</v>
      </c>
      <c r="Q154" s="144">
        <v>1.015552349</v>
      </c>
      <c r="R154" s="144">
        <f>Q154*H154</f>
        <v>0.61339361879599996</v>
      </c>
      <c r="S154" s="144">
        <v>0</v>
      </c>
      <c r="T154" s="145">
        <f>S154*H154</f>
        <v>0</v>
      </c>
      <c r="AR154" s="146" t="s">
        <v>148</v>
      </c>
      <c r="AT154" s="146" t="s">
        <v>144</v>
      </c>
      <c r="AU154" s="146" t="s">
        <v>80</v>
      </c>
      <c r="AY154" s="13" t="s">
        <v>142</v>
      </c>
      <c r="BE154" s="147">
        <f>IF(N154="základná",J154,0)</f>
        <v>0</v>
      </c>
      <c r="BF154" s="147">
        <f>IF(N154="znížená",J154,0)</f>
        <v>0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3" t="s">
        <v>80</v>
      </c>
      <c r="BK154" s="148">
        <f>ROUND(I154*H154,3)</f>
        <v>0</v>
      </c>
      <c r="BL154" s="13" t="s">
        <v>148</v>
      </c>
      <c r="BM154" s="146" t="s">
        <v>462</v>
      </c>
    </row>
    <row r="155" spans="2:65" s="11" customFormat="1" ht="23.1" customHeight="1">
      <c r="B155" s="124"/>
      <c r="D155" s="125" t="s">
        <v>66</v>
      </c>
      <c r="E155" s="133" t="s">
        <v>231</v>
      </c>
      <c r="F155" s="133" t="s">
        <v>232</v>
      </c>
      <c r="J155" s="134">
        <f>BK155</f>
        <v>0</v>
      </c>
      <c r="L155" s="124"/>
      <c r="M155" s="128"/>
      <c r="P155" s="129">
        <f>P156</f>
        <v>484.04444999999998</v>
      </c>
      <c r="R155" s="129">
        <f>R156</f>
        <v>0</v>
      </c>
      <c r="T155" s="130">
        <f>T156</f>
        <v>0</v>
      </c>
      <c r="AR155" s="125" t="s">
        <v>74</v>
      </c>
      <c r="AT155" s="131" t="s">
        <v>66</v>
      </c>
      <c r="AU155" s="131" t="s">
        <v>74</v>
      </c>
      <c r="AY155" s="125" t="s">
        <v>142</v>
      </c>
      <c r="BK155" s="132">
        <f>BK156</f>
        <v>0</v>
      </c>
    </row>
    <row r="156" spans="2:65" s="1" customFormat="1" ht="24.2" customHeight="1">
      <c r="B156" s="135"/>
      <c r="C156" s="136" t="s">
        <v>233</v>
      </c>
      <c r="D156" s="136" t="s">
        <v>144</v>
      </c>
      <c r="E156" s="137" t="s">
        <v>234</v>
      </c>
      <c r="F156" s="138" t="s">
        <v>235</v>
      </c>
      <c r="G156" s="139" t="s">
        <v>213</v>
      </c>
      <c r="H156" s="140">
        <v>539.02499999999998</v>
      </c>
      <c r="I156" s="140"/>
      <c r="J156" s="140">
        <f>ROUND(I156*H156,3)</f>
        <v>0</v>
      </c>
      <c r="K156" s="141"/>
      <c r="L156" s="25"/>
      <c r="M156" s="142" t="s">
        <v>1</v>
      </c>
      <c r="N156" s="143" t="s">
        <v>33</v>
      </c>
      <c r="O156" s="144">
        <v>0.89800000000000002</v>
      </c>
      <c r="P156" s="144">
        <f>O156*H156</f>
        <v>484.04444999999998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148</v>
      </c>
      <c r="AT156" s="146" t="s">
        <v>144</v>
      </c>
      <c r="AU156" s="146" t="s">
        <v>80</v>
      </c>
      <c r="AY156" s="13" t="s">
        <v>142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80</v>
      </c>
      <c r="BK156" s="148">
        <f>ROUND(I156*H156,3)</f>
        <v>0</v>
      </c>
      <c r="BL156" s="13" t="s">
        <v>148</v>
      </c>
      <c r="BM156" s="146" t="s">
        <v>463</v>
      </c>
    </row>
    <row r="157" spans="2:65" s="11" customFormat="1" ht="26.1" customHeight="1">
      <c r="B157" s="124"/>
      <c r="D157" s="125" t="s">
        <v>66</v>
      </c>
      <c r="E157" s="126" t="s">
        <v>237</v>
      </c>
      <c r="F157" s="126" t="s">
        <v>238</v>
      </c>
      <c r="J157" s="127">
        <f>BK157</f>
        <v>0</v>
      </c>
      <c r="L157" s="124"/>
      <c r="M157" s="128"/>
      <c r="P157" s="129">
        <f>P158+P164+P175</f>
        <v>84.519902070000001</v>
      </c>
      <c r="R157" s="129">
        <f>R158+R164+R175</f>
        <v>2.7471950650100005</v>
      </c>
      <c r="T157" s="130">
        <f>T158+T164+T175</f>
        <v>0</v>
      </c>
      <c r="AR157" s="125" t="s">
        <v>74</v>
      </c>
      <c r="AT157" s="131" t="s">
        <v>66</v>
      </c>
      <c r="AU157" s="131" t="s">
        <v>67</v>
      </c>
      <c r="AY157" s="125" t="s">
        <v>142</v>
      </c>
      <c r="BK157" s="132">
        <f>BK158+BK164+BK175</f>
        <v>0</v>
      </c>
    </row>
    <row r="158" spans="2:65" s="11" customFormat="1" ht="23.1" customHeight="1">
      <c r="B158" s="124"/>
      <c r="D158" s="125" t="s">
        <v>66</v>
      </c>
      <c r="E158" s="133" t="s">
        <v>239</v>
      </c>
      <c r="F158" s="133" t="s">
        <v>240</v>
      </c>
      <c r="J158" s="134">
        <f>BK158</f>
        <v>0</v>
      </c>
      <c r="L158" s="124"/>
      <c r="M158" s="128"/>
      <c r="P158" s="129">
        <f>SUM(P159:P163)</f>
        <v>8.7298504499999989</v>
      </c>
      <c r="R158" s="129">
        <f>SUM(R159:R163)</f>
        <v>0.71335000000000004</v>
      </c>
      <c r="T158" s="130">
        <f>SUM(T159:T163)</f>
        <v>0</v>
      </c>
      <c r="AR158" s="125" t="s">
        <v>74</v>
      </c>
      <c r="AT158" s="131" t="s">
        <v>66</v>
      </c>
      <c r="AU158" s="131" t="s">
        <v>74</v>
      </c>
      <c r="AY158" s="125" t="s">
        <v>142</v>
      </c>
      <c r="BK158" s="132">
        <f>SUM(BK159:BK163)</f>
        <v>0</v>
      </c>
    </row>
    <row r="159" spans="2:65" s="1" customFormat="1" ht="24.2" customHeight="1">
      <c r="B159" s="135"/>
      <c r="C159" s="136" t="s">
        <v>241</v>
      </c>
      <c r="D159" s="136" t="s">
        <v>144</v>
      </c>
      <c r="E159" s="137" t="s">
        <v>251</v>
      </c>
      <c r="F159" s="138" t="s">
        <v>252</v>
      </c>
      <c r="G159" s="139" t="s">
        <v>253</v>
      </c>
      <c r="H159" s="140">
        <v>64.808999999999997</v>
      </c>
      <c r="I159" s="140"/>
      <c r="J159" s="140">
        <f>ROUND(I159*H159,3)</f>
        <v>0</v>
      </c>
      <c r="K159" s="141"/>
      <c r="L159" s="25"/>
      <c r="M159" s="142" t="s">
        <v>1</v>
      </c>
      <c r="N159" s="143" t="s">
        <v>33</v>
      </c>
      <c r="O159" s="144">
        <v>4.6050000000000001E-2</v>
      </c>
      <c r="P159" s="144">
        <f>O159*H159</f>
        <v>2.9844544499999999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148</v>
      </c>
      <c r="AT159" s="146" t="s">
        <v>144</v>
      </c>
      <c r="AU159" s="146" t="s">
        <v>80</v>
      </c>
      <c r="AY159" s="13" t="s">
        <v>142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80</v>
      </c>
      <c r="BK159" s="148">
        <f>ROUND(I159*H159,3)</f>
        <v>0</v>
      </c>
      <c r="BL159" s="13" t="s">
        <v>148</v>
      </c>
      <c r="BM159" s="146" t="s">
        <v>464</v>
      </c>
    </row>
    <row r="160" spans="2:65" s="1" customFormat="1" ht="24.2" customHeight="1">
      <c r="B160" s="135"/>
      <c r="C160" s="149" t="s">
        <v>245</v>
      </c>
      <c r="D160" s="149" t="s">
        <v>246</v>
      </c>
      <c r="E160" s="150" t="s">
        <v>256</v>
      </c>
      <c r="F160" s="151" t="s">
        <v>257</v>
      </c>
      <c r="G160" s="152" t="s">
        <v>147</v>
      </c>
      <c r="H160" s="153">
        <v>0.11700000000000001</v>
      </c>
      <c r="I160" s="153"/>
      <c r="J160" s="153">
        <f>ROUND(I160*H160,3)</f>
        <v>0</v>
      </c>
      <c r="K160" s="154"/>
      <c r="L160" s="155"/>
      <c r="M160" s="156" t="s">
        <v>1</v>
      </c>
      <c r="N160" s="157" t="s">
        <v>33</v>
      </c>
      <c r="O160" s="144">
        <v>0</v>
      </c>
      <c r="P160" s="144">
        <f>O160*H160</f>
        <v>0</v>
      </c>
      <c r="Q160" s="144">
        <v>0.55000000000000004</v>
      </c>
      <c r="R160" s="144">
        <f>Q160*H160</f>
        <v>6.4350000000000004E-2</v>
      </c>
      <c r="S160" s="144">
        <v>0</v>
      </c>
      <c r="T160" s="145">
        <f>S160*H160</f>
        <v>0</v>
      </c>
      <c r="AR160" s="146" t="s">
        <v>258</v>
      </c>
      <c r="AT160" s="146" t="s">
        <v>246</v>
      </c>
      <c r="AU160" s="146" t="s">
        <v>80</v>
      </c>
      <c r="AY160" s="13" t="s">
        <v>142</v>
      </c>
      <c r="BE160" s="147">
        <f>IF(N160="základná",J160,0)</f>
        <v>0</v>
      </c>
      <c r="BF160" s="147">
        <f>IF(N160="znížená",J160,0)</f>
        <v>0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3" t="s">
        <v>80</v>
      </c>
      <c r="BK160" s="148">
        <f>ROUND(I160*H160,3)</f>
        <v>0</v>
      </c>
      <c r="BL160" s="13" t="s">
        <v>206</v>
      </c>
      <c r="BM160" s="146" t="s">
        <v>465</v>
      </c>
    </row>
    <row r="161" spans="2:65" s="1" customFormat="1" ht="16.5" customHeight="1">
      <c r="B161" s="135"/>
      <c r="C161" s="136" t="s">
        <v>250</v>
      </c>
      <c r="D161" s="136" t="s">
        <v>144</v>
      </c>
      <c r="E161" s="137" t="s">
        <v>261</v>
      </c>
      <c r="F161" s="138" t="s">
        <v>262</v>
      </c>
      <c r="G161" s="139" t="s">
        <v>253</v>
      </c>
      <c r="H161" s="140">
        <v>81.96</v>
      </c>
      <c r="I161" s="140"/>
      <c r="J161" s="140">
        <f>ROUND(I161*H161,3)</f>
        <v>0</v>
      </c>
      <c r="K161" s="141"/>
      <c r="L161" s="25"/>
      <c r="M161" s="142" t="s">
        <v>1</v>
      </c>
      <c r="N161" s="143" t="s">
        <v>33</v>
      </c>
      <c r="O161" s="144">
        <v>7.0099999999999996E-2</v>
      </c>
      <c r="P161" s="144">
        <f>O161*H161</f>
        <v>5.7453959999999995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AR161" s="146" t="s">
        <v>148</v>
      </c>
      <c r="AT161" s="146" t="s">
        <v>144</v>
      </c>
      <c r="AU161" s="146" t="s">
        <v>80</v>
      </c>
      <c r="AY161" s="13" t="s">
        <v>142</v>
      </c>
      <c r="BE161" s="147">
        <f>IF(N161="základná",J161,0)</f>
        <v>0</v>
      </c>
      <c r="BF161" s="147">
        <f>IF(N161="znížená",J161,0)</f>
        <v>0</v>
      </c>
      <c r="BG161" s="147">
        <f>IF(N161="zákl. prenesená",J161,0)</f>
        <v>0</v>
      </c>
      <c r="BH161" s="147">
        <f>IF(N161="zníž. prenesená",J161,0)</f>
        <v>0</v>
      </c>
      <c r="BI161" s="147">
        <f>IF(N161="nulová",J161,0)</f>
        <v>0</v>
      </c>
      <c r="BJ161" s="13" t="s">
        <v>80</v>
      </c>
      <c r="BK161" s="148">
        <f>ROUND(I161*H161,3)</f>
        <v>0</v>
      </c>
      <c r="BL161" s="13" t="s">
        <v>148</v>
      </c>
      <c r="BM161" s="146" t="s">
        <v>466</v>
      </c>
    </row>
    <row r="162" spans="2:65" s="1" customFormat="1" ht="24.2" customHeight="1">
      <c r="B162" s="135"/>
      <c r="C162" s="149" t="s">
        <v>255</v>
      </c>
      <c r="D162" s="149" t="s">
        <v>246</v>
      </c>
      <c r="E162" s="150" t="s">
        <v>265</v>
      </c>
      <c r="F162" s="151" t="s">
        <v>266</v>
      </c>
      <c r="G162" s="152" t="s">
        <v>147</v>
      </c>
      <c r="H162" s="153">
        <v>1.18</v>
      </c>
      <c r="I162" s="153"/>
      <c r="J162" s="153">
        <f>ROUND(I162*H162,3)</f>
        <v>0</v>
      </c>
      <c r="K162" s="154"/>
      <c r="L162" s="155"/>
      <c r="M162" s="156" t="s">
        <v>1</v>
      </c>
      <c r="N162" s="157" t="s">
        <v>33</v>
      </c>
      <c r="O162" s="144">
        <v>0</v>
      </c>
      <c r="P162" s="144">
        <f>O162*H162</f>
        <v>0</v>
      </c>
      <c r="Q162" s="144">
        <v>0.55000000000000004</v>
      </c>
      <c r="R162" s="144">
        <f>Q162*H162</f>
        <v>0.64900000000000002</v>
      </c>
      <c r="S162" s="144">
        <v>0</v>
      </c>
      <c r="T162" s="145">
        <f>S162*H162</f>
        <v>0</v>
      </c>
      <c r="AR162" s="146" t="s">
        <v>258</v>
      </c>
      <c r="AT162" s="146" t="s">
        <v>246</v>
      </c>
      <c r="AU162" s="146" t="s">
        <v>80</v>
      </c>
      <c r="AY162" s="13" t="s">
        <v>142</v>
      </c>
      <c r="BE162" s="147">
        <f>IF(N162="základná",J162,0)</f>
        <v>0</v>
      </c>
      <c r="BF162" s="147">
        <f>IF(N162="znížená",J162,0)</f>
        <v>0</v>
      </c>
      <c r="BG162" s="147">
        <f>IF(N162="zákl. prenesená",J162,0)</f>
        <v>0</v>
      </c>
      <c r="BH162" s="147">
        <f>IF(N162="zníž. prenesená",J162,0)</f>
        <v>0</v>
      </c>
      <c r="BI162" s="147">
        <f>IF(N162="nulová",J162,0)</f>
        <v>0</v>
      </c>
      <c r="BJ162" s="13" t="s">
        <v>80</v>
      </c>
      <c r="BK162" s="148">
        <f>ROUND(I162*H162,3)</f>
        <v>0</v>
      </c>
      <c r="BL162" s="13" t="s">
        <v>206</v>
      </c>
      <c r="BM162" s="146" t="s">
        <v>467</v>
      </c>
    </row>
    <row r="163" spans="2:65" s="1" customFormat="1" ht="24.2" customHeight="1">
      <c r="B163" s="135"/>
      <c r="C163" s="136" t="s">
        <v>260</v>
      </c>
      <c r="D163" s="136" t="s">
        <v>144</v>
      </c>
      <c r="E163" s="137" t="s">
        <v>269</v>
      </c>
      <c r="F163" s="138" t="s">
        <v>270</v>
      </c>
      <c r="G163" s="139" t="s">
        <v>271</v>
      </c>
      <c r="H163" s="140">
        <v>4.1139999999999999</v>
      </c>
      <c r="I163" s="140"/>
      <c r="J163" s="140">
        <f>ROUND(I163*H163,3)</f>
        <v>0</v>
      </c>
      <c r="K163" s="141"/>
      <c r="L163" s="25"/>
      <c r="M163" s="142" t="s">
        <v>1</v>
      </c>
      <c r="N163" s="143" t="s">
        <v>33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206</v>
      </c>
      <c r="AT163" s="146" t="s">
        <v>144</v>
      </c>
      <c r="AU163" s="146" t="s">
        <v>80</v>
      </c>
      <c r="AY163" s="13" t="s">
        <v>142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80</v>
      </c>
      <c r="BK163" s="148">
        <f>ROUND(I163*H163,3)</f>
        <v>0</v>
      </c>
      <c r="BL163" s="13" t="s">
        <v>206</v>
      </c>
      <c r="BM163" s="146" t="s">
        <v>468</v>
      </c>
    </row>
    <row r="164" spans="2:65" s="11" customFormat="1" ht="23.1" customHeight="1">
      <c r="B164" s="124"/>
      <c r="D164" s="125" t="s">
        <v>66</v>
      </c>
      <c r="E164" s="133" t="s">
        <v>324</v>
      </c>
      <c r="F164" s="133" t="s">
        <v>325</v>
      </c>
      <c r="J164" s="134">
        <f>BK164</f>
        <v>0</v>
      </c>
      <c r="L164" s="124"/>
      <c r="M164" s="128"/>
      <c r="P164" s="129">
        <f>SUM(P165:P174)</f>
        <v>65.123155679999996</v>
      </c>
      <c r="R164" s="129">
        <f>SUM(R165:R174)</f>
        <v>2.0206693123000004</v>
      </c>
      <c r="T164" s="130">
        <f>SUM(T165:T174)</f>
        <v>0</v>
      </c>
      <c r="AR164" s="125" t="s">
        <v>80</v>
      </c>
      <c r="AT164" s="131" t="s">
        <v>66</v>
      </c>
      <c r="AU164" s="131" t="s">
        <v>74</v>
      </c>
      <c r="AY164" s="125" t="s">
        <v>142</v>
      </c>
      <c r="BK164" s="132">
        <f>SUM(BK165:BK174)</f>
        <v>0</v>
      </c>
    </row>
    <row r="165" spans="2:65" s="1" customFormat="1" ht="24.2" customHeight="1">
      <c r="B165" s="135"/>
      <c r="C165" s="136" t="s">
        <v>264</v>
      </c>
      <c r="D165" s="136" t="s">
        <v>144</v>
      </c>
      <c r="E165" s="137" t="s">
        <v>347</v>
      </c>
      <c r="F165" s="138" t="s">
        <v>348</v>
      </c>
      <c r="G165" s="139" t="s">
        <v>184</v>
      </c>
      <c r="H165" s="140">
        <v>75.03</v>
      </c>
      <c r="I165" s="140"/>
      <c r="J165" s="140">
        <f t="shared" ref="J165:J174" si="20">ROUND(I165*H165,3)</f>
        <v>0</v>
      </c>
      <c r="K165" s="141"/>
      <c r="L165" s="25"/>
      <c r="M165" s="142" t="s">
        <v>1</v>
      </c>
      <c r="N165" s="143" t="s">
        <v>33</v>
      </c>
      <c r="O165" s="144">
        <v>0.34046999999999999</v>
      </c>
      <c r="P165" s="144">
        <f t="shared" ref="P165:P174" si="21">O165*H165</f>
        <v>25.5454641</v>
      </c>
      <c r="Q165" s="144">
        <v>1.4305500000000001E-3</v>
      </c>
      <c r="R165" s="144">
        <f t="shared" ref="R165:R174" si="22">Q165*H165</f>
        <v>0.10733416650000001</v>
      </c>
      <c r="S165" s="144">
        <v>0</v>
      </c>
      <c r="T165" s="145">
        <f t="shared" ref="T165:T174" si="23">S165*H165</f>
        <v>0</v>
      </c>
      <c r="AR165" s="146" t="s">
        <v>206</v>
      </c>
      <c r="AT165" s="146" t="s">
        <v>144</v>
      </c>
      <c r="AU165" s="146" t="s">
        <v>80</v>
      </c>
      <c r="AY165" s="13" t="s">
        <v>142</v>
      </c>
      <c r="BE165" s="147">
        <f t="shared" ref="BE165:BE174" si="24">IF(N165="základná",J165,0)</f>
        <v>0</v>
      </c>
      <c r="BF165" s="147">
        <f t="shared" ref="BF165:BF174" si="25">IF(N165="znížená",J165,0)</f>
        <v>0</v>
      </c>
      <c r="BG165" s="147">
        <f t="shared" ref="BG165:BG174" si="26">IF(N165="zákl. prenesená",J165,0)</f>
        <v>0</v>
      </c>
      <c r="BH165" s="147">
        <f t="shared" ref="BH165:BH174" si="27">IF(N165="zníž. prenesená",J165,0)</f>
        <v>0</v>
      </c>
      <c r="BI165" s="147">
        <f t="shared" ref="BI165:BI174" si="28">IF(N165="nulová",J165,0)</f>
        <v>0</v>
      </c>
      <c r="BJ165" s="13" t="s">
        <v>80</v>
      </c>
      <c r="BK165" s="148">
        <f t="shared" ref="BK165:BK174" si="29">ROUND(I165*H165,3)</f>
        <v>0</v>
      </c>
      <c r="BL165" s="13" t="s">
        <v>206</v>
      </c>
      <c r="BM165" s="146" t="s">
        <v>469</v>
      </c>
    </row>
    <row r="166" spans="2:65" s="1" customFormat="1" ht="21.75" customHeight="1">
      <c r="B166" s="135"/>
      <c r="C166" s="149" t="s">
        <v>268</v>
      </c>
      <c r="D166" s="149" t="s">
        <v>246</v>
      </c>
      <c r="E166" s="150" t="s">
        <v>351</v>
      </c>
      <c r="F166" s="151" t="s">
        <v>352</v>
      </c>
      <c r="G166" s="152" t="s">
        <v>184</v>
      </c>
      <c r="H166" s="153">
        <v>75.03</v>
      </c>
      <c r="I166" s="153"/>
      <c r="J166" s="153">
        <f t="shared" si="20"/>
        <v>0</v>
      </c>
      <c r="K166" s="154"/>
      <c r="L166" s="155"/>
      <c r="M166" s="156" t="s">
        <v>1</v>
      </c>
      <c r="N166" s="157" t="s">
        <v>33</v>
      </c>
      <c r="O166" s="144">
        <v>0</v>
      </c>
      <c r="P166" s="144">
        <f t="shared" si="21"/>
        <v>0</v>
      </c>
      <c r="Q166" s="144">
        <v>8.5000000000000006E-3</v>
      </c>
      <c r="R166" s="144">
        <f t="shared" si="22"/>
        <v>0.63775500000000007</v>
      </c>
      <c r="S166" s="144">
        <v>0</v>
      </c>
      <c r="T166" s="145">
        <f t="shared" si="23"/>
        <v>0</v>
      </c>
      <c r="AR166" s="146" t="s">
        <v>258</v>
      </c>
      <c r="AT166" s="146" t="s">
        <v>246</v>
      </c>
      <c r="AU166" s="146" t="s">
        <v>80</v>
      </c>
      <c r="AY166" s="13" t="s">
        <v>142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80</v>
      </c>
      <c r="BK166" s="148">
        <f t="shared" si="29"/>
        <v>0</v>
      </c>
      <c r="BL166" s="13" t="s">
        <v>206</v>
      </c>
      <c r="BM166" s="146" t="s">
        <v>470</v>
      </c>
    </row>
    <row r="167" spans="2:65" s="1" customFormat="1" ht="16.5" customHeight="1">
      <c r="B167" s="135"/>
      <c r="C167" s="149" t="s">
        <v>275</v>
      </c>
      <c r="D167" s="149" t="s">
        <v>246</v>
      </c>
      <c r="E167" s="150" t="s">
        <v>355</v>
      </c>
      <c r="F167" s="151" t="s">
        <v>356</v>
      </c>
      <c r="G167" s="152" t="s">
        <v>291</v>
      </c>
      <c r="H167" s="153">
        <v>112.545</v>
      </c>
      <c r="I167" s="153"/>
      <c r="J167" s="153">
        <f t="shared" si="20"/>
        <v>0</v>
      </c>
      <c r="K167" s="154"/>
      <c r="L167" s="155"/>
      <c r="M167" s="156" t="s">
        <v>1</v>
      </c>
      <c r="N167" s="157" t="s">
        <v>33</v>
      </c>
      <c r="O167" s="144">
        <v>0</v>
      </c>
      <c r="P167" s="144">
        <f t="shared" si="21"/>
        <v>0</v>
      </c>
      <c r="Q167" s="144">
        <v>1.2E-4</v>
      </c>
      <c r="R167" s="144">
        <f t="shared" si="22"/>
        <v>1.3505400000000001E-2</v>
      </c>
      <c r="S167" s="144">
        <v>0</v>
      </c>
      <c r="T167" s="145">
        <f t="shared" si="23"/>
        <v>0</v>
      </c>
      <c r="AR167" s="146" t="s">
        <v>258</v>
      </c>
      <c r="AT167" s="146" t="s">
        <v>246</v>
      </c>
      <c r="AU167" s="146" t="s">
        <v>80</v>
      </c>
      <c r="AY167" s="13" t="s">
        <v>142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80</v>
      </c>
      <c r="BK167" s="148">
        <f t="shared" si="29"/>
        <v>0</v>
      </c>
      <c r="BL167" s="13" t="s">
        <v>206</v>
      </c>
      <c r="BM167" s="146" t="s">
        <v>471</v>
      </c>
    </row>
    <row r="168" spans="2:65" s="1" customFormat="1" ht="24.2" customHeight="1">
      <c r="B168" s="135"/>
      <c r="C168" s="136" t="s">
        <v>279</v>
      </c>
      <c r="D168" s="136" t="s">
        <v>144</v>
      </c>
      <c r="E168" s="137" t="s">
        <v>383</v>
      </c>
      <c r="F168" s="138" t="s">
        <v>384</v>
      </c>
      <c r="G168" s="139" t="s">
        <v>385</v>
      </c>
      <c r="H168" s="140">
        <v>1196.0619999999999</v>
      </c>
      <c r="I168" s="140"/>
      <c r="J168" s="140">
        <f t="shared" si="20"/>
        <v>0</v>
      </c>
      <c r="K168" s="141"/>
      <c r="L168" s="25"/>
      <c r="M168" s="142" t="s">
        <v>1</v>
      </c>
      <c r="N168" s="143" t="s">
        <v>33</v>
      </c>
      <c r="O168" s="144">
        <v>3.3090000000000001E-2</v>
      </c>
      <c r="P168" s="144">
        <f t="shared" si="21"/>
        <v>39.57769158</v>
      </c>
      <c r="Q168" s="144">
        <v>4.5899999999999998E-5</v>
      </c>
      <c r="R168" s="144">
        <f t="shared" si="22"/>
        <v>5.4899245799999989E-2</v>
      </c>
      <c r="S168" s="144">
        <v>0</v>
      </c>
      <c r="T168" s="145">
        <f t="shared" si="23"/>
        <v>0</v>
      </c>
      <c r="AR168" s="146" t="s">
        <v>206</v>
      </c>
      <c r="AT168" s="146" t="s">
        <v>144</v>
      </c>
      <c r="AU168" s="146" t="s">
        <v>80</v>
      </c>
      <c r="AY168" s="13" t="s">
        <v>142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80</v>
      </c>
      <c r="BK168" s="148">
        <f t="shared" si="29"/>
        <v>0</v>
      </c>
      <c r="BL168" s="13" t="s">
        <v>206</v>
      </c>
      <c r="BM168" s="146" t="s">
        <v>472</v>
      </c>
    </row>
    <row r="169" spans="2:65" s="1" customFormat="1" ht="21.75" customHeight="1">
      <c r="B169" s="135"/>
      <c r="C169" s="149" t="s">
        <v>258</v>
      </c>
      <c r="D169" s="149" t="s">
        <v>246</v>
      </c>
      <c r="E169" s="150" t="s">
        <v>473</v>
      </c>
      <c r="F169" s="151" t="s">
        <v>474</v>
      </c>
      <c r="G169" s="152" t="s">
        <v>253</v>
      </c>
      <c r="H169" s="153">
        <v>19.335000000000001</v>
      </c>
      <c r="I169" s="153"/>
      <c r="J169" s="153">
        <f t="shared" si="20"/>
        <v>0</v>
      </c>
      <c r="K169" s="154"/>
      <c r="L169" s="155"/>
      <c r="M169" s="156" t="s">
        <v>1</v>
      </c>
      <c r="N169" s="157" t="s">
        <v>33</v>
      </c>
      <c r="O169" s="144">
        <v>0</v>
      </c>
      <c r="P169" s="144">
        <f t="shared" si="21"/>
        <v>0</v>
      </c>
      <c r="Q169" s="144">
        <v>2.53E-2</v>
      </c>
      <c r="R169" s="144">
        <f t="shared" si="22"/>
        <v>0.48917550000000004</v>
      </c>
      <c r="S169" s="144">
        <v>0</v>
      </c>
      <c r="T169" s="145">
        <f t="shared" si="23"/>
        <v>0</v>
      </c>
      <c r="AR169" s="146" t="s">
        <v>258</v>
      </c>
      <c r="AT169" s="146" t="s">
        <v>246</v>
      </c>
      <c r="AU169" s="146" t="s">
        <v>80</v>
      </c>
      <c r="AY169" s="13" t="s">
        <v>142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80</v>
      </c>
      <c r="BK169" s="148">
        <f t="shared" si="29"/>
        <v>0</v>
      </c>
      <c r="BL169" s="13" t="s">
        <v>206</v>
      </c>
      <c r="BM169" s="146" t="s">
        <v>475</v>
      </c>
    </row>
    <row r="170" spans="2:65" s="1" customFormat="1" ht="24.2" customHeight="1">
      <c r="B170" s="135"/>
      <c r="C170" s="149" t="s">
        <v>288</v>
      </c>
      <c r="D170" s="149" t="s">
        <v>246</v>
      </c>
      <c r="E170" s="150" t="s">
        <v>476</v>
      </c>
      <c r="F170" s="151" t="s">
        <v>477</v>
      </c>
      <c r="G170" s="152" t="s">
        <v>213</v>
      </c>
      <c r="H170" s="153">
        <v>0.247</v>
      </c>
      <c r="I170" s="153"/>
      <c r="J170" s="153">
        <f t="shared" si="20"/>
        <v>0</v>
      </c>
      <c r="K170" s="154"/>
      <c r="L170" s="155"/>
      <c r="M170" s="156" t="s">
        <v>1</v>
      </c>
      <c r="N170" s="157" t="s">
        <v>33</v>
      </c>
      <c r="O170" s="144">
        <v>0</v>
      </c>
      <c r="P170" s="144">
        <f t="shared" si="21"/>
        <v>0</v>
      </c>
      <c r="Q170" s="144">
        <v>1</v>
      </c>
      <c r="R170" s="144">
        <f t="shared" si="22"/>
        <v>0.247</v>
      </c>
      <c r="S170" s="144">
        <v>0</v>
      </c>
      <c r="T170" s="145">
        <f t="shared" si="23"/>
        <v>0</v>
      </c>
      <c r="AR170" s="146" t="s">
        <v>258</v>
      </c>
      <c r="AT170" s="146" t="s">
        <v>246</v>
      </c>
      <c r="AU170" s="146" t="s">
        <v>80</v>
      </c>
      <c r="AY170" s="13" t="s">
        <v>142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80</v>
      </c>
      <c r="BK170" s="148">
        <f t="shared" si="29"/>
        <v>0</v>
      </c>
      <c r="BL170" s="13" t="s">
        <v>206</v>
      </c>
      <c r="BM170" s="146" t="s">
        <v>478</v>
      </c>
    </row>
    <row r="171" spans="2:65" s="1" customFormat="1" ht="24.2" customHeight="1">
      <c r="B171" s="135"/>
      <c r="C171" s="149" t="s">
        <v>293</v>
      </c>
      <c r="D171" s="149" t="s">
        <v>246</v>
      </c>
      <c r="E171" s="150" t="s">
        <v>479</v>
      </c>
      <c r="F171" s="151" t="s">
        <v>480</v>
      </c>
      <c r="G171" s="152" t="s">
        <v>213</v>
      </c>
      <c r="H171" s="153">
        <v>0.41299999999999998</v>
      </c>
      <c r="I171" s="153"/>
      <c r="J171" s="153">
        <f t="shared" si="20"/>
        <v>0</v>
      </c>
      <c r="K171" s="154"/>
      <c r="L171" s="155"/>
      <c r="M171" s="156" t="s">
        <v>1</v>
      </c>
      <c r="N171" s="157" t="s">
        <v>33</v>
      </c>
      <c r="O171" s="144">
        <v>0</v>
      </c>
      <c r="P171" s="144">
        <f t="shared" si="21"/>
        <v>0</v>
      </c>
      <c r="Q171" s="144">
        <v>1</v>
      </c>
      <c r="R171" s="144">
        <f t="shared" si="22"/>
        <v>0.41299999999999998</v>
      </c>
      <c r="S171" s="144">
        <v>0</v>
      </c>
      <c r="T171" s="145">
        <f t="shared" si="23"/>
        <v>0</v>
      </c>
      <c r="AR171" s="146" t="s">
        <v>258</v>
      </c>
      <c r="AT171" s="146" t="s">
        <v>246</v>
      </c>
      <c r="AU171" s="146" t="s">
        <v>80</v>
      </c>
      <c r="AY171" s="13" t="s">
        <v>142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80</v>
      </c>
      <c r="BK171" s="148">
        <f t="shared" si="29"/>
        <v>0</v>
      </c>
      <c r="BL171" s="13" t="s">
        <v>206</v>
      </c>
      <c r="BM171" s="146" t="s">
        <v>481</v>
      </c>
    </row>
    <row r="172" spans="2:65" s="1" customFormat="1" ht="16.5" customHeight="1">
      <c r="B172" s="135"/>
      <c r="C172" s="149" t="s">
        <v>297</v>
      </c>
      <c r="D172" s="149" t="s">
        <v>246</v>
      </c>
      <c r="E172" s="150" t="s">
        <v>482</v>
      </c>
      <c r="F172" s="151" t="s">
        <v>483</v>
      </c>
      <c r="G172" s="152" t="s">
        <v>213</v>
      </c>
      <c r="H172" s="153">
        <v>4.5999999999999999E-2</v>
      </c>
      <c r="I172" s="153"/>
      <c r="J172" s="153">
        <f t="shared" si="20"/>
        <v>0</v>
      </c>
      <c r="K172" s="154"/>
      <c r="L172" s="155"/>
      <c r="M172" s="156" t="s">
        <v>1</v>
      </c>
      <c r="N172" s="157" t="s">
        <v>33</v>
      </c>
      <c r="O172" s="144">
        <v>0</v>
      </c>
      <c r="P172" s="144">
        <f t="shared" si="21"/>
        <v>0</v>
      </c>
      <c r="Q172" s="144">
        <v>1</v>
      </c>
      <c r="R172" s="144">
        <f t="shared" si="22"/>
        <v>4.5999999999999999E-2</v>
      </c>
      <c r="S172" s="144">
        <v>0</v>
      </c>
      <c r="T172" s="145">
        <f t="shared" si="23"/>
        <v>0</v>
      </c>
      <c r="AR172" s="146" t="s">
        <v>258</v>
      </c>
      <c r="AT172" s="146" t="s">
        <v>246</v>
      </c>
      <c r="AU172" s="146" t="s">
        <v>80</v>
      </c>
      <c r="AY172" s="13" t="s">
        <v>142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80</v>
      </c>
      <c r="BK172" s="148">
        <f t="shared" si="29"/>
        <v>0</v>
      </c>
      <c r="BL172" s="13" t="s">
        <v>206</v>
      </c>
      <c r="BM172" s="146" t="s">
        <v>484</v>
      </c>
    </row>
    <row r="173" spans="2:65" s="1" customFormat="1" ht="16.5" customHeight="1">
      <c r="B173" s="135"/>
      <c r="C173" s="149" t="s">
        <v>301</v>
      </c>
      <c r="D173" s="149" t="s">
        <v>246</v>
      </c>
      <c r="E173" s="150" t="s">
        <v>485</v>
      </c>
      <c r="F173" s="151" t="s">
        <v>486</v>
      </c>
      <c r="G173" s="152" t="s">
        <v>213</v>
      </c>
      <c r="H173" s="153">
        <v>1.2E-2</v>
      </c>
      <c r="I173" s="153"/>
      <c r="J173" s="153">
        <f t="shared" si="20"/>
        <v>0</v>
      </c>
      <c r="K173" s="154"/>
      <c r="L173" s="155"/>
      <c r="M173" s="156" t="s">
        <v>1</v>
      </c>
      <c r="N173" s="157" t="s">
        <v>33</v>
      </c>
      <c r="O173" s="144">
        <v>0</v>
      </c>
      <c r="P173" s="144">
        <f t="shared" si="21"/>
        <v>0</v>
      </c>
      <c r="Q173" s="144">
        <v>1</v>
      </c>
      <c r="R173" s="144">
        <f t="shared" si="22"/>
        <v>1.2E-2</v>
      </c>
      <c r="S173" s="144">
        <v>0</v>
      </c>
      <c r="T173" s="145">
        <f t="shared" si="23"/>
        <v>0</v>
      </c>
      <c r="AR173" s="146" t="s">
        <v>258</v>
      </c>
      <c r="AT173" s="146" t="s">
        <v>246</v>
      </c>
      <c r="AU173" s="146" t="s">
        <v>80</v>
      </c>
      <c r="AY173" s="13" t="s">
        <v>142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80</v>
      </c>
      <c r="BK173" s="148">
        <f t="shared" si="29"/>
        <v>0</v>
      </c>
      <c r="BL173" s="13" t="s">
        <v>206</v>
      </c>
      <c r="BM173" s="146" t="s">
        <v>487</v>
      </c>
    </row>
    <row r="174" spans="2:65" s="1" customFormat="1" ht="24.2" customHeight="1">
      <c r="B174" s="135"/>
      <c r="C174" s="136" t="s">
        <v>305</v>
      </c>
      <c r="D174" s="136" t="s">
        <v>144</v>
      </c>
      <c r="E174" s="137" t="s">
        <v>424</v>
      </c>
      <c r="F174" s="138" t="s">
        <v>425</v>
      </c>
      <c r="G174" s="139" t="s">
        <v>271</v>
      </c>
      <c r="H174" s="140">
        <v>43.941000000000003</v>
      </c>
      <c r="I174" s="140"/>
      <c r="J174" s="140">
        <f t="shared" si="20"/>
        <v>0</v>
      </c>
      <c r="K174" s="141"/>
      <c r="L174" s="25"/>
      <c r="M174" s="142" t="s">
        <v>1</v>
      </c>
      <c r="N174" s="143" t="s">
        <v>33</v>
      </c>
      <c r="O174" s="144">
        <v>0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206</v>
      </c>
      <c r="AT174" s="146" t="s">
        <v>144</v>
      </c>
      <c r="AU174" s="146" t="s">
        <v>80</v>
      </c>
      <c r="AY174" s="13" t="s">
        <v>142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80</v>
      </c>
      <c r="BK174" s="148">
        <f t="shared" si="29"/>
        <v>0</v>
      </c>
      <c r="BL174" s="13" t="s">
        <v>206</v>
      </c>
      <c r="BM174" s="146" t="s">
        <v>488</v>
      </c>
    </row>
    <row r="175" spans="2:65" s="11" customFormat="1" ht="23.1" customHeight="1">
      <c r="B175" s="124"/>
      <c r="D175" s="125" t="s">
        <v>66</v>
      </c>
      <c r="E175" s="133" t="s">
        <v>427</v>
      </c>
      <c r="F175" s="133" t="s">
        <v>428</v>
      </c>
      <c r="J175" s="134">
        <f>BK175</f>
        <v>0</v>
      </c>
      <c r="L175" s="124"/>
      <c r="M175" s="128"/>
      <c r="P175" s="129">
        <f>SUM(P176:P177)</f>
        <v>10.66689594</v>
      </c>
      <c r="R175" s="129">
        <f>SUM(R176:R177)</f>
        <v>1.3175752709999999E-2</v>
      </c>
      <c r="T175" s="130">
        <f>SUM(T176:T177)</f>
        <v>0</v>
      </c>
      <c r="AR175" s="125" t="s">
        <v>80</v>
      </c>
      <c r="AT175" s="131" t="s">
        <v>66</v>
      </c>
      <c r="AU175" s="131" t="s">
        <v>74</v>
      </c>
      <c r="AY175" s="125" t="s">
        <v>142</v>
      </c>
      <c r="BK175" s="132">
        <f>SUM(BK176:BK177)</f>
        <v>0</v>
      </c>
    </row>
    <row r="176" spans="2:65" s="1" customFormat="1" ht="24.2" customHeight="1">
      <c r="B176" s="135"/>
      <c r="C176" s="136" t="s">
        <v>311</v>
      </c>
      <c r="D176" s="136" t="s">
        <v>144</v>
      </c>
      <c r="E176" s="137" t="s">
        <v>430</v>
      </c>
      <c r="F176" s="138" t="s">
        <v>431</v>
      </c>
      <c r="G176" s="139" t="s">
        <v>184</v>
      </c>
      <c r="H176" s="140">
        <v>25.401</v>
      </c>
      <c r="I176" s="140"/>
      <c r="J176" s="140">
        <f>ROUND(I176*H176,3)</f>
        <v>0</v>
      </c>
      <c r="K176" s="141"/>
      <c r="L176" s="25"/>
      <c r="M176" s="142" t="s">
        <v>1</v>
      </c>
      <c r="N176" s="143" t="s">
        <v>33</v>
      </c>
      <c r="O176" s="144">
        <v>5.9429999999999997E-2</v>
      </c>
      <c r="P176" s="144">
        <f>O176*H176</f>
        <v>1.5095814299999999</v>
      </c>
      <c r="Q176" s="144">
        <v>2.3593999999999999E-4</v>
      </c>
      <c r="R176" s="144">
        <f>Q176*H176</f>
        <v>5.9931119399999995E-3</v>
      </c>
      <c r="S176" s="144">
        <v>0</v>
      </c>
      <c r="T176" s="145">
        <f>S176*H176</f>
        <v>0</v>
      </c>
      <c r="AR176" s="146" t="s">
        <v>206</v>
      </c>
      <c r="AT176" s="146" t="s">
        <v>144</v>
      </c>
      <c r="AU176" s="146" t="s">
        <v>80</v>
      </c>
      <c r="AY176" s="13" t="s">
        <v>142</v>
      </c>
      <c r="BE176" s="147">
        <f>IF(N176="základná",J176,0)</f>
        <v>0</v>
      </c>
      <c r="BF176" s="147">
        <f>IF(N176="znížená",J176,0)</f>
        <v>0</v>
      </c>
      <c r="BG176" s="147">
        <f>IF(N176="zákl. prenesená",J176,0)</f>
        <v>0</v>
      </c>
      <c r="BH176" s="147">
        <f>IF(N176="zníž. prenesená",J176,0)</f>
        <v>0</v>
      </c>
      <c r="BI176" s="147">
        <f>IF(N176="nulová",J176,0)</f>
        <v>0</v>
      </c>
      <c r="BJ176" s="13" t="s">
        <v>80</v>
      </c>
      <c r="BK176" s="148">
        <f>ROUND(I176*H176,3)</f>
        <v>0</v>
      </c>
      <c r="BL176" s="13" t="s">
        <v>206</v>
      </c>
      <c r="BM176" s="146" t="s">
        <v>489</v>
      </c>
    </row>
    <row r="177" spans="2:65" s="1" customFormat="1" ht="24.2" customHeight="1">
      <c r="B177" s="135"/>
      <c r="C177" s="136" t="s">
        <v>316</v>
      </c>
      <c r="D177" s="136" t="s">
        <v>144</v>
      </c>
      <c r="E177" s="137" t="s">
        <v>434</v>
      </c>
      <c r="F177" s="138" t="s">
        <v>435</v>
      </c>
      <c r="G177" s="139" t="s">
        <v>184</v>
      </c>
      <c r="H177" s="140">
        <v>25.401</v>
      </c>
      <c r="I177" s="140"/>
      <c r="J177" s="140">
        <f>ROUND(I177*H177,3)</f>
        <v>0</v>
      </c>
      <c r="K177" s="141"/>
      <c r="L177" s="25"/>
      <c r="M177" s="158" t="s">
        <v>1</v>
      </c>
      <c r="N177" s="159" t="s">
        <v>33</v>
      </c>
      <c r="O177" s="160">
        <v>0.36051</v>
      </c>
      <c r="P177" s="160">
        <f>O177*H177</f>
        <v>9.1573145099999991</v>
      </c>
      <c r="Q177" s="160">
        <v>2.8277E-4</v>
      </c>
      <c r="R177" s="160">
        <f>Q177*H177</f>
        <v>7.1826407700000001E-3</v>
      </c>
      <c r="S177" s="160">
        <v>0</v>
      </c>
      <c r="T177" s="161">
        <f>S177*H177</f>
        <v>0</v>
      </c>
      <c r="AR177" s="146" t="s">
        <v>206</v>
      </c>
      <c r="AT177" s="146" t="s">
        <v>144</v>
      </c>
      <c r="AU177" s="146" t="s">
        <v>80</v>
      </c>
      <c r="AY177" s="13" t="s">
        <v>142</v>
      </c>
      <c r="BE177" s="147">
        <f>IF(N177="základná",J177,0)</f>
        <v>0</v>
      </c>
      <c r="BF177" s="147">
        <f>IF(N177="znížená",J177,0)</f>
        <v>0</v>
      </c>
      <c r="BG177" s="147">
        <f>IF(N177="zákl. prenesená",J177,0)</f>
        <v>0</v>
      </c>
      <c r="BH177" s="147">
        <f>IF(N177="zníž. prenesená",J177,0)</f>
        <v>0</v>
      </c>
      <c r="BI177" s="147">
        <f>IF(N177="nulová",J177,0)</f>
        <v>0</v>
      </c>
      <c r="BJ177" s="13" t="s">
        <v>80</v>
      </c>
      <c r="BK177" s="148">
        <f>ROUND(I177*H177,3)</f>
        <v>0</v>
      </c>
      <c r="BL177" s="13" t="s">
        <v>206</v>
      </c>
      <c r="BM177" s="146" t="s">
        <v>490</v>
      </c>
    </row>
    <row r="178" spans="2:65" s="1" customFormat="1" ht="6.95" customHeight="1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25"/>
    </row>
  </sheetData>
  <autoFilter ref="C128:K177" xr:uid="{00000000-0009-0000-0000-000002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M177"/>
  <sheetViews>
    <sheetView showGridLines="0" view="pageBreakPreview" topLeftCell="A154" zoomScale="83" zoomScaleNormal="100" workbookViewId="0">
      <selection activeCell="F155" sqref="F155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497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498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499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500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ROUND((SUM(BE126:BE176)),  2)</f>
        <v>0</v>
      </c>
      <c r="G33" s="93"/>
      <c r="H33" s="93"/>
      <c r="I33" s="94">
        <v>0.2</v>
      </c>
      <c r="J33" s="92">
        <f>ROUND(((SUM(BE126:BE176))*I33),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ROUND((SUM(BF126:BF176)),  2)</f>
        <v>0</v>
      </c>
      <c r="I34" s="95">
        <v>0.2</v>
      </c>
      <c r="J34" s="81">
        <f>ROUND(((SUM(BF126:BF176))*I34),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ROUND((SUM(BG126:BG176)),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ROUND((SUM(BH126:BH176)),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ROUND((SUM(BI126:BI176)),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03 - Vodovodná prípojka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>Lenartov,p.č.: 2829/1, 2829/2, 2831/23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25.7" customHeight="1">
      <c r="B91" s="25"/>
      <c r="C91" s="22" t="s">
        <v>17</v>
      </c>
      <c r="F91" s="20" t="str">
        <f>E15</f>
        <v>Zuzana Jurová, Malcov 113, okr. Bardejov, 086 06</v>
      </c>
      <c r="I91" s="22" t="s">
        <v>22</v>
      </c>
      <c r="J91" s="23" t="str">
        <f>E21</f>
        <v>Ing. Pavol Fedorčák, PhD.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J126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116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2:12" s="9" customFormat="1" ht="20.100000000000001" customHeight="1">
      <c r="B98" s="111"/>
      <c r="D98" s="112" t="s">
        <v>117</v>
      </c>
      <c r="E98" s="113"/>
      <c r="F98" s="113"/>
      <c r="G98" s="113"/>
      <c r="H98" s="113"/>
      <c r="I98" s="113"/>
      <c r="J98" s="114">
        <f>J128</f>
        <v>0</v>
      </c>
      <c r="L98" s="111"/>
    </row>
    <row r="99" spans="2:12" s="9" customFormat="1" ht="20.100000000000001" customHeight="1">
      <c r="B99" s="111"/>
      <c r="D99" s="112" t="s">
        <v>501</v>
      </c>
      <c r="E99" s="113"/>
      <c r="F99" s="113"/>
      <c r="G99" s="113"/>
      <c r="H99" s="113"/>
      <c r="I99" s="113"/>
      <c r="J99" s="114">
        <f>J139</f>
        <v>0</v>
      </c>
      <c r="L99" s="111"/>
    </row>
    <row r="100" spans="2:12" s="9" customFormat="1" ht="20.100000000000001" customHeight="1">
      <c r="B100" s="111"/>
      <c r="D100" s="112" t="s">
        <v>502</v>
      </c>
      <c r="E100" s="113"/>
      <c r="F100" s="113"/>
      <c r="G100" s="113"/>
      <c r="H100" s="113"/>
      <c r="I100" s="113"/>
      <c r="J100" s="114">
        <f>J141</f>
        <v>0</v>
      </c>
      <c r="L100" s="111"/>
    </row>
    <row r="101" spans="2:12" s="9" customFormat="1" ht="20.100000000000001" customHeight="1">
      <c r="B101" s="111"/>
      <c r="D101" s="112" t="s">
        <v>120</v>
      </c>
      <c r="E101" s="113"/>
      <c r="F101" s="113"/>
      <c r="G101" s="113"/>
      <c r="H101" s="113"/>
      <c r="I101" s="113"/>
      <c r="J101" s="114">
        <f>J157</f>
        <v>0</v>
      </c>
      <c r="L101" s="111"/>
    </row>
    <row r="102" spans="2:12" s="8" customFormat="1" ht="24.95" customHeight="1">
      <c r="B102" s="107"/>
      <c r="D102" s="108" t="s">
        <v>121</v>
      </c>
      <c r="E102" s="109"/>
      <c r="F102" s="109"/>
      <c r="G102" s="109"/>
      <c r="H102" s="109"/>
      <c r="I102" s="109"/>
      <c r="J102" s="110">
        <f>J159</f>
        <v>0</v>
      </c>
      <c r="L102" s="107"/>
    </row>
    <row r="103" spans="2:12" s="9" customFormat="1" ht="20.100000000000001" customHeight="1">
      <c r="B103" s="111"/>
      <c r="D103" s="112" t="s">
        <v>124</v>
      </c>
      <c r="E103" s="113"/>
      <c r="F103" s="113"/>
      <c r="G103" s="113"/>
      <c r="H103" s="113"/>
      <c r="I103" s="113"/>
      <c r="J103" s="114">
        <f>J160</f>
        <v>0</v>
      </c>
      <c r="L103" s="111"/>
    </row>
    <row r="104" spans="2:12" s="8" customFormat="1" ht="24.95" customHeight="1">
      <c r="B104" s="107"/>
      <c r="D104" s="108" t="s">
        <v>503</v>
      </c>
      <c r="E104" s="109"/>
      <c r="F104" s="109"/>
      <c r="G104" s="109"/>
      <c r="H104" s="109"/>
      <c r="I104" s="109"/>
      <c r="J104" s="110">
        <f>J170</f>
        <v>0</v>
      </c>
      <c r="L104" s="107"/>
    </row>
    <row r="105" spans="2:12" s="9" customFormat="1" ht="20.100000000000001" customHeight="1">
      <c r="B105" s="111"/>
      <c r="D105" s="112" t="s">
        <v>504</v>
      </c>
      <c r="E105" s="113"/>
      <c r="F105" s="113"/>
      <c r="G105" s="113"/>
      <c r="H105" s="113"/>
      <c r="I105" s="113"/>
      <c r="J105" s="114">
        <f>J171</f>
        <v>0</v>
      </c>
      <c r="L105" s="111"/>
    </row>
    <row r="106" spans="2:12" s="8" customFormat="1" ht="24.95" customHeight="1">
      <c r="B106" s="107"/>
      <c r="D106" s="108" t="s">
        <v>505</v>
      </c>
      <c r="E106" s="109"/>
      <c r="F106" s="109"/>
      <c r="G106" s="109"/>
      <c r="H106" s="109"/>
      <c r="I106" s="109"/>
      <c r="J106" s="110">
        <f>J175</f>
        <v>0</v>
      </c>
      <c r="L106" s="107"/>
    </row>
    <row r="107" spans="2:12" s="1" customFormat="1" ht="21.75" customHeight="1">
      <c r="B107" s="25"/>
      <c r="L107" s="25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128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11</v>
      </c>
      <c r="L115" s="25"/>
    </row>
    <row r="116" spans="2:63" s="1" customFormat="1" ht="16.5" customHeight="1">
      <c r="B116" s="25"/>
      <c r="E116" s="205" t="str">
        <f>E7</f>
        <v>ZIMOVISKO</v>
      </c>
      <c r="F116" s="206"/>
      <c r="G116" s="206"/>
      <c r="H116" s="206"/>
      <c r="L116" s="25"/>
    </row>
    <row r="117" spans="2:63" s="1" customFormat="1" ht="12" customHeight="1">
      <c r="B117" s="25"/>
      <c r="C117" s="22" t="s">
        <v>107</v>
      </c>
      <c r="L117" s="25"/>
    </row>
    <row r="118" spans="2:63" s="1" customFormat="1" ht="16.5" customHeight="1">
      <c r="B118" s="25"/>
      <c r="E118" s="182" t="str">
        <f>E9</f>
        <v>SO 03 - Vodovodná prípojka</v>
      </c>
      <c r="F118" s="204"/>
      <c r="G118" s="204"/>
      <c r="H118" s="204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14</v>
      </c>
      <c r="F120" s="20" t="str">
        <f>F12</f>
        <v>Lenartov,p.č.: 2829/1, 2829/2, 2831/23</v>
      </c>
      <c r="I120" s="22" t="s">
        <v>16</v>
      </c>
      <c r="J120" s="48">
        <f>IF(J12="","",J12)</f>
        <v>0</v>
      </c>
      <c r="L120" s="25"/>
    </row>
    <row r="121" spans="2:63" s="1" customFormat="1" ht="6.95" customHeight="1">
      <c r="B121" s="25"/>
      <c r="L121" s="25"/>
    </row>
    <row r="122" spans="2:63" s="1" customFormat="1" ht="25.7" customHeight="1">
      <c r="B122" s="25"/>
      <c r="C122" s="22" t="s">
        <v>17</v>
      </c>
      <c r="F122" s="20" t="str">
        <f>E15</f>
        <v>Zuzana Jurová, Malcov 113, okr. Bardejov, 086 06</v>
      </c>
      <c r="I122" s="22" t="s">
        <v>22</v>
      </c>
      <c r="J122" s="23" t="str">
        <f>E21</f>
        <v>Ing. Pavol Fedorčák, PhD.</v>
      </c>
      <c r="L122" s="25"/>
    </row>
    <row r="123" spans="2:63" s="1" customFormat="1" ht="15.2" customHeight="1">
      <c r="B123" s="25"/>
      <c r="C123" s="22" t="s">
        <v>21</v>
      </c>
      <c r="F123" s="20" t="str">
        <f>IF(E18="","",E18)</f>
        <v xml:space="preserve"> </v>
      </c>
      <c r="I123" s="22" t="s">
        <v>25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5"/>
      <c r="C125" s="116" t="s">
        <v>129</v>
      </c>
      <c r="D125" s="117" t="s">
        <v>52</v>
      </c>
      <c r="E125" s="117" t="s">
        <v>48</v>
      </c>
      <c r="F125" s="117" t="s">
        <v>49</v>
      </c>
      <c r="G125" s="117" t="s">
        <v>130</v>
      </c>
      <c r="H125" s="117" t="s">
        <v>131</v>
      </c>
      <c r="I125" s="117" t="s">
        <v>132</v>
      </c>
      <c r="J125" s="118" t="s">
        <v>113</v>
      </c>
      <c r="K125" s="119" t="s">
        <v>133</v>
      </c>
      <c r="L125" s="115"/>
      <c r="M125" s="54" t="s">
        <v>1</v>
      </c>
      <c r="N125" s="55" t="s">
        <v>31</v>
      </c>
      <c r="O125" s="55" t="s">
        <v>134</v>
      </c>
      <c r="P125" s="55" t="s">
        <v>135</v>
      </c>
      <c r="Q125" s="55" t="s">
        <v>136</v>
      </c>
      <c r="R125" s="55" t="s">
        <v>137</v>
      </c>
      <c r="S125" s="55" t="s">
        <v>138</v>
      </c>
      <c r="T125" s="56" t="s">
        <v>139</v>
      </c>
    </row>
    <row r="126" spans="2:63" s="1" customFormat="1" ht="23.1" customHeight="1">
      <c r="B126" s="25"/>
      <c r="C126" s="59" t="s">
        <v>114</v>
      </c>
      <c r="J126" s="120">
        <f>BK126</f>
        <v>0</v>
      </c>
      <c r="L126" s="25"/>
      <c r="M126" s="57"/>
      <c r="N126" s="49"/>
      <c r="O126" s="49"/>
      <c r="P126" s="121">
        <f>P127+P159+P170+P175</f>
        <v>161.734658</v>
      </c>
      <c r="Q126" s="49"/>
      <c r="R126" s="121">
        <f>R127+R159+R170+R175</f>
        <v>8.2594449999999995</v>
      </c>
      <c r="S126" s="49"/>
      <c r="T126" s="122">
        <f>T127+T159+T170+T175</f>
        <v>0</v>
      </c>
      <c r="AT126" s="13" t="s">
        <v>66</v>
      </c>
      <c r="AU126" s="13" t="s">
        <v>115</v>
      </c>
      <c r="BK126" s="123">
        <f>BK127+BK159+BK170+BK175</f>
        <v>0</v>
      </c>
    </row>
    <row r="127" spans="2:63" s="11" customFormat="1" ht="26.1" customHeight="1">
      <c r="B127" s="124"/>
      <c r="D127" s="125" t="s">
        <v>66</v>
      </c>
      <c r="E127" s="126" t="s">
        <v>140</v>
      </c>
      <c r="F127" s="126" t="s">
        <v>141</v>
      </c>
      <c r="J127" s="127">
        <f>BK127</f>
        <v>0</v>
      </c>
      <c r="L127" s="124"/>
      <c r="M127" s="128"/>
      <c r="P127" s="129">
        <f>P128+P139+P141+P157</f>
        <v>139.573148</v>
      </c>
      <c r="R127" s="129">
        <f>R128+R139+R141+R157</f>
        <v>8.2270099999999999</v>
      </c>
      <c r="T127" s="130">
        <f>T128+T139+T141+T157</f>
        <v>0</v>
      </c>
      <c r="AR127" s="125" t="s">
        <v>74</v>
      </c>
      <c r="AT127" s="131" t="s">
        <v>66</v>
      </c>
      <c r="AU127" s="131" t="s">
        <v>67</v>
      </c>
      <c r="AY127" s="125" t="s">
        <v>142</v>
      </c>
      <c r="BK127" s="132">
        <f>BK128+BK139+BK141+BK157</f>
        <v>0</v>
      </c>
    </row>
    <row r="128" spans="2:63" s="11" customFormat="1" ht="23.1" customHeight="1">
      <c r="B128" s="124"/>
      <c r="D128" s="125" t="s">
        <v>66</v>
      </c>
      <c r="E128" s="133" t="s">
        <v>74</v>
      </c>
      <c r="F128" s="133" t="s">
        <v>143</v>
      </c>
      <c r="J128" s="134">
        <f>BK128</f>
        <v>0</v>
      </c>
      <c r="L128" s="124"/>
      <c r="M128" s="128"/>
      <c r="P128" s="129">
        <f>SUM(P129:P138)</f>
        <v>108.762535</v>
      </c>
      <c r="R128" s="129">
        <f>SUM(R129:R138)</f>
        <v>2.5920000000000001</v>
      </c>
      <c r="T128" s="130">
        <f>SUM(T129:T138)</f>
        <v>0</v>
      </c>
      <c r="AR128" s="125" t="s">
        <v>74</v>
      </c>
      <c r="AT128" s="131" t="s">
        <v>66</v>
      </c>
      <c r="AU128" s="131" t="s">
        <v>74</v>
      </c>
      <c r="AY128" s="125" t="s">
        <v>142</v>
      </c>
      <c r="BK128" s="132">
        <f>SUM(BK129:BK138)</f>
        <v>0</v>
      </c>
    </row>
    <row r="129" spans="2:65" s="1" customFormat="1" ht="21.75" customHeight="1">
      <c r="B129" s="135"/>
      <c r="C129" s="136" t="s">
        <v>506</v>
      </c>
      <c r="D129" s="136" t="s">
        <v>144</v>
      </c>
      <c r="E129" s="137" t="s">
        <v>150</v>
      </c>
      <c r="F129" s="138" t="s">
        <v>151</v>
      </c>
      <c r="G129" s="139" t="s">
        <v>147</v>
      </c>
      <c r="H129" s="140">
        <v>11.78</v>
      </c>
      <c r="I129" s="140"/>
      <c r="J129" s="140">
        <f t="shared" ref="J129:J138" si="0">ROUND(I129*H129,3)</f>
        <v>0</v>
      </c>
      <c r="K129" s="141"/>
      <c r="L129" s="25"/>
      <c r="M129" s="142" t="s">
        <v>1</v>
      </c>
      <c r="N129" s="143" t="s">
        <v>33</v>
      </c>
      <c r="O129" s="144">
        <v>0.83799999999999997</v>
      </c>
      <c r="P129" s="144">
        <f t="shared" ref="P129:P138" si="1">O129*H129</f>
        <v>9.8716399999999993</v>
      </c>
      <c r="Q129" s="144">
        <v>0</v>
      </c>
      <c r="R129" s="144">
        <f t="shared" ref="R129:R138" si="2">Q129*H129</f>
        <v>0</v>
      </c>
      <c r="S129" s="144">
        <v>0</v>
      </c>
      <c r="T129" s="145">
        <f t="shared" ref="T129:T138" si="3">S129*H129</f>
        <v>0</v>
      </c>
      <c r="AR129" s="146" t="s">
        <v>148</v>
      </c>
      <c r="AT129" s="146" t="s">
        <v>144</v>
      </c>
      <c r="AU129" s="146" t="s">
        <v>80</v>
      </c>
      <c r="AY129" s="13" t="s">
        <v>142</v>
      </c>
      <c r="BE129" s="147">
        <f t="shared" ref="BE129:BE138" si="4">IF(N129="základná",J129,0)</f>
        <v>0</v>
      </c>
      <c r="BF129" s="147">
        <f t="shared" ref="BF129:BF138" si="5">IF(N129="znížená",J129,0)</f>
        <v>0</v>
      </c>
      <c r="BG129" s="147">
        <f t="shared" ref="BG129:BG138" si="6">IF(N129="zákl. prenesená",J129,0)</f>
        <v>0</v>
      </c>
      <c r="BH129" s="147">
        <f t="shared" ref="BH129:BH138" si="7">IF(N129="zníž. prenesená",J129,0)</f>
        <v>0</v>
      </c>
      <c r="BI129" s="147">
        <f t="shared" ref="BI129:BI138" si="8">IF(N129="nulová",J129,0)</f>
        <v>0</v>
      </c>
      <c r="BJ129" s="13" t="s">
        <v>80</v>
      </c>
      <c r="BK129" s="148">
        <f t="shared" ref="BK129:BK138" si="9">ROUND(I129*H129,3)</f>
        <v>0</v>
      </c>
      <c r="BL129" s="13" t="s">
        <v>148</v>
      </c>
      <c r="BM129" s="146" t="s">
        <v>507</v>
      </c>
    </row>
    <row r="130" spans="2:65" s="1" customFormat="1" ht="24.2" customHeight="1">
      <c r="B130" s="135"/>
      <c r="C130" s="136" t="s">
        <v>508</v>
      </c>
      <c r="D130" s="136" t="s">
        <v>144</v>
      </c>
      <c r="E130" s="137" t="s">
        <v>154</v>
      </c>
      <c r="F130" s="138" t="s">
        <v>155</v>
      </c>
      <c r="G130" s="139" t="s">
        <v>147</v>
      </c>
      <c r="H130" s="140">
        <v>11.78</v>
      </c>
      <c r="I130" s="140"/>
      <c r="J130" s="140">
        <f t="shared" si="0"/>
        <v>0</v>
      </c>
      <c r="K130" s="141"/>
      <c r="L130" s="25"/>
      <c r="M130" s="142" t="s">
        <v>1</v>
      </c>
      <c r="N130" s="143" t="s">
        <v>33</v>
      </c>
      <c r="O130" s="144">
        <v>4.2000000000000003E-2</v>
      </c>
      <c r="P130" s="144">
        <f t="shared" si="1"/>
        <v>0.49475999999999998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148</v>
      </c>
      <c r="AT130" s="146" t="s">
        <v>144</v>
      </c>
      <c r="AU130" s="146" t="s">
        <v>80</v>
      </c>
      <c r="AY130" s="13" t="s">
        <v>142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8">
        <f t="shared" si="9"/>
        <v>0</v>
      </c>
      <c r="BL130" s="13" t="s">
        <v>148</v>
      </c>
      <c r="BM130" s="146" t="s">
        <v>509</v>
      </c>
    </row>
    <row r="131" spans="2:65" s="1" customFormat="1" ht="21.75" customHeight="1">
      <c r="B131" s="135"/>
      <c r="C131" s="136" t="s">
        <v>74</v>
      </c>
      <c r="D131" s="136" t="s">
        <v>144</v>
      </c>
      <c r="E131" s="137" t="s">
        <v>510</v>
      </c>
      <c r="F131" s="138" t="s">
        <v>158</v>
      </c>
      <c r="G131" s="139" t="s">
        <v>147</v>
      </c>
      <c r="H131" s="140">
        <v>15.12</v>
      </c>
      <c r="I131" s="140"/>
      <c r="J131" s="140">
        <f t="shared" si="0"/>
        <v>0</v>
      </c>
      <c r="K131" s="141"/>
      <c r="L131" s="25"/>
      <c r="M131" s="142" t="s">
        <v>1</v>
      </c>
      <c r="N131" s="143" t="s">
        <v>33</v>
      </c>
      <c r="O131" s="144">
        <v>2.5139999999999998</v>
      </c>
      <c r="P131" s="144">
        <f t="shared" si="1"/>
        <v>38.011679999999998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148</v>
      </c>
      <c r="AT131" s="146" t="s">
        <v>144</v>
      </c>
      <c r="AU131" s="146" t="s">
        <v>80</v>
      </c>
      <c r="AY131" s="13" t="s">
        <v>142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8">
        <f t="shared" si="9"/>
        <v>0</v>
      </c>
      <c r="BL131" s="13" t="s">
        <v>148</v>
      </c>
      <c r="BM131" s="146" t="s">
        <v>511</v>
      </c>
    </row>
    <row r="132" spans="2:65" s="1" customFormat="1" ht="38.1" customHeight="1">
      <c r="B132" s="135"/>
      <c r="C132" s="136" t="s">
        <v>80</v>
      </c>
      <c r="D132" s="136" t="s">
        <v>144</v>
      </c>
      <c r="E132" s="137" t="s">
        <v>512</v>
      </c>
      <c r="F132" s="138" t="s">
        <v>513</v>
      </c>
      <c r="G132" s="139" t="s">
        <v>147</v>
      </c>
      <c r="H132" s="140">
        <v>15.12</v>
      </c>
      <c r="I132" s="140"/>
      <c r="J132" s="140">
        <f t="shared" si="0"/>
        <v>0</v>
      </c>
      <c r="K132" s="141"/>
      <c r="L132" s="25"/>
      <c r="M132" s="142" t="s">
        <v>1</v>
      </c>
      <c r="N132" s="143" t="s">
        <v>33</v>
      </c>
      <c r="O132" s="144">
        <v>0.61299999999999999</v>
      </c>
      <c r="P132" s="144">
        <f t="shared" si="1"/>
        <v>9.268559999999999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148</v>
      </c>
      <c r="AT132" s="146" t="s">
        <v>144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148</v>
      </c>
      <c r="BM132" s="146" t="s">
        <v>514</v>
      </c>
    </row>
    <row r="133" spans="2:65" s="1" customFormat="1" ht="21.75" customHeight="1">
      <c r="B133" s="135"/>
      <c r="C133" s="136" t="s">
        <v>153</v>
      </c>
      <c r="D133" s="136" t="s">
        <v>144</v>
      </c>
      <c r="E133" s="137" t="s">
        <v>515</v>
      </c>
      <c r="F133" s="138" t="s">
        <v>516</v>
      </c>
      <c r="G133" s="139" t="s">
        <v>147</v>
      </c>
      <c r="H133" s="140">
        <v>7.8949999999999996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2.9000000000000001E-2</v>
      </c>
      <c r="P133" s="144">
        <f t="shared" si="1"/>
        <v>0.22895499999999999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148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148</v>
      </c>
      <c r="BM133" s="146" t="s">
        <v>517</v>
      </c>
    </row>
    <row r="134" spans="2:65" s="1" customFormat="1" ht="24.2" customHeight="1">
      <c r="B134" s="135"/>
      <c r="C134" s="136" t="s">
        <v>148</v>
      </c>
      <c r="D134" s="136" t="s">
        <v>144</v>
      </c>
      <c r="E134" s="137" t="s">
        <v>518</v>
      </c>
      <c r="F134" s="138" t="s">
        <v>519</v>
      </c>
      <c r="G134" s="139" t="s">
        <v>147</v>
      </c>
      <c r="H134" s="140">
        <v>7.8949999999999996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0.61699999999999999</v>
      </c>
      <c r="P134" s="144">
        <f t="shared" si="1"/>
        <v>4.8712149999999994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148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148</v>
      </c>
      <c r="BM134" s="146" t="s">
        <v>520</v>
      </c>
    </row>
    <row r="135" spans="2:65" s="1" customFormat="1" ht="16.5" customHeight="1">
      <c r="B135" s="135"/>
      <c r="C135" s="136" t="s">
        <v>160</v>
      </c>
      <c r="D135" s="136" t="s">
        <v>144</v>
      </c>
      <c r="E135" s="137" t="s">
        <v>521</v>
      </c>
      <c r="F135" s="138" t="s">
        <v>522</v>
      </c>
      <c r="G135" s="139" t="s">
        <v>147</v>
      </c>
      <c r="H135" s="140">
        <v>7.8949999999999996</v>
      </c>
      <c r="I135" s="140"/>
      <c r="J135" s="140">
        <f t="shared" si="0"/>
        <v>0</v>
      </c>
      <c r="K135" s="141"/>
      <c r="L135" s="25"/>
      <c r="M135" s="142" t="s">
        <v>1</v>
      </c>
      <c r="N135" s="143" t="s">
        <v>33</v>
      </c>
      <c r="O135" s="144">
        <v>8.9999999999999993E-3</v>
      </c>
      <c r="P135" s="144">
        <f t="shared" si="1"/>
        <v>7.1054999999999993E-2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148</v>
      </c>
      <c r="AT135" s="146" t="s">
        <v>144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148</v>
      </c>
      <c r="BM135" s="146" t="s">
        <v>523</v>
      </c>
    </row>
    <row r="136" spans="2:65" s="1" customFormat="1" ht="24.2" customHeight="1">
      <c r="B136" s="135"/>
      <c r="C136" s="136" t="s">
        <v>164</v>
      </c>
      <c r="D136" s="136" t="s">
        <v>144</v>
      </c>
      <c r="E136" s="137" t="s">
        <v>524</v>
      </c>
      <c r="F136" s="138" t="s">
        <v>525</v>
      </c>
      <c r="G136" s="139" t="s">
        <v>147</v>
      </c>
      <c r="H136" s="140">
        <v>19.004999999999999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2.39</v>
      </c>
      <c r="P136" s="144">
        <f t="shared" si="1"/>
        <v>45.421950000000002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148</v>
      </c>
      <c r="BM136" s="146" t="s">
        <v>526</v>
      </c>
    </row>
    <row r="137" spans="2:65" s="1" customFormat="1" ht="24.2" customHeight="1">
      <c r="B137" s="135"/>
      <c r="C137" s="136" t="s">
        <v>173</v>
      </c>
      <c r="D137" s="136" t="s">
        <v>144</v>
      </c>
      <c r="E137" s="137" t="s">
        <v>527</v>
      </c>
      <c r="F137" s="138" t="s">
        <v>528</v>
      </c>
      <c r="G137" s="139" t="s">
        <v>147</v>
      </c>
      <c r="H137" s="140">
        <v>2.16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0.24199999999999999</v>
      </c>
      <c r="P137" s="144">
        <f t="shared" si="1"/>
        <v>0.52272000000000007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148</v>
      </c>
      <c r="BM137" s="146" t="s">
        <v>529</v>
      </c>
    </row>
    <row r="138" spans="2:65" s="1" customFormat="1" ht="16.5" customHeight="1">
      <c r="B138" s="135"/>
      <c r="C138" s="149" t="s">
        <v>177</v>
      </c>
      <c r="D138" s="149" t="s">
        <v>246</v>
      </c>
      <c r="E138" s="150" t="s">
        <v>530</v>
      </c>
      <c r="F138" s="151" t="s">
        <v>531</v>
      </c>
      <c r="G138" s="152" t="s">
        <v>213</v>
      </c>
      <c r="H138" s="153">
        <v>2.5920000000000001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33</v>
      </c>
      <c r="O138" s="144">
        <v>0</v>
      </c>
      <c r="P138" s="144">
        <f t="shared" si="1"/>
        <v>0</v>
      </c>
      <c r="Q138" s="144">
        <v>1</v>
      </c>
      <c r="R138" s="144">
        <f t="shared" si="2"/>
        <v>2.5920000000000001</v>
      </c>
      <c r="S138" s="144">
        <v>0</v>
      </c>
      <c r="T138" s="145">
        <f t="shared" si="3"/>
        <v>0</v>
      </c>
      <c r="AR138" s="146" t="s">
        <v>173</v>
      </c>
      <c r="AT138" s="146" t="s">
        <v>246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148</v>
      </c>
      <c r="BM138" s="146" t="s">
        <v>532</v>
      </c>
    </row>
    <row r="139" spans="2:65" s="11" customFormat="1" ht="23.1" customHeight="1">
      <c r="B139" s="124"/>
      <c r="D139" s="125" t="s">
        <v>66</v>
      </c>
      <c r="E139" s="133" t="s">
        <v>148</v>
      </c>
      <c r="F139" s="133" t="s">
        <v>533</v>
      </c>
      <c r="J139" s="134">
        <f>BK139</f>
        <v>0</v>
      </c>
      <c r="L139" s="124"/>
      <c r="M139" s="128"/>
      <c r="P139" s="129">
        <f>P140</f>
        <v>2.4110100000000001</v>
      </c>
      <c r="R139" s="129">
        <f>R140</f>
        <v>0</v>
      </c>
      <c r="T139" s="130">
        <f>T140</f>
        <v>0</v>
      </c>
      <c r="AR139" s="125" t="s">
        <v>74</v>
      </c>
      <c r="AT139" s="131" t="s">
        <v>66</v>
      </c>
      <c r="AU139" s="131" t="s">
        <v>74</v>
      </c>
      <c r="AY139" s="125" t="s">
        <v>142</v>
      </c>
      <c r="BK139" s="132">
        <f>BK140</f>
        <v>0</v>
      </c>
    </row>
    <row r="140" spans="2:65" s="1" customFormat="1" ht="33" customHeight="1">
      <c r="B140" s="135"/>
      <c r="C140" s="136" t="s">
        <v>181</v>
      </c>
      <c r="D140" s="136" t="s">
        <v>144</v>
      </c>
      <c r="E140" s="137" t="s">
        <v>534</v>
      </c>
      <c r="F140" s="138" t="s">
        <v>535</v>
      </c>
      <c r="G140" s="139" t="s">
        <v>147</v>
      </c>
      <c r="H140" s="140">
        <v>1.9350000000000001</v>
      </c>
      <c r="I140" s="140"/>
      <c r="J140" s="140">
        <f>ROUND(I140*H140,3)</f>
        <v>0</v>
      </c>
      <c r="K140" s="141"/>
      <c r="L140" s="25"/>
      <c r="M140" s="142" t="s">
        <v>1</v>
      </c>
      <c r="N140" s="143" t="s">
        <v>33</v>
      </c>
      <c r="O140" s="144">
        <v>1.246</v>
      </c>
      <c r="P140" s="144">
        <f>O140*H140</f>
        <v>2.4110100000000001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148</v>
      </c>
      <c r="AT140" s="146" t="s">
        <v>144</v>
      </c>
      <c r="AU140" s="146" t="s">
        <v>80</v>
      </c>
      <c r="AY140" s="13" t="s">
        <v>142</v>
      </c>
      <c r="BE140" s="147">
        <f>IF(N140="základná",J140,0)</f>
        <v>0</v>
      </c>
      <c r="BF140" s="147">
        <f>IF(N140="znížená",J140,0)</f>
        <v>0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3" t="s">
        <v>80</v>
      </c>
      <c r="BK140" s="148">
        <f>ROUND(I140*H140,3)</f>
        <v>0</v>
      </c>
      <c r="BL140" s="13" t="s">
        <v>148</v>
      </c>
      <c r="BM140" s="146" t="s">
        <v>536</v>
      </c>
    </row>
    <row r="141" spans="2:65" s="11" customFormat="1" ht="23.1" customHeight="1">
      <c r="B141" s="124"/>
      <c r="D141" s="125" t="s">
        <v>66</v>
      </c>
      <c r="E141" s="133" t="s">
        <v>173</v>
      </c>
      <c r="F141" s="133" t="s">
        <v>537</v>
      </c>
      <c r="J141" s="134">
        <f>BK141</f>
        <v>0</v>
      </c>
      <c r="L141" s="124"/>
      <c r="M141" s="128"/>
      <c r="P141" s="129">
        <f>SUM(P142:P156)</f>
        <v>17.794999999999998</v>
      </c>
      <c r="R141" s="129">
        <f>SUM(R142:R156)</f>
        <v>5.6350099999999994</v>
      </c>
      <c r="T141" s="130">
        <f>SUM(T142:T156)</f>
        <v>0</v>
      </c>
      <c r="AR141" s="125" t="s">
        <v>74</v>
      </c>
      <c r="AT141" s="131" t="s">
        <v>66</v>
      </c>
      <c r="AU141" s="131" t="s">
        <v>74</v>
      </c>
      <c r="AY141" s="125" t="s">
        <v>142</v>
      </c>
      <c r="BK141" s="132">
        <f>SUM(BK142:BK156)</f>
        <v>0</v>
      </c>
    </row>
    <row r="142" spans="2:65" s="1" customFormat="1" ht="38.1" customHeight="1">
      <c r="B142" s="135"/>
      <c r="C142" s="136" t="s">
        <v>538</v>
      </c>
      <c r="D142" s="136" t="s">
        <v>144</v>
      </c>
      <c r="E142" s="137" t="s">
        <v>539</v>
      </c>
      <c r="F142" s="138" t="s">
        <v>540</v>
      </c>
      <c r="G142" s="139" t="s">
        <v>253</v>
      </c>
      <c r="H142" s="140">
        <v>18</v>
      </c>
      <c r="I142" s="140"/>
      <c r="J142" s="140">
        <f t="shared" ref="J142:J156" si="10">ROUND(I142*H142,3)</f>
        <v>0</v>
      </c>
      <c r="K142" s="141"/>
      <c r="L142" s="25"/>
      <c r="M142" s="142" t="s">
        <v>1</v>
      </c>
      <c r="N142" s="143" t="s">
        <v>33</v>
      </c>
      <c r="O142" s="144">
        <v>2.3E-2</v>
      </c>
      <c r="P142" s="144">
        <f t="shared" ref="P142:P156" si="11">O142*H142</f>
        <v>0.41399999999999998</v>
      </c>
      <c r="Q142" s="144">
        <v>0</v>
      </c>
      <c r="R142" s="144">
        <f t="shared" ref="R142:R156" si="12">Q142*H142</f>
        <v>0</v>
      </c>
      <c r="S142" s="144">
        <v>0</v>
      </c>
      <c r="T142" s="145">
        <f t="shared" ref="T142:T156" si="13">S142*H142</f>
        <v>0</v>
      </c>
      <c r="AR142" s="146" t="s">
        <v>148</v>
      </c>
      <c r="AT142" s="146" t="s">
        <v>144</v>
      </c>
      <c r="AU142" s="146" t="s">
        <v>80</v>
      </c>
      <c r="AY142" s="13" t="s">
        <v>142</v>
      </c>
      <c r="BE142" s="147">
        <f t="shared" ref="BE142:BE156" si="14">IF(N142="základná",J142,0)</f>
        <v>0</v>
      </c>
      <c r="BF142" s="147">
        <f t="shared" ref="BF142:BF156" si="15">IF(N142="znížená",J142,0)</f>
        <v>0</v>
      </c>
      <c r="BG142" s="147">
        <f t="shared" ref="BG142:BG156" si="16">IF(N142="zákl. prenesená",J142,0)</f>
        <v>0</v>
      </c>
      <c r="BH142" s="147">
        <f t="shared" ref="BH142:BH156" si="17">IF(N142="zníž. prenesená",J142,0)</f>
        <v>0</v>
      </c>
      <c r="BI142" s="147">
        <f t="shared" ref="BI142:BI156" si="18">IF(N142="nulová",J142,0)</f>
        <v>0</v>
      </c>
      <c r="BJ142" s="13" t="s">
        <v>80</v>
      </c>
      <c r="BK142" s="148">
        <f t="shared" ref="BK142:BK156" si="19">ROUND(I142*H142,3)</f>
        <v>0</v>
      </c>
      <c r="BL142" s="13" t="s">
        <v>148</v>
      </c>
      <c r="BM142" s="146" t="s">
        <v>541</v>
      </c>
    </row>
    <row r="143" spans="2:65" s="1" customFormat="1" ht="24.2" customHeight="1">
      <c r="B143" s="135"/>
      <c r="C143" s="149" t="s">
        <v>542</v>
      </c>
      <c r="D143" s="149" t="s">
        <v>246</v>
      </c>
      <c r="E143" s="150" t="s">
        <v>543</v>
      </c>
      <c r="F143" s="151" t="s">
        <v>544</v>
      </c>
      <c r="G143" s="152" t="s">
        <v>253</v>
      </c>
      <c r="H143" s="153">
        <v>18</v>
      </c>
      <c r="I143" s="153"/>
      <c r="J143" s="153">
        <f t="shared" si="10"/>
        <v>0</v>
      </c>
      <c r="K143" s="154"/>
      <c r="L143" s="155"/>
      <c r="M143" s="156" t="s">
        <v>1</v>
      </c>
      <c r="N143" s="157" t="s">
        <v>33</v>
      </c>
      <c r="O143" s="144">
        <v>0</v>
      </c>
      <c r="P143" s="144">
        <f t="shared" si="11"/>
        <v>0</v>
      </c>
      <c r="Q143" s="144">
        <v>6.7000000000000002E-4</v>
      </c>
      <c r="R143" s="144">
        <f t="shared" si="12"/>
        <v>1.2060000000000001E-2</v>
      </c>
      <c r="S143" s="144">
        <v>0</v>
      </c>
      <c r="T143" s="145">
        <f t="shared" si="13"/>
        <v>0</v>
      </c>
      <c r="AR143" s="146" t="s">
        <v>173</v>
      </c>
      <c r="AT143" s="146" t="s">
        <v>246</v>
      </c>
      <c r="AU143" s="146" t="s">
        <v>80</v>
      </c>
      <c r="AY143" s="13" t="s">
        <v>142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8">
        <f t="shared" si="19"/>
        <v>0</v>
      </c>
      <c r="BL143" s="13" t="s">
        <v>148</v>
      </c>
      <c r="BM143" s="146" t="s">
        <v>545</v>
      </c>
    </row>
    <row r="144" spans="2:65" s="1" customFormat="1" ht="24.2" customHeight="1">
      <c r="B144" s="135"/>
      <c r="C144" s="136" t="s">
        <v>546</v>
      </c>
      <c r="D144" s="136" t="s">
        <v>144</v>
      </c>
      <c r="E144" s="137" t="s">
        <v>547</v>
      </c>
      <c r="F144" s="138" t="s">
        <v>548</v>
      </c>
      <c r="G144" s="139" t="s">
        <v>291</v>
      </c>
      <c r="H144" s="140">
        <v>1</v>
      </c>
      <c r="I144" s="140"/>
      <c r="J144" s="140">
        <f t="shared" si="10"/>
        <v>0</v>
      </c>
      <c r="K144" s="141"/>
      <c r="L144" s="25"/>
      <c r="M144" s="142" t="s">
        <v>1</v>
      </c>
      <c r="N144" s="143" t="s">
        <v>33</v>
      </c>
      <c r="O144" s="144">
        <v>1.208</v>
      </c>
      <c r="P144" s="144">
        <f t="shared" si="11"/>
        <v>1.208</v>
      </c>
      <c r="Q144" s="144">
        <v>6.8000000000000005E-4</v>
      </c>
      <c r="R144" s="144">
        <f t="shared" si="12"/>
        <v>6.8000000000000005E-4</v>
      </c>
      <c r="S144" s="144">
        <v>0</v>
      </c>
      <c r="T144" s="145">
        <f t="shared" si="13"/>
        <v>0</v>
      </c>
      <c r="AR144" s="146" t="s">
        <v>148</v>
      </c>
      <c r="AT144" s="146" t="s">
        <v>144</v>
      </c>
      <c r="AU144" s="146" t="s">
        <v>80</v>
      </c>
      <c r="AY144" s="13" t="s">
        <v>142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8">
        <f t="shared" si="19"/>
        <v>0</v>
      </c>
      <c r="BL144" s="13" t="s">
        <v>148</v>
      </c>
      <c r="BM144" s="146" t="s">
        <v>549</v>
      </c>
    </row>
    <row r="145" spans="2:65" s="1" customFormat="1" ht="24.2" customHeight="1">
      <c r="B145" s="135"/>
      <c r="C145" s="149" t="s">
        <v>550</v>
      </c>
      <c r="D145" s="149" t="s">
        <v>246</v>
      </c>
      <c r="E145" s="150" t="s">
        <v>551</v>
      </c>
      <c r="F145" s="151" t="s">
        <v>1418</v>
      </c>
      <c r="G145" s="152" t="s">
        <v>291</v>
      </c>
      <c r="H145" s="153">
        <v>1</v>
      </c>
      <c r="I145" s="153"/>
      <c r="J145" s="153">
        <f t="shared" si="10"/>
        <v>0</v>
      </c>
      <c r="K145" s="154"/>
      <c r="L145" s="155"/>
      <c r="M145" s="156" t="s">
        <v>1</v>
      </c>
      <c r="N145" s="157" t="s">
        <v>33</v>
      </c>
      <c r="O145" s="144">
        <v>0</v>
      </c>
      <c r="P145" s="144">
        <f t="shared" si="11"/>
        <v>0</v>
      </c>
      <c r="Q145" s="144">
        <v>3.9899999999999996E-3</v>
      </c>
      <c r="R145" s="144">
        <f t="shared" si="12"/>
        <v>3.9899999999999996E-3</v>
      </c>
      <c r="S145" s="144">
        <v>0</v>
      </c>
      <c r="T145" s="145">
        <f t="shared" si="13"/>
        <v>0</v>
      </c>
      <c r="AR145" s="146" t="s">
        <v>173</v>
      </c>
      <c r="AT145" s="146" t="s">
        <v>246</v>
      </c>
      <c r="AU145" s="146" t="s">
        <v>80</v>
      </c>
      <c r="AY145" s="13" t="s">
        <v>142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8">
        <f t="shared" si="19"/>
        <v>0</v>
      </c>
      <c r="BL145" s="13" t="s">
        <v>148</v>
      </c>
      <c r="BM145" s="146" t="s">
        <v>552</v>
      </c>
    </row>
    <row r="146" spans="2:65" s="1" customFormat="1" ht="24.2" customHeight="1">
      <c r="B146" s="135"/>
      <c r="C146" s="149" t="s">
        <v>241</v>
      </c>
      <c r="D146" s="149" t="s">
        <v>246</v>
      </c>
      <c r="E146" s="150" t="s">
        <v>553</v>
      </c>
      <c r="F146" s="151" t="s">
        <v>554</v>
      </c>
      <c r="G146" s="152" t="s">
        <v>291</v>
      </c>
      <c r="H146" s="153">
        <v>1</v>
      </c>
      <c r="I146" s="153"/>
      <c r="J146" s="153">
        <f t="shared" si="10"/>
        <v>0</v>
      </c>
      <c r="K146" s="154"/>
      <c r="L146" s="155"/>
      <c r="M146" s="156" t="s">
        <v>1</v>
      </c>
      <c r="N146" s="157" t="s">
        <v>33</v>
      </c>
      <c r="O146" s="144">
        <v>0</v>
      </c>
      <c r="P146" s="144">
        <f t="shared" si="11"/>
        <v>0</v>
      </c>
      <c r="Q146" s="144">
        <v>2.14E-3</v>
      </c>
      <c r="R146" s="144">
        <f t="shared" si="12"/>
        <v>2.14E-3</v>
      </c>
      <c r="S146" s="144">
        <v>0</v>
      </c>
      <c r="T146" s="145">
        <f t="shared" si="13"/>
        <v>0</v>
      </c>
      <c r="AR146" s="146" t="s">
        <v>173</v>
      </c>
      <c r="AT146" s="146" t="s">
        <v>246</v>
      </c>
      <c r="AU146" s="146" t="s">
        <v>80</v>
      </c>
      <c r="AY146" s="13" t="s">
        <v>142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80</v>
      </c>
      <c r="BK146" s="148">
        <f t="shared" si="19"/>
        <v>0</v>
      </c>
      <c r="BL146" s="13" t="s">
        <v>148</v>
      </c>
      <c r="BM146" s="146" t="s">
        <v>555</v>
      </c>
    </row>
    <row r="147" spans="2:65" s="1" customFormat="1" ht="24.2" customHeight="1">
      <c r="B147" s="135"/>
      <c r="C147" s="136" t="s">
        <v>288</v>
      </c>
      <c r="D147" s="136" t="s">
        <v>144</v>
      </c>
      <c r="E147" s="137" t="s">
        <v>556</v>
      </c>
      <c r="F147" s="138" t="s">
        <v>557</v>
      </c>
      <c r="G147" s="139" t="s">
        <v>253</v>
      </c>
      <c r="H147" s="140">
        <v>18</v>
      </c>
      <c r="I147" s="140"/>
      <c r="J147" s="140">
        <f t="shared" si="10"/>
        <v>0</v>
      </c>
      <c r="K147" s="141"/>
      <c r="L147" s="25"/>
      <c r="M147" s="142" t="s">
        <v>1</v>
      </c>
      <c r="N147" s="143" t="s">
        <v>33</v>
      </c>
      <c r="O147" s="144">
        <v>0.27600000000000002</v>
      </c>
      <c r="P147" s="144">
        <f t="shared" si="11"/>
        <v>4.968</v>
      </c>
      <c r="Q147" s="144">
        <v>0</v>
      </c>
      <c r="R147" s="144">
        <f t="shared" si="12"/>
        <v>0</v>
      </c>
      <c r="S147" s="144">
        <v>0</v>
      </c>
      <c r="T147" s="145">
        <f t="shared" si="13"/>
        <v>0</v>
      </c>
      <c r="AR147" s="146" t="s">
        <v>148</v>
      </c>
      <c r="AT147" s="146" t="s">
        <v>144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558</v>
      </c>
    </row>
    <row r="148" spans="2:65" s="1" customFormat="1" ht="24.2" customHeight="1">
      <c r="B148" s="135"/>
      <c r="C148" s="136" t="s">
        <v>220</v>
      </c>
      <c r="D148" s="136" t="s">
        <v>144</v>
      </c>
      <c r="E148" s="137" t="s">
        <v>559</v>
      </c>
      <c r="F148" s="138" t="s">
        <v>560</v>
      </c>
      <c r="G148" s="139" t="s">
        <v>291</v>
      </c>
      <c r="H148" s="140">
        <v>1</v>
      </c>
      <c r="I148" s="140"/>
      <c r="J148" s="140">
        <f t="shared" si="10"/>
        <v>0</v>
      </c>
      <c r="K148" s="141"/>
      <c r="L148" s="25"/>
      <c r="M148" s="142" t="s">
        <v>1</v>
      </c>
      <c r="N148" s="143" t="s">
        <v>33</v>
      </c>
      <c r="O148" s="144">
        <v>3.3210000000000002</v>
      </c>
      <c r="P148" s="144">
        <f t="shared" si="11"/>
        <v>3.3210000000000002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148</v>
      </c>
      <c r="AT148" s="146" t="s">
        <v>144</v>
      </c>
      <c r="AU148" s="146" t="s">
        <v>80</v>
      </c>
      <c r="AY148" s="13" t="s">
        <v>142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8">
        <f t="shared" si="19"/>
        <v>0</v>
      </c>
      <c r="BL148" s="13" t="s">
        <v>148</v>
      </c>
      <c r="BM148" s="146" t="s">
        <v>561</v>
      </c>
    </row>
    <row r="149" spans="2:65" s="1" customFormat="1" ht="38.1" customHeight="1">
      <c r="B149" s="135"/>
      <c r="C149" s="149" t="s">
        <v>562</v>
      </c>
      <c r="D149" s="149" t="s">
        <v>246</v>
      </c>
      <c r="E149" s="150" t="s">
        <v>563</v>
      </c>
      <c r="F149" s="151" t="s">
        <v>1419</v>
      </c>
      <c r="G149" s="152" t="s">
        <v>291</v>
      </c>
      <c r="H149" s="153">
        <v>1</v>
      </c>
      <c r="I149" s="153"/>
      <c r="J149" s="153">
        <f t="shared" si="10"/>
        <v>0</v>
      </c>
      <c r="K149" s="154"/>
      <c r="L149" s="155"/>
      <c r="M149" s="156" t="s">
        <v>1</v>
      </c>
      <c r="N149" s="157" t="s">
        <v>33</v>
      </c>
      <c r="O149" s="144">
        <v>0</v>
      </c>
      <c r="P149" s="144">
        <f t="shared" si="11"/>
        <v>0</v>
      </c>
      <c r="Q149" s="144">
        <v>2.5000000000000001E-3</v>
      </c>
      <c r="R149" s="144">
        <f t="shared" si="12"/>
        <v>2.5000000000000001E-3</v>
      </c>
      <c r="S149" s="144">
        <v>0</v>
      </c>
      <c r="T149" s="145">
        <f t="shared" si="13"/>
        <v>0</v>
      </c>
      <c r="AR149" s="146" t="s">
        <v>173</v>
      </c>
      <c r="AT149" s="146" t="s">
        <v>246</v>
      </c>
      <c r="AU149" s="146" t="s">
        <v>80</v>
      </c>
      <c r="AY149" s="13" t="s">
        <v>142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8">
        <f t="shared" si="19"/>
        <v>0</v>
      </c>
      <c r="BL149" s="13" t="s">
        <v>148</v>
      </c>
      <c r="BM149" s="146" t="s">
        <v>564</v>
      </c>
    </row>
    <row r="150" spans="2:65" s="1" customFormat="1" ht="24.2" customHeight="1">
      <c r="B150" s="135"/>
      <c r="C150" s="136" t="s">
        <v>260</v>
      </c>
      <c r="D150" s="136" t="s">
        <v>144</v>
      </c>
      <c r="E150" s="137" t="s">
        <v>565</v>
      </c>
      <c r="F150" s="138" t="s">
        <v>566</v>
      </c>
      <c r="G150" s="139" t="s">
        <v>253</v>
      </c>
      <c r="H150" s="140">
        <v>18</v>
      </c>
      <c r="I150" s="140"/>
      <c r="J150" s="140">
        <f t="shared" si="10"/>
        <v>0</v>
      </c>
      <c r="K150" s="141"/>
      <c r="L150" s="25"/>
      <c r="M150" s="142" t="s">
        <v>1</v>
      </c>
      <c r="N150" s="143" t="s">
        <v>33</v>
      </c>
      <c r="O150" s="144">
        <v>4.1000000000000002E-2</v>
      </c>
      <c r="P150" s="144">
        <f t="shared" si="11"/>
        <v>0.73799999999999999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148</v>
      </c>
      <c r="AT150" s="146" t="s">
        <v>144</v>
      </c>
      <c r="AU150" s="146" t="s">
        <v>80</v>
      </c>
      <c r="AY150" s="13" t="s">
        <v>142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80</v>
      </c>
      <c r="BK150" s="148">
        <f t="shared" si="19"/>
        <v>0</v>
      </c>
      <c r="BL150" s="13" t="s">
        <v>148</v>
      </c>
      <c r="BM150" s="146" t="s">
        <v>567</v>
      </c>
    </row>
    <row r="151" spans="2:65" s="1" customFormat="1" ht="24.2" customHeight="1">
      <c r="B151" s="135"/>
      <c r="C151" s="136" t="s">
        <v>568</v>
      </c>
      <c r="D151" s="136" t="s">
        <v>144</v>
      </c>
      <c r="E151" s="137" t="s">
        <v>569</v>
      </c>
      <c r="F151" s="138" t="s">
        <v>570</v>
      </c>
      <c r="G151" s="139" t="s">
        <v>291</v>
      </c>
      <c r="H151" s="140">
        <v>1</v>
      </c>
      <c r="I151" s="140"/>
      <c r="J151" s="140">
        <f t="shared" si="10"/>
        <v>0</v>
      </c>
      <c r="K151" s="141"/>
      <c r="L151" s="25"/>
      <c r="M151" s="142" t="s">
        <v>1</v>
      </c>
      <c r="N151" s="143" t="s">
        <v>33</v>
      </c>
      <c r="O151" s="144">
        <v>4.6580000000000004</v>
      </c>
      <c r="P151" s="144">
        <f t="shared" si="11"/>
        <v>4.6580000000000004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148</v>
      </c>
      <c r="AT151" s="146" t="s">
        <v>144</v>
      </c>
      <c r="AU151" s="146" t="s">
        <v>80</v>
      </c>
      <c r="AY151" s="13" t="s">
        <v>142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80</v>
      </c>
      <c r="BK151" s="148">
        <f t="shared" si="19"/>
        <v>0</v>
      </c>
      <c r="BL151" s="13" t="s">
        <v>148</v>
      </c>
      <c r="BM151" s="146" t="s">
        <v>571</v>
      </c>
    </row>
    <row r="152" spans="2:65" s="1" customFormat="1" ht="38.1" customHeight="1">
      <c r="B152" s="135"/>
      <c r="C152" s="149" t="s">
        <v>572</v>
      </c>
      <c r="D152" s="149" t="s">
        <v>246</v>
      </c>
      <c r="E152" s="150" t="s">
        <v>573</v>
      </c>
      <c r="F152" s="151" t="s">
        <v>1420</v>
      </c>
      <c r="G152" s="152" t="s">
        <v>291</v>
      </c>
      <c r="H152" s="153">
        <v>1</v>
      </c>
      <c r="I152" s="153"/>
      <c r="J152" s="153">
        <f t="shared" si="10"/>
        <v>0</v>
      </c>
      <c r="K152" s="154"/>
      <c r="L152" s="155"/>
      <c r="M152" s="156" t="s">
        <v>1</v>
      </c>
      <c r="N152" s="157" t="s">
        <v>33</v>
      </c>
      <c r="O152" s="144">
        <v>0</v>
      </c>
      <c r="P152" s="144">
        <f t="shared" si="11"/>
        <v>0</v>
      </c>
      <c r="Q152" s="144">
        <v>5.6</v>
      </c>
      <c r="R152" s="144">
        <f t="shared" si="12"/>
        <v>5.6</v>
      </c>
      <c r="S152" s="144">
        <v>0</v>
      </c>
      <c r="T152" s="145">
        <f t="shared" si="13"/>
        <v>0</v>
      </c>
      <c r="AR152" s="146" t="s">
        <v>173</v>
      </c>
      <c r="AT152" s="146" t="s">
        <v>246</v>
      </c>
      <c r="AU152" s="146" t="s">
        <v>80</v>
      </c>
      <c r="AY152" s="13" t="s">
        <v>142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80</v>
      </c>
      <c r="BK152" s="148">
        <f t="shared" si="19"/>
        <v>0</v>
      </c>
      <c r="BL152" s="13" t="s">
        <v>148</v>
      </c>
      <c r="BM152" s="146" t="s">
        <v>574</v>
      </c>
    </row>
    <row r="153" spans="2:65" s="1" customFormat="1" ht="24.2" customHeight="1">
      <c r="B153" s="135"/>
      <c r="C153" s="136" t="s">
        <v>575</v>
      </c>
      <c r="D153" s="136" t="s">
        <v>144</v>
      </c>
      <c r="E153" s="137" t="s">
        <v>576</v>
      </c>
      <c r="F153" s="138" t="s">
        <v>577</v>
      </c>
      <c r="G153" s="139" t="s">
        <v>291</v>
      </c>
      <c r="H153" s="140">
        <v>1</v>
      </c>
      <c r="I153" s="140"/>
      <c r="J153" s="140">
        <f t="shared" si="10"/>
        <v>0</v>
      </c>
      <c r="K153" s="141"/>
      <c r="L153" s="25"/>
      <c r="M153" s="142" t="s">
        <v>1</v>
      </c>
      <c r="N153" s="143" t="s">
        <v>33</v>
      </c>
      <c r="O153" s="144">
        <v>0.64300000000000002</v>
      </c>
      <c r="P153" s="144">
        <f t="shared" si="11"/>
        <v>0.64300000000000002</v>
      </c>
      <c r="Q153" s="144">
        <v>4.1999999999999997E-3</v>
      </c>
      <c r="R153" s="144">
        <f t="shared" si="12"/>
        <v>4.1999999999999997E-3</v>
      </c>
      <c r="S153" s="144">
        <v>0</v>
      </c>
      <c r="T153" s="145">
        <f t="shared" si="13"/>
        <v>0</v>
      </c>
      <c r="AR153" s="146" t="s">
        <v>148</v>
      </c>
      <c r="AT153" s="146" t="s">
        <v>144</v>
      </c>
      <c r="AU153" s="146" t="s">
        <v>80</v>
      </c>
      <c r="AY153" s="13" t="s">
        <v>142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80</v>
      </c>
      <c r="BK153" s="148">
        <f t="shared" si="19"/>
        <v>0</v>
      </c>
      <c r="BL153" s="13" t="s">
        <v>148</v>
      </c>
      <c r="BM153" s="146" t="s">
        <v>578</v>
      </c>
    </row>
    <row r="154" spans="2:65" s="1" customFormat="1" ht="33" customHeight="1">
      <c r="B154" s="135"/>
      <c r="C154" s="149" t="s">
        <v>579</v>
      </c>
      <c r="D154" s="149" t="s">
        <v>246</v>
      </c>
      <c r="E154" s="150" t="s">
        <v>580</v>
      </c>
      <c r="F154" s="151" t="s">
        <v>1421</v>
      </c>
      <c r="G154" s="152" t="s">
        <v>291</v>
      </c>
      <c r="H154" s="153">
        <v>1</v>
      </c>
      <c r="I154" s="153"/>
      <c r="J154" s="153">
        <f t="shared" si="10"/>
        <v>0</v>
      </c>
      <c r="K154" s="154"/>
      <c r="L154" s="155"/>
      <c r="M154" s="156" t="s">
        <v>1</v>
      </c>
      <c r="N154" s="157" t="s">
        <v>33</v>
      </c>
      <c r="O154" s="144">
        <v>0</v>
      </c>
      <c r="P154" s="144">
        <f t="shared" si="11"/>
        <v>0</v>
      </c>
      <c r="Q154" s="144">
        <v>6.1999999999999998E-3</v>
      </c>
      <c r="R154" s="144">
        <f t="shared" si="12"/>
        <v>6.1999999999999998E-3</v>
      </c>
      <c r="S154" s="144">
        <v>0</v>
      </c>
      <c r="T154" s="145">
        <f t="shared" si="13"/>
        <v>0</v>
      </c>
      <c r="AR154" s="146" t="s">
        <v>173</v>
      </c>
      <c r="AT154" s="146" t="s">
        <v>246</v>
      </c>
      <c r="AU154" s="146" t="s">
        <v>80</v>
      </c>
      <c r="AY154" s="13" t="s">
        <v>142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80</v>
      </c>
      <c r="BK154" s="148">
        <f t="shared" si="19"/>
        <v>0</v>
      </c>
      <c r="BL154" s="13" t="s">
        <v>148</v>
      </c>
      <c r="BM154" s="146" t="s">
        <v>581</v>
      </c>
    </row>
    <row r="155" spans="2:65" s="1" customFormat="1" ht="21.75" customHeight="1">
      <c r="B155" s="135"/>
      <c r="C155" s="136" t="s">
        <v>293</v>
      </c>
      <c r="D155" s="136" t="s">
        <v>144</v>
      </c>
      <c r="E155" s="137" t="s">
        <v>582</v>
      </c>
      <c r="F155" s="138" t="s">
        <v>583</v>
      </c>
      <c r="G155" s="139" t="s">
        <v>253</v>
      </c>
      <c r="H155" s="140">
        <v>18</v>
      </c>
      <c r="I155" s="140"/>
      <c r="J155" s="140">
        <f t="shared" si="10"/>
        <v>0</v>
      </c>
      <c r="K155" s="141"/>
      <c r="L155" s="25"/>
      <c r="M155" s="142" t="s">
        <v>1</v>
      </c>
      <c r="N155" s="143" t="s">
        <v>33</v>
      </c>
      <c r="O155" s="144">
        <v>0.05</v>
      </c>
      <c r="P155" s="144">
        <f t="shared" si="11"/>
        <v>0.9</v>
      </c>
      <c r="Q155" s="144">
        <v>8.0000000000000007E-5</v>
      </c>
      <c r="R155" s="144">
        <f t="shared" si="12"/>
        <v>1.4400000000000001E-3</v>
      </c>
      <c r="S155" s="144">
        <v>0</v>
      </c>
      <c r="T155" s="145">
        <f t="shared" si="13"/>
        <v>0</v>
      </c>
      <c r="AR155" s="146" t="s">
        <v>148</v>
      </c>
      <c r="AT155" s="146" t="s">
        <v>144</v>
      </c>
      <c r="AU155" s="146" t="s">
        <v>80</v>
      </c>
      <c r="AY155" s="13" t="s">
        <v>142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80</v>
      </c>
      <c r="BK155" s="148">
        <f t="shared" si="19"/>
        <v>0</v>
      </c>
      <c r="BL155" s="13" t="s">
        <v>148</v>
      </c>
      <c r="BM155" s="146" t="s">
        <v>584</v>
      </c>
    </row>
    <row r="156" spans="2:65" s="1" customFormat="1" ht="24.2" customHeight="1">
      <c r="B156" s="135"/>
      <c r="C156" s="136" t="s">
        <v>585</v>
      </c>
      <c r="D156" s="136" t="s">
        <v>144</v>
      </c>
      <c r="E156" s="137" t="s">
        <v>586</v>
      </c>
      <c r="F156" s="138" t="s">
        <v>587</v>
      </c>
      <c r="G156" s="139" t="s">
        <v>253</v>
      </c>
      <c r="H156" s="140">
        <v>18</v>
      </c>
      <c r="I156" s="140"/>
      <c r="J156" s="140">
        <f t="shared" si="10"/>
        <v>0</v>
      </c>
      <c r="K156" s="141"/>
      <c r="L156" s="25"/>
      <c r="M156" s="142" t="s">
        <v>1</v>
      </c>
      <c r="N156" s="143" t="s">
        <v>33</v>
      </c>
      <c r="O156" s="144">
        <v>5.2499999999999998E-2</v>
      </c>
      <c r="P156" s="144">
        <f t="shared" si="11"/>
        <v>0.94499999999999995</v>
      </c>
      <c r="Q156" s="144">
        <v>1E-4</v>
      </c>
      <c r="R156" s="144">
        <f t="shared" si="12"/>
        <v>1.8000000000000002E-3</v>
      </c>
      <c r="S156" s="144">
        <v>0</v>
      </c>
      <c r="T156" s="145">
        <f t="shared" si="13"/>
        <v>0</v>
      </c>
      <c r="AR156" s="146" t="s">
        <v>148</v>
      </c>
      <c r="AT156" s="146" t="s">
        <v>144</v>
      </c>
      <c r="AU156" s="146" t="s">
        <v>80</v>
      </c>
      <c r="AY156" s="13" t="s">
        <v>142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80</v>
      </c>
      <c r="BK156" s="148">
        <f t="shared" si="19"/>
        <v>0</v>
      </c>
      <c r="BL156" s="13" t="s">
        <v>148</v>
      </c>
      <c r="BM156" s="146" t="s">
        <v>588</v>
      </c>
    </row>
    <row r="157" spans="2:65" s="11" customFormat="1" ht="23.1" customHeight="1">
      <c r="B157" s="124"/>
      <c r="D157" s="125" t="s">
        <v>66</v>
      </c>
      <c r="E157" s="133" t="s">
        <v>231</v>
      </c>
      <c r="F157" s="133" t="s">
        <v>232</v>
      </c>
      <c r="J157" s="134">
        <f>BK157</f>
        <v>0</v>
      </c>
      <c r="L157" s="124"/>
      <c r="M157" s="128"/>
      <c r="P157" s="129">
        <f>P158</f>
        <v>10.604602999999999</v>
      </c>
      <c r="R157" s="129">
        <f>R158</f>
        <v>0</v>
      </c>
      <c r="T157" s="130">
        <f>T158</f>
        <v>0</v>
      </c>
      <c r="AR157" s="125" t="s">
        <v>74</v>
      </c>
      <c r="AT157" s="131" t="s">
        <v>66</v>
      </c>
      <c r="AU157" s="131" t="s">
        <v>74</v>
      </c>
      <c r="AY157" s="125" t="s">
        <v>142</v>
      </c>
      <c r="BK157" s="132">
        <f>BK158</f>
        <v>0</v>
      </c>
    </row>
    <row r="158" spans="2:65" s="1" customFormat="1" ht="33" customHeight="1">
      <c r="B158" s="135"/>
      <c r="C158" s="136" t="s">
        <v>264</v>
      </c>
      <c r="D158" s="136" t="s">
        <v>144</v>
      </c>
      <c r="E158" s="137" t="s">
        <v>589</v>
      </c>
      <c r="F158" s="138" t="s">
        <v>590</v>
      </c>
      <c r="G158" s="139" t="s">
        <v>213</v>
      </c>
      <c r="H158" s="140">
        <v>8.2270000000000003</v>
      </c>
      <c r="I158" s="140"/>
      <c r="J158" s="140">
        <f>ROUND(I158*H158,3)</f>
        <v>0</v>
      </c>
      <c r="K158" s="141"/>
      <c r="L158" s="25"/>
      <c r="M158" s="142" t="s">
        <v>1</v>
      </c>
      <c r="N158" s="143" t="s">
        <v>33</v>
      </c>
      <c r="O158" s="144">
        <v>1.2889999999999999</v>
      </c>
      <c r="P158" s="144">
        <f>O158*H158</f>
        <v>10.604602999999999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148</v>
      </c>
      <c r="AT158" s="146" t="s">
        <v>144</v>
      </c>
      <c r="AU158" s="146" t="s">
        <v>80</v>
      </c>
      <c r="AY158" s="13" t="s">
        <v>142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3" t="s">
        <v>80</v>
      </c>
      <c r="BK158" s="148">
        <f>ROUND(I158*H158,3)</f>
        <v>0</v>
      </c>
      <c r="BL158" s="13" t="s">
        <v>148</v>
      </c>
      <c r="BM158" s="146" t="s">
        <v>591</v>
      </c>
    </row>
    <row r="159" spans="2:65" s="11" customFormat="1" ht="26.1" customHeight="1">
      <c r="B159" s="124"/>
      <c r="D159" s="125" t="s">
        <v>66</v>
      </c>
      <c r="E159" s="126" t="s">
        <v>237</v>
      </c>
      <c r="F159" s="126" t="s">
        <v>238</v>
      </c>
      <c r="J159" s="127">
        <f>BK159</f>
        <v>0</v>
      </c>
      <c r="L159" s="124"/>
      <c r="M159" s="128"/>
      <c r="P159" s="129">
        <f>P160</f>
        <v>2.6605100000000004</v>
      </c>
      <c r="R159" s="129">
        <f>R160</f>
        <v>2.3465E-2</v>
      </c>
      <c r="T159" s="130">
        <f>T160</f>
        <v>0</v>
      </c>
      <c r="AR159" s="125" t="s">
        <v>80</v>
      </c>
      <c r="AT159" s="131" t="s">
        <v>66</v>
      </c>
      <c r="AU159" s="131" t="s">
        <v>67</v>
      </c>
      <c r="AY159" s="125" t="s">
        <v>142</v>
      </c>
      <c r="BK159" s="132">
        <f>BK160</f>
        <v>0</v>
      </c>
    </row>
    <row r="160" spans="2:65" s="11" customFormat="1" ht="23.1" customHeight="1">
      <c r="B160" s="124"/>
      <c r="D160" s="125" t="s">
        <v>66</v>
      </c>
      <c r="E160" s="133" t="s">
        <v>286</v>
      </c>
      <c r="F160" s="133" t="s">
        <v>287</v>
      </c>
      <c r="J160" s="134">
        <f>BK160</f>
        <v>0</v>
      </c>
      <c r="L160" s="124"/>
      <c r="M160" s="128"/>
      <c r="P160" s="129">
        <f>SUM(P161:P169)</f>
        <v>2.6605100000000004</v>
      </c>
      <c r="R160" s="129">
        <f>SUM(R161:R169)</f>
        <v>2.3465E-2</v>
      </c>
      <c r="T160" s="130">
        <f>SUM(T161:T169)</f>
        <v>0</v>
      </c>
      <c r="AR160" s="125" t="s">
        <v>80</v>
      </c>
      <c r="AT160" s="131" t="s">
        <v>66</v>
      </c>
      <c r="AU160" s="131" t="s">
        <v>74</v>
      </c>
      <c r="AY160" s="125" t="s">
        <v>142</v>
      </c>
      <c r="BK160" s="132">
        <f>SUM(BK161:BK169)</f>
        <v>0</v>
      </c>
    </row>
    <row r="161" spans="2:65" s="1" customFormat="1" ht="33" customHeight="1">
      <c r="B161" s="135"/>
      <c r="C161" s="136" t="s">
        <v>592</v>
      </c>
      <c r="D161" s="136" t="s">
        <v>144</v>
      </c>
      <c r="E161" s="137" t="s">
        <v>593</v>
      </c>
      <c r="F161" s="138" t="s">
        <v>594</v>
      </c>
      <c r="G161" s="139" t="s">
        <v>253</v>
      </c>
      <c r="H161" s="140">
        <v>1</v>
      </c>
      <c r="I161" s="140"/>
      <c r="J161" s="140">
        <f t="shared" ref="J161:J169" si="20">ROUND(I161*H161,3)</f>
        <v>0</v>
      </c>
      <c r="K161" s="141"/>
      <c r="L161" s="25"/>
      <c r="M161" s="142" t="s">
        <v>1</v>
      </c>
      <c r="N161" s="143" t="s">
        <v>33</v>
      </c>
      <c r="O161" s="144">
        <v>0.61592000000000002</v>
      </c>
      <c r="P161" s="144">
        <f t="shared" ref="P161:P169" si="21">O161*H161</f>
        <v>0.61592000000000002</v>
      </c>
      <c r="Q161" s="144">
        <v>4.64E-3</v>
      </c>
      <c r="R161" s="144">
        <f t="shared" ref="R161:R169" si="22">Q161*H161</f>
        <v>4.64E-3</v>
      </c>
      <c r="S161" s="144">
        <v>0</v>
      </c>
      <c r="T161" s="145">
        <f t="shared" ref="T161:T169" si="23">S161*H161</f>
        <v>0</v>
      </c>
      <c r="AR161" s="146" t="s">
        <v>206</v>
      </c>
      <c r="AT161" s="146" t="s">
        <v>144</v>
      </c>
      <c r="AU161" s="146" t="s">
        <v>80</v>
      </c>
      <c r="AY161" s="13" t="s">
        <v>142</v>
      </c>
      <c r="BE161" s="147">
        <f t="shared" ref="BE161:BE169" si="24">IF(N161="základná",J161,0)</f>
        <v>0</v>
      </c>
      <c r="BF161" s="147">
        <f t="shared" ref="BF161:BF169" si="25">IF(N161="znížená",J161,0)</f>
        <v>0</v>
      </c>
      <c r="BG161" s="147">
        <f t="shared" ref="BG161:BG169" si="26">IF(N161="zákl. prenesená",J161,0)</f>
        <v>0</v>
      </c>
      <c r="BH161" s="147">
        <f t="shared" ref="BH161:BH169" si="27">IF(N161="zníž. prenesená",J161,0)</f>
        <v>0</v>
      </c>
      <c r="BI161" s="147">
        <f t="shared" ref="BI161:BI169" si="28">IF(N161="nulová",J161,0)</f>
        <v>0</v>
      </c>
      <c r="BJ161" s="13" t="s">
        <v>80</v>
      </c>
      <c r="BK161" s="148">
        <f t="shared" ref="BK161:BK169" si="29">ROUND(I161*H161,3)</f>
        <v>0</v>
      </c>
      <c r="BL161" s="13" t="s">
        <v>206</v>
      </c>
      <c r="BM161" s="146" t="s">
        <v>595</v>
      </c>
    </row>
    <row r="162" spans="2:65" s="1" customFormat="1" ht="24.2" customHeight="1">
      <c r="B162" s="135"/>
      <c r="C162" s="136" t="s">
        <v>596</v>
      </c>
      <c r="D162" s="136" t="s">
        <v>144</v>
      </c>
      <c r="E162" s="137" t="s">
        <v>597</v>
      </c>
      <c r="F162" s="138" t="s">
        <v>598</v>
      </c>
      <c r="G162" s="139" t="s">
        <v>291</v>
      </c>
      <c r="H162" s="140">
        <v>3</v>
      </c>
      <c r="I162" s="140"/>
      <c r="J162" s="140">
        <f t="shared" si="20"/>
        <v>0</v>
      </c>
      <c r="K162" s="141"/>
      <c r="L162" s="25"/>
      <c r="M162" s="142" t="s">
        <v>1</v>
      </c>
      <c r="N162" s="143" t="s">
        <v>33</v>
      </c>
      <c r="O162" s="144">
        <v>0.35220000000000001</v>
      </c>
      <c r="P162" s="144">
        <f t="shared" si="21"/>
        <v>1.0566</v>
      </c>
      <c r="Q162" s="144">
        <v>6.0000000000000002E-5</v>
      </c>
      <c r="R162" s="144">
        <f t="shared" si="22"/>
        <v>1.8000000000000001E-4</v>
      </c>
      <c r="S162" s="144">
        <v>0</v>
      </c>
      <c r="T162" s="145">
        <f t="shared" si="23"/>
        <v>0</v>
      </c>
      <c r="AR162" s="146" t="s">
        <v>206</v>
      </c>
      <c r="AT162" s="146" t="s">
        <v>144</v>
      </c>
      <c r="AU162" s="146" t="s">
        <v>80</v>
      </c>
      <c r="AY162" s="13" t="s">
        <v>142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80</v>
      </c>
      <c r="BK162" s="148">
        <f t="shared" si="29"/>
        <v>0</v>
      </c>
      <c r="BL162" s="13" t="s">
        <v>206</v>
      </c>
      <c r="BM162" s="146" t="s">
        <v>599</v>
      </c>
    </row>
    <row r="163" spans="2:65" s="1" customFormat="1" ht="16.5" customHeight="1">
      <c r="B163" s="135"/>
      <c r="C163" s="149" t="s">
        <v>600</v>
      </c>
      <c r="D163" s="149" t="s">
        <v>246</v>
      </c>
      <c r="E163" s="150" t="s">
        <v>601</v>
      </c>
      <c r="F163" s="151" t="s">
        <v>602</v>
      </c>
      <c r="G163" s="152" t="s">
        <v>291</v>
      </c>
      <c r="H163" s="153">
        <v>3</v>
      </c>
      <c r="I163" s="153"/>
      <c r="J163" s="153">
        <f t="shared" si="20"/>
        <v>0</v>
      </c>
      <c r="K163" s="154"/>
      <c r="L163" s="155"/>
      <c r="M163" s="156" t="s">
        <v>1</v>
      </c>
      <c r="N163" s="157" t="s">
        <v>33</v>
      </c>
      <c r="O163" s="144">
        <v>0</v>
      </c>
      <c r="P163" s="144">
        <f t="shared" si="21"/>
        <v>0</v>
      </c>
      <c r="Q163" s="144">
        <v>3.5000000000000001E-3</v>
      </c>
      <c r="R163" s="144">
        <f t="shared" si="22"/>
        <v>1.0500000000000001E-2</v>
      </c>
      <c r="S163" s="144">
        <v>0</v>
      </c>
      <c r="T163" s="145">
        <f t="shared" si="23"/>
        <v>0</v>
      </c>
      <c r="AR163" s="146" t="s">
        <v>258</v>
      </c>
      <c r="AT163" s="146" t="s">
        <v>246</v>
      </c>
      <c r="AU163" s="146" t="s">
        <v>80</v>
      </c>
      <c r="AY163" s="13" t="s">
        <v>142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80</v>
      </c>
      <c r="BK163" s="148">
        <f t="shared" si="29"/>
        <v>0</v>
      </c>
      <c r="BL163" s="13" t="s">
        <v>206</v>
      </c>
      <c r="BM163" s="146" t="s">
        <v>603</v>
      </c>
    </row>
    <row r="164" spans="2:65" s="1" customFormat="1" ht="21.75" customHeight="1">
      <c r="B164" s="135"/>
      <c r="C164" s="136" t="s">
        <v>342</v>
      </c>
      <c r="D164" s="136" t="s">
        <v>144</v>
      </c>
      <c r="E164" s="137" t="s">
        <v>604</v>
      </c>
      <c r="F164" s="138" t="s">
        <v>605</v>
      </c>
      <c r="G164" s="139" t="s">
        <v>291</v>
      </c>
      <c r="H164" s="140">
        <v>1</v>
      </c>
      <c r="I164" s="140"/>
      <c r="J164" s="140">
        <f t="shared" si="20"/>
        <v>0</v>
      </c>
      <c r="K164" s="141"/>
      <c r="L164" s="25"/>
      <c r="M164" s="142" t="s">
        <v>1</v>
      </c>
      <c r="N164" s="143" t="s">
        <v>33</v>
      </c>
      <c r="O164" s="144">
        <v>0.12515999999999999</v>
      </c>
      <c r="P164" s="144">
        <f t="shared" si="21"/>
        <v>0.12515999999999999</v>
      </c>
      <c r="Q164" s="144">
        <v>2.0000000000000002E-5</v>
      </c>
      <c r="R164" s="144">
        <f t="shared" si="22"/>
        <v>2.0000000000000002E-5</v>
      </c>
      <c r="S164" s="144">
        <v>0</v>
      </c>
      <c r="T164" s="145">
        <f t="shared" si="23"/>
        <v>0</v>
      </c>
      <c r="AR164" s="146" t="s">
        <v>206</v>
      </c>
      <c r="AT164" s="146" t="s">
        <v>144</v>
      </c>
      <c r="AU164" s="146" t="s">
        <v>80</v>
      </c>
      <c r="AY164" s="13" t="s">
        <v>142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80</v>
      </c>
      <c r="BK164" s="148">
        <f t="shared" si="29"/>
        <v>0</v>
      </c>
      <c r="BL164" s="13" t="s">
        <v>206</v>
      </c>
      <c r="BM164" s="146" t="s">
        <v>606</v>
      </c>
    </row>
    <row r="165" spans="2:65" s="1" customFormat="1" ht="24.2" customHeight="1">
      <c r="B165" s="135"/>
      <c r="C165" s="149" t="s">
        <v>346</v>
      </c>
      <c r="D165" s="149" t="s">
        <v>246</v>
      </c>
      <c r="E165" s="150" t="s">
        <v>607</v>
      </c>
      <c r="F165" s="151" t="s">
        <v>608</v>
      </c>
      <c r="G165" s="152" t="s">
        <v>291</v>
      </c>
      <c r="H165" s="153">
        <v>1</v>
      </c>
      <c r="I165" s="153"/>
      <c r="J165" s="153">
        <f t="shared" si="20"/>
        <v>0</v>
      </c>
      <c r="K165" s="154"/>
      <c r="L165" s="155"/>
      <c r="M165" s="156" t="s">
        <v>1</v>
      </c>
      <c r="N165" s="157" t="s">
        <v>33</v>
      </c>
      <c r="O165" s="144">
        <v>0</v>
      </c>
      <c r="P165" s="144">
        <f t="shared" si="21"/>
        <v>0</v>
      </c>
      <c r="Q165" s="144">
        <v>7.4999999999999993E-5</v>
      </c>
      <c r="R165" s="144">
        <f t="shared" si="22"/>
        <v>7.4999999999999993E-5</v>
      </c>
      <c r="S165" s="144">
        <v>0</v>
      </c>
      <c r="T165" s="145">
        <f t="shared" si="23"/>
        <v>0</v>
      </c>
      <c r="AR165" s="146" t="s">
        <v>258</v>
      </c>
      <c r="AT165" s="146" t="s">
        <v>246</v>
      </c>
      <c r="AU165" s="146" t="s">
        <v>80</v>
      </c>
      <c r="AY165" s="13" t="s">
        <v>142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80</v>
      </c>
      <c r="BK165" s="148">
        <f t="shared" si="29"/>
        <v>0</v>
      </c>
      <c r="BL165" s="13" t="s">
        <v>206</v>
      </c>
      <c r="BM165" s="146" t="s">
        <v>609</v>
      </c>
    </row>
    <row r="166" spans="2:65" s="1" customFormat="1" ht="16.5" customHeight="1">
      <c r="B166" s="135"/>
      <c r="C166" s="136" t="s">
        <v>610</v>
      </c>
      <c r="D166" s="136" t="s">
        <v>144</v>
      </c>
      <c r="E166" s="137" t="s">
        <v>611</v>
      </c>
      <c r="F166" s="138" t="s">
        <v>612</v>
      </c>
      <c r="G166" s="139" t="s">
        <v>291</v>
      </c>
      <c r="H166" s="140">
        <v>1</v>
      </c>
      <c r="I166" s="140"/>
      <c r="J166" s="140">
        <f t="shared" si="20"/>
        <v>0</v>
      </c>
      <c r="K166" s="141"/>
      <c r="L166" s="25"/>
      <c r="M166" s="142" t="s">
        <v>1</v>
      </c>
      <c r="N166" s="143" t="s">
        <v>33</v>
      </c>
      <c r="O166" s="144">
        <v>0.35139999999999999</v>
      </c>
      <c r="P166" s="144">
        <f t="shared" si="21"/>
        <v>0.35139999999999999</v>
      </c>
      <c r="Q166" s="144">
        <v>6.0000000000000002E-5</v>
      </c>
      <c r="R166" s="144">
        <f t="shared" si="22"/>
        <v>6.0000000000000002E-5</v>
      </c>
      <c r="S166" s="144">
        <v>0</v>
      </c>
      <c r="T166" s="145">
        <f t="shared" si="23"/>
        <v>0</v>
      </c>
      <c r="AR166" s="146" t="s">
        <v>206</v>
      </c>
      <c r="AT166" s="146" t="s">
        <v>144</v>
      </c>
      <c r="AU166" s="146" t="s">
        <v>80</v>
      </c>
      <c r="AY166" s="13" t="s">
        <v>142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80</v>
      </c>
      <c r="BK166" s="148">
        <f t="shared" si="29"/>
        <v>0</v>
      </c>
      <c r="BL166" s="13" t="s">
        <v>206</v>
      </c>
      <c r="BM166" s="146" t="s">
        <v>613</v>
      </c>
    </row>
    <row r="167" spans="2:65" s="1" customFormat="1" ht="24.2" customHeight="1">
      <c r="B167" s="135"/>
      <c r="C167" s="149" t="s">
        <v>614</v>
      </c>
      <c r="D167" s="149" t="s">
        <v>246</v>
      </c>
      <c r="E167" s="150" t="s">
        <v>615</v>
      </c>
      <c r="F167" s="151" t="s">
        <v>616</v>
      </c>
      <c r="G167" s="152" t="s">
        <v>291</v>
      </c>
      <c r="H167" s="153">
        <v>1</v>
      </c>
      <c r="I167" s="153"/>
      <c r="J167" s="153">
        <f t="shared" si="20"/>
        <v>0</v>
      </c>
      <c r="K167" s="154"/>
      <c r="L167" s="155"/>
      <c r="M167" s="156" t="s">
        <v>1</v>
      </c>
      <c r="N167" s="157" t="s">
        <v>33</v>
      </c>
      <c r="O167" s="144">
        <v>0</v>
      </c>
      <c r="P167" s="144">
        <f t="shared" si="21"/>
        <v>0</v>
      </c>
      <c r="Q167" s="144">
        <v>2E-3</v>
      </c>
      <c r="R167" s="144">
        <f t="shared" si="22"/>
        <v>2E-3</v>
      </c>
      <c r="S167" s="144">
        <v>0</v>
      </c>
      <c r="T167" s="145">
        <f t="shared" si="23"/>
        <v>0</v>
      </c>
      <c r="AR167" s="146" t="s">
        <v>258</v>
      </c>
      <c r="AT167" s="146" t="s">
        <v>246</v>
      </c>
      <c r="AU167" s="146" t="s">
        <v>80</v>
      </c>
      <c r="AY167" s="13" t="s">
        <v>142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80</v>
      </c>
      <c r="BK167" s="148">
        <f t="shared" si="29"/>
        <v>0</v>
      </c>
      <c r="BL167" s="13" t="s">
        <v>206</v>
      </c>
      <c r="BM167" s="146" t="s">
        <v>617</v>
      </c>
    </row>
    <row r="168" spans="2:65" s="1" customFormat="1" ht="24.2" customHeight="1">
      <c r="B168" s="135"/>
      <c r="C168" s="136" t="s">
        <v>618</v>
      </c>
      <c r="D168" s="136" t="s">
        <v>144</v>
      </c>
      <c r="E168" s="137" t="s">
        <v>619</v>
      </c>
      <c r="F168" s="138" t="s">
        <v>620</v>
      </c>
      <c r="G168" s="139" t="s">
        <v>291</v>
      </c>
      <c r="H168" s="140">
        <v>1</v>
      </c>
      <c r="I168" s="140"/>
      <c r="J168" s="140">
        <f t="shared" si="20"/>
        <v>0</v>
      </c>
      <c r="K168" s="141"/>
      <c r="L168" s="25"/>
      <c r="M168" s="142" t="s">
        <v>1</v>
      </c>
      <c r="N168" s="143" t="s">
        <v>33</v>
      </c>
      <c r="O168" s="144">
        <v>0.51143000000000005</v>
      </c>
      <c r="P168" s="144">
        <f t="shared" si="21"/>
        <v>0.51143000000000005</v>
      </c>
      <c r="Q168" s="144">
        <v>3.9899999999999996E-3</v>
      </c>
      <c r="R168" s="144">
        <f t="shared" si="22"/>
        <v>3.9899999999999996E-3</v>
      </c>
      <c r="S168" s="144">
        <v>0</v>
      </c>
      <c r="T168" s="145">
        <f t="shared" si="23"/>
        <v>0</v>
      </c>
      <c r="AR168" s="146" t="s">
        <v>206</v>
      </c>
      <c r="AT168" s="146" t="s">
        <v>144</v>
      </c>
      <c r="AU168" s="146" t="s">
        <v>80</v>
      </c>
      <c r="AY168" s="13" t="s">
        <v>142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80</v>
      </c>
      <c r="BK168" s="148">
        <f t="shared" si="29"/>
        <v>0</v>
      </c>
      <c r="BL168" s="13" t="s">
        <v>206</v>
      </c>
      <c r="BM168" s="146" t="s">
        <v>621</v>
      </c>
    </row>
    <row r="169" spans="2:65" s="1" customFormat="1" ht="16.5" customHeight="1">
      <c r="B169" s="135"/>
      <c r="C169" s="149" t="s">
        <v>622</v>
      </c>
      <c r="D169" s="149" t="s">
        <v>246</v>
      </c>
      <c r="E169" s="150" t="s">
        <v>623</v>
      </c>
      <c r="F169" s="151" t="s">
        <v>624</v>
      </c>
      <c r="G169" s="152" t="s">
        <v>291</v>
      </c>
      <c r="H169" s="153">
        <v>1</v>
      </c>
      <c r="I169" s="153"/>
      <c r="J169" s="153">
        <f t="shared" si="20"/>
        <v>0</v>
      </c>
      <c r="K169" s="154"/>
      <c r="L169" s="155"/>
      <c r="M169" s="156" t="s">
        <v>1</v>
      </c>
      <c r="N169" s="157" t="s">
        <v>33</v>
      </c>
      <c r="O169" s="144">
        <v>0</v>
      </c>
      <c r="P169" s="144">
        <f t="shared" si="21"/>
        <v>0</v>
      </c>
      <c r="Q169" s="144">
        <v>2E-3</v>
      </c>
      <c r="R169" s="144">
        <f t="shared" si="22"/>
        <v>2E-3</v>
      </c>
      <c r="S169" s="144">
        <v>0</v>
      </c>
      <c r="T169" s="145">
        <f t="shared" si="23"/>
        <v>0</v>
      </c>
      <c r="AR169" s="146" t="s">
        <v>258</v>
      </c>
      <c r="AT169" s="146" t="s">
        <v>246</v>
      </c>
      <c r="AU169" s="146" t="s">
        <v>80</v>
      </c>
      <c r="AY169" s="13" t="s">
        <v>142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80</v>
      </c>
      <c r="BK169" s="148">
        <f t="shared" si="29"/>
        <v>0</v>
      </c>
      <c r="BL169" s="13" t="s">
        <v>206</v>
      </c>
      <c r="BM169" s="146" t="s">
        <v>625</v>
      </c>
    </row>
    <row r="170" spans="2:65" s="11" customFormat="1" ht="26.1" customHeight="1">
      <c r="B170" s="124"/>
      <c r="D170" s="125" t="s">
        <v>66</v>
      </c>
      <c r="E170" s="126" t="s">
        <v>246</v>
      </c>
      <c r="F170" s="126" t="s">
        <v>246</v>
      </c>
      <c r="J170" s="127">
        <f>BK170</f>
        <v>0</v>
      </c>
      <c r="L170" s="124"/>
      <c r="M170" s="128"/>
      <c r="P170" s="129">
        <f>P171</f>
        <v>2.0609999999999999</v>
      </c>
      <c r="R170" s="129">
        <f>R171</f>
        <v>8.9699999999999988E-3</v>
      </c>
      <c r="T170" s="130">
        <f>T171</f>
        <v>0</v>
      </c>
      <c r="AR170" s="125" t="s">
        <v>153</v>
      </c>
      <c r="AT170" s="131" t="s">
        <v>66</v>
      </c>
      <c r="AU170" s="131" t="s">
        <v>67</v>
      </c>
      <c r="AY170" s="125" t="s">
        <v>142</v>
      </c>
      <c r="BK170" s="132">
        <f>BK171</f>
        <v>0</v>
      </c>
    </row>
    <row r="171" spans="2:65" s="11" customFormat="1" ht="23.1" customHeight="1">
      <c r="B171" s="124"/>
      <c r="D171" s="125" t="s">
        <v>66</v>
      </c>
      <c r="E171" s="133" t="s">
        <v>626</v>
      </c>
      <c r="F171" s="133" t="s">
        <v>627</v>
      </c>
      <c r="J171" s="134">
        <f>BK171</f>
        <v>0</v>
      </c>
      <c r="L171" s="124"/>
      <c r="M171" s="128"/>
      <c r="P171" s="129">
        <f>SUM(P172:P174)</f>
        <v>2.0609999999999999</v>
      </c>
      <c r="R171" s="129">
        <f>SUM(R172:R174)</f>
        <v>8.9699999999999988E-3</v>
      </c>
      <c r="T171" s="130">
        <f>SUM(T172:T174)</f>
        <v>0</v>
      </c>
      <c r="AR171" s="125" t="s">
        <v>153</v>
      </c>
      <c r="AT171" s="131" t="s">
        <v>66</v>
      </c>
      <c r="AU171" s="131" t="s">
        <v>74</v>
      </c>
      <c r="AY171" s="125" t="s">
        <v>142</v>
      </c>
      <c r="BK171" s="132">
        <f>SUM(BK172:BK174)</f>
        <v>0</v>
      </c>
    </row>
    <row r="172" spans="2:65" s="1" customFormat="1" ht="24.2" customHeight="1">
      <c r="B172" s="135"/>
      <c r="C172" s="136" t="s">
        <v>628</v>
      </c>
      <c r="D172" s="136" t="s">
        <v>144</v>
      </c>
      <c r="E172" s="137" t="s">
        <v>629</v>
      </c>
      <c r="F172" s="138" t="s">
        <v>630</v>
      </c>
      <c r="G172" s="139" t="s">
        <v>291</v>
      </c>
      <c r="H172" s="140">
        <v>3</v>
      </c>
      <c r="I172" s="140"/>
      <c r="J172" s="140">
        <f>ROUND(I172*H172,3)</f>
        <v>0</v>
      </c>
      <c r="K172" s="141"/>
      <c r="L172" s="25"/>
      <c r="M172" s="142" t="s">
        <v>1</v>
      </c>
      <c r="N172" s="143" t="s">
        <v>33</v>
      </c>
      <c r="O172" s="144">
        <v>0.68700000000000006</v>
      </c>
      <c r="P172" s="144">
        <f>O172*H172</f>
        <v>2.0609999999999999</v>
      </c>
      <c r="Q172" s="144">
        <v>8.0000000000000007E-5</v>
      </c>
      <c r="R172" s="144">
        <f>Q172*H172</f>
        <v>2.4000000000000003E-4</v>
      </c>
      <c r="S172" s="144">
        <v>0</v>
      </c>
      <c r="T172" s="145">
        <f>S172*H172</f>
        <v>0</v>
      </c>
      <c r="AR172" s="146" t="s">
        <v>419</v>
      </c>
      <c r="AT172" s="146" t="s">
        <v>144</v>
      </c>
      <c r="AU172" s="146" t="s">
        <v>80</v>
      </c>
      <c r="AY172" s="13" t="s">
        <v>142</v>
      </c>
      <c r="BE172" s="147">
        <f>IF(N172="základná",J172,0)</f>
        <v>0</v>
      </c>
      <c r="BF172" s="147">
        <f>IF(N172="znížená",J172,0)</f>
        <v>0</v>
      </c>
      <c r="BG172" s="147">
        <f>IF(N172="zákl. prenesená",J172,0)</f>
        <v>0</v>
      </c>
      <c r="BH172" s="147">
        <f>IF(N172="zníž. prenesená",J172,0)</f>
        <v>0</v>
      </c>
      <c r="BI172" s="147">
        <f>IF(N172="nulová",J172,0)</f>
        <v>0</v>
      </c>
      <c r="BJ172" s="13" t="s">
        <v>80</v>
      </c>
      <c r="BK172" s="148">
        <f>ROUND(I172*H172,3)</f>
        <v>0</v>
      </c>
      <c r="BL172" s="13" t="s">
        <v>419</v>
      </c>
      <c r="BM172" s="146" t="s">
        <v>631</v>
      </c>
    </row>
    <row r="173" spans="2:65" s="1" customFormat="1" ht="21.75" customHeight="1">
      <c r="B173" s="135"/>
      <c r="C173" s="149" t="s">
        <v>632</v>
      </c>
      <c r="D173" s="149" t="s">
        <v>246</v>
      </c>
      <c r="E173" s="150" t="s">
        <v>633</v>
      </c>
      <c r="F173" s="151" t="s">
        <v>634</v>
      </c>
      <c r="G173" s="152" t="s">
        <v>291</v>
      </c>
      <c r="H173" s="153">
        <v>3</v>
      </c>
      <c r="I173" s="153"/>
      <c r="J173" s="153">
        <f>ROUND(I173*H173,3)</f>
        <v>0</v>
      </c>
      <c r="K173" s="154"/>
      <c r="L173" s="155"/>
      <c r="M173" s="156" t="s">
        <v>1</v>
      </c>
      <c r="N173" s="157" t="s">
        <v>33</v>
      </c>
      <c r="O173" s="144">
        <v>0</v>
      </c>
      <c r="P173" s="144">
        <f>O173*H173</f>
        <v>0</v>
      </c>
      <c r="Q173" s="144">
        <v>2.0999999999999999E-3</v>
      </c>
      <c r="R173" s="144">
        <f>Q173*H173</f>
        <v>6.3E-3</v>
      </c>
      <c r="S173" s="144">
        <v>0</v>
      </c>
      <c r="T173" s="145">
        <f>S173*H173</f>
        <v>0</v>
      </c>
      <c r="AR173" s="146" t="s">
        <v>635</v>
      </c>
      <c r="AT173" s="146" t="s">
        <v>246</v>
      </c>
      <c r="AU173" s="146" t="s">
        <v>80</v>
      </c>
      <c r="AY173" s="13" t="s">
        <v>142</v>
      </c>
      <c r="BE173" s="147">
        <f>IF(N173="základná",J173,0)</f>
        <v>0</v>
      </c>
      <c r="BF173" s="147">
        <f>IF(N173="znížená",J173,0)</f>
        <v>0</v>
      </c>
      <c r="BG173" s="147">
        <f>IF(N173="zákl. prenesená",J173,0)</f>
        <v>0</v>
      </c>
      <c r="BH173" s="147">
        <f>IF(N173="zníž. prenesená",J173,0)</f>
        <v>0</v>
      </c>
      <c r="BI173" s="147">
        <f>IF(N173="nulová",J173,0)</f>
        <v>0</v>
      </c>
      <c r="BJ173" s="13" t="s">
        <v>80</v>
      </c>
      <c r="BK173" s="148">
        <f>ROUND(I173*H173,3)</f>
        <v>0</v>
      </c>
      <c r="BL173" s="13" t="s">
        <v>635</v>
      </c>
      <c r="BM173" s="146" t="s">
        <v>636</v>
      </c>
    </row>
    <row r="174" spans="2:65" s="1" customFormat="1" ht="38.1" customHeight="1">
      <c r="B174" s="135"/>
      <c r="C174" s="149" t="s">
        <v>637</v>
      </c>
      <c r="D174" s="149" t="s">
        <v>246</v>
      </c>
      <c r="E174" s="150" t="s">
        <v>638</v>
      </c>
      <c r="F174" s="151" t="s">
        <v>639</v>
      </c>
      <c r="G174" s="152" t="s">
        <v>291</v>
      </c>
      <c r="H174" s="153">
        <v>3</v>
      </c>
      <c r="I174" s="153"/>
      <c r="J174" s="153">
        <f>ROUND(I174*H174,3)</f>
        <v>0</v>
      </c>
      <c r="K174" s="154"/>
      <c r="L174" s="155"/>
      <c r="M174" s="156" t="s">
        <v>1</v>
      </c>
      <c r="N174" s="157" t="s">
        <v>33</v>
      </c>
      <c r="O174" s="144">
        <v>0</v>
      </c>
      <c r="P174" s="144">
        <f>O174*H174</f>
        <v>0</v>
      </c>
      <c r="Q174" s="144">
        <v>8.0999999999999996E-4</v>
      </c>
      <c r="R174" s="144">
        <f>Q174*H174</f>
        <v>2.4299999999999999E-3</v>
      </c>
      <c r="S174" s="144">
        <v>0</v>
      </c>
      <c r="T174" s="145">
        <f>S174*H174</f>
        <v>0</v>
      </c>
      <c r="AR174" s="146" t="s">
        <v>635</v>
      </c>
      <c r="AT174" s="146" t="s">
        <v>246</v>
      </c>
      <c r="AU174" s="146" t="s">
        <v>80</v>
      </c>
      <c r="AY174" s="13" t="s">
        <v>142</v>
      </c>
      <c r="BE174" s="147">
        <f>IF(N174="základná",J174,0)</f>
        <v>0</v>
      </c>
      <c r="BF174" s="147">
        <f>IF(N174="znížená",J174,0)</f>
        <v>0</v>
      </c>
      <c r="BG174" s="147">
        <f>IF(N174="zákl. prenesená",J174,0)</f>
        <v>0</v>
      </c>
      <c r="BH174" s="147">
        <f>IF(N174="zníž. prenesená",J174,0)</f>
        <v>0</v>
      </c>
      <c r="BI174" s="147">
        <f>IF(N174="nulová",J174,0)</f>
        <v>0</v>
      </c>
      <c r="BJ174" s="13" t="s">
        <v>80</v>
      </c>
      <c r="BK174" s="148">
        <f>ROUND(I174*H174,3)</f>
        <v>0</v>
      </c>
      <c r="BL174" s="13" t="s">
        <v>635</v>
      </c>
      <c r="BM174" s="146" t="s">
        <v>640</v>
      </c>
    </row>
    <row r="175" spans="2:65" s="11" customFormat="1" ht="26.1" customHeight="1">
      <c r="B175" s="124"/>
      <c r="D175" s="125" t="s">
        <v>66</v>
      </c>
      <c r="E175" s="126" t="s">
        <v>641</v>
      </c>
      <c r="F175" s="126" t="s">
        <v>642</v>
      </c>
      <c r="J175" s="127">
        <f>BK175</f>
        <v>0</v>
      </c>
      <c r="L175" s="124"/>
      <c r="M175" s="128"/>
      <c r="P175" s="129">
        <f>P176</f>
        <v>17.440000000000001</v>
      </c>
      <c r="R175" s="129">
        <f>R176</f>
        <v>0</v>
      </c>
      <c r="T175" s="130">
        <f>T176</f>
        <v>0</v>
      </c>
      <c r="AR175" s="125" t="s">
        <v>148</v>
      </c>
      <c r="AT175" s="131" t="s">
        <v>66</v>
      </c>
      <c r="AU175" s="131" t="s">
        <v>67</v>
      </c>
      <c r="AY175" s="125" t="s">
        <v>142</v>
      </c>
      <c r="BK175" s="132">
        <f>BK176</f>
        <v>0</v>
      </c>
    </row>
    <row r="176" spans="2:65" s="1" customFormat="1" ht="38.1" customHeight="1">
      <c r="B176" s="135"/>
      <c r="C176" s="136" t="s">
        <v>297</v>
      </c>
      <c r="D176" s="136" t="s">
        <v>144</v>
      </c>
      <c r="E176" s="137" t="s">
        <v>643</v>
      </c>
      <c r="F176" s="138" t="s">
        <v>644</v>
      </c>
      <c r="G176" s="139" t="s">
        <v>645</v>
      </c>
      <c r="H176" s="140">
        <v>16</v>
      </c>
      <c r="I176" s="140"/>
      <c r="J176" s="140">
        <f>ROUND(I176*H176,3)</f>
        <v>0</v>
      </c>
      <c r="K176" s="141"/>
      <c r="L176" s="25"/>
      <c r="M176" s="158" t="s">
        <v>1</v>
      </c>
      <c r="N176" s="159" t="s">
        <v>33</v>
      </c>
      <c r="O176" s="160">
        <v>1.0900000000000001</v>
      </c>
      <c r="P176" s="160">
        <f>O176*H176</f>
        <v>17.440000000000001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AR176" s="146" t="s">
        <v>646</v>
      </c>
      <c r="AT176" s="146" t="s">
        <v>144</v>
      </c>
      <c r="AU176" s="146" t="s">
        <v>74</v>
      </c>
      <c r="AY176" s="13" t="s">
        <v>142</v>
      </c>
      <c r="BE176" s="147">
        <f>IF(N176="základná",J176,0)</f>
        <v>0</v>
      </c>
      <c r="BF176" s="147">
        <f>IF(N176="znížená",J176,0)</f>
        <v>0</v>
      </c>
      <c r="BG176" s="147">
        <f>IF(N176="zákl. prenesená",J176,0)</f>
        <v>0</v>
      </c>
      <c r="BH176" s="147">
        <f>IF(N176="zníž. prenesená",J176,0)</f>
        <v>0</v>
      </c>
      <c r="BI176" s="147">
        <f>IF(N176="nulová",J176,0)</f>
        <v>0</v>
      </c>
      <c r="BJ176" s="13" t="s">
        <v>80</v>
      </c>
      <c r="BK176" s="148">
        <f>ROUND(I176*H176,3)</f>
        <v>0</v>
      </c>
      <c r="BL176" s="13" t="s">
        <v>646</v>
      </c>
      <c r="BM176" s="146" t="s">
        <v>647</v>
      </c>
    </row>
    <row r="177" spans="2:12" s="1" customFormat="1" ht="6.95" customHeight="1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25"/>
    </row>
  </sheetData>
  <autoFilter ref="C125:K176" xr:uid="{00000000-0009-0000-0000-000004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5" fitToHeight="100" orientation="portrait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M181"/>
  <sheetViews>
    <sheetView showGridLines="0" view="pageBreakPreview" topLeftCell="A132" zoomScaleNormal="100" workbookViewId="0">
      <selection activeCell="F161" sqref="F161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648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498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499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500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ROUND((SUM(BE126:BE180)),  2)</f>
        <v>0</v>
      </c>
      <c r="G33" s="93"/>
      <c r="H33" s="93"/>
      <c r="I33" s="94">
        <v>0.2</v>
      </c>
      <c r="J33" s="92">
        <f>ROUND(((SUM(BE126:BE180))*I33),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ROUND((SUM(BF126:BF180)),  2)</f>
        <v>0</v>
      </c>
      <c r="I34" s="95">
        <v>0.2</v>
      </c>
      <c r="J34" s="81">
        <f>ROUND(((SUM(BF126:BF180))*I34),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ROUND((SUM(BG126:BG180)),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ROUND((SUM(BH126:BH180)),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ROUND((SUM(BI126:BI180)),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04 - Požiarny vodovod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>Lenartov,p.č.: 2829/1, 2829/2, 2831/23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25.7" customHeight="1">
      <c r="B91" s="25"/>
      <c r="C91" s="22" t="s">
        <v>17</v>
      </c>
      <c r="F91" s="20" t="str">
        <f>E15</f>
        <v>Zuzana Jurová, Malcov 113, okr. Bardejov, 086 06</v>
      </c>
      <c r="I91" s="22" t="s">
        <v>22</v>
      </c>
      <c r="J91" s="23" t="str">
        <f>E21</f>
        <v>Ing. Pavol Fedorčák, PhD.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J126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116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2:12" s="9" customFormat="1" ht="20.100000000000001" customHeight="1">
      <c r="B98" s="111"/>
      <c r="D98" s="112" t="s">
        <v>117</v>
      </c>
      <c r="E98" s="113"/>
      <c r="F98" s="113"/>
      <c r="G98" s="113"/>
      <c r="H98" s="113"/>
      <c r="I98" s="113"/>
      <c r="J98" s="114">
        <f>J128</f>
        <v>0</v>
      </c>
      <c r="L98" s="111"/>
    </row>
    <row r="99" spans="2:12" s="9" customFormat="1" ht="20.100000000000001" customHeight="1">
      <c r="B99" s="111"/>
      <c r="D99" s="112" t="s">
        <v>501</v>
      </c>
      <c r="E99" s="113"/>
      <c r="F99" s="113"/>
      <c r="G99" s="113"/>
      <c r="H99" s="113"/>
      <c r="I99" s="113"/>
      <c r="J99" s="114">
        <f>J140</f>
        <v>0</v>
      </c>
      <c r="L99" s="111"/>
    </row>
    <row r="100" spans="2:12" s="9" customFormat="1" ht="20.100000000000001" customHeight="1">
      <c r="B100" s="111"/>
      <c r="D100" s="112" t="s">
        <v>502</v>
      </c>
      <c r="E100" s="113"/>
      <c r="F100" s="113"/>
      <c r="G100" s="113"/>
      <c r="H100" s="113"/>
      <c r="I100" s="113"/>
      <c r="J100" s="114">
        <f>J145</f>
        <v>0</v>
      </c>
      <c r="L100" s="111"/>
    </row>
    <row r="101" spans="2:12" s="9" customFormat="1" ht="20.100000000000001" customHeight="1">
      <c r="B101" s="111"/>
      <c r="D101" s="112" t="s">
        <v>120</v>
      </c>
      <c r="E101" s="113"/>
      <c r="F101" s="113"/>
      <c r="G101" s="113"/>
      <c r="H101" s="113"/>
      <c r="I101" s="113"/>
      <c r="J101" s="114">
        <f>J163</f>
        <v>0</v>
      </c>
      <c r="L101" s="111"/>
    </row>
    <row r="102" spans="2:12" s="8" customFormat="1" ht="24.95" customHeight="1">
      <c r="B102" s="107"/>
      <c r="D102" s="108" t="s">
        <v>121</v>
      </c>
      <c r="E102" s="109"/>
      <c r="F102" s="109"/>
      <c r="G102" s="109"/>
      <c r="H102" s="109"/>
      <c r="I102" s="109"/>
      <c r="J102" s="110">
        <f>J165</f>
        <v>0</v>
      </c>
      <c r="L102" s="107"/>
    </row>
    <row r="103" spans="2:12" s="9" customFormat="1" ht="20.100000000000001" customHeight="1">
      <c r="B103" s="111"/>
      <c r="D103" s="112" t="s">
        <v>124</v>
      </c>
      <c r="E103" s="113"/>
      <c r="F103" s="113"/>
      <c r="G103" s="113"/>
      <c r="H103" s="113"/>
      <c r="I103" s="113"/>
      <c r="J103" s="114">
        <f>J166</f>
        <v>0</v>
      </c>
      <c r="L103" s="111"/>
    </row>
    <row r="104" spans="2:12" s="8" customFormat="1" ht="24.95" customHeight="1">
      <c r="B104" s="107"/>
      <c r="D104" s="108" t="s">
        <v>649</v>
      </c>
      <c r="E104" s="109"/>
      <c r="F104" s="109"/>
      <c r="G104" s="109"/>
      <c r="H104" s="109"/>
      <c r="I104" s="109"/>
      <c r="J104" s="110">
        <f>J175</f>
        <v>0</v>
      </c>
      <c r="L104" s="107"/>
    </row>
    <row r="105" spans="2:12" s="9" customFormat="1" ht="20.100000000000001" customHeight="1">
      <c r="B105" s="111"/>
      <c r="D105" s="112" t="s">
        <v>504</v>
      </c>
      <c r="E105" s="113"/>
      <c r="F105" s="113"/>
      <c r="G105" s="113"/>
      <c r="H105" s="113"/>
      <c r="I105" s="113"/>
      <c r="J105" s="114">
        <f>J176</f>
        <v>0</v>
      </c>
      <c r="L105" s="111"/>
    </row>
    <row r="106" spans="2:12" s="8" customFormat="1" ht="24.95" customHeight="1">
      <c r="B106" s="107"/>
      <c r="D106" s="108" t="s">
        <v>505</v>
      </c>
      <c r="E106" s="109"/>
      <c r="F106" s="109"/>
      <c r="G106" s="109"/>
      <c r="H106" s="109"/>
      <c r="I106" s="109"/>
      <c r="J106" s="110">
        <f>J179</f>
        <v>0</v>
      </c>
      <c r="L106" s="107"/>
    </row>
    <row r="107" spans="2:12" s="1" customFormat="1" ht="21.75" customHeight="1">
      <c r="B107" s="25"/>
      <c r="L107" s="25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128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11</v>
      </c>
      <c r="L115" s="25"/>
    </row>
    <row r="116" spans="2:63" s="1" customFormat="1" ht="16.5" customHeight="1">
      <c r="B116" s="25"/>
      <c r="E116" s="205" t="str">
        <f>E7</f>
        <v>ZIMOVISKO</v>
      </c>
      <c r="F116" s="206"/>
      <c r="G116" s="206"/>
      <c r="H116" s="206"/>
      <c r="L116" s="25"/>
    </row>
    <row r="117" spans="2:63" s="1" customFormat="1" ht="12" customHeight="1">
      <c r="B117" s="25"/>
      <c r="C117" s="22" t="s">
        <v>107</v>
      </c>
      <c r="L117" s="25"/>
    </row>
    <row r="118" spans="2:63" s="1" customFormat="1" ht="16.5" customHeight="1">
      <c r="B118" s="25"/>
      <c r="E118" s="182" t="str">
        <f>E9</f>
        <v>SO 04 - Požiarny vodovod</v>
      </c>
      <c r="F118" s="204"/>
      <c r="G118" s="204"/>
      <c r="H118" s="204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14</v>
      </c>
      <c r="F120" s="20" t="str">
        <f>F12</f>
        <v>Lenartov,p.č.: 2829/1, 2829/2, 2831/23</v>
      </c>
      <c r="I120" s="22" t="s">
        <v>16</v>
      </c>
      <c r="J120" s="48">
        <f>IF(J12="","",J12)</f>
        <v>0</v>
      </c>
      <c r="L120" s="25"/>
    </row>
    <row r="121" spans="2:63" s="1" customFormat="1" ht="6.95" customHeight="1">
      <c r="B121" s="25"/>
      <c r="L121" s="25"/>
    </row>
    <row r="122" spans="2:63" s="1" customFormat="1" ht="25.7" customHeight="1">
      <c r="B122" s="25"/>
      <c r="C122" s="22" t="s">
        <v>17</v>
      </c>
      <c r="F122" s="20" t="str">
        <f>E15</f>
        <v>Zuzana Jurová, Malcov 113, okr. Bardejov, 086 06</v>
      </c>
      <c r="I122" s="22" t="s">
        <v>22</v>
      </c>
      <c r="J122" s="23" t="str">
        <f>E21</f>
        <v>Ing. Pavol Fedorčák, PhD.</v>
      </c>
      <c r="L122" s="25"/>
    </row>
    <row r="123" spans="2:63" s="1" customFormat="1" ht="15.2" customHeight="1">
      <c r="B123" s="25"/>
      <c r="C123" s="22" t="s">
        <v>21</v>
      </c>
      <c r="F123" s="20" t="str">
        <f>IF(E18="","",E18)</f>
        <v xml:space="preserve"> </v>
      </c>
      <c r="I123" s="22" t="s">
        <v>25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5"/>
      <c r="C125" s="116" t="s">
        <v>129</v>
      </c>
      <c r="D125" s="117" t="s">
        <v>52</v>
      </c>
      <c r="E125" s="117" t="s">
        <v>48</v>
      </c>
      <c r="F125" s="117" t="s">
        <v>49</v>
      </c>
      <c r="G125" s="117" t="s">
        <v>130</v>
      </c>
      <c r="H125" s="117" t="s">
        <v>131</v>
      </c>
      <c r="I125" s="117" t="s">
        <v>132</v>
      </c>
      <c r="J125" s="118" t="s">
        <v>113</v>
      </c>
      <c r="K125" s="119" t="s">
        <v>133</v>
      </c>
      <c r="L125" s="115"/>
      <c r="M125" s="54" t="s">
        <v>1</v>
      </c>
      <c r="N125" s="55" t="s">
        <v>31</v>
      </c>
      <c r="O125" s="55" t="s">
        <v>134</v>
      </c>
      <c r="P125" s="55" t="s">
        <v>135</v>
      </c>
      <c r="Q125" s="55" t="s">
        <v>136</v>
      </c>
      <c r="R125" s="55" t="s">
        <v>137</v>
      </c>
      <c r="S125" s="55" t="s">
        <v>138</v>
      </c>
      <c r="T125" s="56" t="s">
        <v>139</v>
      </c>
    </row>
    <row r="126" spans="2:63" s="1" customFormat="1" ht="23.1" customHeight="1">
      <c r="B126" s="25"/>
      <c r="C126" s="59" t="s">
        <v>114</v>
      </c>
      <c r="J126" s="120">
        <f>BK126</f>
        <v>0</v>
      </c>
      <c r="L126" s="25"/>
      <c r="M126" s="57"/>
      <c r="N126" s="49"/>
      <c r="O126" s="49"/>
      <c r="P126" s="121">
        <f>P127+P165+P175+P179</f>
        <v>144.4339545</v>
      </c>
      <c r="Q126" s="49"/>
      <c r="R126" s="121">
        <f>R127+R165+R175+R179</f>
        <v>9.6756593700000018</v>
      </c>
      <c r="S126" s="49"/>
      <c r="T126" s="122">
        <f>T127+T165+T175+T179</f>
        <v>0</v>
      </c>
      <c r="AT126" s="13" t="s">
        <v>66</v>
      </c>
      <c r="AU126" s="13" t="s">
        <v>115</v>
      </c>
      <c r="BK126" s="123">
        <f>BK127+BK165+BK175+BK179</f>
        <v>0</v>
      </c>
    </row>
    <row r="127" spans="2:63" s="11" customFormat="1" ht="26.1" customHeight="1">
      <c r="B127" s="124"/>
      <c r="D127" s="125" t="s">
        <v>66</v>
      </c>
      <c r="E127" s="126" t="s">
        <v>140</v>
      </c>
      <c r="F127" s="126" t="s">
        <v>141</v>
      </c>
      <c r="J127" s="127">
        <f>BK127</f>
        <v>0</v>
      </c>
      <c r="L127" s="124"/>
      <c r="M127" s="128"/>
      <c r="P127" s="129">
        <f>P128+P140+P145+P163</f>
        <v>122.7643345</v>
      </c>
      <c r="R127" s="129">
        <f>R128+R140+R145+R163</f>
        <v>9.6079793700000025</v>
      </c>
      <c r="T127" s="130">
        <f>T128+T140+T145+T163</f>
        <v>0</v>
      </c>
      <c r="AR127" s="125" t="s">
        <v>74</v>
      </c>
      <c r="AT127" s="131" t="s">
        <v>66</v>
      </c>
      <c r="AU127" s="131" t="s">
        <v>67</v>
      </c>
      <c r="AY127" s="125" t="s">
        <v>142</v>
      </c>
      <c r="BK127" s="132">
        <f>BK128+BK140+BK145+BK163</f>
        <v>0</v>
      </c>
    </row>
    <row r="128" spans="2:63" s="11" customFormat="1" ht="23.1" customHeight="1">
      <c r="B128" s="124"/>
      <c r="D128" s="125" t="s">
        <v>66</v>
      </c>
      <c r="E128" s="133" t="s">
        <v>74</v>
      </c>
      <c r="F128" s="133" t="s">
        <v>143</v>
      </c>
      <c r="J128" s="134">
        <f>BK128</f>
        <v>0</v>
      </c>
      <c r="L128" s="124"/>
      <c r="M128" s="128"/>
      <c r="P128" s="129">
        <f>SUM(P129:P139)</f>
        <v>91.939877499999994</v>
      </c>
      <c r="R128" s="129">
        <f>SUM(R129:R139)</f>
        <v>0.28799999999999998</v>
      </c>
      <c r="T128" s="130">
        <f>SUM(T129:T139)</f>
        <v>0</v>
      </c>
      <c r="AR128" s="125" t="s">
        <v>74</v>
      </c>
      <c r="AT128" s="131" t="s">
        <v>66</v>
      </c>
      <c r="AU128" s="131" t="s">
        <v>74</v>
      </c>
      <c r="AY128" s="125" t="s">
        <v>142</v>
      </c>
      <c r="BK128" s="132">
        <f>SUM(BK129:BK139)</f>
        <v>0</v>
      </c>
    </row>
    <row r="129" spans="2:65" s="1" customFormat="1" ht="21.75" customHeight="1">
      <c r="B129" s="135"/>
      <c r="C129" s="136" t="s">
        <v>650</v>
      </c>
      <c r="D129" s="136" t="s">
        <v>144</v>
      </c>
      <c r="E129" s="137" t="s">
        <v>150</v>
      </c>
      <c r="F129" s="138" t="s">
        <v>151</v>
      </c>
      <c r="G129" s="139" t="s">
        <v>147</v>
      </c>
      <c r="H129" s="140">
        <v>70</v>
      </c>
      <c r="I129" s="140"/>
      <c r="J129" s="140">
        <f t="shared" ref="J129:J139" si="0">ROUND(I129*H129,3)</f>
        <v>0</v>
      </c>
      <c r="K129" s="141"/>
      <c r="L129" s="25"/>
      <c r="M129" s="142" t="s">
        <v>1</v>
      </c>
      <c r="N129" s="143" t="s">
        <v>33</v>
      </c>
      <c r="O129" s="144">
        <v>0.83799999999999997</v>
      </c>
      <c r="P129" s="144">
        <f t="shared" ref="P129:P139" si="1">O129*H129</f>
        <v>58.66</v>
      </c>
      <c r="Q129" s="144">
        <v>0</v>
      </c>
      <c r="R129" s="144">
        <f t="shared" ref="R129:R139" si="2">Q129*H129</f>
        <v>0</v>
      </c>
      <c r="S129" s="144">
        <v>0</v>
      </c>
      <c r="T129" s="145">
        <f t="shared" ref="T129:T139" si="3">S129*H129</f>
        <v>0</v>
      </c>
      <c r="AR129" s="146" t="s">
        <v>148</v>
      </c>
      <c r="AT129" s="146" t="s">
        <v>144</v>
      </c>
      <c r="AU129" s="146" t="s">
        <v>80</v>
      </c>
      <c r="AY129" s="13" t="s">
        <v>142</v>
      </c>
      <c r="BE129" s="147">
        <f t="shared" ref="BE129:BE139" si="4">IF(N129="základná",J129,0)</f>
        <v>0</v>
      </c>
      <c r="BF129" s="147">
        <f t="shared" ref="BF129:BF139" si="5">IF(N129="znížená",J129,0)</f>
        <v>0</v>
      </c>
      <c r="BG129" s="147">
        <f t="shared" ref="BG129:BG139" si="6">IF(N129="zákl. prenesená",J129,0)</f>
        <v>0</v>
      </c>
      <c r="BH129" s="147">
        <f t="shared" ref="BH129:BH139" si="7">IF(N129="zníž. prenesená",J129,0)</f>
        <v>0</v>
      </c>
      <c r="BI129" s="147">
        <f t="shared" ref="BI129:BI139" si="8">IF(N129="nulová",J129,0)</f>
        <v>0</v>
      </c>
      <c r="BJ129" s="13" t="s">
        <v>80</v>
      </c>
      <c r="BK129" s="148">
        <f t="shared" ref="BK129:BK139" si="9">ROUND(I129*H129,3)</f>
        <v>0</v>
      </c>
      <c r="BL129" s="13" t="s">
        <v>148</v>
      </c>
      <c r="BM129" s="146" t="s">
        <v>651</v>
      </c>
    </row>
    <row r="130" spans="2:65" s="1" customFormat="1" ht="24.2" customHeight="1">
      <c r="B130" s="135"/>
      <c r="C130" s="136" t="s">
        <v>652</v>
      </c>
      <c r="D130" s="136" t="s">
        <v>144</v>
      </c>
      <c r="E130" s="137" t="s">
        <v>154</v>
      </c>
      <c r="F130" s="138" t="s">
        <v>155</v>
      </c>
      <c r="G130" s="139" t="s">
        <v>147</v>
      </c>
      <c r="H130" s="140">
        <v>70</v>
      </c>
      <c r="I130" s="140"/>
      <c r="J130" s="140">
        <f t="shared" si="0"/>
        <v>0</v>
      </c>
      <c r="K130" s="141"/>
      <c r="L130" s="25"/>
      <c r="M130" s="142" t="s">
        <v>1</v>
      </c>
      <c r="N130" s="143" t="s">
        <v>33</v>
      </c>
      <c r="O130" s="144">
        <v>4.2000000000000003E-2</v>
      </c>
      <c r="P130" s="144">
        <f t="shared" si="1"/>
        <v>2.9400000000000004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148</v>
      </c>
      <c r="AT130" s="146" t="s">
        <v>144</v>
      </c>
      <c r="AU130" s="146" t="s">
        <v>80</v>
      </c>
      <c r="AY130" s="13" t="s">
        <v>142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8">
        <f t="shared" si="9"/>
        <v>0</v>
      </c>
      <c r="BL130" s="13" t="s">
        <v>148</v>
      </c>
      <c r="BM130" s="146" t="s">
        <v>653</v>
      </c>
    </row>
    <row r="131" spans="2:65" s="1" customFormat="1" ht="21.75" customHeight="1">
      <c r="B131" s="135"/>
      <c r="C131" s="136" t="s">
        <v>74</v>
      </c>
      <c r="D131" s="136" t="s">
        <v>144</v>
      </c>
      <c r="E131" s="137" t="s">
        <v>510</v>
      </c>
      <c r="F131" s="138" t="s">
        <v>158</v>
      </c>
      <c r="G131" s="139" t="s">
        <v>147</v>
      </c>
      <c r="H131" s="140">
        <v>1.68</v>
      </c>
      <c r="I131" s="140"/>
      <c r="J131" s="140">
        <f t="shared" si="0"/>
        <v>0</v>
      </c>
      <c r="K131" s="141"/>
      <c r="L131" s="25"/>
      <c r="M131" s="142" t="s">
        <v>1</v>
      </c>
      <c r="N131" s="143" t="s">
        <v>33</v>
      </c>
      <c r="O131" s="144">
        <v>2.5139999999999998</v>
      </c>
      <c r="P131" s="144">
        <f t="shared" si="1"/>
        <v>4.2235199999999997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148</v>
      </c>
      <c r="AT131" s="146" t="s">
        <v>144</v>
      </c>
      <c r="AU131" s="146" t="s">
        <v>80</v>
      </c>
      <c r="AY131" s="13" t="s">
        <v>142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8">
        <f t="shared" si="9"/>
        <v>0</v>
      </c>
      <c r="BL131" s="13" t="s">
        <v>148</v>
      </c>
      <c r="BM131" s="146" t="s">
        <v>654</v>
      </c>
    </row>
    <row r="132" spans="2:65" s="1" customFormat="1" ht="38.1" customHeight="1">
      <c r="B132" s="135"/>
      <c r="C132" s="136" t="s">
        <v>80</v>
      </c>
      <c r="D132" s="136" t="s">
        <v>144</v>
      </c>
      <c r="E132" s="137" t="s">
        <v>512</v>
      </c>
      <c r="F132" s="138" t="s">
        <v>513</v>
      </c>
      <c r="G132" s="139" t="s">
        <v>147</v>
      </c>
      <c r="H132" s="140">
        <v>1.68</v>
      </c>
      <c r="I132" s="140"/>
      <c r="J132" s="140">
        <f t="shared" si="0"/>
        <v>0</v>
      </c>
      <c r="K132" s="141"/>
      <c r="L132" s="25"/>
      <c r="M132" s="142" t="s">
        <v>1</v>
      </c>
      <c r="N132" s="143" t="s">
        <v>33</v>
      </c>
      <c r="O132" s="144">
        <v>0.61299999999999999</v>
      </c>
      <c r="P132" s="144">
        <f t="shared" si="1"/>
        <v>1.0298399999999999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148</v>
      </c>
      <c r="AT132" s="146" t="s">
        <v>144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148</v>
      </c>
      <c r="BM132" s="146" t="s">
        <v>655</v>
      </c>
    </row>
    <row r="133" spans="2:65" s="1" customFormat="1" ht="21.75" customHeight="1">
      <c r="B133" s="135"/>
      <c r="C133" s="136" t="s">
        <v>153</v>
      </c>
      <c r="D133" s="136" t="s">
        <v>144</v>
      </c>
      <c r="E133" s="137" t="s">
        <v>515</v>
      </c>
      <c r="F133" s="138" t="s">
        <v>516</v>
      </c>
      <c r="G133" s="139" t="s">
        <v>147</v>
      </c>
      <c r="H133" s="140">
        <v>29.835000000000001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5.5500000000000001E-2</v>
      </c>
      <c r="P133" s="144">
        <f t="shared" si="1"/>
        <v>1.6558425000000001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148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148</v>
      </c>
      <c r="BM133" s="146" t="s">
        <v>656</v>
      </c>
    </row>
    <row r="134" spans="2:65" s="1" customFormat="1" ht="24.2" customHeight="1">
      <c r="B134" s="135"/>
      <c r="C134" s="136" t="s">
        <v>148</v>
      </c>
      <c r="D134" s="136" t="s">
        <v>144</v>
      </c>
      <c r="E134" s="137" t="s">
        <v>518</v>
      </c>
      <c r="F134" s="138" t="s">
        <v>519</v>
      </c>
      <c r="G134" s="139" t="s">
        <v>147</v>
      </c>
      <c r="H134" s="140">
        <v>29.835000000000001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0.61699999999999999</v>
      </c>
      <c r="P134" s="144">
        <f t="shared" si="1"/>
        <v>18.408194999999999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148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148</v>
      </c>
      <c r="BM134" s="146" t="s">
        <v>657</v>
      </c>
    </row>
    <row r="135" spans="2:65" s="1" customFormat="1" ht="16.5" customHeight="1">
      <c r="B135" s="135"/>
      <c r="C135" s="136" t="s">
        <v>160</v>
      </c>
      <c r="D135" s="136" t="s">
        <v>144</v>
      </c>
      <c r="E135" s="137" t="s">
        <v>521</v>
      </c>
      <c r="F135" s="138" t="s">
        <v>522</v>
      </c>
      <c r="G135" s="139" t="s">
        <v>147</v>
      </c>
      <c r="H135" s="140">
        <v>29.835000000000001</v>
      </c>
      <c r="I135" s="140"/>
      <c r="J135" s="140">
        <f t="shared" si="0"/>
        <v>0</v>
      </c>
      <c r="K135" s="141"/>
      <c r="L135" s="25"/>
      <c r="M135" s="142" t="s">
        <v>1</v>
      </c>
      <c r="N135" s="143" t="s">
        <v>33</v>
      </c>
      <c r="O135" s="144">
        <v>8.9999999999999993E-3</v>
      </c>
      <c r="P135" s="144">
        <f t="shared" si="1"/>
        <v>0.268515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148</v>
      </c>
      <c r="AT135" s="146" t="s">
        <v>144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148</v>
      </c>
      <c r="BM135" s="146" t="s">
        <v>658</v>
      </c>
    </row>
    <row r="136" spans="2:65" s="1" customFormat="1" ht="24.2" customHeight="1">
      <c r="B136" s="135"/>
      <c r="C136" s="136" t="s">
        <v>659</v>
      </c>
      <c r="D136" s="136" t="s">
        <v>144</v>
      </c>
      <c r="E136" s="137" t="s">
        <v>660</v>
      </c>
      <c r="F136" s="138" t="s">
        <v>661</v>
      </c>
      <c r="G136" s="139" t="s">
        <v>213</v>
      </c>
      <c r="H136" s="140">
        <v>44.753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148</v>
      </c>
      <c r="BM136" s="146" t="s">
        <v>662</v>
      </c>
    </row>
    <row r="137" spans="2:65" s="1" customFormat="1" ht="24.2" customHeight="1">
      <c r="B137" s="135"/>
      <c r="C137" s="136" t="s">
        <v>164</v>
      </c>
      <c r="D137" s="136" t="s">
        <v>144</v>
      </c>
      <c r="E137" s="137" t="s">
        <v>663</v>
      </c>
      <c r="F137" s="138" t="s">
        <v>664</v>
      </c>
      <c r="G137" s="139" t="s">
        <v>147</v>
      </c>
      <c r="H137" s="140">
        <v>41.844999999999999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0.105</v>
      </c>
      <c r="P137" s="144">
        <f t="shared" si="1"/>
        <v>4.3937249999999999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148</v>
      </c>
      <c r="BM137" s="146" t="s">
        <v>665</v>
      </c>
    </row>
    <row r="138" spans="2:65" s="1" customFormat="1" ht="24.2" customHeight="1">
      <c r="B138" s="135"/>
      <c r="C138" s="136" t="s">
        <v>173</v>
      </c>
      <c r="D138" s="136" t="s">
        <v>144</v>
      </c>
      <c r="E138" s="137" t="s">
        <v>666</v>
      </c>
      <c r="F138" s="138" t="s">
        <v>667</v>
      </c>
      <c r="G138" s="139" t="s">
        <v>147</v>
      </c>
      <c r="H138" s="140">
        <v>0.24</v>
      </c>
      <c r="I138" s="140"/>
      <c r="J138" s="140">
        <f t="shared" si="0"/>
        <v>0</v>
      </c>
      <c r="K138" s="141"/>
      <c r="L138" s="25"/>
      <c r="M138" s="142" t="s">
        <v>1</v>
      </c>
      <c r="N138" s="143" t="s">
        <v>33</v>
      </c>
      <c r="O138" s="144">
        <v>1.5009999999999999</v>
      </c>
      <c r="P138" s="144">
        <f t="shared" si="1"/>
        <v>0.36023999999999995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148</v>
      </c>
      <c r="AT138" s="146" t="s">
        <v>144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148</v>
      </c>
      <c r="BM138" s="146" t="s">
        <v>668</v>
      </c>
    </row>
    <row r="139" spans="2:65" s="1" customFormat="1" ht="16.5" customHeight="1">
      <c r="B139" s="135"/>
      <c r="C139" s="149" t="s">
        <v>177</v>
      </c>
      <c r="D139" s="149" t="s">
        <v>246</v>
      </c>
      <c r="E139" s="150" t="s">
        <v>530</v>
      </c>
      <c r="F139" s="151" t="s">
        <v>531</v>
      </c>
      <c r="G139" s="152" t="s">
        <v>213</v>
      </c>
      <c r="H139" s="153">
        <v>0.28799999999999998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33</v>
      </c>
      <c r="O139" s="144">
        <v>0</v>
      </c>
      <c r="P139" s="144">
        <f t="shared" si="1"/>
        <v>0</v>
      </c>
      <c r="Q139" s="144">
        <v>1</v>
      </c>
      <c r="R139" s="144">
        <f t="shared" si="2"/>
        <v>0.28799999999999998</v>
      </c>
      <c r="S139" s="144">
        <v>0</v>
      </c>
      <c r="T139" s="145">
        <f t="shared" si="3"/>
        <v>0</v>
      </c>
      <c r="AR139" s="146" t="s">
        <v>173</v>
      </c>
      <c r="AT139" s="146" t="s">
        <v>246</v>
      </c>
      <c r="AU139" s="146" t="s">
        <v>80</v>
      </c>
      <c r="AY139" s="13" t="s">
        <v>142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8">
        <f t="shared" si="9"/>
        <v>0</v>
      </c>
      <c r="BL139" s="13" t="s">
        <v>148</v>
      </c>
      <c r="BM139" s="146" t="s">
        <v>669</v>
      </c>
    </row>
    <row r="140" spans="2:65" s="11" customFormat="1" ht="23.1" customHeight="1">
      <c r="B140" s="124"/>
      <c r="D140" s="125" t="s">
        <v>66</v>
      </c>
      <c r="E140" s="133" t="s">
        <v>148</v>
      </c>
      <c r="F140" s="133" t="s">
        <v>533</v>
      </c>
      <c r="J140" s="134">
        <f>BK140</f>
        <v>0</v>
      </c>
      <c r="L140" s="124"/>
      <c r="M140" s="128"/>
      <c r="P140" s="129">
        <f>SUM(P141:P144)</f>
        <v>6.8401560000000003</v>
      </c>
      <c r="R140" s="129">
        <f>SUM(R141:R144)</f>
        <v>9.1964709500000019</v>
      </c>
      <c r="T140" s="130">
        <f>SUM(T141:T144)</f>
        <v>0</v>
      </c>
      <c r="AR140" s="125" t="s">
        <v>74</v>
      </c>
      <c r="AT140" s="131" t="s">
        <v>66</v>
      </c>
      <c r="AU140" s="131" t="s">
        <v>74</v>
      </c>
      <c r="AY140" s="125" t="s">
        <v>142</v>
      </c>
      <c r="BK140" s="132">
        <f>SUM(BK141:BK144)</f>
        <v>0</v>
      </c>
    </row>
    <row r="141" spans="2:65" s="1" customFormat="1" ht="33" customHeight="1">
      <c r="B141" s="135"/>
      <c r="C141" s="136" t="s">
        <v>181</v>
      </c>
      <c r="D141" s="136" t="s">
        <v>144</v>
      </c>
      <c r="E141" s="137" t="s">
        <v>534</v>
      </c>
      <c r="F141" s="138" t="s">
        <v>535</v>
      </c>
      <c r="G141" s="139" t="s">
        <v>147</v>
      </c>
      <c r="H141" s="140">
        <v>2.9550000000000001</v>
      </c>
      <c r="I141" s="140"/>
      <c r="J141" s="140">
        <f>ROUND(I141*H141,3)</f>
        <v>0</v>
      </c>
      <c r="K141" s="141"/>
      <c r="L141" s="25"/>
      <c r="M141" s="142" t="s">
        <v>1</v>
      </c>
      <c r="N141" s="143" t="s">
        <v>33</v>
      </c>
      <c r="O141" s="144">
        <v>1.246</v>
      </c>
      <c r="P141" s="144">
        <f>O141*H141</f>
        <v>3.6819299999999999</v>
      </c>
      <c r="Q141" s="144">
        <v>1.8907700000000001</v>
      </c>
      <c r="R141" s="144">
        <f>Q141*H141</f>
        <v>5.5872253500000006</v>
      </c>
      <c r="S141" s="144">
        <v>0</v>
      </c>
      <c r="T141" s="145">
        <f>S141*H141</f>
        <v>0</v>
      </c>
      <c r="AR141" s="146" t="s">
        <v>148</v>
      </c>
      <c r="AT141" s="146" t="s">
        <v>144</v>
      </c>
      <c r="AU141" s="146" t="s">
        <v>80</v>
      </c>
      <c r="AY141" s="13" t="s">
        <v>142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80</v>
      </c>
      <c r="BK141" s="148">
        <f>ROUND(I141*H141,3)</f>
        <v>0</v>
      </c>
      <c r="BL141" s="13" t="s">
        <v>148</v>
      </c>
      <c r="BM141" s="146" t="s">
        <v>670</v>
      </c>
    </row>
    <row r="142" spans="2:65" s="1" customFormat="1" ht="24.2" customHeight="1">
      <c r="B142" s="135"/>
      <c r="C142" s="136" t="s">
        <v>671</v>
      </c>
      <c r="D142" s="136" t="s">
        <v>144</v>
      </c>
      <c r="E142" s="137" t="s">
        <v>672</v>
      </c>
      <c r="F142" s="138" t="s">
        <v>673</v>
      </c>
      <c r="G142" s="139" t="s">
        <v>147</v>
      </c>
      <c r="H142" s="140">
        <v>1.62</v>
      </c>
      <c r="I142" s="140"/>
      <c r="J142" s="140">
        <f>ROUND(I142*H142,3)</f>
        <v>0</v>
      </c>
      <c r="K142" s="141"/>
      <c r="L142" s="25"/>
      <c r="M142" s="142" t="s">
        <v>1</v>
      </c>
      <c r="N142" s="143" t="s">
        <v>33</v>
      </c>
      <c r="O142" s="144">
        <v>1.4570000000000001</v>
      </c>
      <c r="P142" s="144">
        <f>O142*H142</f>
        <v>2.3603400000000003</v>
      </c>
      <c r="Q142" s="144">
        <v>2.2031399999999999</v>
      </c>
      <c r="R142" s="144">
        <f>Q142*H142</f>
        <v>3.5690868</v>
      </c>
      <c r="S142" s="144">
        <v>0</v>
      </c>
      <c r="T142" s="145">
        <f>S142*H142</f>
        <v>0</v>
      </c>
      <c r="AR142" s="146" t="s">
        <v>148</v>
      </c>
      <c r="AT142" s="146" t="s">
        <v>144</v>
      </c>
      <c r="AU142" s="146" t="s">
        <v>80</v>
      </c>
      <c r="AY142" s="13" t="s">
        <v>142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80</v>
      </c>
      <c r="BK142" s="148">
        <f>ROUND(I142*H142,3)</f>
        <v>0</v>
      </c>
      <c r="BL142" s="13" t="s">
        <v>148</v>
      </c>
      <c r="BM142" s="146" t="s">
        <v>674</v>
      </c>
    </row>
    <row r="143" spans="2:65" s="1" customFormat="1" ht="24.2" customHeight="1">
      <c r="B143" s="135"/>
      <c r="C143" s="136" t="s">
        <v>675</v>
      </c>
      <c r="D143" s="136" t="s">
        <v>144</v>
      </c>
      <c r="E143" s="137" t="s">
        <v>676</v>
      </c>
      <c r="F143" s="138" t="s">
        <v>677</v>
      </c>
      <c r="G143" s="139" t="s">
        <v>147</v>
      </c>
      <c r="H143" s="140">
        <v>1.62</v>
      </c>
      <c r="I143" s="140"/>
      <c r="J143" s="140">
        <f>ROUND(I143*H143,3)</f>
        <v>0</v>
      </c>
      <c r="K143" s="141"/>
      <c r="L143" s="25"/>
      <c r="M143" s="142" t="s">
        <v>1</v>
      </c>
      <c r="N143" s="143" t="s">
        <v>33</v>
      </c>
      <c r="O143" s="144">
        <v>0.27688000000000001</v>
      </c>
      <c r="P143" s="144">
        <f>O143*H143</f>
        <v>0.44854560000000004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148</v>
      </c>
      <c r="AT143" s="146" t="s">
        <v>144</v>
      </c>
      <c r="AU143" s="146" t="s">
        <v>80</v>
      </c>
      <c r="AY143" s="13" t="s">
        <v>142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80</v>
      </c>
      <c r="BK143" s="148">
        <f>ROUND(I143*H143,3)</f>
        <v>0</v>
      </c>
      <c r="BL143" s="13" t="s">
        <v>148</v>
      </c>
      <c r="BM143" s="146" t="s">
        <v>678</v>
      </c>
    </row>
    <row r="144" spans="2:65" s="1" customFormat="1" ht="33" customHeight="1">
      <c r="B144" s="135"/>
      <c r="C144" s="136" t="s">
        <v>679</v>
      </c>
      <c r="D144" s="136" t="s">
        <v>144</v>
      </c>
      <c r="E144" s="137" t="s">
        <v>680</v>
      </c>
      <c r="F144" s="138" t="s">
        <v>681</v>
      </c>
      <c r="G144" s="139" t="s">
        <v>213</v>
      </c>
      <c r="H144" s="140">
        <v>0.04</v>
      </c>
      <c r="I144" s="140"/>
      <c r="J144" s="140">
        <f>ROUND(I144*H144,3)</f>
        <v>0</v>
      </c>
      <c r="K144" s="141"/>
      <c r="L144" s="25"/>
      <c r="M144" s="142" t="s">
        <v>1</v>
      </c>
      <c r="N144" s="143" t="s">
        <v>33</v>
      </c>
      <c r="O144" s="144">
        <v>8.7335100000000008</v>
      </c>
      <c r="P144" s="144">
        <f>O144*H144</f>
        <v>0.34934040000000005</v>
      </c>
      <c r="Q144" s="144">
        <v>1.00397</v>
      </c>
      <c r="R144" s="144">
        <f>Q144*H144</f>
        <v>4.0158800000000001E-2</v>
      </c>
      <c r="S144" s="144">
        <v>0</v>
      </c>
      <c r="T144" s="145">
        <f>S144*H144</f>
        <v>0</v>
      </c>
      <c r="AR144" s="146" t="s">
        <v>148</v>
      </c>
      <c r="AT144" s="146" t="s">
        <v>144</v>
      </c>
      <c r="AU144" s="146" t="s">
        <v>80</v>
      </c>
      <c r="AY144" s="13" t="s">
        <v>142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80</v>
      </c>
      <c r="BK144" s="148">
        <f>ROUND(I144*H144,3)</f>
        <v>0</v>
      </c>
      <c r="BL144" s="13" t="s">
        <v>148</v>
      </c>
      <c r="BM144" s="146" t="s">
        <v>682</v>
      </c>
    </row>
    <row r="145" spans="2:65" s="11" customFormat="1" ht="23.1" customHeight="1">
      <c r="B145" s="124"/>
      <c r="D145" s="125" t="s">
        <v>66</v>
      </c>
      <c r="E145" s="133" t="s">
        <v>173</v>
      </c>
      <c r="F145" s="133" t="s">
        <v>537</v>
      </c>
      <c r="J145" s="134">
        <f>BK145</f>
        <v>0</v>
      </c>
      <c r="L145" s="124"/>
      <c r="M145" s="128"/>
      <c r="P145" s="129">
        <f>SUM(P146:P162)</f>
        <v>11.662750000000001</v>
      </c>
      <c r="R145" s="129">
        <f>SUM(R146:R162)</f>
        <v>0.12350841999999999</v>
      </c>
      <c r="T145" s="130">
        <f>SUM(T146:T162)</f>
        <v>0</v>
      </c>
      <c r="AR145" s="125" t="s">
        <v>74</v>
      </c>
      <c r="AT145" s="131" t="s">
        <v>66</v>
      </c>
      <c r="AU145" s="131" t="s">
        <v>74</v>
      </c>
      <c r="AY145" s="125" t="s">
        <v>142</v>
      </c>
      <c r="BK145" s="132">
        <f>SUM(BK146:BK162)</f>
        <v>0</v>
      </c>
    </row>
    <row r="146" spans="2:65" s="1" customFormat="1" ht="38.1" customHeight="1">
      <c r="B146" s="135"/>
      <c r="C146" s="136" t="s">
        <v>683</v>
      </c>
      <c r="D146" s="136" t="s">
        <v>144</v>
      </c>
      <c r="E146" s="137" t="s">
        <v>684</v>
      </c>
      <c r="F146" s="138" t="s">
        <v>685</v>
      </c>
      <c r="G146" s="139" t="s">
        <v>253</v>
      </c>
      <c r="H146" s="140">
        <v>2</v>
      </c>
      <c r="I146" s="140"/>
      <c r="J146" s="140">
        <f t="shared" ref="J146:J162" si="10">ROUND(I146*H146,3)</f>
        <v>0</v>
      </c>
      <c r="K146" s="141"/>
      <c r="L146" s="25"/>
      <c r="M146" s="142" t="s">
        <v>1</v>
      </c>
      <c r="N146" s="143" t="s">
        <v>33</v>
      </c>
      <c r="O146" s="144">
        <v>1.6E-2</v>
      </c>
      <c r="P146" s="144">
        <f t="shared" ref="P146:P162" si="11">O146*H146</f>
        <v>3.2000000000000001E-2</v>
      </c>
      <c r="Q146" s="144">
        <v>0</v>
      </c>
      <c r="R146" s="144">
        <f t="shared" ref="R146:R162" si="12">Q146*H146</f>
        <v>0</v>
      </c>
      <c r="S146" s="144">
        <v>0</v>
      </c>
      <c r="T146" s="145">
        <f t="shared" ref="T146:T162" si="13">S146*H146</f>
        <v>0</v>
      </c>
      <c r="AR146" s="146" t="s">
        <v>148</v>
      </c>
      <c r="AT146" s="146" t="s">
        <v>144</v>
      </c>
      <c r="AU146" s="146" t="s">
        <v>80</v>
      </c>
      <c r="AY146" s="13" t="s">
        <v>142</v>
      </c>
      <c r="BE146" s="147">
        <f t="shared" ref="BE146:BE162" si="14">IF(N146="základná",J146,0)</f>
        <v>0</v>
      </c>
      <c r="BF146" s="147">
        <f t="shared" ref="BF146:BF162" si="15">IF(N146="znížená",J146,0)</f>
        <v>0</v>
      </c>
      <c r="BG146" s="147">
        <f t="shared" ref="BG146:BG162" si="16">IF(N146="zákl. prenesená",J146,0)</f>
        <v>0</v>
      </c>
      <c r="BH146" s="147">
        <f t="shared" ref="BH146:BH162" si="17">IF(N146="zníž. prenesená",J146,0)</f>
        <v>0</v>
      </c>
      <c r="BI146" s="147">
        <f t="shared" ref="BI146:BI162" si="18">IF(N146="nulová",J146,0)</f>
        <v>0</v>
      </c>
      <c r="BJ146" s="13" t="s">
        <v>80</v>
      </c>
      <c r="BK146" s="148">
        <f t="shared" ref="BK146:BK162" si="19">ROUND(I146*H146,3)</f>
        <v>0</v>
      </c>
      <c r="BL146" s="13" t="s">
        <v>148</v>
      </c>
      <c r="BM146" s="146" t="s">
        <v>686</v>
      </c>
    </row>
    <row r="147" spans="2:65" s="1" customFormat="1" ht="24.2" customHeight="1">
      <c r="B147" s="135"/>
      <c r="C147" s="149" t="s">
        <v>687</v>
      </c>
      <c r="D147" s="149" t="s">
        <v>246</v>
      </c>
      <c r="E147" s="150" t="s">
        <v>688</v>
      </c>
      <c r="F147" s="151" t="s">
        <v>689</v>
      </c>
      <c r="G147" s="152" t="s">
        <v>253</v>
      </c>
      <c r="H147" s="153">
        <v>2</v>
      </c>
      <c r="I147" s="153"/>
      <c r="J147" s="153">
        <f t="shared" si="10"/>
        <v>0</v>
      </c>
      <c r="K147" s="154"/>
      <c r="L147" s="155"/>
      <c r="M147" s="156" t="s">
        <v>1</v>
      </c>
      <c r="N147" s="157" t="s">
        <v>33</v>
      </c>
      <c r="O147" s="144">
        <v>0</v>
      </c>
      <c r="P147" s="144">
        <f t="shared" si="11"/>
        <v>0</v>
      </c>
      <c r="Q147" s="144">
        <v>2.7999999999999998E-4</v>
      </c>
      <c r="R147" s="144">
        <f t="shared" si="12"/>
        <v>5.5999999999999995E-4</v>
      </c>
      <c r="S147" s="144">
        <v>0</v>
      </c>
      <c r="T147" s="145">
        <f t="shared" si="13"/>
        <v>0</v>
      </c>
      <c r="AR147" s="146" t="s">
        <v>173</v>
      </c>
      <c r="AT147" s="146" t="s">
        <v>246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690</v>
      </c>
    </row>
    <row r="148" spans="2:65" s="1" customFormat="1" ht="24.2" customHeight="1">
      <c r="B148" s="135"/>
      <c r="C148" s="136" t="s">
        <v>614</v>
      </c>
      <c r="D148" s="136" t="s">
        <v>144</v>
      </c>
      <c r="E148" s="137" t="s">
        <v>691</v>
      </c>
      <c r="F148" s="138" t="s">
        <v>692</v>
      </c>
      <c r="G148" s="139" t="s">
        <v>253</v>
      </c>
      <c r="H148" s="140">
        <v>2</v>
      </c>
      <c r="I148" s="140"/>
      <c r="J148" s="140">
        <f t="shared" si="10"/>
        <v>0</v>
      </c>
      <c r="K148" s="141"/>
      <c r="L148" s="25"/>
      <c r="M148" s="142" t="s">
        <v>1</v>
      </c>
      <c r="N148" s="143" t="s">
        <v>33</v>
      </c>
      <c r="O148" s="144">
        <v>0.19</v>
      </c>
      <c r="P148" s="144">
        <f t="shared" si="11"/>
        <v>0.38</v>
      </c>
      <c r="Q148" s="144">
        <v>0</v>
      </c>
      <c r="R148" s="144">
        <f t="shared" si="12"/>
        <v>0</v>
      </c>
      <c r="S148" s="144">
        <v>0</v>
      </c>
      <c r="T148" s="145">
        <f t="shared" si="13"/>
        <v>0</v>
      </c>
      <c r="AR148" s="146" t="s">
        <v>148</v>
      </c>
      <c r="AT148" s="146" t="s">
        <v>144</v>
      </c>
      <c r="AU148" s="146" t="s">
        <v>80</v>
      </c>
      <c r="AY148" s="13" t="s">
        <v>142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8">
        <f t="shared" si="19"/>
        <v>0</v>
      </c>
      <c r="BL148" s="13" t="s">
        <v>148</v>
      </c>
      <c r="BM148" s="146" t="s">
        <v>693</v>
      </c>
    </row>
    <row r="149" spans="2:65" s="1" customFormat="1" ht="24.2" customHeight="1">
      <c r="B149" s="135"/>
      <c r="C149" s="136" t="s">
        <v>260</v>
      </c>
      <c r="D149" s="136" t="s">
        <v>144</v>
      </c>
      <c r="E149" s="137" t="s">
        <v>565</v>
      </c>
      <c r="F149" s="138" t="s">
        <v>566</v>
      </c>
      <c r="G149" s="139" t="s">
        <v>253</v>
      </c>
      <c r="H149" s="140">
        <v>2</v>
      </c>
      <c r="I149" s="140"/>
      <c r="J149" s="140">
        <f t="shared" si="10"/>
        <v>0</v>
      </c>
      <c r="K149" s="141"/>
      <c r="L149" s="25"/>
      <c r="M149" s="142" t="s">
        <v>1</v>
      </c>
      <c r="N149" s="143" t="s">
        <v>33</v>
      </c>
      <c r="O149" s="144">
        <v>4.1000000000000002E-2</v>
      </c>
      <c r="P149" s="144">
        <f t="shared" si="11"/>
        <v>8.2000000000000003E-2</v>
      </c>
      <c r="Q149" s="144">
        <v>0</v>
      </c>
      <c r="R149" s="144">
        <f t="shared" si="12"/>
        <v>0</v>
      </c>
      <c r="S149" s="144">
        <v>0</v>
      </c>
      <c r="T149" s="145">
        <f t="shared" si="13"/>
        <v>0</v>
      </c>
      <c r="AR149" s="146" t="s">
        <v>148</v>
      </c>
      <c r="AT149" s="146" t="s">
        <v>144</v>
      </c>
      <c r="AU149" s="146" t="s">
        <v>80</v>
      </c>
      <c r="AY149" s="13" t="s">
        <v>142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8">
        <f t="shared" si="19"/>
        <v>0</v>
      </c>
      <c r="BL149" s="13" t="s">
        <v>148</v>
      </c>
      <c r="BM149" s="146" t="s">
        <v>694</v>
      </c>
    </row>
    <row r="150" spans="2:65" s="1" customFormat="1" ht="24.2" customHeight="1">
      <c r="B150" s="135"/>
      <c r="C150" s="136" t="s">
        <v>220</v>
      </c>
      <c r="D150" s="136" t="s">
        <v>144</v>
      </c>
      <c r="E150" s="137" t="s">
        <v>559</v>
      </c>
      <c r="F150" s="138" t="s">
        <v>560</v>
      </c>
      <c r="G150" s="139" t="s">
        <v>291</v>
      </c>
      <c r="H150" s="140">
        <v>1</v>
      </c>
      <c r="I150" s="140"/>
      <c r="J150" s="140">
        <f t="shared" si="10"/>
        <v>0</v>
      </c>
      <c r="K150" s="141"/>
      <c r="L150" s="25"/>
      <c r="M150" s="142" t="s">
        <v>1</v>
      </c>
      <c r="N150" s="143" t="s">
        <v>33</v>
      </c>
      <c r="O150" s="144">
        <v>3.3210000000000002</v>
      </c>
      <c r="P150" s="144">
        <f t="shared" si="11"/>
        <v>3.3210000000000002</v>
      </c>
      <c r="Q150" s="144">
        <v>0</v>
      </c>
      <c r="R150" s="144">
        <f t="shared" si="12"/>
        <v>0</v>
      </c>
      <c r="S150" s="144">
        <v>0</v>
      </c>
      <c r="T150" s="145">
        <f t="shared" si="13"/>
        <v>0</v>
      </c>
      <c r="AR150" s="146" t="s">
        <v>148</v>
      </c>
      <c r="AT150" s="146" t="s">
        <v>144</v>
      </c>
      <c r="AU150" s="146" t="s">
        <v>80</v>
      </c>
      <c r="AY150" s="13" t="s">
        <v>142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80</v>
      </c>
      <c r="BK150" s="148">
        <f t="shared" si="19"/>
        <v>0</v>
      </c>
      <c r="BL150" s="13" t="s">
        <v>148</v>
      </c>
      <c r="BM150" s="146" t="s">
        <v>695</v>
      </c>
    </row>
    <row r="151" spans="2:65" s="1" customFormat="1" ht="33" customHeight="1">
      <c r="B151" s="135"/>
      <c r="C151" s="149" t="s">
        <v>696</v>
      </c>
      <c r="D151" s="149" t="s">
        <v>246</v>
      </c>
      <c r="E151" s="150" t="s">
        <v>697</v>
      </c>
      <c r="F151" s="151" t="s">
        <v>1422</v>
      </c>
      <c r="G151" s="152" t="s">
        <v>291</v>
      </c>
      <c r="H151" s="153">
        <v>1</v>
      </c>
      <c r="I151" s="153"/>
      <c r="J151" s="153">
        <f t="shared" si="10"/>
        <v>0</v>
      </c>
      <c r="K151" s="154"/>
      <c r="L151" s="155"/>
      <c r="M151" s="156" t="s">
        <v>1</v>
      </c>
      <c r="N151" s="157" t="s">
        <v>33</v>
      </c>
      <c r="O151" s="144">
        <v>0</v>
      </c>
      <c r="P151" s="144">
        <f t="shared" si="11"/>
        <v>0</v>
      </c>
      <c r="Q151" s="144">
        <v>2.5000000000000001E-3</v>
      </c>
      <c r="R151" s="144">
        <f t="shared" si="12"/>
        <v>2.5000000000000001E-3</v>
      </c>
      <c r="S151" s="144">
        <v>0</v>
      </c>
      <c r="T151" s="145">
        <f t="shared" si="13"/>
        <v>0</v>
      </c>
      <c r="AR151" s="146" t="s">
        <v>173</v>
      </c>
      <c r="AT151" s="146" t="s">
        <v>246</v>
      </c>
      <c r="AU151" s="146" t="s">
        <v>80</v>
      </c>
      <c r="AY151" s="13" t="s">
        <v>142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80</v>
      </c>
      <c r="BK151" s="148">
        <f t="shared" si="19"/>
        <v>0</v>
      </c>
      <c r="BL151" s="13" t="s">
        <v>148</v>
      </c>
      <c r="BM151" s="146" t="s">
        <v>698</v>
      </c>
    </row>
    <row r="152" spans="2:65" s="1" customFormat="1" ht="33" customHeight="1">
      <c r="B152" s="135"/>
      <c r="C152" s="136" t="s">
        <v>227</v>
      </c>
      <c r="D152" s="136" t="s">
        <v>144</v>
      </c>
      <c r="E152" s="137" t="s">
        <v>699</v>
      </c>
      <c r="F152" s="138" t="s">
        <v>700</v>
      </c>
      <c r="G152" s="139" t="s">
        <v>291</v>
      </c>
      <c r="H152" s="140">
        <v>1</v>
      </c>
      <c r="I152" s="140"/>
      <c r="J152" s="140">
        <f t="shared" si="10"/>
        <v>0</v>
      </c>
      <c r="K152" s="141"/>
      <c r="L152" s="25"/>
      <c r="M152" s="142" t="s">
        <v>1</v>
      </c>
      <c r="N152" s="143" t="s">
        <v>33</v>
      </c>
      <c r="O152" s="144">
        <v>1.1180000000000001</v>
      </c>
      <c r="P152" s="144">
        <f t="shared" si="11"/>
        <v>1.1180000000000001</v>
      </c>
      <c r="Q152" s="144">
        <v>6.8000000000000005E-4</v>
      </c>
      <c r="R152" s="144">
        <f t="shared" si="12"/>
        <v>6.8000000000000005E-4</v>
      </c>
      <c r="S152" s="144">
        <v>0</v>
      </c>
      <c r="T152" s="145">
        <f t="shared" si="13"/>
        <v>0</v>
      </c>
      <c r="AR152" s="146" t="s">
        <v>148</v>
      </c>
      <c r="AT152" s="146" t="s">
        <v>144</v>
      </c>
      <c r="AU152" s="146" t="s">
        <v>80</v>
      </c>
      <c r="AY152" s="13" t="s">
        <v>142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80</v>
      </c>
      <c r="BK152" s="148">
        <f t="shared" si="19"/>
        <v>0</v>
      </c>
      <c r="BL152" s="13" t="s">
        <v>148</v>
      </c>
      <c r="BM152" s="146" t="s">
        <v>701</v>
      </c>
    </row>
    <row r="153" spans="2:65" s="1" customFormat="1" ht="16.5" customHeight="1">
      <c r="B153" s="135"/>
      <c r="C153" s="149" t="s">
        <v>702</v>
      </c>
      <c r="D153" s="149" t="s">
        <v>246</v>
      </c>
      <c r="E153" s="150" t="s">
        <v>703</v>
      </c>
      <c r="F153" s="151" t="s">
        <v>704</v>
      </c>
      <c r="G153" s="152" t="s">
        <v>291</v>
      </c>
      <c r="H153" s="153">
        <v>1</v>
      </c>
      <c r="I153" s="153"/>
      <c r="J153" s="153">
        <f t="shared" si="10"/>
        <v>0</v>
      </c>
      <c r="K153" s="154"/>
      <c r="L153" s="155"/>
      <c r="M153" s="156" t="s">
        <v>1</v>
      </c>
      <c r="N153" s="157" t="s">
        <v>33</v>
      </c>
      <c r="O153" s="144">
        <v>0</v>
      </c>
      <c r="P153" s="144">
        <f t="shared" si="11"/>
        <v>0</v>
      </c>
      <c r="Q153" s="144">
        <v>1.7899999999999999E-3</v>
      </c>
      <c r="R153" s="144">
        <f t="shared" si="12"/>
        <v>1.7899999999999999E-3</v>
      </c>
      <c r="S153" s="144">
        <v>0</v>
      </c>
      <c r="T153" s="145">
        <f t="shared" si="13"/>
        <v>0</v>
      </c>
      <c r="AR153" s="146" t="s">
        <v>635</v>
      </c>
      <c r="AT153" s="146" t="s">
        <v>246</v>
      </c>
      <c r="AU153" s="146" t="s">
        <v>80</v>
      </c>
      <c r="AY153" s="13" t="s">
        <v>142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80</v>
      </c>
      <c r="BK153" s="148">
        <f t="shared" si="19"/>
        <v>0</v>
      </c>
      <c r="BL153" s="13" t="s">
        <v>635</v>
      </c>
      <c r="BM153" s="146" t="s">
        <v>705</v>
      </c>
    </row>
    <row r="154" spans="2:65" s="1" customFormat="1" ht="24.2" customHeight="1">
      <c r="B154" s="135"/>
      <c r="C154" s="149" t="s">
        <v>241</v>
      </c>
      <c r="D154" s="149" t="s">
        <v>246</v>
      </c>
      <c r="E154" s="150" t="s">
        <v>553</v>
      </c>
      <c r="F154" s="151" t="s">
        <v>554</v>
      </c>
      <c r="G154" s="152" t="s">
        <v>291</v>
      </c>
      <c r="H154" s="153">
        <v>1</v>
      </c>
      <c r="I154" s="153"/>
      <c r="J154" s="153">
        <f t="shared" si="10"/>
        <v>0</v>
      </c>
      <c r="K154" s="154"/>
      <c r="L154" s="155"/>
      <c r="M154" s="156" t="s">
        <v>1</v>
      </c>
      <c r="N154" s="157" t="s">
        <v>33</v>
      </c>
      <c r="O154" s="144">
        <v>0</v>
      </c>
      <c r="P154" s="144">
        <f t="shared" si="11"/>
        <v>0</v>
      </c>
      <c r="Q154" s="144">
        <v>2.14E-3</v>
      </c>
      <c r="R154" s="144">
        <f t="shared" si="12"/>
        <v>2.14E-3</v>
      </c>
      <c r="S154" s="144">
        <v>0</v>
      </c>
      <c r="T154" s="145">
        <f t="shared" si="13"/>
        <v>0</v>
      </c>
      <c r="AR154" s="146" t="s">
        <v>173</v>
      </c>
      <c r="AT154" s="146" t="s">
        <v>246</v>
      </c>
      <c r="AU154" s="146" t="s">
        <v>80</v>
      </c>
      <c r="AY154" s="13" t="s">
        <v>142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80</v>
      </c>
      <c r="BK154" s="148">
        <f t="shared" si="19"/>
        <v>0</v>
      </c>
      <c r="BL154" s="13" t="s">
        <v>148</v>
      </c>
      <c r="BM154" s="146" t="s">
        <v>706</v>
      </c>
    </row>
    <row r="155" spans="2:65" s="1" customFormat="1" ht="24.2" customHeight="1">
      <c r="B155" s="135"/>
      <c r="C155" s="136" t="s">
        <v>707</v>
      </c>
      <c r="D155" s="136" t="s">
        <v>144</v>
      </c>
      <c r="E155" s="137" t="s">
        <v>708</v>
      </c>
      <c r="F155" s="138" t="s">
        <v>709</v>
      </c>
      <c r="G155" s="139" t="s">
        <v>291</v>
      </c>
      <c r="H155" s="140">
        <v>1</v>
      </c>
      <c r="I155" s="140"/>
      <c r="J155" s="140">
        <f t="shared" si="10"/>
        <v>0</v>
      </c>
      <c r="K155" s="141"/>
      <c r="L155" s="25"/>
      <c r="M155" s="142" t="s">
        <v>1</v>
      </c>
      <c r="N155" s="143" t="s">
        <v>33</v>
      </c>
      <c r="O155" s="144">
        <v>4.7937500000000002</v>
      </c>
      <c r="P155" s="144">
        <f t="shared" si="11"/>
        <v>4.7937500000000002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148</v>
      </c>
      <c r="AT155" s="146" t="s">
        <v>144</v>
      </c>
      <c r="AU155" s="146" t="s">
        <v>80</v>
      </c>
      <c r="AY155" s="13" t="s">
        <v>142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80</v>
      </c>
      <c r="BK155" s="148">
        <f t="shared" si="19"/>
        <v>0</v>
      </c>
      <c r="BL155" s="13" t="s">
        <v>148</v>
      </c>
      <c r="BM155" s="146" t="s">
        <v>710</v>
      </c>
    </row>
    <row r="156" spans="2:65" s="1" customFormat="1" ht="16.5" customHeight="1">
      <c r="B156" s="135"/>
      <c r="C156" s="149" t="s">
        <v>711</v>
      </c>
      <c r="D156" s="149" t="s">
        <v>246</v>
      </c>
      <c r="E156" s="150" t="s">
        <v>712</v>
      </c>
      <c r="F156" s="151" t="s">
        <v>1423</v>
      </c>
      <c r="G156" s="152" t="s">
        <v>291</v>
      </c>
      <c r="H156" s="153">
        <v>1</v>
      </c>
      <c r="I156" s="153"/>
      <c r="J156" s="153">
        <f t="shared" si="10"/>
        <v>0</v>
      </c>
      <c r="K156" s="154"/>
      <c r="L156" s="155"/>
      <c r="M156" s="156" t="s">
        <v>1</v>
      </c>
      <c r="N156" s="157" t="s">
        <v>33</v>
      </c>
      <c r="O156" s="144">
        <v>0</v>
      </c>
      <c r="P156" s="144">
        <f t="shared" si="11"/>
        <v>0</v>
      </c>
      <c r="Q156" s="144">
        <v>0</v>
      </c>
      <c r="R156" s="144">
        <f t="shared" si="12"/>
        <v>0</v>
      </c>
      <c r="S156" s="144">
        <v>0</v>
      </c>
      <c r="T156" s="145">
        <f t="shared" si="13"/>
        <v>0</v>
      </c>
      <c r="AR156" s="146" t="s">
        <v>173</v>
      </c>
      <c r="AT156" s="146" t="s">
        <v>246</v>
      </c>
      <c r="AU156" s="146" t="s">
        <v>80</v>
      </c>
      <c r="AY156" s="13" t="s">
        <v>142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80</v>
      </c>
      <c r="BK156" s="148">
        <f t="shared" si="19"/>
        <v>0</v>
      </c>
      <c r="BL156" s="13" t="s">
        <v>148</v>
      </c>
      <c r="BM156" s="146" t="s">
        <v>713</v>
      </c>
    </row>
    <row r="157" spans="2:65" s="1" customFormat="1" ht="24.2" customHeight="1">
      <c r="B157" s="135"/>
      <c r="C157" s="136" t="s">
        <v>714</v>
      </c>
      <c r="D157" s="136" t="s">
        <v>144</v>
      </c>
      <c r="E157" s="137" t="s">
        <v>715</v>
      </c>
      <c r="F157" s="138" t="s">
        <v>716</v>
      </c>
      <c r="G157" s="139" t="s">
        <v>291</v>
      </c>
      <c r="H157" s="140">
        <v>1</v>
      </c>
      <c r="I157" s="140"/>
      <c r="J157" s="140">
        <f t="shared" si="10"/>
        <v>0</v>
      </c>
      <c r="K157" s="141"/>
      <c r="L157" s="25"/>
      <c r="M157" s="142" t="s">
        <v>1</v>
      </c>
      <c r="N157" s="143" t="s">
        <v>33</v>
      </c>
      <c r="O157" s="144">
        <v>1.002</v>
      </c>
      <c r="P157" s="144">
        <f t="shared" si="11"/>
        <v>1.002</v>
      </c>
      <c r="Q157" s="144">
        <v>7.0624199999999998E-3</v>
      </c>
      <c r="R157" s="144">
        <f t="shared" si="12"/>
        <v>7.0624199999999998E-3</v>
      </c>
      <c r="S157" s="144">
        <v>0</v>
      </c>
      <c r="T157" s="145">
        <f t="shared" si="13"/>
        <v>0</v>
      </c>
      <c r="AR157" s="146" t="s">
        <v>148</v>
      </c>
      <c r="AT157" s="146" t="s">
        <v>144</v>
      </c>
      <c r="AU157" s="146" t="s">
        <v>80</v>
      </c>
      <c r="AY157" s="13" t="s">
        <v>142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80</v>
      </c>
      <c r="BK157" s="148">
        <f t="shared" si="19"/>
        <v>0</v>
      </c>
      <c r="BL157" s="13" t="s">
        <v>148</v>
      </c>
      <c r="BM157" s="146" t="s">
        <v>717</v>
      </c>
    </row>
    <row r="158" spans="2:65" s="1" customFormat="1" ht="38.25" customHeight="1">
      <c r="B158" s="135"/>
      <c r="C158" s="149" t="s">
        <v>718</v>
      </c>
      <c r="D158" s="149" t="s">
        <v>246</v>
      </c>
      <c r="E158" s="150" t="s">
        <v>719</v>
      </c>
      <c r="F158" s="151" t="s">
        <v>1424</v>
      </c>
      <c r="G158" s="152" t="s">
        <v>291</v>
      </c>
      <c r="H158" s="153">
        <v>1</v>
      </c>
      <c r="I158" s="153"/>
      <c r="J158" s="153">
        <f t="shared" si="10"/>
        <v>0</v>
      </c>
      <c r="K158" s="154"/>
      <c r="L158" s="155"/>
      <c r="M158" s="156" t="s">
        <v>1</v>
      </c>
      <c r="N158" s="157" t="s">
        <v>33</v>
      </c>
      <c r="O158" s="144">
        <v>0</v>
      </c>
      <c r="P158" s="144">
        <f t="shared" si="11"/>
        <v>0</v>
      </c>
      <c r="Q158" s="144">
        <v>4.7E-2</v>
      </c>
      <c r="R158" s="144">
        <f t="shared" si="12"/>
        <v>4.7E-2</v>
      </c>
      <c r="S158" s="144">
        <v>0</v>
      </c>
      <c r="T158" s="145">
        <f t="shared" si="13"/>
        <v>0</v>
      </c>
      <c r="AR158" s="146" t="s">
        <v>635</v>
      </c>
      <c r="AT158" s="146" t="s">
        <v>246</v>
      </c>
      <c r="AU158" s="146" t="s">
        <v>80</v>
      </c>
      <c r="AY158" s="13" t="s">
        <v>142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80</v>
      </c>
      <c r="BK158" s="148">
        <f t="shared" si="19"/>
        <v>0</v>
      </c>
      <c r="BL158" s="13" t="s">
        <v>635</v>
      </c>
      <c r="BM158" s="146" t="s">
        <v>720</v>
      </c>
    </row>
    <row r="159" spans="2:65" s="1" customFormat="1" ht="16.5" customHeight="1">
      <c r="B159" s="135"/>
      <c r="C159" s="136" t="s">
        <v>546</v>
      </c>
      <c r="D159" s="136" t="s">
        <v>144</v>
      </c>
      <c r="E159" s="137" t="s">
        <v>721</v>
      </c>
      <c r="F159" s="138" t="s">
        <v>722</v>
      </c>
      <c r="G159" s="139" t="s">
        <v>291</v>
      </c>
      <c r="H159" s="140">
        <v>1</v>
      </c>
      <c r="I159" s="140"/>
      <c r="J159" s="140">
        <f t="shared" si="10"/>
        <v>0</v>
      </c>
      <c r="K159" s="141"/>
      <c r="L159" s="25"/>
      <c r="M159" s="142" t="s">
        <v>1</v>
      </c>
      <c r="N159" s="143" t="s">
        <v>33</v>
      </c>
      <c r="O159" s="144">
        <v>0.72899999999999998</v>
      </c>
      <c r="P159" s="144">
        <f t="shared" si="11"/>
        <v>0.72899999999999998</v>
      </c>
      <c r="Q159" s="144">
        <v>6.1401999999999998E-2</v>
      </c>
      <c r="R159" s="144">
        <f t="shared" si="12"/>
        <v>6.1401999999999998E-2</v>
      </c>
      <c r="S159" s="144">
        <v>0</v>
      </c>
      <c r="T159" s="145">
        <f t="shared" si="13"/>
        <v>0</v>
      </c>
      <c r="AR159" s="146" t="s">
        <v>148</v>
      </c>
      <c r="AT159" s="146" t="s">
        <v>144</v>
      </c>
      <c r="AU159" s="146" t="s">
        <v>80</v>
      </c>
      <c r="AY159" s="13" t="s">
        <v>142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80</v>
      </c>
      <c r="BK159" s="148">
        <f t="shared" si="19"/>
        <v>0</v>
      </c>
      <c r="BL159" s="13" t="s">
        <v>148</v>
      </c>
      <c r="BM159" s="146" t="s">
        <v>723</v>
      </c>
    </row>
    <row r="160" spans="2:65" s="1" customFormat="1" ht="16.5" customHeight="1">
      <c r="B160" s="135"/>
      <c r="C160" s="149" t="s">
        <v>575</v>
      </c>
      <c r="D160" s="149" t="s">
        <v>246</v>
      </c>
      <c r="E160" s="150" t="s">
        <v>724</v>
      </c>
      <c r="F160" s="151" t="s">
        <v>725</v>
      </c>
      <c r="G160" s="152" t="s">
        <v>291</v>
      </c>
      <c r="H160" s="153">
        <v>1</v>
      </c>
      <c r="I160" s="153"/>
      <c r="J160" s="153">
        <f t="shared" si="10"/>
        <v>0</v>
      </c>
      <c r="K160" s="154"/>
      <c r="L160" s="155"/>
      <c r="M160" s="156" t="s">
        <v>1</v>
      </c>
      <c r="N160" s="157" t="s">
        <v>33</v>
      </c>
      <c r="O160" s="144">
        <v>0</v>
      </c>
      <c r="P160" s="144">
        <f t="shared" si="11"/>
        <v>0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173</v>
      </c>
      <c r="AT160" s="146" t="s">
        <v>246</v>
      </c>
      <c r="AU160" s="146" t="s">
        <v>80</v>
      </c>
      <c r="AY160" s="13" t="s">
        <v>142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80</v>
      </c>
      <c r="BK160" s="148">
        <f t="shared" si="19"/>
        <v>0</v>
      </c>
      <c r="BL160" s="13" t="s">
        <v>148</v>
      </c>
      <c r="BM160" s="146" t="s">
        <v>726</v>
      </c>
    </row>
    <row r="161" spans="2:65" s="1" customFormat="1" ht="21.75" customHeight="1">
      <c r="B161" s="135"/>
      <c r="C161" s="136" t="s">
        <v>293</v>
      </c>
      <c r="D161" s="136" t="s">
        <v>144</v>
      </c>
      <c r="E161" s="137" t="s">
        <v>582</v>
      </c>
      <c r="F161" s="138" t="s">
        <v>583</v>
      </c>
      <c r="G161" s="139" t="s">
        <v>253</v>
      </c>
      <c r="H161" s="140">
        <v>2</v>
      </c>
      <c r="I161" s="140"/>
      <c r="J161" s="140">
        <f t="shared" si="10"/>
        <v>0</v>
      </c>
      <c r="K161" s="141"/>
      <c r="L161" s="25"/>
      <c r="M161" s="142" t="s">
        <v>1</v>
      </c>
      <c r="N161" s="143" t="s">
        <v>33</v>
      </c>
      <c r="O161" s="144">
        <v>0.05</v>
      </c>
      <c r="P161" s="144">
        <f t="shared" si="11"/>
        <v>0.1</v>
      </c>
      <c r="Q161" s="144">
        <v>8.7000000000000001E-5</v>
      </c>
      <c r="R161" s="144">
        <f t="shared" si="12"/>
        <v>1.74E-4</v>
      </c>
      <c r="S161" s="144">
        <v>0</v>
      </c>
      <c r="T161" s="145">
        <f t="shared" si="13"/>
        <v>0</v>
      </c>
      <c r="AR161" s="146" t="s">
        <v>148</v>
      </c>
      <c r="AT161" s="146" t="s">
        <v>144</v>
      </c>
      <c r="AU161" s="146" t="s">
        <v>80</v>
      </c>
      <c r="AY161" s="13" t="s">
        <v>142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80</v>
      </c>
      <c r="BK161" s="148">
        <f t="shared" si="19"/>
        <v>0</v>
      </c>
      <c r="BL161" s="13" t="s">
        <v>148</v>
      </c>
      <c r="BM161" s="146" t="s">
        <v>727</v>
      </c>
    </row>
    <row r="162" spans="2:65" s="1" customFormat="1" ht="24.2" customHeight="1">
      <c r="B162" s="135"/>
      <c r="C162" s="136" t="s">
        <v>568</v>
      </c>
      <c r="D162" s="136" t="s">
        <v>144</v>
      </c>
      <c r="E162" s="137" t="s">
        <v>728</v>
      </c>
      <c r="F162" s="138" t="s">
        <v>587</v>
      </c>
      <c r="G162" s="139" t="s">
        <v>253</v>
      </c>
      <c r="H162" s="140">
        <v>2</v>
      </c>
      <c r="I162" s="140"/>
      <c r="J162" s="140">
        <f t="shared" si="10"/>
        <v>0</v>
      </c>
      <c r="K162" s="141"/>
      <c r="L162" s="25"/>
      <c r="M162" s="142" t="s">
        <v>1</v>
      </c>
      <c r="N162" s="143" t="s">
        <v>33</v>
      </c>
      <c r="O162" s="144">
        <v>5.2499999999999998E-2</v>
      </c>
      <c r="P162" s="144">
        <f t="shared" si="11"/>
        <v>0.105</v>
      </c>
      <c r="Q162" s="144">
        <v>1E-4</v>
      </c>
      <c r="R162" s="144">
        <f t="shared" si="12"/>
        <v>2.0000000000000001E-4</v>
      </c>
      <c r="S162" s="144">
        <v>0</v>
      </c>
      <c r="T162" s="145">
        <f t="shared" si="13"/>
        <v>0</v>
      </c>
      <c r="AR162" s="146" t="s">
        <v>148</v>
      </c>
      <c r="AT162" s="146" t="s">
        <v>144</v>
      </c>
      <c r="AU162" s="146" t="s">
        <v>80</v>
      </c>
      <c r="AY162" s="13" t="s">
        <v>142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80</v>
      </c>
      <c r="BK162" s="148">
        <f t="shared" si="19"/>
        <v>0</v>
      </c>
      <c r="BL162" s="13" t="s">
        <v>148</v>
      </c>
      <c r="BM162" s="146" t="s">
        <v>729</v>
      </c>
    </row>
    <row r="163" spans="2:65" s="11" customFormat="1" ht="23.1" customHeight="1">
      <c r="B163" s="124"/>
      <c r="D163" s="125" t="s">
        <v>66</v>
      </c>
      <c r="E163" s="133" t="s">
        <v>231</v>
      </c>
      <c r="F163" s="133" t="s">
        <v>232</v>
      </c>
      <c r="J163" s="134">
        <f>BK163</f>
        <v>0</v>
      </c>
      <c r="L163" s="124"/>
      <c r="M163" s="128"/>
      <c r="P163" s="129">
        <f>P164</f>
        <v>12.321550999999998</v>
      </c>
      <c r="R163" s="129">
        <f>R164</f>
        <v>0</v>
      </c>
      <c r="T163" s="130">
        <f>T164</f>
        <v>0</v>
      </c>
      <c r="AR163" s="125" t="s">
        <v>74</v>
      </c>
      <c r="AT163" s="131" t="s">
        <v>66</v>
      </c>
      <c r="AU163" s="131" t="s">
        <v>74</v>
      </c>
      <c r="AY163" s="125" t="s">
        <v>142</v>
      </c>
      <c r="BK163" s="132">
        <f>BK164</f>
        <v>0</v>
      </c>
    </row>
    <row r="164" spans="2:65" s="1" customFormat="1" ht="33" customHeight="1">
      <c r="B164" s="135"/>
      <c r="C164" s="136" t="s">
        <v>264</v>
      </c>
      <c r="D164" s="136" t="s">
        <v>144</v>
      </c>
      <c r="E164" s="137" t="s">
        <v>589</v>
      </c>
      <c r="F164" s="138" t="s">
        <v>590</v>
      </c>
      <c r="G164" s="139" t="s">
        <v>213</v>
      </c>
      <c r="H164" s="140">
        <v>9.5589999999999993</v>
      </c>
      <c r="I164" s="140"/>
      <c r="J164" s="140">
        <f>ROUND(I164*H164,3)</f>
        <v>0</v>
      </c>
      <c r="K164" s="141"/>
      <c r="L164" s="25"/>
      <c r="M164" s="142" t="s">
        <v>1</v>
      </c>
      <c r="N164" s="143" t="s">
        <v>33</v>
      </c>
      <c r="O164" s="144">
        <v>1.2889999999999999</v>
      </c>
      <c r="P164" s="144">
        <f>O164*H164</f>
        <v>12.321550999999998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148</v>
      </c>
      <c r="AT164" s="146" t="s">
        <v>144</v>
      </c>
      <c r="AU164" s="146" t="s">
        <v>80</v>
      </c>
      <c r="AY164" s="13" t="s">
        <v>142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80</v>
      </c>
      <c r="BK164" s="148">
        <f>ROUND(I164*H164,3)</f>
        <v>0</v>
      </c>
      <c r="BL164" s="13" t="s">
        <v>148</v>
      </c>
      <c r="BM164" s="146" t="s">
        <v>730</v>
      </c>
    </row>
    <row r="165" spans="2:65" s="11" customFormat="1" ht="26.1" customHeight="1">
      <c r="B165" s="124"/>
      <c r="D165" s="125" t="s">
        <v>66</v>
      </c>
      <c r="E165" s="126" t="s">
        <v>237</v>
      </c>
      <c r="F165" s="126" t="s">
        <v>238</v>
      </c>
      <c r="J165" s="127">
        <f>BK165</f>
        <v>0</v>
      </c>
      <c r="L165" s="124"/>
      <c r="M165" s="128"/>
      <c r="P165" s="129">
        <f>P166</f>
        <v>3.6336200000000001</v>
      </c>
      <c r="R165" s="129">
        <f>R166</f>
        <v>6.649999999999999E-2</v>
      </c>
      <c r="T165" s="130">
        <f>T166</f>
        <v>0</v>
      </c>
      <c r="AR165" s="125" t="s">
        <v>80</v>
      </c>
      <c r="AT165" s="131" t="s">
        <v>66</v>
      </c>
      <c r="AU165" s="131" t="s">
        <v>67</v>
      </c>
      <c r="AY165" s="125" t="s">
        <v>142</v>
      </c>
      <c r="BK165" s="132">
        <f>BK166</f>
        <v>0</v>
      </c>
    </row>
    <row r="166" spans="2:65" s="11" customFormat="1" ht="23.1" customHeight="1">
      <c r="B166" s="124"/>
      <c r="D166" s="125" t="s">
        <v>66</v>
      </c>
      <c r="E166" s="133" t="s">
        <v>286</v>
      </c>
      <c r="F166" s="133" t="s">
        <v>287</v>
      </c>
      <c r="J166" s="134">
        <f>BK166</f>
        <v>0</v>
      </c>
      <c r="L166" s="124"/>
      <c r="M166" s="128"/>
      <c r="P166" s="129">
        <f>SUM(P167:P174)</f>
        <v>3.6336200000000001</v>
      </c>
      <c r="R166" s="129">
        <f>SUM(R167:R174)</f>
        <v>6.649999999999999E-2</v>
      </c>
      <c r="T166" s="130">
        <f>SUM(T167:T174)</f>
        <v>0</v>
      </c>
      <c r="AR166" s="125" t="s">
        <v>80</v>
      </c>
      <c r="AT166" s="131" t="s">
        <v>66</v>
      </c>
      <c r="AU166" s="131" t="s">
        <v>74</v>
      </c>
      <c r="AY166" s="125" t="s">
        <v>142</v>
      </c>
      <c r="BK166" s="132">
        <f>SUM(BK167:BK174)</f>
        <v>0</v>
      </c>
    </row>
    <row r="167" spans="2:65" s="1" customFormat="1" ht="38.1" customHeight="1">
      <c r="B167" s="135"/>
      <c r="C167" s="136" t="s">
        <v>731</v>
      </c>
      <c r="D167" s="136" t="s">
        <v>144</v>
      </c>
      <c r="E167" s="137" t="s">
        <v>732</v>
      </c>
      <c r="F167" s="138" t="s">
        <v>733</v>
      </c>
      <c r="G167" s="139" t="s">
        <v>253</v>
      </c>
      <c r="H167" s="140">
        <v>4</v>
      </c>
      <c r="I167" s="140"/>
      <c r="J167" s="140">
        <f t="shared" ref="J167:J174" si="20">ROUND(I167*H167,3)</f>
        <v>0</v>
      </c>
      <c r="K167" s="141"/>
      <c r="L167" s="25"/>
      <c r="M167" s="142" t="s">
        <v>1</v>
      </c>
      <c r="N167" s="143" t="s">
        <v>33</v>
      </c>
      <c r="O167" s="144">
        <v>0.84030000000000005</v>
      </c>
      <c r="P167" s="144">
        <f t="shared" ref="P167:P174" si="21">O167*H167</f>
        <v>3.3612000000000002</v>
      </c>
      <c r="Q167" s="144">
        <v>1.5509999999999999E-2</v>
      </c>
      <c r="R167" s="144">
        <f t="shared" ref="R167:R174" si="22">Q167*H167</f>
        <v>6.2039999999999998E-2</v>
      </c>
      <c r="S167" s="144">
        <v>0</v>
      </c>
      <c r="T167" s="145">
        <f t="shared" ref="T167:T174" si="23">S167*H167</f>
        <v>0</v>
      </c>
      <c r="AR167" s="146" t="s">
        <v>206</v>
      </c>
      <c r="AT167" s="146" t="s">
        <v>144</v>
      </c>
      <c r="AU167" s="146" t="s">
        <v>80</v>
      </c>
      <c r="AY167" s="13" t="s">
        <v>142</v>
      </c>
      <c r="BE167" s="147">
        <f t="shared" ref="BE167:BE174" si="24">IF(N167="základná",J167,0)</f>
        <v>0</v>
      </c>
      <c r="BF167" s="147">
        <f t="shared" ref="BF167:BF174" si="25">IF(N167="znížená",J167,0)</f>
        <v>0</v>
      </c>
      <c r="BG167" s="147">
        <f t="shared" ref="BG167:BG174" si="26">IF(N167="zákl. prenesená",J167,0)</f>
        <v>0</v>
      </c>
      <c r="BH167" s="147">
        <f t="shared" ref="BH167:BH174" si="27">IF(N167="zníž. prenesená",J167,0)</f>
        <v>0</v>
      </c>
      <c r="BI167" s="147">
        <f t="shared" ref="BI167:BI174" si="28">IF(N167="nulová",J167,0)</f>
        <v>0</v>
      </c>
      <c r="BJ167" s="13" t="s">
        <v>80</v>
      </c>
      <c r="BK167" s="148">
        <f t="shared" ref="BK167:BK174" si="29">ROUND(I167*H167,3)</f>
        <v>0</v>
      </c>
      <c r="BL167" s="13" t="s">
        <v>206</v>
      </c>
      <c r="BM167" s="146" t="s">
        <v>734</v>
      </c>
    </row>
    <row r="168" spans="2:65" s="1" customFormat="1" ht="16.5" customHeight="1">
      <c r="B168" s="135"/>
      <c r="C168" s="136" t="s">
        <v>735</v>
      </c>
      <c r="D168" s="136" t="s">
        <v>144</v>
      </c>
      <c r="E168" s="137" t="s">
        <v>736</v>
      </c>
      <c r="F168" s="138" t="s">
        <v>737</v>
      </c>
      <c r="G168" s="139" t="s">
        <v>291</v>
      </c>
      <c r="H168" s="140">
        <v>1</v>
      </c>
      <c r="I168" s="140"/>
      <c r="J168" s="140">
        <f t="shared" si="20"/>
        <v>0</v>
      </c>
      <c r="K168" s="141"/>
      <c r="L168" s="25"/>
      <c r="M168" s="142" t="s">
        <v>1</v>
      </c>
      <c r="N168" s="143" t="s">
        <v>33</v>
      </c>
      <c r="O168" s="144">
        <v>0.22145000000000001</v>
      </c>
      <c r="P168" s="144">
        <f t="shared" si="21"/>
        <v>0.22145000000000001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206</v>
      </c>
      <c r="AT168" s="146" t="s">
        <v>144</v>
      </c>
      <c r="AU168" s="146" t="s">
        <v>80</v>
      </c>
      <c r="AY168" s="13" t="s">
        <v>142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80</v>
      </c>
      <c r="BK168" s="148">
        <f t="shared" si="29"/>
        <v>0</v>
      </c>
      <c r="BL168" s="13" t="s">
        <v>206</v>
      </c>
      <c r="BM168" s="146" t="s">
        <v>738</v>
      </c>
    </row>
    <row r="169" spans="2:65" s="1" customFormat="1" ht="16.5" customHeight="1">
      <c r="B169" s="135"/>
      <c r="C169" s="149" t="s">
        <v>739</v>
      </c>
      <c r="D169" s="149" t="s">
        <v>246</v>
      </c>
      <c r="E169" s="150" t="s">
        <v>740</v>
      </c>
      <c r="F169" s="151" t="s">
        <v>741</v>
      </c>
      <c r="G169" s="152" t="s">
        <v>291</v>
      </c>
      <c r="H169" s="153">
        <v>1</v>
      </c>
      <c r="I169" s="153"/>
      <c r="J169" s="153">
        <f t="shared" si="20"/>
        <v>0</v>
      </c>
      <c r="K169" s="154"/>
      <c r="L169" s="155"/>
      <c r="M169" s="156" t="s">
        <v>1</v>
      </c>
      <c r="N169" s="157" t="s">
        <v>33</v>
      </c>
      <c r="O169" s="144">
        <v>0</v>
      </c>
      <c r="P169" s="144">
        <f t="shared" si="21"/>
        <v>0</v>
      </c>
      <c r="Q169" s="144">
        <v>2.7000000000000001E-3</v>
      </c>
      <c r="R169" s="144">
        <f t="shared" si="22"/>
        <v>2.7000000000000001E-3</v>
      </c>
      <c r="S169" s="144">
        <v>0</v>
      </c>
      <c r="T169" s="145">
        <f t="shared" si="23"/>
        <v>0</v>
      </c>
      <c r="AR169" s="146" t="s">
        <v>258</v>
      </c>
      <c r="AT169" s="146" t="s">
        <v>246</v>
      </c>
      <c r="AU169" s="146" t="s">
        <v>80</v>
      </c>
      <c r="AY169" s="13" t="s">
        <v>142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80</v>
      </c>
      <c r="BK169" s="148">
        <f t="shared" si="29"/>
        <v>0</v>
      </c>
      <c r="BL169" s="13" t="s">
        <v>206</v>
      </c>
      <c r="BM169" s="146" t="s">
        <v>742</v>
      </c>
    </row>
    <row r="170" spans="2:65" s="1" customFormat="1" ht="16.5" customHeight="1">
      <c r="B170" s="135"/>
      <c r="C170" s="136" t="s">
        <v>743</v>
      </c>
      <c r="D170" s="136" t="s">
        <v>144</v>
      </c>
      <c r="E170" s="137" t="s">
        <v>744</v>
      </c>
      <c r="F170" s="138" t="s">
        <v>745</v>
      </c>
      <c r="G170" s="139" t="s">
        <v>291</v>
      </c>
      <c r="H170" s="140">
        <v>1</v>
      </c>
      <c r="I170" s="140"/>
      <c r="J170" s="140">
        <f t="shared" si="20"/>
        <v>0</v>
      </c>
      <c r="K170" s="141"/>
      <c r="L170" s="25"/>
      <c r="M170" s="142" t="s">
        <v>1</v>
      </c>
      <c r="N170" s="143" t="s">
        <v>33</v>
      </c>
      <c r="O170" s="144">
        <v>5.0970000000000001E-2</v>
      </c>
      <c r="P170" s="144">
        <f t="shared" si="21"/>
        <v>5.0970000000000001E-2</v>
      </c>
      <c r="Q170" s="144">
        <v>0</v>
      </c>
      <c r="R170" s="144">
        <f t="shared" si="22"/>
        <v>0</v>
      </c>
      <c r="S170" s="144">
        <v>0</v>
      </c>
      <c r="T170" s="145">
        <f t="shared" si="23"/>
        <v>0</v>
      </c>
      <c r="AR170" s="146" t="s">
        <v>206</v>
      </c>
      <c r="AT170" s="146" t="s">
        <v>144</v>
      </c>
      <c r="AU170" s="146" t="s">
        <v>80</v>
      </c>
      <c r="AY170" s="13" t="s">
        <v>142</v>
      </c>
      <c r="BE170" s="147">
        <f t="shared" si="24"/>
        <v>0</v>
      </c>
      <c r="BF170" s="147">
        <f t="shared" si="25"/>
        <v>0</v>
      </c>
      <c r="BG170" s="147">
        <f t="shared" si="26"/>
        <v>0</v>
      </c>
      <c r="BH170" s="147">
        <f t="shared" si="27"/>
        <v>0</v>
      </c>
      <c r="BI170" s="147">
        <f t="shared" si="28"/>
        <v>0</v>
      </c>
      <c r="BJ170" s="13" t="s">
        <v>80</v>
      </c>
      <c r="BK170" s="148">
        <f t="shared" si="29"/>
        <v>0</v>
      </c>
      <c r="BL170" s="13" t="s">
        <v>206</v>
      </c>
      <c r="BM170" s="146" t="s">
        <v>746</v>
      </c>
    </row>
    <row r="171" spans="2:65" s="1" customFormat="1" ht="16.5" customHeight="1">
      <c r="B171" s="135"/>
      <c r="C171" s="149" t="s">
        <v>747</v>
      </c>
      <c r="D171" s="149" t="s">
        <v>246</v>
      </c>
      <c r="E171" s="150" t="s">
        <v>748</v>
      </c>
      <c r="F171" s="151" t="s">
        <v>749</v>
      </c>
      <c r="G171" s="152" t="s">
        <v>291</v>
      </c>
      <c r="H171" s="153">
        <v>1</v>
      </c>
      <c r="I171" s="153"/>
      <c r="J171" s="153">
        <f t="shared" si="20"/>
        <v>0</v>
      </c>
      <c r="K171" s="154"/>
      <c r="L171" s="155"/>
      <c r="M171" s="156" t="s">
        <v>1</v>
      </c>
      <c r="N171" s="157" t="s">
        <v>33</v>
      </c>
      <c r="O171" s="144">
        <v>0</v>
      </c>
      <c r="P171" s="144">
        <f t="shared" si="21"/>
        <v>0</v>
      </c>
      <c r="Q171" s="144">
        <v>1.7600000000000001E-3</v>
      </c>
      <c r="R171" s="144">
        <f t="shared" si="22"/>
        <v>1.7600000000000001E-3</v>
      </c>
      <c r="S171" s="144">
        <v>0</v>
      </c>
      <c r="T171" s="145">
        <f t="shared" si="23"/>
        <v>0</v>
      </c>
      <c r="AR171" s="146" t="s">
        <v>258</v>
      </c>
      <c r="AT171" s="146" t="s">
        <v>246</v>
      </c>
      <c r="AU171" s="146" t="s">
        <v>80</v>
      </c>
      <c r="AY171" s="13" t="s">
        <v>142</v>
      </c>
      <c r="BE171" s="147">
        <f t="shared" si="24"/>
        <v>0</v>
      </c>
      <c r="BF171" s="147">
        <f t="shared" si="25"/>
        <v>0</v>
      </c>
      <c r="BG171" s="147">
        <f t="shared" si="26"/>
        <v>0</v>
      </c>
      <c r="BH171" s="147">
        <f t="shared" si="27"/>
        <v>0</v>
      </c>
      <c r="BI171" s="147">
        <f t="shared" si="28"/>
        <v>0</v>
      </c>
      <c r="BJ171" s="13" t="s">
        <v>80</v>
      </c>
      <c r="BK171" s="148">
        <f t="shared" si="29"/>
        <v>0</v>
      </c>
      <c r="BL171" s="13" t="s">
        <v>206</v>
      </c>
      <c r="BM171" s="146" t="s">
        <v>750</v>
      </c>
    </row>
    <row r="172" spans="2:65" s="1" customFormat="1" ht="24.2" customHeight="1">
      <c r="B172" s="135"/>
      <c r="C172" s="136" t="s">
        <v>751</v>
      </c>
      <c r="D172" s="136" t="s">
        <v>144</v>
      </c>
      <c r="E172" s="137" t="s">
        <v>306</v>
      </c>
      <c r="F172" s="138" t="s">
        <v>307</v>
      </c>
      <c r="G172" s="139" t="s">
        <v>271</v>
      </c>
      <c r="H172" s="140">
        <v>3.1930000000000001</v>
      </c>
      <c r="I172" s="140"/>
      <c r="J172" s="140">
        <f t="shared" si="20"/>
        <v>0</v>
      </c>
      <c r="K172" s="141"/>
      <c r="L172" s="25"/>
      <c r="M172" s="142" t="s">
        <v>1</v>
      </c>
      <c r="N172" s="143" t="s">
        <v>33</v>
      </c>
      <c r="O172" s="144">
        <v>0</v>
      </c>
      <c r="P172" s="144">
        <f t="shared" si="21"/>
        <v>0</v>
      </c>
      <c r="Q172" s="144">
        <v>0</v>
      </c>
      <c r="R172" s="144">
        <f t="shared" si="22"/>
        <v>0</v>
      </c>
      <c r="S172" s="144">
        <v>0</v>
      </c>
      <c r="T172" s="145">
        <f t="shared" si="23"/>
        <v>0</v>
      </c>
      <c r="AR172" s="146" t="s">
        <v>206</v>
      </c>
      <c r="AT172" s="146" t="s">
        <v>144</v>
      </c>
      <c r="AU172" s="146" t="s">
        <v>80</v>
      </c>
      <c r="AY172" s="13" t="s">
        <v>142</v>
      </c>
      <c r="BE172" s="147">
        <f t="shared" si="24"/>
        <v>0</v>
      </c>
      <c r="BF172" s="147">
        <f t="shared" si="25"/>
        <v>0</v>
      </c>
      <c r="BG172" s="147">
        <f t="shared" si="26"/>
        <v>0</v>
      </c>
      <c r="BH172" s="147">
        <f t="shared" si="27"/>
        <v>0</v>
      </c>
      <c r="BI172" s="147">
        <f t="shared" si="28"/>
        <v>0</v>
      </c>
      <c r="BJ172" s="13" t="s">
        <v>80</v>
      </c>
      <c r="BK172" s="148">
        <f t="shared" si="29"/>
        <v>0</v>
      </c>
      <c r="BL172" s="13" t="s">
        <v>206</v>
      </c>
      <c r="BM172" s="146" t="s">
        <v>752</v>
      </c>
    </row>
    <row r="173" spans="2:65" s="1" customFormat="1" ht="24.2" customHeight="1">
      <c r="B173" s="135"/>
      <c r="C173" s="136" t="s">
        <v>753</v>
      </c>
      <c r="D173" s="136" t="s">
        <v>144</v>
      </c>
      <c r="E173" s="137" t="s">
        <v>754</v>
      </c>
      <c r="F173" s="138" t="s">
        <v>755</v>
      </c>
      <c r="G173" s="139" t="s">
        <v>271</v>
      </c>
      <c r="H173" s="140">
        <v>3.1930000000000001</v>
      </c>
      <c r="I173" s="140"/>
      <c r="J173" s="140">
        <f t="shared" si="20"/>
        <v>0</v>
      </c>
      <c r="K173" s="141"/>
      <c r="L173" s="25"/>
      <c r="M173" s="142" t="s">
        <v>1</v>
      </c>
      <c r="N173" s="143" t="s">
        <v>33</v>
      </c>
      <c r="O173" s="144">
        <v>0</v>
      </c>
      <c r="P173" s="144">
        <f t="shared" si="21"/>
        <v>0</v>
      </c>
      <c r="Q173" s="144">
        <v>0</v>
      </c>
      <c r="R173" s="144">
        <f t="shared" si="22"/>
        <v>0</v>
      </c>
      <c r="S173" s="144">
        <v>0</v>
      </c>
      <c r="T173" s="145">
        <f t="shared" si="23"/>
        <v>0</v>
      </c>
      <c r="AR173" s="146" t="s">
        <v>206</v>
      </c>
      <c r="AT173" s="146" t="s">
        <v>144</v>
      </c>
      <c r="AU173" s="146" t="s">
        <v>80</v>
      </c>
      <c r="AY173" s="13" t="s">
        <v>142</v>
      </c>
      <c r="BE173" s="147">
        <f t="shared" si="24"/>
        <v>0</v>
      </c>
      <c r="BF173" s="147">
        <f t="shared" si="25"/>
        <v>0</v>
      </c>
      <c r="BG173" s="147">
        <f t="shared" si="26"/>
        <v>0</v>
      </c>
      <c r="BH173" s="147">
        <f t="shared" si="27"/>
        <v>0</v>
      </c>
      <c r="BI173" s="147">
        <f t="shared" si="28"/>
        <v>0</v>
      </c>
      <c r="BJ173" s="13" t="s">
        <v>80</v>
      </c>
      <c r="BK173" s="148">
        <f t="shared" si="29"/>
        <v>0</v>
      </c>
      <c r="BL173" s="13" t="s">
        <v>206</v>
      </c>
      <c r="BM173" s="146" t="s">
        <v>756</v>
      </c>
    </row>
    <row r="174" spans="2:65" s="1" customFormat="1" ht="24.2" customHeight="1">
      <c r="B174" s="135"/>
      <c r="C174" s="136" t="s">
        <v>757</v>
      </c>
      <c r="D174" s="136" t="s">
        <v>144</v>
      </c>
      <c r="E174" s="137" t="s">
        <v>758</v>
      </c>
      <c r="F174" s="138" t="s">
        <v>759</v>
      </c>
      <c r="G174" s="139" t="s">
        <v>271</v>
      </c>
      <c r="H174" s="140">
        <v>3.1930000000000001</v>
      </c>
      <c r="I174" s="140"/>
      <c r="J174" s="140">
        <f t="shared" si="20"/>
        <v>0</v>
      </c>
      <c r="K174" s="141"/>
      <c r="L174" s="25"/>
      <c r="M174" s="142" t="s">
        <v>1</v>
      </c>
      <c r="N174" s="143" t="s">
        <v>33</v>
      </c>
      <c r="O174" s="144">
        <v>0</v>
      </c>
      <c r="P174" s="144">
        <f t="shared" si="21"/>
        <v>0</v>
      </c>
      <c r="Q174" s="144">
        <v>0</v>
      </c>
      <c r="R174" s="144">
        <f t="shared" si="22"/>
        <v>0</v>
      </c>
      <c r="S174" s="144">
        <v>0</v>
      </c>
      <c r="T174" s="145">
        <f t="shared" si="23"/>
        <v>0</v>
      </c>
      <c r="AR174" s="146" t="s">
        <v>206</v>
      </c>
      <c r="AT174" s="146" t="s">
        <v>144</v>
      </c>
      <c r="AU174" s="146" t="s">
        <v>80</v>
      </c>
      <c r="AY174" s="13" t="s">
        <v>142</v>
      </c>
      <c r="BE174" s="147">
        <f t="shared" si="24"/>
        <v>0</v>
      </c>
      <c r="BF174" s="147">
        <f t="shared" si="25"/>
        <v>0</v>
      </c>
      <c r="BG174" s="147">
        <f t="shared" si="26"/>
        <v>0</v>
      </c>
      <c r="BH174" s="147">
        <f t="shared" si="27"/>
        <v>0</v>
      </c>
      <c r="BI174" s="147">
        <f t="shared" si="28"/>
        <v>0</v>
      </c>
      <c r="BJ174" s="13" t="s">
        <v>80</v>
      </c>
      <c r="BK174" s="148">
        <f t="shared" si="29"/>
        <v>0</v>
      </c>
      <c r="BL174" s="13" t="s">
        <v>206</v>
      </c>
      <c r="BM174" s="146" t="s">
        <v>760</v>
      </c>
    </row>
    <row r="175" spans="2:65" s="11" customFormat="1" ht="26.1" customHeight="1">
      <c r="B175" s="124"/>
      <c r="D175" s="125" t="s">
        <v>66</v>
      </c>
      <c r="E175" s="126" t="s">
        <v>246</v>
      </c>
      <c r="F175" s="126" t="s">
        <v>761</v>
      </c>
      <c r="J175" s="127">
        <f>BK175</f>
        <v>0</v>
      </c>
      <c r="L175" s="124"/>
      <c r="M175" s="128"/>
      <c r="P175" s="129">
        <f>P176</f>
        <v>0.59599999999999997</v>
      </c>
      <c r="R175" s="129">
        <f>R176</f>
        <v>1.1799999999999998E-3</v>
      </c>
      <c r="T175" s="130">
        <f>T176</f>
        <v>0</v>
      </c>
      <c r="AR175" s="125" t="s">
        <v>153</v>
      </c>
      <c r="AT175" s="131" t="s">
        <v>66</v>
      </c>
      <c r="AU175" s="131" t="s">
        <v>67</v>
      </c>
      <c r="AY175" s="125" t="s">
        <v>142</v>
      </c>
      <c r="BK175" s="132">
        <f>BK176</f>
        <v>0</v>
      </c>
    </row>
    <row r="176" spans="2:65" s="11" customFormat="1" ht="23.1" customHeight="1">
      <c r="B176" s="124"/>
      <c r="D176" s="125" t="s">
        <v>66</v>
      </c>
      <c r="E176" s="133" t="s">
        <v>626</v>
      </c>
      <c r="F176" s="133" t="s">
        <v>627</v>
      </c>
      <c r="J176" s="134">
        <f>BK176</f>
        <v>0</v>
      </c>
      <c r="L176" s="124"/>
      <c r="M176" s="128"/>
      <c r="P176" s="129">
        <f>SUM(P177:P178)</f>
        <v>0.59599999999999997</v>
      </c>
      <c r="R176" s="129">
        <f>SUM(R177:R178)</f>
        <v>1.1799999999999998E-3</v>
      </c>
      <c r="T176" s="130">
        <f>SUM(T177:T178)</f>
        <v>0</v>
      </c>
      <c r="AR176" s="125" t="s">
        <v>153</v>
      </c>
      <c r="AT176" s="131" t="s">
        <v>66</v>
      </c>
      <c r="AU176" s="131" t="s">
        <v>74</v>
      </c>
      <c r="AY176" s="125" t="s">
        <v>142</v>
      </c>
      <c r="BK176" s="132">
        <f>SUM(BK177:BK178)</f>
        <v>0</v>
      </c>
    </row>
    <row r="177" spans="2:65" s="1" customFormat="1" ht="24.2" customHeight="1">
      <c r="B177" s="135"/>
      <c r="C177" s="136" t="s">
        <v>762</v>
      </c>
      <c r="D177" s="136" t="s">
        <v>144</v>
      </c>
      <c r="E177" s="137" t="s">
        <v>763</v>
      </c>
      <c r="F177" s="138" t="s">
        <v>764</v>
      </c>
      <c r="G177" s="139" t="s">
        <v>291</v>
      </c>
      <c r="H177" s="140">
        <v>1</v>
      </c>
      <c r="I177" s="140"/>
      <c r="J177" s="140">
        <f>ROUND(I177*H177,3)</f>
        <v>0</v>
      </c>
      <c r="K177" s="141"/>
      <c r="L177" s="25"/>
      <c r="M177" s="142" t="s">
        <v>1</v>
      </c>
      <c r="N177" s="143" t="s">
        <v>33</v>
      </c>
      <c r="O177" s="144">
        <v>0.59599999999999997</v>
      </c>
      <c r="P177" s="144">
        <f>O177*H177</f>
        <v>0.59599999999999997</v>
      </c>
      <c r="Q177" s="144">
        <v>6.0000000000000002E-5</v>
      </c>
      <c r="R177" s="144">
        <f>Q177*H177</f>
        <v>6.0000000000000002E-5</v>
      </c>
      <c r="S177" s="144">
        <v>0</v>
      </c>
      <c r="T177" s="145">
        <f>S177*H177</f>
        <v>0</v>
      </c>
      <c r="AR177" s="146" t="s">
        <v>419</v>
      </c>
      <c r="AT177" s="146" t="s">
        <v>144</v>
      </c>
      <c r="AU177" s="146" t="s">
        <v>80</v>
      </c>
      <c r="AY177" s="13" t="s">
        <v>142</v>
      </c>
      <c r="BE177" s="147">
        <f>IF(N177="základná",J177,0)</f>
        <v>0</v>
      </c>
      <c r="BF177" s="147">
        <f>IF(N177="znížená",J177,0)</f>
        <v>0</v>
      </c>
      <c r="BG177" s="147">
        <f>IF(N177="zákl. prenesená",J177,0)</f>
        <v>0</v>
      </c>
      <c r="BH177" s="147">
        <f>IF(N177="zníž. prenesená",J177,0)</f>
        <v>0</v>
      </c>
      <c r="BI177" s="147">
        <f>IF(N177="nulová",J177,0)</f>
        <v>0</v>
      </c>
      <c r="BJ177" s="13" t="s">
        <v>80</v>
      </c>
      <c r="BK177" s="148">
        <f>ROUND(I177*H177,3)</f>
        <v>0</v>
      </c>
      <c r="BL177" s="13" t="s">
        <v>419</v>
      </c>
      <c r="BM177" s="146" t="s">
        <v>765</v>
      </c>
    </row>
    <row r="178" spans="2:65" s="1" customFormat="1" ht="21.75" customHeight="1">
      <c r="B178" s="135"/>
      <c r="C178" s="149" t="s">
        <v>766</v>
      </c>
      <c r="D178" s="149" t="s">
        <v>246</v>
      </c>
      <c r="E178" s="150" t="s">
        <v>767</v>
      </c>
      <c r="F178" s="151" t="s">
        <v>768</v>
      </c>
      <c r="G178" s="152" t="s">
        <v>291</v>
      </c>
      <c r="H178" s="153">
        <v>1</v>
      </c>
      <c r="I178" s="153"/>
      <c r="J178" s="153">
        <f>ROUND(I178*H178,3)</f>
        <v>0</v>
      </c>
      <c r="K178" s="154"/>
      <c r="L178" s="155"/>
      <c r="M178" s="156" t="s">
        <v>1</v>
      </c>
      <c r="N178" s="157" t="s">
        <v>33</v>
      </c>
      <c r="O178" s="144">
        <v>0</v>
      </c>
      <c r="P178" s="144">
        <f>O178*H178</f>
        <v>0</v>
      </c>
      <c r="Q178" s="144">
        <v>1.1199999999999999E-3</v>
      </c>
      <c r="R178" s="144">
        <f>Q178*H178</f>
        <v>1.1199999999999999E-3</v>
      </c>
      <c r="S178" s="144">
        <v>0</v>
      </c>
      <c r="T178" s="145">
        <f>S178*H178</f>
        <v>0</v>
      </c>
      <c r="AR178" s="146" t="s">
        <v>635</v>
      </c>
      <c r="AT178" s="146" t="s">
        <v>246</v>
      </c>
      <c r="AU178" s="146" t="s">
        <v>80</v>
      </c>
      <c r="AY178" s="13" t="s">
        <v>142</v>
      </c>
      <c r="BE178" s="147">
        <f>IF(N178="základná",J178,0)</f>
        <v>0</v>
      </c>
      <c r="BF178" s="147">
        <f>IF(N178="znížená",J178,0)</f>
        <v>0</v>
      </c>
      <c r="BG178" s="147">
        <f>IF(N178="zákl. prenesená",J178,0)</f>
        <v>0</v>
      </c>
      <c r="BH178" s="147">
        <f>IF(N178="zníž. prenesená",J178,0)</f>
        <v>0</v>
      </c>
      <c r="BI178" s="147">
        <f>IF(N178="nulová",J178,0)</f>
        <v>0</v>
      </c>
      <c r="BJ178" s="13" t="s">
        <v>80</v>
      </c>
      <c r="BK178" s="148">
        <f>ROUND(I178*H178,3)</f>
        <v>0</v>
      </c>
      <c r="BL178" s="13" t="s">
        <v>635</v>
      </c>
      <c r="BM178" s="146" t="s">
        <v>769</v>
      </c>
    </row>
    <row r="179" spans="2:65" s="11" customFormat="1" ht="26.1" customHeight="1">
      <c r="B179" s="124"/>
      <c r="D179" s="125" t="s">
        <v>66</v>
      </c>
      <c r="E179" s="126" t="s">
        <v>641</v>
      </c>
      <c r="F179" s="126" t="s">
        <v>642</v>
      </c>
      <c r="J179" s="127">
        <f>BK179</f>
        <v>0</v>
      </c>
      <c r="L179" s="124"/>
      <c r="M179" s="128"/>
      <c r="P179" s="129">
        <f>P180</f>
        <v>17.440000000000001</v>
      </c>
      <c r="R179" s="129">
        <f>R180</f>
        <v>0</v>
      </c>
      <c r="T179" s="130">
        <f>T180</f>
        <v>0</v>
      </c>
      <c r="AR179" s="125" t="s">
        <v>148</v>
      </c>
      <c r="AT179" s="131" t="s">
        <v>66</v>
      </c>
      <c r="AU179" s="131" t="s">
        <v>67</v>
      </c>
      <c r="AY179" s="125" t="s">
        <v>142</v>
      </c>
      <c r="BK179" s="132">
        <f>BK180</f>
        <v>0</v>
      </c>
    </row>
    <row r="180" spans="2:65" s="1" customFormat="1" ht="38.1" customHeight="1">
      <c r="B180" s="135"/>
      <c r="C180" s="136" t="s">
        <v>297</v>
      </c>
      <c r="D180" s="136" t="s">
        <v>144</v>
      </c>
      <c r="E180" s="137" t="s">
        <v>643</v>
      </c>
      <c r="F180" s="138" t="s">
        <v>644</v>
      </c>
      <c r="G180" s="139" t="s">
        <v>645</v>
      </c>
      <c r="H180" s="140">
        <v>16</v>
      </c>
      <c r="I180" s="140"/>
      <c r="J180" s="140">
        <f>ROUND(I180*H180,3)</f>
        <v>0</v>
      </c>
      <c r="K180" s="141"/>
      <c r="L180" s="25"/>
      <c r="M180" s="158" t="s">
        <v>1</v>
      </c>
      <c r="N180" s="159" t="s">
        <v>33</v>
      </c>
      <c r="O180" s="160">
        <v>1.0900000000000001</v>
      </c>
      <c r="P180" s="160">
        <f>O180*H180</f>
        <v>17.440000000000001</v>
      </c>
      <c r="Q180" s="160">
        <v>0</v>
      </c>
      <c r="R180" s="160">
        <f>Q180*H180</f>
        <v>0</v>
      </c>
      <c r="S180" s="160">
        <v>0</v>
      </c>
      <c r="T180" s="161">
        <f>S180*H180</f>
        <v>0</v>
      </c>
      <c r="AR180" s="146" t="s">
        <v>646</v>
      </c>
      <c r="AT180" s="146" t="s">
        <v>144</v>
      </c>
      <c r="AU180" s="146" t="s">
        <v>74</v>
      </c>
      <c r="AY180" s="13" t="s">
        <v>142</v>
      </c>
      <c r="BE180" s="147">
        <f>IF(N180="základná",J180,0)</f>
        <v>0</v>
      </c>
      <c r="BF180" s="147">
        <f>IF(N180="znížená",J180,0)</f>
        <v>0</v>
      </c>
      <c r="BG180" s="147">
        <f>IF(N180="zákl. prenesená",J180,0)</f>
        <v>0</v>
      </c>
      <c r="BH180" s="147">
        <f>IF(N180="zníž. prenesená",J180,0)</f>
        <v>0</v>
      </c>
      <c r="BI180" s="147">
        <f>IF(N180="nulová",J180,0)</f>
        <v>0</v>
      </c>
      <c r="BJ180" s="13" t="s">
        <v>80</v>
      </c>
      <c r="BK180" s="148">
        <f>ROUND(I180*H180,3)</f>
        <v>0</v>
      </c>
      <c r="BL180" s="13" t="s">
        <v>646</v>
      </c>
      <c r="BM180" s="146" t="s">
        <v>770</v>
      </c>
    </row>
    <row r="181" spans="2:65" s="1" customFormat="1" ht="6.95" customHeight="1"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25"/>
    </row>
  </sheetData>
  <autoFilter ref="C125:K180" xr:uid="{00000000-0009-0000-0000-000005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5" fitToHeight="100" orientation="portrait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M192"/>
  <sheetViews>
    <sheetView showGridLines="0" view="pageBreakPreview" topLeftCell="A136" zoomScale="140" zoomScaleNormal="100" workbookViewId="0">
      <selection activeCell="F167" sqref="F167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771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19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498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499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500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ROUND(J124,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ROUND((SUM(BE124:BE191)),  2)</f>
        <v>0</v>
      </c>
      <c r="G33" s="93"/>
      <c r="H33" s="93"/>
      <c r="I33" s="94">
        <v>0.2</v>
      </c>
      <c r="J33" s="92">
        <f>ROUND(((SUM(BE124:BE191))*I33),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ROUND((SUM(BF124:BF191)),  2)</f>
        <v>0</v>
      </c>
      <c r="I34" s="95">
        <v>0.2</v>
      </c>
      <c r="J34" s="81">
        <f>ROUND(((SUM(BF124:BF191))*I34),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ROUND((SUM(BG124:BG191)),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ROUND((SUM(BH124:BH191)),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ROUND((SUM(BI124:BI191)),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05 - Daždová kanalizácia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>Lenartov,p.č.: 2829/1, 2829/2, 2831/23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25.7" customHeight="1">
      <c r="B91" s="25"/>
      <c r="C91" s="22" t="s">
        <v>17</v>
      </c>
      <c r="F91" s="20" t="str">
        <f>E15</f>
        <v>Zuzana Jurová, Malcov 113, okr. Bardejov, 086 06</v>
      </c>
      <c r="I91" s="22" t="s">
        <v>22</v>
      </c>
      <c r="J91" s="23" t="str">
        <f>E21</f>
        <v>Ing. Pavol Fedorčák, PhD.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J124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116</v>
      </c>
      <c r="E97" s="109"/>
      <c r="F97" s="109"/>
      <c r="G97" s="109"/>
      <c r="H97" s="109"/>
      <c r="I97" s="109"/>
      <c r="J97" s="110">
        <f>J125</f>
        <v>0</v>
      </c>
      <c r="L97" s="107"/>
    </row>
    <row r="98" spans="2:12" s="9" customFormat="1" ht="20.100000000000001" customHeight="1">
      <c r="B98" s="111"/>
      <c r="D98" s="112" t="s">
        <v>117</v>
      </c>
      <c r="E98" s="113"/>
      <c r="F98" s="113"/>
      <c r="G98" s="113"/>
      <c r="H98" s="113"/>
      <c r="I98" s="113"/>
      <c r="J98" s="114">
        <f>J126</f>
        <v>0</v>
      </c>
      <c r="L98" s="111"/>
    </row>
    <row r="99" spans="2:12" s="9" customFormat="1" ht="20.100000000000001" customHeight="1">
      <c r="B99" s="111"/>
      <c r="D99" s="112" t="s">
        <v>501</v>
      </c>
      <c r="E99" s="113"/>
      <c r="F99" s="113"/>
      <c r="G99" s="113"/>
      <c r="H99" s="113"/>
      <c r="I99" s="113"/>
      <c r="J99" s="114">
        <f>J140</f>
        <v>0</v>
      </c>
      <c r="L99" s="111"/>
    </row>
    <row r="100" spans="2:12" s="9" customFormat="1" ht="20.100000000000001" customHeight="1">
      <c r="B100" s="111"/>
      <c r="D100" s="112" t="s">
        <v>502</v>
      </c>
      <c r="E100" s="113"/>
      <c r="F100" s="113"/>
      <c r="G100" s="113"/>
      <c r="H100" s="113"/>
      <c r="I100" s="113"/>
      <c r="J100" s="114">
        <f>J145</f>
        <v>0</v>
      </c>
      <c r="L100" s="111"/>
    </row>
    <row r="101" spans="2:12" s="9" customFormat="1" ht="20.100000000000001" customHeight="1">
      <c r="B101" s="111"/>
      <c r="D101" s="112" t="s">
        <v>120</v>
      </c>
      <c r="E101" s="113"/>
      <c r="F101" s="113"/>
      <c r="G101" s="113"/>
      <c r="H101" s="113"/>
      <c r="I101" s="113"/>
      <c r="J101" s="114">
        <f>J184</f>
        <v>0</v>
      </c>
      <c r="L101" s="111"/>
    </row>
    <row r="102" spans="2:12" s="8" customFormat="1" ht="24.95" customHeight="1">
      <c r="B102" s="107"/>
      <c r="D102" s="108" t="s">
        <v>772</v>
      </c>
      <c r="E102" s="109"/>
      <c r="F102" s="109"/>
      <c r="G102" s="109"/>
      <c r="H102" s="109"/>
      <c r="I102" s="109"/>
      <c r="J102" s="110">
        <f>J186</f>
        <v>0</v>
      </c>
      <c r="L102" s="107"/>
    </row>
    <row r="103" spans="2:12" s="8" customFormat="1" ht="24.95" customHeight="1">
      <c r="B103" s="107"/>
      <c r="D103" s="108" t="s">
        <v>121</v>
      </c>
      <c r="E103" s="109"/>
      <c r="F103" s="109"/>
      <c r="G103" s="109"/>
      <c r="H103" s="109"/>
      <c r="I103" s="109"/>
      <c r="J103" s="110">
        <f>J188</f>
        <v>0</v>
      </c>
      <c r="L103" s="107"/>
    </row>
    <row r="104" spans="2:12" s="8" customFormat="1" ht="24.95" customHeight="1">
      <c r="B104" s="107"/>
      <c r="D104" s="108" t="s">
        <v>505</v>
      </c>
      <c r="E104" s="109"/>
      <c r="F104" s="109"/>
      <c r="G104" s="109"/>
      <c r="H104" s="109"/>
      <c r="I104" s="109"/>
      <c r="J104" s="110">
        <f>J189</f>
        <v>0</v>
      </c>
      <c r="L104" s="107"/>
    </row>
    <row r="105" spans="2:12" s="1" customFormat="1" ht="21.75" customHeight="1">
      <c r="B105" s="25"/>
      <c r="L105" s="25"/>
    </row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>
      <c r="B111" s="25"/>
      <c r="C111" s="17" t="s">
        <v>128</v>
      </c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11</v>
      </c>
      <c r="L113" s="25"/>
    </row>
    <row r="114" spans="2:65" s="1" customFormat="1" ht="16.5" customHeight="1">
      <c r="B114" s="25"/>
      <c r="E114" s="205" t="str">
        <f>E7</f>
        <v>ZIMOVISKO</v>
      </c>
      <c r="F114" s="206"/>
      <c r="G114" s="206"/>
      <c r="H114" s="206"/>
      <c r="L114" s="25"/>
    </row>
    <row r="115" spans="2:65" s="1" customFormat="1" ht="12" customHeight="1">
      <c r="B115" s="25"/>
      <c r="C115" s="22" t="s">
        <v>107</v>
      </c>
      <c r="L115" s="25"/>
    </row>
    <row r="116" spans="2:65" s="1" customFormat="1" ht="16.5" customHeight="1">
      <c r="B116" s="25"/>
      <c r="E116" s="182" t="str">
        <f>E9</f>
        <v>SO 05 - Daždová kanalizácia</v>
      </c>
      <c r="F116" s="204"/>
      <c r="G116" s="204"/>
      <c r="H116" s="204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14</v>
      </c>
      <c r="F118" s="20" t="str">
        <f>F12</f>
        <v>Lenartov,p.č.: 2829/1, 2829/2, 2831/23</v>
      </c>
      <c r="I118" s="22" t="s">
        <v>16</v>
      </c>
      <c r="J118" s="48">
        <f>IF(J12="","",J12)</f>
        <v>0</v>
      </c>
      <c r="L118" s="25"/>
    </row>
    <row r="119" spans="2:65" s="1" customFormat="1" ht="6.95" customHeight="1">
      <c r="B119" s="25"/>
      <c r="L119" s="25"/>
    </row>
    <row r="120" spans="2:65" s="1" customFormat="1" ht="25.7" customHeight="1">
      <c r="B120" s="25"/>
      <c r="C120" s="22" t="s">
        <v>17</v>
      </c>
      <c r="F120" s="20" t="str">
        <f>E15</f>
        <v>Zuzana Jurová, Malcov 113, okr. Bardejov, 086 06</v>
      </c>
      <c r="I120" s="22" t="s">
        <v>22</v>
      </c>
      <c r="J120" s="23" t="str">
        <f>E21</f>
        <v>Ing. Pavol Fedorčák, PhD.</v>
      </c>
      <c r="L120" s="25"/>
    </row>
    <row r="121" spans="2:65" s="1" customFormat="1" ht="15.2" customHeight="1">
      <c r="B121" s="25"/>
      <c r="C121" s="22" t="s">
        <v>21</v>
      </c>
      <c r="F121" s="20" t="str">
        <f>IF(E18="","",E18)</f>
        <v xml:space="preserve"> </v>
      </c>
      <c r="I121" s="22" t="s">
        <v>25</v>
      </c>
      <c r="J121" s="23" t="str">
        <f>E24</f>
        <v xml:space="preserve"> 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5"/>
      <c r="C123" s="116" t="s">
        <v>129</v>
      </c>
      <c r="D123" s="117" t="s">
        <v>52</v>
      </c>
      <c r="E123" s="117" t="s">
        <v>48</v>
      </c>
      <c r="F123" s="117" t="s">
        <v>49</v>
      </c>
      <c r="G123" s="117" t="s">
        <v>130</v>
      </c>
      <c r="H123" s="117" t="s">
        <v>131</v>
      </c>
      <c r="I123" s="117" t="s">
        <v>132</v>
      </c>
      <c r="J123" s="118" t="s">
        <v>113</v>
      </c>
      <c r="K123" s="119" t="s">
        <v>133</v>
      </c>
      <c r="L123" s="115"/>
      <c r="M123" s="54" t="s">
        <v>1</v>
      </c>
      <c r="N123" s="55" t="s">
        <v>31</v>
      </c>
      <c r="O123" s="55" t="s">
        <v>134</v>
      </c>
      <c r="P123" s="55" t="s">
        <v>135</v>
      </c>
      <c r="Q123" s="55" t="s">
        <v>136</v>
      </c>
      <c r="R123" s="55" t="s">
        <v>137</v>
      </c>
      <c r="S123" s="55" t="s">
        <v>138</v>
      </c>
      <c r="T123" s="56" t="s">
        <v>139</v>
      </c>
    </row>
    <row r="124" spans="2:65" s="1" customFormat="1" ht="23.1" customHeight="1">
      <c r="B124" s="25"/>
      <c r="C124" s="59" t="s">
        <v>114</v>
      </c>
      <c r="J124" s="120">
        <f>BK124</f>
        <v>0</v>
      </c>
      <c r="L124" s="25"/>
      <c r="M124" s="57"/>
      <c r="N124" s="49"/>
      <c r="O124" s="49"/>
      <c r="P124" s="121">
        <f>P125+P186+P188+P189</f>
        <v>274.58987909999996</v>
      </c>
      <c r="Q124" s="49"/>
      <c r="R124" s="121">
        <f>R125+R186+R188+R189</f>
        <v>61.480678300000001</v>
      </c>
      <c r="S124" s="49"/>
      <c r="T124" s="122">
        <f>T125+T186+T188+T189</f>
        <v>0</v>
      </c>
      <c r="AT124" s="13" t="s">
        <v>66</v>
      </c>
      <c r="AU124" s="13" t="s">
        <v>115</v>
      </c>
      <c r="BK124" s="123">
        <f>BK125+BK186+BK188+BK189</f>
        <v>0</v>
      </c>
    </row>
    <row r="125" spans="2:65" s="11" customFormat="1" ht="26.1" customHeight="1">
      <c r="B125" s="124"/>
      <c r="D125" s="125" t="s">
        <v>66</v>
      </c>
      <c r="E125" s="126" t="s">
        <v>140</v>
      </c>
      <c r="F125" s="126" t="s">
        <v>141</v>
      </c>
      <c r="J125" s="127">
        <f>BK125</f>
        <v>0</v>
      </c>
      <c r="L125" s="124"/>
      <c r="M125" s="128"/>
      <c r="P125" s="129">
        <f>P126+P140+P145+P184</f>
        <v>255.83007909999998</v>
      </c>
      <c r="R125" s="129">
        <f>R126+R140+R145+R184</f>
        <v>61.475128300000002</v>
      </c>
      <c r="T125" s="130">
        <f>T126+T140+T145+T184</f>
        <v>0</v>
      </c>
      <c r="AR125" s="125" t="s">
        <v>74</v>
      </c>
      <c r="AT125" s="131" t="s">
        <v>66</v>
      </c>
      <c r="AU125" s="131" t="s">
        <v>67</v>
      </c>
      <c r="AY125" s="125" t="s">
        <v>142</v>
      </c>
      <c r="BK125" s="132">
        <f>BK126+BK140+BK145+BK184</f>
        <v>0</v>
      </c>
    </row>
    <row r="126" spans="2:65" s="11" customFormat="1" ht="23.1" customHeight="1">
      <c r="B126" s="124"/>
      <c r="D126" s="125" t="s">
        <v>66</v>
      </c>
      <c r="E126" s="133" t="s">
        <v>74</v>
      </c>
      <c r="F126" s="133" t="s">
        <v>143</v>
      </c>
      <c r="J126" s="134">
        <f>BK126</f>
        <v>0</v>
      </c>
      <c r="L126" s="124"/>
      <c r="M126" s="128"/>
      <c r="P126" s="129">
        <f>SUM(P127:P139)</f>
        <v>200.56685309999997</v>
      </c>
      <c r="R126" s="129">
        <f>SUM(R127:R139)</f>
        <v>53.643000000000001</v>
      </c>
      <c r="T126" s="130">
        <f>SUM(T127:T139)</f>
        <v>0</v>
      </c>
      <c r="AR126" s="125" t="s">
        <v>74</v>
      </c>
      <c r="AT126" s="131" t="s">
        <v>66</v>
      </c>
      <c r="AU126" s="131" t="s">
        <v>74</v>
      </c>
      <c r="AY126" s="125" t="s">
        <v>142</v>
      </c>
      <c r="BK126" s="132">
        <f>SUM(BK127:BK139)</f>
        <v>0</v>
      </c>
    </row>
    <row r="127" spans="2:65" s="1" customFormat="1" ht="21.75" customHeight="1">
      <c r="B127" s="135"/>
      <c r="C127" s="136" t="s">
        <v>74</v>
      </c>
      <c r="D127" s="136" t="s">
        <v>144</v>
      </c>
      <c r="E127" s="137" t="s">
        <v>150</v>
      </c>
      <c r="F127" s="138" t="s">
        <v>151</v>
      </c>
      <c r="G127" s="139" t="s">
        <v>147</v>
      </c>
      <c r="H127" s="140">
        <v>50.4</v>
      </c>
      <c r="I127" s="140"/>
      <c r="J127" s="140">
        <f t="shared" ref="J127:J139" si="0">ROUND(I127*H127,3)</f>
        <v>0</v>
      </c>
      <c r="K127" s="141"/>
      <c r="L127" s="25"/>
      <c r="M127" s="142" t="s">
        <v>1</v>
      </c>
      <c r="N127" s="143" t="s">
        <v>33</v>
      </c>
      <c r="O127" s="144">
        <v>0.83799999999999997</v>
      </c>
      <c r="P127" s="144">
        <f t="shared" ref="P127:P139" si="1">O127*H127</f>
        <v>42.235199999999999</v>
      </c>
      <c r="Q127" s="144">
        <v>0</v>
      </c>
      <c r="R127" s="144">
        <f t="shared" ref="R127:R139" si="2">Q127*H127</f>
        <v>0</v>
      </c>
      <c r="S127" s="144">
        <v>0</v>
      </c>
      <c r="T127" s="145">
        <f t="shared" ref="T127:T139" si="3">S127*H127</f>
        <v>0</v>
      </c>
      <c r="AR127" s="146" t="s">
        <v>148</v>
      </c>
      <c r="AT127" s="146" t="s">
        <v>144</v>
      </c>
      <c r="AU127" s="146" t="s">
        <v>80</v>
      </c>
      <c r="AY127" s="13" t="s">
        <v>142</v>
      </c>
      <c r="BE127" s="147">
        <f t="shared" ref="BE127:BE139" si="4">IF(N127="základná",J127,0)</f>
        <v>0</v>
      </c>
      <c r="BF127" s="147">
        <f t="shared" ref="BF127:BF139" si="5">IF(N127="znížená",J127,0)</f>
        <v>0</v>
      </c>
      <c r="BG127" s="147">
        <f t="shared" ref="BG127:BG139" si="6">IF(N127="zákl. prenesená",J127,0)</f>
        <v>0</v>
      </c>
      <c r="BH127" s="147">
        <f t="shared" ref="BH127:BH139" si="7">IF(N127="zníž. prenesená",J127,0)</f>
        <v>0</v>
      </c>
      <c r="BI127" s="147">
        <f t="shared" ref="BI127:BI139" si="8">IF(N127="nulová",J127,0)</f>
        <v>0</v>
      </c>
      <c r="BJ127" s="13" t="s">
        <v>80</v>
      </c>
      <c r="BK127" s="148">
        <f t="shared" ref="BK127:BK139" si="9">ROUND(I127*H127,3)</f>
        <v>0</v>
      </c>
      <c r="BL127" s="13" t="s">
        <v>148</v>
      </c>
      <c r="BM127" s="146" t="s">
        <v>773</v>
      </c>
    </row>
    <row r="128" spans="2:65" s="1" customFormat="1" ht="24.2" customHeight="1">
      <c r="B128" s="135"/>
      <c r="C128" s="136" t="s">
        <v>80</v>
      </c>
      <c r="D128" s="136" t="s">
        <v>144</v>
      </c>
      <c r="E128" s="137" t="s">
        <v>774</v>
      </c>
      <c r="F128" s="138" t="s">
        <v>155</v>
      </c>
      <c r="G128" s="139" t="s">
        <v>147</v>
      </c>
      <c r="H128" s="140">
        <v>50.4</v>
      </c>
      <c r="I128" s="140"/>
      <c r="J128" s="140">
        <f t="shared" si="0"/>
        <v>0</v>
      </c>
      <c r="K128" s="141"/>
      <c r="L128" s="25"/>
      <c r="M128" s="142" t="s">
        <v>1</v>
      </c>
      <c r="N128" s="143" t="s">
        <v>33</v>
      </c>
      <c r="O128" s="144">
        <v>0</v>
      </c>
      <c r="P128" s="144">
        <f t="shared" si="1"/>
        <v>0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148</v>
      </c>
      <c r="AT128" s="146" t="s">
        <v>144</v>
      </c>
      <c r="AU128" s="146" t="s">
        <v>80</v>
      </c>
      <c r="AY128" s="13" t="s">
        <v>142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80</v>
      </c>
      <c r="BK128" s="148">
        <f t="shared" si="9"/>
        <v>0</v>
      </c>
      <c r="BL128" s="13" t="s">
        <v>148</v>
      </c>
      <c r="BM128" s="146" t="s">
        <v>775</v>
      </c>
    </row>
    <row r="129" spans="2:65" s="1" customFormat="1" ht="24.2" customHeight="1">
      <c r="B129" s="135"/>
      <c r="C129" s="136" t="s">
        <v>153</v>
      </c>
      <c r="D129" s="136" t="s">
        <v>144</v>
      </c>
      <c r="E129" s="137" t="s">
        <v>776</v>
      </c>
      <c r="F129" s="138" t="s">
        <v>777</v>
      </c>
      <c r="G129" s="139" t="s">
        <v>147</v>
      </c>
      <c r="H129" s="140">
        <v>139.32</v>
      </c>
      <c r="I129" s="140"/>
      <c r="J129" s="140">
        <f t="shared" si="0"/>
        <v>0</v>
      </c>
      <c r="K129" s="141"/>
      <c r="L129" s="25"/>
      <c r="M129" s="142" t="s">
        <v>1</v>
      </c>
      <c r="N129" s="143" t="s">
        <v>33</v>
      </c>
      <c r="O129" s="144">
        <v>0.81100000000000005</v>
      </c>
      <c r="P129" s="144">
        <f t="shared" si="1"/>
        <v>112.98852000000001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148</v>
      </c>
      <c r="AT129" s="146" t="s">
        <v>144</v>
      </c>
      <c r="AU129" s="146" t="s">
        <v>80</v>
      </c>
      <c r="AY129" s="13" t="s">
        <v>142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80</v>
      </c>
      <c r="BK129" s="148">
        <f t="shared" si="9"/>
        <v>0</v>
      </c>
      <c r="BL129" s="13" t="s">
        <v>148</v>
      </c>
      <c r="BM129" s="146" t="s">
        <v>778</v>
      </c>
    </row>
    <row r="130" spans="2:65" s="1" customFormat="1" ht="38.1" customHeight="1">
      <c r="B130" s="135"/>
      <c r="C130" s="136" t="s">
        <v>148</v>
      </c>
      <c r="D130" s="136" t="s">
        <v>144</v>
      </c>
      <c r="E130" s="137" t="s">
        <v>779</v>
      </c>
      <c r="F130" s="138" t="s">
        <v>780</v>
      </c>
      <c r="G130" s="139" t="s">
        <v>147</v>
      </c>
      <c r="H130" s="140">
        <v>139.32</v>
      </c>
      <c r="I130" s="140"/>
      <c r="J130" s="140">
        <f t="shared" si="0"/>
        <v>0</v>
      </c>
      <c r="K130" s="141"/>
      <c r="L130" s="25"/>
      <c r="M130" s="142" t="s">
        <v>1</v>
      </c>
      <c r="N130" s="143" t="s">
        <v>33</v>
      </c>
      <c r="O130" s="144">
        <v>0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148</v>
      </c>
      <c r="AT130" s="146" t="s">
        <v>144</v>
      </c>
      <c r="AU130" s="146" t="s">
        <v>80</v>
      </c>
      <c r="AY130" s="13" t="s">
        <v>142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8">
        <f t="shared" si="9"/>
        <v>0</v>
      </c>
      <c r="BL130" s="13" t="s">
        <v>148</v>
      </c>
      <c r="BM130" s="146" t="s">
        <v>781</v>
      </c>
    </row>
    <row r="131" spans="2:65" s="1" customFormat="1" ht="24.2" customHeight="1">
      <c r="B131" s="135"/>
      <c r="C131" s="136" t="s">
        <v>782</v>
      </c>
      <c r="D131" s="136" t="s">
        <v>144</v>
      </c>
      <c r="E131" s="137" t="s">
        <v>783</v>
      </c>
      <c r="F131" s="138" t="s">
        <v>784</v>
      </c>
      <c r="G131" s="139" t="s">
        <v>184</v>
      </c>
      <c r="H131" s="140">
        <v>30</v>
      </c>
      <c r="I131" s="140"/>
      <c r="J131" s="140">
        <f t="shared" si="0"/>
        <v>0</v>
      </c>
      <c r="K131" s="141"/>
      <c r="L131" s="25"/>
      <c r="M131" s="142" t="s">
        <v>1</v>
      </c>
      <c r="N131" s="143" t="s">
        <v>33</v>
      </c>
      <c r="O131" s="144">
        <v>0.16800000000000001</v>
      </c>
      <c r="P131" s="144">
        <f t="shared" si="1"/>
        <v>5.04</v>
      </c>
      <c r="Q131" s="144">
        <v>6.9999999999999999E-4</v>
      </c>
      <c r="R131" s="144">
        <f t="shared" si="2"/>
        <v>2.1000000000000001E-2</v>
      </c>
      <c r="S131" s="144">
        <v>0</v>
      </c>
      <c r="T131" s="145">
        <f t="shared" si="3"/>
        <v>0</v>
      </c>
      <c r="AR131" s="146" t="s">
        <v>148</v>
      </c>
      <c r="AT131" s="146" t="s">
        <v>144</v>
      </c>
      <c r="AU131" s="146" t="s">
        <v>80</v>
      </c>
      <c r="AY131" s="13" t="s">
        <v>142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8">
        <f t="shared" si="9"/>
        <v>0</v>
      </c>
      <c r="BL131" s="13" t="s">
        <v>148</v>
      </c>
      <c r="BM131" s="146" t="s">
        <v>785</v>
      </c>
    </row>
    <row r="132" spans="2:65" s="1" customFormat="1" ht="21.75" customHeight="1">
      <c r="B132" s="135"/>
      <c r="C132" s="136" t="s">
        <v>786</v>
      </c>
      <c r="D132" s="136" t="s">
        <v>144</v>
      </c>
      <c r="E132" s="137" t="s">
        <v>787</v>
      </c>
      <c r="F132" s="138" t="s">
        <v>788</v>
      </c>
      <c r="G132" s="139" t="s">
        <v>184</v>
      </c>
      <c r="H132" s="140">
        <v>30</v>
      </c>
      <c r="I132" s="140"/>
      <c r="J132" s="140">
        <f t="shared" si="0"/>
        <v>0</v>
      </c>
      <c r="K132" s="141"/>
      <c r="L132" s="25"/>
      <c r="M132" s="142" t="s">
        <v>1</v>
      </c>
      <c r="N132" s="143" t="s">
        <v>33</v>
      </c>
      <c r="O132" s="144">
        <v>0.09</v>
      </c>
      <c r="P132" s="144">
        <f t="shared" si="1"/>
        <v>2.6999999999999997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148</v>
      </c>
      <c r="AT132" s="146" t="s">
        <v>144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148</v>
      </c>
      <c r="BM132" s="146" t="s">
        <v>789</v>
      </c>
    </row>
    <row r="133" spans="2:65" s="1" customFormat="1" ht="38.1" customHeight="1">
      <c r="B133" s="135"/>
      <c r="C133" s="136" t="s">
        <v>160</v>
      </c>
      <c r="D133" s="136" t="s">
        <v>144</v>
      </c>
      <c r="E133" s="137" t="s">
        <v>790</v>
      </c>
      <c r="F133" s="138" t="s">
        <v>791</v>
      </c>
      <c r="G133" s="139" t="s">
        <v>147</v>
      </c>
      <c r="H133" s="140">
        <v>80.945999999999998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3.2000000000000001E-2</v>
      </c>
      <c r="P133" s="144">
        <f t="shared" si="1"/>
        <v>2.5902720000000001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148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148</v>
      </c>
      <c r="BM133" s="146" t="s">
        <v>792</v>
      </c>
    </row>
    <row r="134" spans="2:65" s="1" customFormat="1" ht="38.1" customHeight="1">
      <c r="B134" s="135"/>
      <c r="C134" s="136" t="s">
        <v>793</v>
      </c>
      <c r="D134" s="136" t="s">
        <v>144</v>
      </c>
      <c r="E134" s="137" t="s">
        <v>794</v>
      </c>
      <c r="F134" s="138" t="s">
        <v>795</v>
      </c>
      <c r="G134" s="139" t="s">
        <v>147</v>
      </c>
      <c r="H134" s="140">
        <v>80.945999999999998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9.8000000000000004E-2</v>
      </c>
      <c r="P134" s="144">
        <f t="shared" si="1"/>
        <v>7.9327079999999999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148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148</v>
      </c>
      <c r="BM134" s="146" t="s">
        <v>796</v>
      </c>
    </row>
    <row r="135" spans="2:65" s="1" customFormat="1" ht="44.25" customHeight="1">
      <c r="B135" s="135"/>
      <c r="C135" s="136" t="s">
        <v>797</v>
      </c>
      <c r="D135" s="136" t="s">
        <v>144</v>
      </c>
      <c r="E135" s="137" t="s">
        <v>798</v>
      </c>
      <c r="F135" s="138" t="s">
        <v>799</v>
      </c>
      <c r="G135" s="139" t="s">
        <v>147</v>
      </c>
      <c r="H135" s="140">
        <v>80.945999999999998</v>
      </c>
      <c r="I135" s="140"/>
      <c r="J135" s="140">
        <f t="shared" si="0"/>
        <v>0</v>
      </c>
      <c r="K135" s="141"/>
      <c r="L135" s="25"/>
      <c r="M135" s="142" t="s">
        <v>1</v>
      </c>
      <c r="N135" s="143" t="s">
        <v>33</v>
      </c>
      <c r="O135" s="144">
        <v>9.3500000000000007E-3</v>
      </c>
      <c r="P135" s="144">
        <f t="shared" si="1"/>
        <v>0.75684510000000005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148</v>
      </c>
      <c r="AT135" s="146" t="s">
        <v>144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148</v>
      </c>
      <c r="BM135" s="146" t="s">
        <v>800</v>
      </c>
    </row>
    <row r="136" spans="2:65" s="1" customFormat="1" ht="24.2" customHeight="1">
      <c r="B136" s="135"/>
      <c r="C136" s="136" t="s">
        <v>801</v>
      </c>
      <c r="D136" s="136" t="s">
        <v>144</v>
      </c>
      <c r="E136" s="137" t="s">
        <v>660</v>
      </c>
      <c r="F136" s="138" t="s">
        <v>661</v>
      </c>
      <c r="G136" s="139" t="s">
        <v>213</v>
      </c>
      <c r="H136" s="140">
        <v>121.42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148</v>
      </c>
      <c r="BM136" s="146" t="s">
        <v>802</v>
      </c>
    </row>
    <row r="137" spans="2:65" s="1" customFormat="1" ht="24.2" customHeight="1">
      <c r="B137" s="135"/>
      <c r="C137" s="136" t="s">
        <v>164</v>
      </c>
      <c r="D137" s="136" t="s">
        <v>144</v>
      </c>
      <c r="E137" s="137" t="s">
        <v>527</v>
      </c>
      <c r="F137" s="138" t="s">
        <v>528</v>
      </c>
      <c r="G137" s="139" t="s">
        <v>147</v>
      </c>
      <c r="H137" s="140">
        <v>108.774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0.24199999999999999</v>
      </c>
      <c r="P137" s="144">
        <f t="shared" si="1"/>
        <v>26.323308000000001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148</v>
      </c>
      <c r="BM137" s="146" t="s">
        <v>803</v>
      </c>
    </row>
    <row r="138" spans="2:65" s="1" customFormat="1" ht="24.2" customHeight="1">
      <c r="B138" s="135"/>
      <c r="C138" s="136" t="s">
        <v>169</v>
      </c>
      <c r="D138" s="136" t="s">
        <v>144</v>
      </c>
      <c r="E138" s="137" t="s">
        <v>804</v>
      </c>
      <c r="F138" s="138" t="s">
        <v>525</v>
      </c>
      <c r="G138" s="139" t="s">
        <v>147</v>
      </c>
      <c r="H138" s="140">
        <v>35.747999999999998</v>
      </c>
      <c r="I138" s="140"/>
      <c r="J138" s="140">
        <f t="shared" si="0"/>
        <v>0</v>
      </c>
      <c r="K138" s="141"/>
      <c r="L138" s="25"/>
      <c r="M138" s="142" t="s">
        <v>1</v>
      </c>
      <c r="N138" s="143" t="s">
        <v>33</v>
      </c>
      <c r="O138" s="144">
        <v>0</v>
      </c>
      <c r="P138" s="144">
        <f t="shared" si="1"/>
        <v>0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148</v>
      </c>
      <c r="AT138" s="146" t="s">
        <v>144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148</v>
      </c>
      <c r="BM138" s="146" t="s">
        <v>805</v>
      </c>
    </row>
    <row r="139" spans="2:65" s="1" customFormat="1" ht="16.5" customHeight="1">
      <c r="B139" s="135"/>
      <c r="C139" s="149" t="s">
        <v>173</v>
      </c>
      <c r="D139" s="149" t="s">
        <v>246</v>
      </c>
      <c r="E139" s="150" t="s">
        <v>530</v>
      </c>
      <c r="F139" s="151" t="s">
        <v>531</v>
      </c>
      <c r="G139" s="152" t="s">
        <v>213</v>
      </c>
      <c r="H139" s="153">
        <v>53.622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33</v>
      </c>
      <c r="O139" s="144">
        <v>0</v>
      </c>
      <c r="P139" s="144">
        <f t="shared" si="1"/>
        <v>0</v>
      </c>
      <c r="Q139" s="144">
        <v>1</v>
      </c>
      <c r="R139" s="144">
        <f t="shared" si="2"/>
        <v>53.622</v>
      </c>
      <c r="S139" s="144">
        <v>0</v>
      </c>
      <c r="T139" s="145">
        <f t="shared" si="3"/>
        <v>0</v>
      </c>
      <c r="AR139" s="146" t="s">
        <v>173</v>
      </c>
      <c r="AT139" s="146" t="s">
        <v>246</v>
      </c>
      <c r="AU139" s="146" t="s">
        <v>80</v>
      </c>
      <c r="AY139" s="13" t="s">
        <v>142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8">
        <f t="shared" si="9"/>
        <v>0</v>
      </c>
      <c r="BL139" s="13" t="s">
        <v>148</v>
      </c>
      <c r="BM139" s="146" t="s">
        <v>806</v>
      </c>
    </row>
    <row r="140" spans="2:65" s="11" customFormat="1" ht="23.1" customHeight="1">
      <c r="B140" s="124"/>
      <c r="D140" s="125" t="s">
        <v>66</v>
      </c>
      <c r="E140" s="133" t="s">
        <v>148</v>
      </c>
      <c r="F140" s="133" t="s">
        <v>533</v>
      </c>
      <c r="J140" s="134">
        <f>BK140</f>
        <v>0</v>
      </c>
      <c r="L140" s="124"/>
      <c r="M140" s="128"/>
      <c r="P140" s="129">
        <f>SUM(P141:P144)</f>
        <v>3.1582260000000004</v>
      </c>
      <c r="R140" s="129">
        <f>SUM(R141:R144)</f>
        <v>3.6092455999999999</v>
      </c>
      <c r="T140" s="130">
        <f>SUM(T141:T144)</f>
        <v>0</v>
      </c>
      <c r="AR140" s="125" t="s">
        <v>74</v>
      </c>
      <c r="AT140" s="131" t="s">
        <v>66</v>
      </c>
      <c r="AU140" s="131" t="s">
        <v>74</v>
      </c>
      <c r="AY140" s="125" t="s">
        <v>142</v>
      </c>
      <c r="BK140" s="132">
        <f>SUM(BK141:BK144)</f>
        <v>0</v>
      </c>
    </row>
    <row r="141" spans="2:65" s="1" customFormat="1" ht="24.2" customHeight="1">
      <c r="B141" s="135"/>
      <c r="C141" s="136" t="s">
        <v>177</v>
      </c>
      <c r="D141" s="136" t="s">
        <v>144</v>
      </c>
      <c r="E141" s="137" t="s">
        <v>807</v>
      </c>
      <c r="F141" s="138" t="s">
        <v>808</v>
      </c>
      <c r="G141" s="139" t="s">
        <v>147</v>
      </c>
      <c r="H141" s="140">
        <v>9.8580000000000005</v>
      </c>
      <c r="I141" s="140"/>
      <c r="J141" s="140">
        <f>ROUND(I141*H141,3)</f>
        <v>0</v>
      </c>
      <c r="K141" s="141"/>
      <c r="L141" s="25"/>
      <c r="M141" s="142" t="s">
        <v>1</v>
      </c>
      <c r="N141" s="143" t="s">
        <v>33</v>
      </c>
      <c r="O141" s="144">
        <v>0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148</v>
      </c>
      <c r="AT141" s="146" t="s">
        <v>144</v>
      </c>
      <c r="AU141" s="146" t="s">
        <v>80</v>
      </c>
      <c r="AY141" s="13" t="s">
        <v>142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80</v>
      </c>
      <c r="BK141" s="148">
        <f>ROUND(I141*H141,3)</f>
        <v>0</v>
      </c>
      <c r="BL141" s="13" t="s">
        <v>148</v>
      </c>
      <c r="BM141" s="146" t="s">
        <v>809</v>
      </c>
    </row>
    <row r="142" spans="2:65" s="1" customFormat="1" ht="24.2" customHeight="1">
      <c r="B142" s="135"/>
      <c r="C142" s="136" t="s">
        <v>810</v>
      </c>
      <c r="D142" s="136" t="s">
        <v>144</v>
      </c>
      <c r="E142" s="137" t="s">
        <v>672</v>
      </c>
      <c r="F142" s="138" t="s">
        <v>673</v>
      </c>
      <c r="G142" s="139" t="s">
        <v>147</v>
      </c>
      <c r="H142" s="140">
        <v>1.62</v>
      </c>
      <c r="I142" s="140"/>
      <c r="J142" s="140">
        <f>ROUND(I142*H142,3)</f>
        <v>0</v>
      </c>
      <c r="K142" s="141"/>
      <c r="L142" s="25"/>
      <c r="M142" s="142" t="s">
        <v>1</v>
      </c>
      <c r="N142" s="143" t="s">
        <v>33</v>
      </c>
      <c r="O142" s="144">
        <v>1.4570000000000001</v>
      </c>
      <c r="P142" s="144">
        <f>O142*H142</f>
        <v>2.3603400000000003</v>
      </c>
      <c r="Q142" s="144">
        <v>2.2031399999999999</v>
      </c>
      <c r="R142" s="144">
        <f>Q142*H142</f>
        <v>3.5690868</v>
      </c>
      <c r="S142" s="144">
        <v>0</v>
      </c>
      <c r="T142" s="145">
        <f>S142*H142</f>
        <v>0</v>
      </c>
      <c r="AR142" s="146" t="s">
        <v>148</v>
      </c>
      <c r="AT142" s="146" t="s">
        <v>144</v>
      </c>
      <c r="AU142" s="146" t="s">
        <v>80</v>
      </c>
      <c r="AY142" s="13" t="s">
        <v>142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80</v>
      </c>
      <c r="BK142" s="148">
        <f>ROUND(I142*H142,3)</f>
        <v>0</v>
      </c>
      <c r="BL142" s="13" t="s">
        <v>148</v>
      </c>
      <c r="BM142" s="146" t="s">
        <v>811</v>
      </c>
    </row>
    <row r="143" spans="2:65" s="1" customFormat="1" ht="24.2" customHeight="1">
      <c r="B143" s="135"/>
      <c r="C143" s="136" t="s">
        <v>812</v>
      </c>
      <c r="D143" s="136" t="s">
        <v>144</v>
      </c>
      <c r="E143" s="137" t="s">
        <v>676</v>
      </c>
      <c r="F143" s="138" t="s">
        <v>677</v>
      </c>
      <c r="G143" s="139" t="s">
        <v>147</v>
      </c>
      <c r="H143" s="140">
        <v>1.62</v>
      </c>
      <c r="I143" s="140"/>
      <c r="J143" s="140">
        <f>ROUND(I143*H143,3)</f>
        <v>0</v>
      </c>
      <c r="K143" s="141"/>
      <c r="L143" s="25"/>
      <c r="M143" s="142" t="s">
        <v>1</v>
      </c>
      <c r="N143" s="143" t="s">
        <v>33</v>
      </c>
      <c r="O143" s="144">
        <v>0.27688000000000001</v>
      </c>
      <c r="P143" s="144">
        <f>O143*H143</f>
        <v>0.44854560000000004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148</v>
      </c>
      <c r="AT143" s="146" t="s">
        <v>144</v>
      </c>
      <c r="AU143" s="146" t="s">
        <v>80</v>
      </c>
      <c r="AY143" s="13" t="s">
        <v>142</v>
      </c>
      <c r="BE143" s="147">
        <f>IF(N143="základná",J143,0)</f>
        <v>0</v>
      </c>
      <c r="BF143" s="147">
        <f>IF(N143="znížená",J143,0)</f>
        <v>0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3" t="s">
        <v>80</v>
      </c>
      <c r="BK143" s="148">
        <f>ROUND(I143*H143,3)</f>
        <v>0</v>
      </c>
      <c r="BL143" s="13" t="s">
        <v>148</v>
      </c>
      <c r="BM143" s="146" t="s">
        <v>813</v>
      </c>
    </row>
    <row r="144" spans="2:65" s="1" customFormat="1" ht="33" customHeight="1">
      <c r="B144" s="135"/>
      <c r="C144" s="136" t="s">
        <v>814</v>
      </c>
      <c r="D144" s="136" t="s">
        <v>144</v>
      </c>
      <c r="E144" s="137" t="s">
        <v>680</v>
      </c>
      <c r="F144" s="138" t="s">
        <v>681</v>
      </c>
      <c r="G144" s="139" t="s">
        <v>213</v>
      </c>
      <c r="H144" s="140">
        <v>0.04</v>
      </c>
      <c r="I144" s="140"/>
      <c r="J144" s="140">
        <f>ROUND(I144*H144,3)</f>
        <v>0</v>
      </c>
      <c r="K144" s="141"/>
      <c r="L144" s="25"/>
      <c r="M144" s="142" t="s">
        <v>1</v>
      </c>
      <c r="N144" s="143" t="s">
        <v>33</v>
      </c>
      <c r="O144" s="144">
        <v>8.7335100000000008</v>
      </c>
      <c r="P144" s="144">
        <f>O144*H144</f>
        <v>0.34934040000000005</v>
      </c>
      <c r="Q144" s="144">
        <v>1.00397</v>
      </c>
      <c r="R144" s="144">
        <f>Q144*H144</f>
        <v>4.0158800000000001E-2</v>
      </c>
      <c r="S144" s="144">
        <v>0</v>
      </c>
      <c r="T144" s="145">
        <f>S144*H144</f>
        <v>0</v>
      </c>
      <c r="AR144" s="146" t="s">
        <v>148</v>
      </c>
      <c r="AT144" s="146" t="s">
        <v>144</v>
      </c>
      <c r="AU144" s="146" t="s">
        <v>80</v>
      </c>
      <c r="AY144" s="13" t="s">
        <v>142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80</v>
      </c>
      <c r="BK144" s="148">
        <f>ROUND(I144*H144,3)</f>
        <v>0</v>
      </c>
      <c r="BL144" s="13" t="s">
        <v>148</v>
      </c>
      <c r="BM144" s="146" t="s">
        <v>815</v>
      </c>
    </row>
    <row r="145" spans="2:65" s="11" customFormat="1" ht="23.1" customHeight="1">
      <c r="B145" s="124"/>
      <c r="D145" s="125" t="s">
        <v>66</v>
      </c>
      <c r="E145" s="133" t="s">
        <v>173</v>
      </c>
      <c r="F145" s="133" t="s">
        <v>537</v>
      </c>
      <c r="J145" s="134">
        <f>BK145</f>
        <v>0</v>
      </c>
      <c r="L145" s="124"/>
      <c r="M145" s="128"/>
      <c r="P145" s="129">
        <f>SUM(P146:P183)</f>
        <v>52.105000000000004</v>
      </c>
      <c r="R145" s="129">
        <f>SUM(R146:R183)</f>
        <v>4.2228827000000004</v>
      </c>
      <c r="T145" s="130">
        <f>SUM(T146:T183)</f>
        <v>0</v>
      </c>
      <c r="AR145" s="125" t="s">
        <v>74</v>
      </c>
      <c r="AT145" s="131" t="s">
        <v>66</v>
      </c>
      <c r="AU145" s="131" t="s">
        <v>74</v>
      </c>
      <c r="AY145" s="125" t="s">
        <v>142</v>
      </c>
      <c r="BK145" s="132">
        <f>SUM(BK146:BK183)</f>
        <v>0</v>
      </c>
    </row>
    <row r="146" spans="2:65" s="1" customFormat="1" ht="24.2" customHeight="1">
      <c r="B146" s="135"/>
      <c r="C146" s="136" t="s">
        <v>816</v>
      </c>
      <c r="D146" s="136" t="s">
        <v>144</v>
      </c>
      <c r="E146" s="137" t="s">
        <v>817</v>
      </c>
      <c r="F146" s="138" t="s">
        <v>818</v>
      </c>
      <c r="G146" s="139" t="s">
        <v>253</v>
      </c>
      <c r="H146" s="140">
        <v>90</v>
      </c>
      <c r="I146" s="140"/>
      <c r="J146" s="140">
        <f t="shared" ref="J146:J183" si="10">ROUND(I146*H146,3)</f>
        <v>0</v>
      </c>
      <c r="K146" s="141"/>
      <c r="L146" s="25"/>
      <c r="M146" s="142" t="s">
        <v>1</v>
      </c>
      <c r="N146" s="143" t="s">
        <v>33</v>
      </c>
      <c r="O146" s="144">
        <v>4.5999999999999999E-2</v>
      </c>
      <c r="P146" s="144">
        <f t="shared" ref="P146:P183" si="11">O146*H146</f>
        <v>4.1399999999999997</v>
      </c>
      <c r="Q146" s="144">
        <v>1.0000000000000001E-5</v>
      </c>
      <c r="R146" s="144">
        <f t="shared" ref="R146:R183" si="12">Q146*H146</f>
        <v>9.0000000000000008E-4</v>
      </c>
      <c r="S146" s="144">
        <v>0</v>
      </c>
      <c r="T146" s="145">
        <f t="shared" ref="T146:T183" si="13">S146*H146</f>
        <v>0</v>
      </c>
      <c r="AR146" s="146" t="s">
        <v>148</v>
      </c>
      <c r="AT146" s="146" t="s">
        <v>144</v>
      </c>
      <c r="AU146" s="146" t="s">
        <v>80</v>
      </c>
      <c r="AY146" s="13" t="s">
        <v>142</v>
      </c>
      <c r="BE146" s="147">
        <f t="shared" ref="BE146:BE183" si="14">IF(N146="základná",J146,0)</f>
        <v>0</v>
      </c>
      <c r="BF146" s="147">
        <f t="shared" ref="BF146:BF183" si="15">IF(N146="znížená",J146,0)</f>
        <v>0</v>
      </c>
      <c r="BG146" s="147">
        <f t="shared" ref="BG146:BG183" si="16">IF(N146="zákl. prenesená",J146,0)</f>
        <v>0</v>
      </c>
      <c r="BH146" s="147">
        <f t="shared" ref="BH146:BH183" si="17">IF(N146="zníž. prenesená",J146,0)</f>
        <v>0</v>
      </c>
      <c r="BI146" s="147">
        <f t="shared" ref="BI146:BI183" si="18">IF(N146="nulová",J146,0)</f>
        <v>0</v>
      </c>
      <c r="BJ146" s="13" t="s">
        <v>80</v>
      </c>
      <c r="BK146" s="148">
        <f t="shared" ref="BK146:BK183" si="19">ROUND(I146*H146,3)</f>
        <v>0</v>
      </c>
      <c r="BL146" s="13" t="s">
        <v>148</v>
      </c>
      <c r="BM146" s="146" t="s">
        <v>819</v>
      </c>
    </row>
    <row r="147" spans="2:65" s="1" customFormat="1" ht="33" customHeight="1">
      <c r="B147" s="135"/>
      <c r="C147" s="149" t="s">
        <v>820</v>
      </c>
      <c r="D147" s="149" t="s">
        <v>246</v>
      </c>
      <c r="E147" s="150" t="s">
        <v>821</v>
      </c>
      <c r="F147" s="151" t="s">
        <v>822</v>
      </c>
      <c r="G147" s="152" t="s">
        <v>291</v>
      </c>
      <c r="H147" s="153">
        <v>18</v>
      </c>
      <c r="I147" s="153"/>
      <c r="J147" s="153">
        <f t="shared" si="10"/>
        <v>0</v>
      </c>
      <c r="K147" s="154"/>
      <c r="L147" s="155"/>
      <c r="M147" s="156" t="s">
        <v>1</v>
      </c>
      <c r="N147" s="157" t="s">
        <v>33</v>
      </c>
      <c r="O147" s="144">
        <v>0</v>
      </c>
      <c r="P147" s="144">
        <f t="shared" si="11"/>
        <v>0</v>
      </c>
      <c r="Q147" s="144">
        <v>1.6670000000000001E-2</v>
      </c>
      <c r="R147" s="144">
        <f t="shared" si="12"/>
        <v>0.30005999999999999</v>
      </c>
      <c r="S147" s="144">
        <v>0</v>
      </c>
      <c r="T147" s="145">
        <f t="shared" si="13"/>
        <v>0</v>
      </c>
      <c r="AR147" s="146" t="s">
        <v>173</v>
      </c>
      <c r="AT147" s="146" t="s">
        <v>246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823</v>
      </c>
    </row>
    <row r="148" spans="2:65" s="1" customFormat="1" ht="24.2" customHeight="1">
      <c r="B148" s="135"/>
      <c r="C148" s="136" t="s">
        <v>824</v>
      </c>
      <c r="D148" s="136" t="s">
        <v>144</v>
      </c>
      <c r="E148" s="137" t="s">
        <v>825</v>
      </c>
      <c r="F148" s="138" t="s">
        <v>826</v>
      </c>
      <c r="G148" s="139" t="s">
        <v>253</v>
      </c>
      <c r="H148" s="140">
        <v>28</v>
      </c>
      <c r="I148" s="140"/>
      <c r="J148" s="140">
        <f t="shared" si="10"/>
        <v>0</v>
      </c>
      <c r="K148" s="141"/>
      <c r="L148" s="25"/>
      <c r="M148" s="142" t="s">
        <v>1</v>
      </c>
      <c r="N148" s="143" t="s">
        <v>33</v>
      </c>
      <c r="O148" s="144">
        <v>5.0999999999999997E-2</v>
      </c>
      <c r="P148" s="144">
        <f t="shared" si="11"/>
        <v>1.4279999999999999</v>
      </c>
      <c r="Q148" s="144">
        <v>1.0000000000000001E-5</v>
      </c>
      <c r="R148" s="144">
        <f t="shared" si="12"/>
        <v>2.8000000000000003E-4</v>
      </c>
      <c r="S148" s="144">
        <v>0</v>
      </c>
      <c r="T148" s="145">
        <f t="shared" si="13"/>
        <v>0</v>
      </c>
      <c r="AR148" s="146" t="s">
        <v>148</v>
      </c>
      <c r="AT148" s="146" t="s">
        <v>144</v>
      </c>
      <c r="AU148" s="146" t="s">
        <v>80</v>
      </c>
      <c r="AY148" s="13" t="s">
        <v>142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8">
        <f t="shared" si="19"/>
        <v>0</v>
      </c>
      <c r="BL148" s="13" t="s">
        <v>148</v>
      </c>
      <c r="BM148" s="146" t="s">
        <v>827</v>
      </c>
    </row>
    <row r="149" spans="2:65" s="1" customFormat="1" ht="24.2" customHeight="1">
      <c r="B149" s="135"/>
      <c r="C149" s="149" t="s">
        <v>828</v>
      </c>
      <c r="D149" s="149" t="s">
        <v>246</v>
      </c>
      <c r="E149" s="150" t="s">
        <v>829</v>
      </c>
      <c r="F149" s="151" t="s">
        <v>830</v>
      </c>
      <c r="G149" s="152" t="s">
        <v>291</v>
      </c>
      <c r="H149" s="153">
        <v>5.6</v>
      </c>
      <c r="I149" s="153"/>
      <c r="J149" s="153">
        <f t="shared" si="10"/>
        <v>0</v>
      </c>
      <c r="K149" s="154"/>
      <c r="L149" s="155"/>
      <c r="M149" s="156" t="s">
        <v>1</v>
      </c>
      <c r="N149" s="157" t="s">
        <v>33</v>
      </c>
      <c r="O149" s="144">
        <v>0</v>
      </c>
      <c r="P149" s="144">
        <f t="shared" si="11"/>
        <v>0</v>
      </c>
      <c r="Q149" s="144">
        <v>2.6009999999999998E-2</v>
      </c>
      <c r="R149" s="144">
        <f t="shared" si="12"/>
        <v>0.14565599999999998</v>
      </c>
      <c r="S149" s="144">
        <v>0</v>
      </c>
      <c r="T149" s="145">
        <f t="shared" si="13"/>
        <v>0</v>
      </c>
      <c r="AR149" s="146" t="s">
        <v>173</v>
      </c>
      <c r="AT149" s="146" t="s">
        <v>246</v>
      </c>
      <c r="AU149" s="146" t="s">
        <v>80</v>
      </c>
      <c r="AY149" s="13" t="s">
        <v>142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8">
        <f t="shared" si="19"/>
        <v>0</v>
      </c>
      <c r="BL149" s="13" t="s">
        <v>148</v>
      </c>
      <c r="BM149" s="146" t="s">
        <v>831</v>
      </c>
    </row>
    <row r="150" spans="2:65" s="1" customFormat="1" ht="24.2" customHeight="1">
      <c r="B150" s="135"/>
      <c r="C150" s="136" t="s">
        <v>832</v>
      </c>
      <c r="D150" s="136" t="s">
        <v>144</v>
      </c>
      <c r="E150" s="137" t="s">
        <v>833</v>
      </c>
      <c r="F150" s="138" t="s">
        <v>834</v>
      </c>
      <c r="G150" s="139" t="s">
        <v>253</v>
      </c>
      <c r="H150" s="140">
        <v>11</v>
      </c>
      <c r="I150" s="140"/>
      <c r="J150" s="140">
        <f t="shared" si="10"/>
        <v>0</v>
      </c>
      <c r="K150" s="141"/>
      <c r="L150" s="25"/>
      <c r="M150" s="142" t="s">
        <v>1</v>
      </c>
      <c r="N150" s="143" t="s">
        <v>33</v>
      </c>
      <c r="O150" s="144">
        <v>5.5E-2</v>
      </c>
      <c r="P150" s="144">
        <f t="shared" si="11"/>
        <v>0.60499999999999998</v>
      </c>
      <c r="Q150" s="144">
        <v>2.0000000000000002E-5</v>
      </c>
      <c r="R150" s="144">
        <f t="shared" si="12"/>
        <v>2.2000000000000001E-4</v>
      </c>
      <c r="S150" s="144">
        <v>0</v>
      </c>
      <c r="T150" s="145">
        <f t="shared" si="13"/>
        <v>0</v>
      </c>
      <c r="AR150" s="146" t="s">
        <v>148</v>
      </c>
      <c r="AT150" s="146" t="s">
        <v>144</v>
      </c>
      <c r="AU150" s="146" t="s">
        <v>80</v>
      </c>
      <c r="AY150" s="13" t="s">
        <v>142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80</v>
      </c>
      <c r="BK150" s="148">
        <f t="shared" si="19"/>
        <v>0</v>
      </c>
      <c r="BL150" s="13" t="s">
        <v>148</v>
      </c>
      <c r="BM150" s="146" t="s">
        <v>835</v>
      </c>
    </row>
    <row r="151" spans="2:65" s="1" customFormat="1" ht="24.2" customHeight="1">
      <c r="B151" s="135"/>
      <c r="C151" s="149" t="s">
        <v>836</v>
      </c>
      <c r="D151" s="149" t="s">
        <v>246</v>
      </c>
      <c r="E151" s="150" t="s">
        <v>837</v>
      </c>
      <c r="F151" s="151" t="s">
        <v>838</v>
      </c>
      <c r="G151" s="152" t="s">
        <v>291</v>
      </c>
      <c r="H151" s="153">
        <v>1.837</v>
      </c>
      <c r="I151" s="153"/>
      <c r="J151" s="153">
        <f t="shared" si="10"/>
        <v>0</v>
      </c>
      <c r="K151" s="154"/>
      <c r="L151" s="155"/>
      <c r="M151" s="156" t="s">
        <v>1</v>
      </c>
      <c r="N151" s="157" t="s">
        <v>33</v>
      </c>
      <c r="O151" s="144">
        <v>0</v>
      </c>
      <c r="P151" s="144">
        <f t="shared" si="11"/>
        <v>0</v>
      </c>
      <c r="Q151" s="144">
        <v>4.9099999999999998E-2</v>
      </c>
      <c r="R151" s="144">
        <f t="shared" si="12"/>
        <v>9.0196699999999991E-2</v>
      </c>
      <c r="S151" s="144">
        <v>0</v>
      </c>
      <c r="T151" s="145">
        <f t="shared" si="13"/>
        <v>0</v>
      </c>
      <c r="AR151" s="146" t="s">
        <v>173</v>
      </c>
      <c r="AT151" s="146" t="s">
        <v>246</v>
      </c>
      <c r="AU151" s="146" t="s">
        <v>80</v>
      </c>
      <c r="AY151" s="13" t="s">
        <v>142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80</v>
      </c>
      <c r="BK151" s="148">
        <f t="shared" si="19"/>
        <v>0</v>
      </c>
      <c r="BL151" s="13" t="s">
        <v>148</v>
      </c>
      <c r="BM151" s="146" t="s">
        <v>839</v>
      </c>
    </row>
    <row r="152" spans="2:65" s="1" customFormat="1" ht="16.5" customHeight="1">
      <c r="B152" s="135"/>
      <c r="C152" s="136" t="s">
        <v>671</v>
      </c>
      <c r="D152" s="136" t="s">
        <v>144</v>
      </c>
      <c r="E152" s="137" t="s">
        <v>840</v>
      </c>
      <c r="F152" s="138" t="s">
        <v>841</v>
      </c>
      <c r="G152" s="139" t="s">
        <v>291</v>
      </c>
      <c r="H152" s="140">
        <v>3</v>
      </c>
      <c r="I152" s="140"/>
      <c r="J152" s="140">
        <f t="shared" si="10"/>
        <v>0</v>
      </c>
      <c r="K152" s="141"/>
      <c r="L152" s="25"/>
      <c r="M152" s="142" t="s">
        <v>1</v>
      </c>
      <c r="N152" s="143" t="s">
        <v>33</v>
      </c>
      <c r="O152" s="144">
        <v>0.23</v>
      </c>
      <c r="P152" s="144">
        <f t="shared" si="11"/>
        <v>0.69000000000000006</v>
      </c>
      <c r="Q152" s="144">
        <v>5.0000000000000002E-5</v>
      </c>
      <c r="R152" s="144">
        <f t="shared" si="12"/>
        <v>1.5000000000000001E-4</v>
      </c>
      <c r="S152" s="144">
        <v>0</v>
      </c>
      <c r="T152" s="145">
        <f t="shared" si="13"/>
        <v>0</v>
      </c>
      <c r="AR152" s="146" t="s">
        <v>148</v>
      </c>
      <c r="AT152" s="146" t="s">
        <v>144</v>
      </c>
      <c r="AU152" s="146" t="s">
        <v>80</v>
      </c>
      <c r="AY152" s="13" t="s">
        <v>142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80</v>
      </c>
      <c r="BK152" s="148">
        <f t="shared" si="19"/>
        <v>0</v>
      </c>
      <c r="BL152" s="13" t="s">
        <v>148</v>
      </c>
      <c r="BM152" s="146" t="s">
        <v>842</v>
      </c>
    </row>
    <row r="153" spans="2:65" s="1" customFormat="1" ht="24.2" customHeight="1">
      <c r="B153" s="135"/>
      <c r="C153" s="149" t="s">
        <v>675</v>
      </c>
      <c r="D153" s="149" t="s">
        <v>246</v>
      </c>
      <c r="E153" s="150" t="s">
        <v>843</v>
      </c>
      <c r="F153" s="151" t="s">
        <v>844</v>
      </c>
      <c r="G153" s="152" t="s">
        <v>291</v>
      </c>
      <c r="H153" s="153">
        <v>3</v>
      </c>
      <c r="I153" s="153"/>
      <c r="J153" s="153">
        <f t="shared" si="10"/>
        <v>0</v>
      </c>
      <c r="K153" s="154"/>
      <c r="L153" s="155"/>
      <c r="M153" s="156" t="s">
        <v>1</v>
      </c>
      <c r="N153" s="157" t="s">
        <v>33</v>
      </c>
      <c r="O153" s="144">
        <v>0</v>
      </c>
      <c r="P153" s="144">
        <f t="shared" si="11"/>
        <v>0</v>
      </c>
      <c r="Q153" s="144">
        <v>8.4999999999999995E-4</v>
      </c>
      <c r="R153" s="144">
        <f t="shared" si="12"/>
        <v>2.5499999999999997E-3</v>
      </c>
      <c r="S153" s="144">
        <v>0</v>
      </c>
      <c r="T153" s="145">
        <f t="shared" si="13"/>
        <v>0</v>
      </c>
      <c r="AR153" s="146" t="s">
        <v>173</v>
      </c>
      <c r="AT153" s="146" t="s">
        <v>246</v>
      </c>
      <c r="AU153" s="146" t="s">
        <v>80</v>
      </c>
      <c r="AY153" s="13" t="s">
        <v>142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80</v>
      </c>
      <c r="BK153" s="148">
        <f t="shared" si="19"/>
        <v>0</v>
      </c>
      <c r="BL153" s="13" t="s">
        <v>148</v>
      </c>
      <c r="BM153" s="146" t="s">
        <v>845</v>
      </c>
    </row>
    <row r="154" spans="2:65" s="1" customFormat="1" ht="16.5" customHeight="1">
      <c r="B154" s="135"/>
      <c r="C154" s="136" t="s">
        <v>846</v>
      </c>
      <c r="D154" s="136" t="s">
        <v>144</v>
      </c>
      <c r="E154" s="137" t="s">
        <v>847</v>
      </c>
      <c r="F154" s="138" t="s">
        <v>848</v>
      </c>
      <c r="G154" s="139" t="s">
        <v>291</v>
      </c>
      <c r="H154" s="140">
        <v>2</v>
      </c>
      <c r="I154" s="140"/>
      <c r="J154" s="140">
        <f t="shared" si="10"/>
        <v>0</v>
      </c>
      <c r="K154" s="141"/>
      <c r="L154" s="25"/>
      <c r="M154" s="142" t="s">
        <v>1</v>
      </c>
      <c r="N154" s="143" t="s">
        <v>33</v>
      </c>
      <c r="O154" s="144">
        <v>0.255</v>
      </c>
      <c r="P154" s="144">
        <f t="shared" si="11"/>
        <v>0.51</v>
      </c>
      <c r="Q154" s="144">
        <v>6.9999999999999994E-5</v>
      </c>
      <c r="R154" s="144">
        <f t="shared" si="12"/>
        <v>1.3999999999999999E-4</v>
      </c>
      <c r="S154" s="144">
        <v>0</v>
      </c>
      <c r="T154" s="145">
        <f t="shared" si="13"/>
        <v>0</v>
      </c>
      <c r="AR154" s="146" t="s">
        <v>148</v>
      </c>
      <c r="AT154" s="146" t="s">
        <v>144</v>
      </c>
      <c r="AU154" s="146" t="s">
        <v>80</v>
      </c>
      <c r="AY154" s="13" t="s">
        <v>142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80</v>
      </c>
      <c r="BK154" s="148">
        <f t="shared" si="19"/>
        <v>0</v>
      </c>
      <c r="BL154" s="13" t="s">
        <v>148</v>
      </c>
      <c r="BM154" s="146" t="s">
        <v>849</v>
      </c>
    </row>
    <row r="155" spans="2:65" s="1" customFormat="1" ht="24.2" customHeight="1">
      <c r="B155" s="135"/>
      <c r="C155" s="149" t="s">
        <v>850</v>
      </c>
      <c r="D155" s="149" t="s">
        <v>246</v>
      </c>
      <c r="E155" s="150" t="s">
        <v>851</v>
      </c>
      <c r="F155" s="151" t="s">
        <v>852</v>
      </c>
      <c r="G155" s="152" t="s">
        <v>291</v>
      </c>
      <c r="H155" s="153">
        <v>2</v>
      </c>
      <c r="I155" s="153"/>
      <c r="J155" s="153">
        <f t="shared" si="10"/>
        <v>0</v>
      </c>
      <c r="K155" s="154"/>
      <c r="L155" s="155"/>
      <c r="M155" s="156" t="s">
        <v>1</v>
      </c>
      <c r="N155" s="157" t="s">
        <v>33</v>
      </c>
      <c r="O155" s="144">
        <v>0</v>
      </c>
      <c r="P155" s="144">
        <f t="shared" si="11"/>
        <v>0</v>
      </c>
      <c r="Q155" s="144">
        <v>1.7600000000000001E-3</v>
      </c>
      <c r="R155" s="144">
        <f t="shared" si="12"/>
        <v>3.5200000000000001E-3</v>
      </c>
      <c r="S155" s="144">
        <v>0</v>
      </c>
      <c r="T155" s="145">
        <f t="shared" si="13"/>
        <v>0</v>
      </c>
      <c r="AR155" s="146" t="s">
        <v>173</v>
      </c>
      <c r="AT155" s="146" t="s">
        <v>246</v>
      </c>
      <c r="AU155" s="146" t="s">
        <v>80</v>
      </c>
      <c r="AY155" s="13" t="s">
        <v>142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80</v>
      </c>
      <c r="BK155" s="148">
        <f t="shared" si="19"/>
        <v>0</v>
      </c>
      <c r="BL155" s="13" t="s">
        <v>148</v>
      </c>
      <c r="BM155" s="146" t="s">
        <v>853</v>
      </c>
    </row>
    <row r="156" spans="2:65" s="1" customFormat="1" ht="16.5" customHeight="1">
      <c r="B156" s="135"/>
      <c r="C156" s="136" t="s">
        <v>854</v>
      </c>
      <c r="D156" s="136" t="s">
        <v>144</v>
      </c>
      <c r="E156" s="137" t="s">
        <v>855</v>
      </c>
      <c r="F156" s="138" t="s">
        <v>856</v>
      </c>
      <c r="G156" s="139" t="s">
        <v>291</v>
      </c>
      <c r="H156" s="140">
        <v>1</v>
      </c>
      <c r="I156" s="140"/>
      <c r="J156" s="140">
        <f t="shared" si="10"/>
        <v>0</v>
      </c>
      <c r="K156" s="141"/>
      <c r="L156" s="25"/>
      <c r="M156" s="142" t="s">
        <v>1</v>
      </c>
      <c r="N156" s="143" t="s">
        <v>33</v>
      </c>
      <c r="O156" s="144">
        <v>0.255</v>
      </c>
      <c r="P156" s="144">
        <f t="shared" si="11"/>
        <v>0.255</v>
      </c>
      <c r="Q156" s="144">
        <v>6.9999999999999994E-5</v>
      </c>
      <c r="R156" s="144">
        <f t="shared" si="12"/>
        <v>6.9999999999999994E-5</v>
      </c>
      <c r="S156" s="144">
        <v>0</v>
      </c>
      <c r="T156" s="145">
        <f t="shared" si="13"/>
        <v>0</v>
      </c>
      <c r="AR156" s="146" t="s">
        <v>148</v>
      </c>
      <c r="AT156" s="146" t="s">
        <v>144</v>
      </c>
      <c r="AU156" s="146" t="s">
        <v>80</v>
      </c>
      <c r="AY156" s="13" t="s">
        <v>142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80</v>
      </c>
      <c r="BK156" s="148">
        <f t="shared" si="19"/>
        <v>0</v>
      </c>
      <c r="BL156" s="13" t="s">
        <v>148</v>
      </c>
      <c r="BM156" s="146" t="s">
        <v>857</v>
      </c>
    </row>
    <row r="157" spans="2:65" s="1" customFormat="1" ht="24.2" customHeight="1">
      <c r="B157" s="135"/>
      <c r="C157" s="149" t="s">
        <v>858</v>
      </c>
      <c r="D157" s="149" t="s">
        <v>246</v>
      </c>
      <c r="E157" s="150" t="s">
        <v>859</v>
      </c>
      <c r="F157" s="151" t="s">
        <v>860</v>
      </c>
      <c r="G157" s="152" t="s">
        <v>291</v>
      </c>
      <c r="H157" s="153">
        <v>1</v>
      </c>
      <c r="I157" s="153"/>
      <c r="J157" s="153">
        <f t="shared" si="10"/>
        <v>0</v>
      </c>
      <c r="K157" s="154"/>
      <c r="L157" s="155"/>
      <c r="M157" s="156" t="s">
        <v>1</v>
      </c>
      <c r="N157" s="157" t="s">
        <v>33</v>
      </c>
      <c r="O157" s="144">
        <v>0</v>
      </c>
      <c r="P157" s="144">
        <f t="shared" si="11"/>
        <v>0</v>
      </c>
      <c r="Q157" s="144">
        <v>3.0200000000000001E-3</v>
      </c>
      <c r="R157" s="144">
        <f t="shared" si="12"/>
        <v>3.0200000000000001E-3</v>
      </c>
      <c r="S157" s="144">
        <v>0</v>
      </c>
      <c r="T157" s="145">
        <f t="shared" si="13"/>
        <v>0</v>
      </c>
      <c r="AR157" s="146" t="s">
        <v>173</v>
      </c>
      <c r="AT157" s="146" t="s">
        <v>246</v>
      </c>
      <c r="AU157" s="146" t="s">
        <v>80</v>
      </c>
      <c r="AY157" s="13" t="s">
        <v>142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80</v>
      </c>
      <c r="BK157" s="148">
        <f t="shared" si="19"/>
        <v>0</v>
      </c>
      <c r="BL157" s="13" t="s">
        <v>148</v>
      </c>
      <c r="BM157" s="146" t="s">
        <v>861</v>
      </c>
    </row>
    <row r="158" spans="2:65" s="1" customFormat="1" ht="16.5" customHeight="1">
      <c r="B158" s="135"/>
      <c r="C158" s="136" t="s">
        <v>862</v>
      </c>
      <c r="D158" s="136" t="s">
        <v>144</v>
      </c>
      <c r="E158" s="137" t="s">
        <v>863</v>
      </c>
      <c r="F158" s="138" t="s">
        <v>864</v>
      </c>
      <c r="G158" s="139" t="s">
        <v>291</v>
      </c>
      <c r="H158" s="140">
        <v>1</v>
      </c>
      <c r="I158" s="140"/>
      <c r="J158" s="140">
        <f t="shared" si="10"/>
        <v>0</v>
      </c>
      <c r="K158" s="141"/>
      <c r="L158" s="25"/>
      <c r="M158" s="142" t="s">
        <v>1</v>
      </c>
      <c r="N158" s="143" t="s">
        <v>33</v>
      </c>
      <c r="O158" s="144">
        <v>0.255</v>
      </c>
      <c r="P158" s="144">
        <f t="shared" si="11"/>
        <v>0.255</v>
      </c>
      <c r="Q158" s="144">
        <v>6.9999999999999994E-5</v>
      </c>
      <c r="R158" s="144">
        <f t="shared" si="12"/>
        <v>6.9999999999999994E-5</v>
      </c>
      <c r="S158" s="144">
        <v>0</v>
      </c>
      <c r="T158" s="145">
        <f t="shared" si="13"/>
        <v>0</v>
      </c>
      <c r="AR158" s="146" t="s">
        <v>148</v>
      </c>
      <c r="AT158" s="146" t="s">
        <v>144</v>
      </c>
      <c r="AU158" s="146" t="s">
        <v>80</v>
      </c>
      <c r="AY158" s="13" t="s">
        <v>142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80</v>
      </c>
      <c r="BK158" s="148">
        <f t="shared" si="19"/>
        <v>0</v>
      </c>
      <c r="BL158" s="13" t="s">
        <v>148</v>
      </c>
      <c r="BM158" s="146" t="s">
        <v>865</v>
      </c>
    </row>
    <row r="159" spans="2:65" s="1" customFormat="1" ht="24.2" customHeight="1">
      <c r="B159" s="135"/>
      <c r="C159" s="149" t="s">
        <v>866</v>
      </c>
      <c r="D159" s="149" t="s">
        <v>246</v>
      </c>
      <c r="E159" s="150" t="s">
        <v>867</v>
      </c>
      <c r="F159" s="151" t="s">
        <v>868</v>
      </c>
      <c r="G159" s="152" t="s">
        <v>291</v>
      </c>
      <c r="H159" s="153">
        <v>1</v>
      </c>
      <c r="I159" s="153"/>
      <c r="J159" s="153">
        <f t="shared" si="10"/>
        <v>0</v>
      </c>
      <c r="K159" s="154"/>
      <c r="L159" s="155"/>
      <c r="M159" s="156" t="s">
        <v>1</v>
      </c>
      <c r="N159" s="157" t="s">
        <v>33</v>
      </c>
      <c r="O159" s="144">
        <v>0</v>
      </c>
      <c r="P159" s="144">
        <f t="shared" si="11"/>
        <v>0</v>
      </c>
      <c r="Q159" s="144">
        <v>1.17E-3</v>
      </c>
      <c r="R159" s="144">
        <f t="shared" si="12"/>
        <v>1.17E-3</v>
      </c>
      <c r="S159" s="144">
        <v>0</v>
      </c>
      <c r="T159" s="145">
        <f t="shared" si="13"/>
        <v>0</v>
      </c>
      <c r="AR159" s="146" t="s">
        <v>173</v>
      </c>
      <c r="AT159" s="146" t="s">
        <v>246</v>
      </c>
      <c r="AU159" s="146" t="s">
        <v>80</v>
      </c>
      <c r="AY159" s="13" t="s">
        <v>142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80</v>
      </c>
      <c r="BK159" s="148">
        <f t="shared" si="19"/>
        <v>0</v>
      </c>
      <c r="BL159" s="13" t="s">
        <v>148</v>
      </c>
      <c r="BM159" s="146" t="s">
        <v>869</v>
      </c>
    </row>
    <row r="160" spans="2:65" s="1" customFormat="1" ht="16.5" customHeight="1">
      <c r="B160" s="135"/>
      <c r="C160" s="136" t="s">
        <v>870</v>
      </c>
      <c r="D160" s="136" t="s">
        <v>144</v>
      </c>
      <c r="E160" s="137" t="s">
        <v>871</v>
      </c>
      <c r="F160" s="138" t="s">
        <v>872</v>
      </c>
      <c r="G160" s="139" t="s">
        <v>291</v>
      </c>
      <c r="H160" s="140">
        <v>4</v>
      </c>
      <c r="I160" s="140"/>
      <c r="J160" s="140">
        <f t="shared" si="10"/>
        <v>0</v>
      </c>
      <c r="K160" s="141"/>
      <c r="L160" s="25"/>
      <c r="M160" s="142" t="s">
        <v>1</v>
      </c>
      <c r="N160" s="143" t="s">
        <v>33</v>
      </c>
      <c r="O160" s="144">
        <v>0.33</v>
      </c>
      <c r="P160" s="144">
        <f t="shared" si="11"/>
        <v>1.32</v>
      </c>
      <c r="Q160" s="144">
        <v>8.0000000000000007E-5</v>
      </c>
      <c r="R160" s="144">
        <f t="shared" si="12"/>
        <v>3.2000000000000003E-4</v>
      </c>
      <c r="S160" s="144">
        <v>0</v>
      </c>
      <c r="T160" s="145">
        <f t="shared" si="13"/>
        <v>0</v>
      </c>
      <c r="AR160" s="146" t="s">
        <v>148</v>
      </c>
      <c r="AT160" s="146" t="s">
        <v>144</v>
      </c>
      <c r="AU160" s="146" t="s">
        <v>80</v>
      </c>
      <c r="AY160" s="13" t="s">
        <v>142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80</v>
      </c>
      <c r="BK160" s="148">
        <f t="shared" si="19"/>
        <v>0</v>
      </c>
      <c r="BL160" s="13" t="s">
        <v>148</v>
      </c>
      <c r="BM160" s="146" t="s">
        <v>873</v>
      </c>
    </row>
    <row r="161" spans="2:65" s="1" customFormat="1" ht="24.2" customHeight="1">
      <c r="B161" s="135"/>
      <c r="C161" s="149" t="s">
        <v>874</v>
      </c>
      <c r="D161" s="149" t="s">
        <v>246</v>
      </c>
      <c r="E161" s="150" t="s">
        <v>875</v>
      </c>
      <c r="F161" s="151" t="s">
        <v>876</v>
      </c>
      <c r="G161" s="152" t="s">
        <v>291</v>
      </c>
      <c r="H161" s="153">
        <v>4</v>
      </c>
      <c r="I161" s="153"/>
      <c r="J161" s="153">
        <f t="shared" si="10"/>
        <v>0</v>
      </c>
      <c r="K161" s="154"/>
      <c r="L161" s="155"/>
      <c r="M161" s="156" t="s">
        <v>1</v>
      </c>
      <c r="N161" s="157" t="s">
        <v>33</v>
      </c>
      <c r="O161" s="144">
        <v>0</v>
      </c>
      <c r="P161" s="144">
        <f t="shared" si="11"/>
        <v>0</v>
      </c>
      <c r="Q161" s="144">
        <v>3.2299999999999998E-3</v>
      </c>
      <c r="R161" s="144">
        <f t="shared" si="12"/>
        <v>1.2919999999999999E-2</v>
      </c>
      <c r="S161" s="144">
        <v>0</v>
      </c>
      <c r="T161" s="145">
        <f t="shared" si="13"/>
        <v>0</v>
      </c>
      <c r="AR161" s="146" t="s">
        <v>173</v>
      </c>
      <c r="AT161" s="146" t="s">
        <v>246</v>
      </c>
      <c r="AU161" s="146" t="s">
        <v>80</v>
      </c>
      <c r="AY161" s="13" t="s">
        <v>142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80</v>
      </c>
      <c r="BK161" s="148">
        <f t="shared" si="19"/>
        <v>0</v>
      </c>
      <c r="BL161" s="13" t="s">
        <v>148</v>
      </c>
      <c r="BM161" s="146" t="s">
        <v>877</v>
      </c>
    </row>
    <row r="162" spans="2:65" s="1" customFormat="1" ht="16.5" customHeight="1">
      <c r="B162" s="135"/>
      <c r="C162" s="136" t="s">
        <v>264</v>
      </c>
      <c r="D162" s="136" t="s">
        <v>144</v>
      </c>
      <c r="E162" s="137" t="s">
        <v>878</v>
      </c>
      <c r="F162" s="138" t="s">
        <v>879</v>
      </c>
      <c r="G162" s="139" t="s">
        <v>253</v>
      </c>
      <c r="H162" s="140">
        <v>90</v>
      </c>
      <c r="I162" s="140"/>
      <c r="J162" s="140">
        <f t="shared" si="10"/>
        <v>0</v>
      </c>
      <c r="K162" s="141"/>
      <c r="L162" s="25"/>
      <c r="M162" s="142" t="s">
        <v>1</v>
      </c>
      <c r="N162" s="143" t="s">
        <v>33</v>
      </c>
      <c r="O162" s="144">
        <v>5.7000000000000002E-2</v>
      </c>
      <c r="P162" s="144">
        <f t="shared" si="11"/>
        <v>5.13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148</v>
      </c>
      <c r="AT162" s="146" t="s">
        <v>144</v>
      </c>
      <c r="AU162" s="146" t="s">
        <v>80</v>
      </c>
      <c r="AY162" s="13" t="s">
        <v>142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80</v>
      </c>
      <c r="BK162" s="148">
        <f t="shared" si="19"/>
        <v>0</v>
      </c>
      <c r="BL162" s="13" t="s">
        <v>148</v>
      </c>
      <c r="BM162" s="146" t="s">
        <v>880</v>
      </c>
    </row>
    <row r="163" spans="2:65" s="1" customFormat="1" ht="16.5" customHeight="1">
      <c r="B163" s="135"/>
      <c r="C163" s="136" t="s">
        <v>881</v>
      </c>
      <c r="D163" s="136" t="s">
        <v>144</v>
      </c>
      <c r="E163" s="137" t="s">
        <v>882</v>
      </c>
      <c r="F163" s="138" t="s">
        <v>883</v>
      </c>
      <c r="G163" s="139" t="s">
        <v>253</v>
      </c>
      <c r="H163" s="140">
        <v>28</v>
      </c>
      <c r="I163" s="140"/>
      <c r="J163" s="140">
        <f t="shared" si="10"/>
        <v>0</v>
      </c>
      <c r="K163" s="141"/>
      <c r="L163" s="25"/>
      <c r="M163" s="142" t="s">
        <v>1</v>
      </c>
      <c r="N163" s="143" t="s">
        <v>33</v>
      </c>
      <c r="O163" s="144">
        <v>7.0999999999999994E-2</v>
      </c>
      <c r="P163" s="144">
        <f t="shared" si="11"/>
        <v>1.9879999999999998</v>
      </c>
      <c r="Q163" s="144">
        <v>0</v>
      </c>
      <c r="R163" s="144">
        <f t="shared" si="12"/>
        <v>0</v>
      </c>
      <c r="S163" s="144">
        <v>0</v>
      </c>
      <c r="T163" s="145">
        <f t="shared" si="13"/>
        <v>0</v>
      </c>
      <c r="AR163" s="146" t="s">
        <v>148</v>
      </c>
      <c r="AT163" s="146" t="s">
        <v>144</v>
      </c>
      <c r="AU163" s="146" t="s">
        <v>80</v>
      </c>
      <c r="AY163" s="13" t="s">
        <v>142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3" t="s">
        <v>80</v>
      </c>
      <c r="BK163" s="148">
        <f t="shared" si="19"/>
        <v>0</v>
      </c>
      <c r="BL163" s="13" t="s">
        <v>148</v>
      </c>
      <c r="BM163" s="146" t="s">
        <v>884</v>
      </c>
    </row>
    <row r="164" spans="2:65" s="1" customFormat="1" ht="16.5" customHeight="1">
      <c r="B164" s="135"/>
      <c r="C164" s="136" t="s">
        <v>885</v>
      </c>
      <c r="D164" s="136" t="s">
        <v>144</v>
      </c>
      <c r="E164" s="137" t="s">
        <v>886</v>
      </c>
      <c r="F164" s="138" t="s">
        <v>887</v>
      </c>
      <c r="G164" s="139" t="s">
        <v>253</v>
      </c>
      <c r="H164" s="140">
        <v>11</v>
      </c>
      <c r="I164" s="140"/>
      <c r="J164" s="140">
        <f t="shared" si="10"/>
        <v>0</v>
      </c>
      <c r="K164" s="141"/>
      <c r="L164" s="25"/>
      <c r="M164" s="142" t="s">
        <v>1</v>
      </c>
      <c r="N164" s="143" t="s">
        <v>33</v>
      </c>
      <c r="O164" s="144">
        <v>8.6999999999999994E-2</v>
      </c>
      <c r="P164" s="144">
        <f t="shared" si="11"/>
        <v>0.95699999999999996</v>
      </c>
      <c r="Q164" s="144">
        <v>0</v>
      </c>
      <c r="R164" s="144">
        <f t="shared" si="12"/>
        <v>0</v>
      </c>
      <c r="S164" s="144">
        <v>0</v>
      </c>
      <c r="T164" s="145">
        <f t="shared" si="13"/>
        <v>0</v>
      </c>
      <c r="AR164" s="146" t="s">
        <v>148</v>
      </c>
      <c r="AT164" s="146" t="s">
        <v>144</v>
      </c>
      <c r="AU164" s="146" t="s">
        <v>80</v>
      </c>
      <c r="AY164" s="13" t="s">
        <v>142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3" t="s">
        <v>80</v>
      </c>
      <c r="BK164" s="148">
        <f t="shared" si="19"/>
        <v>0</v>
      </c>
      <c r="BL164" s="13" t="s">
        <v>148</v>
      </c>
      <c r="BM164" s="146" t="s">
        <v>888</v>
      </c>
    </row>
    <row r="165" spans="2:65" s="1" customFormat="1" ht="24.2" customHeight="1">
      <c r="B165" s="135"/>
      <c r="C165" s="136" t="s">
        <v>889</v>
      </c>
      <c r="D165" s="136" t="s">
        <v>144</v>
      </c>
      <c r="E165" s="137" t="s">
        <v>890</v>
      </c>
      <c r="F165" s="138" t="s">
        <v>891</v>
      </c>
      <c r="G165" s="139" t="s">
        <v>291</v>
      </c>
      <c r="H165" s="140">
        <v>1</v>
      </c>
      <c r="I165" s="140"/>
      <c r="J165" s="140">
        <f t="shared" si="10"/>
        <v>0</v>
      </c>
      <c r="K165" s="141"/>
      <c r="L165" s="25"/>
      <c r="M165" s="142" t="s">
        <v>1</v>
      </c>
      <c r="N165" s="143" t="s">
        <v>33</v>
      </c>
      <c r="O165" s="144">
        <v>6.5650000000000004</v>
      </c>
      <c r="P165" s="144">
        <f t="shared" si="11"/>
        <v>6.5650000000000004</v>
      </c>
      <c r="Q165" s="144">
        <v>0</v>
      </c>
      <c r="R165" s="144">
        <f t="shared" si="12"/>
        <v>0</v>
      </c>
      <c r="S165" s="144">
        <v>0</v>
      </c>
      <c r="T165" s="145">
        <f t="shared" si="13"/>
        <v>0</v>
      </c>
      <c r="AR165" s="146" t="s">
        <v>148</v>
      </c>
      <c r="AT165" s="146" t="s">
        <v>144</v>
      </c>
      <c r="AU165" s="146" t="s">
        <v>80</v>
      </c>
      <c r="AY165" s="13" t="s">
        <v>142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3" t="s">
        <v>80</v>
      </c>
      <c r="BK165" s="148">
        <f t="shared" si="19"/>
        <v>0</v>
      </c>
      <c r="BL165" s="13" t="s">
        <v>148</v>
      </c>
      <c r="BM165" s="146" t="s">
        <v>892</v>
      </c>
    </row>
    <row r="166" spans="2:65" s="1" customFormat="1" ht="16.5" customHeight="1">
      <c r="B166" s="135"/>
      <c r="C166" s="149" t="s">
        <v>893</v>
      </c>
      <c r="D166" s="149" t="s">
        <v>246</v>
      </c>
      <c r="E166" s="150" t="s">
        <v>894</v>
      </c>
      <c r="F166" s="151" t="s">
        <v>1431</v>
      </c>
      <c r="G166" s="152" t="s">
        <v>291</v>
      </c>
      <c r="H166" s="153">
        <v>1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33</v>
      </c>
      <c r="O166" s="144">
        <v>0</v>
      </c>
      <c r="P166" s="144">
        <f t="shared" si="11"/>
        <v>0</v>
      </c>
      <c r="Q166" s="144">
        <v>0</v>
      </c>
      <c r="R166" s="144">
        <f t="shared" si="12"/>
        <v>0</v>
      </c>
      <c r="S166" s="144">
        <v>0</v>
      </c>
      <c r="T166" s="145">
        <f t="shared" si="13"/>
        <v>0</v>
      </c>
      <c r="AR166" s="146" t="s">
        <v>173</v>
      </c>
      <c r="AT166" s="146" t="s">
        <v>246</v>
      </c>
      <c r="AU166" s="146" t="s">
        <v>80</v>
      </c>
      <c r="AY166" s="13" t="s">
        <v>142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3" t="s">
        <v>80</v>
      </c>
      <c r="BK166" s="148">
        <f t="shared" si="19"/>
        <v>0</v>
      </c>
      <c r="BL166" s="13" t="s">
        <v>148</v>
      </c>
      <c r="BM166" s="146" t="s">
        <v>895</v>
      </c>
    </row>
    <row r="167" spans="2:65" s="1" customFormat="1" ht="16.5" customHeight="1">
      <c r="B167" s="135"/>
      <c r="C167" s="136" t="s">
        <v>411</v>
      </c>
      <c r="D167" s="136" t="s">
        <v>144</v>
      </c>
      <c r="E167" s="137" t="s">
        <v>896</v>
      </c>
      <c r="F167" s="138" t="s">
        <v>897</v>
      </c>
      <c r="G167" s="139" t="s">
        <v>271</v>
      </c>
      <c r="H167" s="140">
        <v>647.93499999999995</v>
      </c>
      <c r="I167" s="140"/>
      <c r="J167" s="140">
        <f t="shared" si="10"/>
        <v>0</v>
      </c>
      <c r="K167" s="141"/>
      <c r="L167" s="25"/>
      <c r="M167" s="142" t="s">
        <v>1</v>
      </c>
      <c r="N167" s="143" t="s">
        <v>33</v>
      </c>
      <c r="O167" s="144">
        <v>0</v>
      </c>
      <c r="P167" s="144">
        <f t="shared" si="11"/>
        <v>0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AR167" s="146" t="s">
        <v>148</v>
      </c>
      <c r="AT167" s="146" t="s">
        <v>144</v>
      </c>
      <c r="AU167" s="146" t="s">
        <v>80</v>
      </c>
      <c r="AY167" s="13" t="s">
        <v>142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3" t="s">
        <v>80</v>
      </c>
      <c r="BK167" s="148">
        <f t="shared" si="19"/>
        <v>0</v>
      </c>
      <c r="BL167" s="13" t="s">
        <v>148</v>
      </c>
      <c r="BM167" s="146" t="s">
        <v>898</v>
      </c>
    </row>
    <row r="168" spans="2:65" s="1" customFormat="1" ht="24.2" customHeight="1">
      <c r="B168" s="135"/>
      <c r="C168" s="136" t="s">
        <v>899</v>
      </c>
      <c r="D168" s="136" t="s">
        <v>144</v>
      </c>
      <c r="E168" s="137" t="s">
        <v>900</v>
      </c>
      <c r="F168" s="138" t="s">
        <v>901</v>
      </c>
      <c r="G168" s="139" t="s">
        <v>291</v>
      </c>
      <c r="H168" s="140">
        <v>5</v>
      </c>
      <c r="I168" s="140"/>
      <c r="J168" s="140">
        <f t="shared" si="10"/>
        <v>0</v>
      </c>
      <c r="K168" s="141"/>
      <c r="L168" s="25"/>
      <c r="M168" s="142" t="s">
        <v>1</v>
      </c>
      <c r="N168" s="143" t="s">
        <v>33</v>
      </c>
      <c r="O168" s="144">
        <v>1.179</v>
      </c>
      <c r="P168" s="144">
        <f t="shared" si="11"/>
        <v>5.8950000000000005</v>
      </c>
      <c r="Q168" s="144">
        <v>1.6559999999999998E-2</v>
      </c>
      <c r="R168" s="144">
        <f t="shared" si="12"/>
        <v>8.2799999999999985E-2</v>
      </c>
      <c r="S168" s="144">
        <v>0</v>
      </c>
      <c r="T168" s="145">
        <f t="shared" si="13"/>
        <v>0</v>
      </c>
      <c r="AR168" s="146" t="s">
        <v>148</v>
      </c>
      <c r="AT168" s="146" t="s">
        <v>144</v>
      </c>
      <c r="AU168" s="146" t="s">
        <v>80</v>
      </c>
      <c r="AY168" s="13" t="s">
        <v>142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3" t="s">
        <v>80</v>
      </c>
      <c r="BK168" s="148">
        <f t="shared" si="19"/>
        <v>0</v>
      </c>
      <c r="BL168" s="13" t="s">
        <v>148</v>
      </c>
      <c r="BM168" s="146" t="s">
        <v>902</v>
      </c>
    </row>
    <row r="169" spans="2:65" s="1" customFormat="1" ht="24.2" customHeight="1">
      <c r="B169" s="135"/>
      <c r="C169" s="149" t="s">
        <v>903</v>
      </c>
      <c r="D169" s="149" t="s">
        <v>246</v>
      </c>
      <c r="E169" s="150" t="s">
        <v>904</v>
      </c>
      <c r="F169" s="151" t="s">
        <v>1425</v>
      </c>
      <c r="G169" s="152" t="s">
        <v>291</v>
      </c>
      <c r="H169" s="153">
        <v>2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33</v>
      </c>
      <c r="O169" s="144">
        <v>0</v>
      </c>
      <c r="P169" s="144">
        <f t="shared" si="11"/>
        <v>0</v>
      </c>
      <c r="Q169" s="144">
        <v>0.48</v>
      </c>
      <c r="R169" s="144">
        <f t="shared" si="12"/>
        <v>0.96</v>
      </c>
      <c r="S169" s="144">
        <v>0</v>
      </c>
      <c r="T169" s="145">
        <f t="shared" si="13"/>
        <v>0</v>
      </c>
      <c r="AR169" s="146" t="s">
        <v>173</v>
      </c>
      <c r="AT169" s="146" t="s">
        <v>246</v>
      </c>
      <c r="AU169" s="146" t="s">
        <v>80</v>
      </c>
      <c r="AY169" s="13" t="s">
        <v>142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3" t="s">
        <v>80</v>
      </c>
      <c r="BK169" s="148">
        <f t="shared" si="19"/>
        <v>0</v>
      </c>
      <c r="BL169" s="13" t="s">
        <v>148</v>
      </c>
      <c r="BM169" s="146" t="s">
        <v>905</v>
      </c>
    </row>
    <row r="170" spans="2:65" s="1" customFormat="1" ht="24.2" customHeight="1">
      <c r="B170" s="135"/>
      <c r="C170" s="149" t="s">
        <v>906</v>
      </c>
      <c r="D170" s="149" t="s">
        <v>246</v>
      </c>
      <c r="E170" s="150" t="s">
        <v>907</v>
      </c>
      <c r="F170" s="151" t="s">
        <v>1426</v>
      </c>
      <c r="G170" s="152" t="s">
        <v>291</v>
      </c>
      <c r="H170" s="153">
        <v>1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33</v>
      </c>
      <c r="O170" s="144">
        <v>0</v>
      </c>
      <c r="P170" s="144">
        <f t="shared" si="11"/>
        <v>0</v>
      </c>
      <c r="Q170" s="144">
        <v>0.22</v>
      </c>
      <c r="R170" s="144">
        <f t="shared" si="12"/>
        <v>0.22</v>
      </c>
      <c r="S170" s="144">
        <v>0</v>
      </c>
      <c r="T170" s="145">
        <f t="shared" si="13"/>
        <v>0</v>
      </c>
      <c r="AR170" s="146" t="s">
        <v>173</v>
      </c>
      <c r="AT170" s="146" t="s">
        <v>246</v>
      </c>
      <c r="AU170" s="146" t="s">
        <v>80</v>
      </c>
      <c r="AY170" s="13" t="s">
        <v>142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3" t="s">
        <v>80</v>
      </c>
      <c r="BK170" s="148">
        <f t="shared" si="19"/>
        <v>0</v>
      </c>
      <c r="BL170" s="13" t="s">
        <v>148</v>
      </c>
      <c r="BM170" s="146" t="s">
        <v>908</v>
      </c>
    </row>
    <row r="171" spans="2:65" s="1" customFormat="1" ht="24.2" customHeight="1">
      <c r="B171" s="135"/>
      <c r="C171" s="149" t="s">
        <v>909</v>
      </c>
      <c r="D171" s="149" t="s">
        <v>246</v>
      </c>
      <c r="E171" s="150" t="s">
        <v>910</v>
      </c>
      <c r="F171" s="151" t="s">
        <v>1427</v>
      </c>
      <c r="G171" s="152" t="s">
        <v>291</v>
      </c>
      <c r="H171" s="153">
        <v>1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33</v>
      </c>
      <c r="O171" s="144">
        <v>0</v>
      </c>
      <c r="P171" s="144">
        <f t="shared" si="11"/>
        <v>0</v>
      </c>
      <c r="Q171" s="144">
        <v>0.49</v>
      </c>
      <c r="R171" s="144">
        <f t="shared" si="12"/>
        <v>0.49</v>
      </c>
      <c r="S171" s="144">
        <v>0</v>
      </c>
      <c r="T171" s="145">
        <f t="shared" si="13"/>
        <v>0</v>
      </c>
      <c r="AR171" s="146" t="s">
        <v>173</v>
      </c>
      <c r="AT171" s="146" t="s">
        <v>246</v>
      </c>
      <c r="AU171" s="146" t="s">
        <v>80</v>
      </c>
      <c r="AY171" s="13" t="s">
        <v>142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3" t="s">
        <v>80</v>
      </c>
      <c r="BK171" s="148">
        <f t="shared" si="19"/>
        <v>0</v>
      </c>
      <c r="BL171" s="13" t="s">
        <v>148</v>
      </c>
      <c r="BM171" s="146" t="s">
        <v>911</v>
      </c>
    </row>
    <row r="172" spans="2:65" s="1" customFormat="1" ht="21.75" customHeight="1">
      <c r="B172" s="135"/>
      <c r="C172" s="149" t="s">
        <v>912</v>
      </c>
      <c r="D172" s="149" t="s">
        <v>246</v>
      </c>
      <c r="E172" s="150" t="s">
        <v>913</v>
      </c>
      <c r="F172" s="151" t="s">
        <v>1428</v>
      </c>
      <c r="G172" s="152" t="s">
        <v>291</v>
      </c>
      <c r="H172" s="153">
        <v>1</v>
      </c>
      <c r="I172" s="153"/>
      <c r="J172" s="153">
        <f t="shared" si="10"/>
        <v>0</v>
      </c>
      <c r="K172" s="154"/>
      <c r="L172" s="155"/>
      <c r="M172" s="156" t="s">
        <v>1</v>
      </c>
      <c r="N172" s="157" t="s">
        <v>33</v>
      </c>
      <c r="O172" s="144">
        <v>0</v>
      </c>
      <c r="P172" s="144">
        <f t="shared" si="11"/>
        <v>0</v>
      </c>
      <c r="Q172" s="144">
        <v>6.5000000000000002E-2</v>
      </c>
      <c r="R172" s="144">
        <f t="shared" si="12"/>
        <v>6.5000000000000002E-2</v>
      </c>
      <c r="S172" s="144">
        <v>0</v>
      </c>
      <c r="T172" s="145">
        <f t="shared" si="13"/>
        <v>0</v>
      </c>
      <c r="AR172" s="146" t="s">
        <v>173</v>
      </c>
      <c r="AT172" s="146" t="s">
        <v>246</v>
      </c>
      <c r="AU172" s="146" t="s">
        <v>80</v>
      </c>
      <c r="AY172" s="13" t="s">
        <v>142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3" t="s">
        <v>80</v>
      </c>
      <c r="BK172" s="148">
        <f t="shared" si="19"/>
        <v>0</v>
      </c>
      <c r="BL172" s="13" t="s">
        <v>148</v>
      </c>
      <c r="BM172" s="146" t="s">
        <v>914</v>
      </c>
    </row>
    <row r="173" spans="2:65" s="1" customFormat="1" ht="24.2" customHeight="1">
      <c r="B173" s="135"/>
      <c r="C173" s="136" t="s">
        <v>915</v>
      </c>
      <c r="D173" s="136" t="s">
        <v>144</v>
      </c>
      <c r="E173" s="137" t="s">
        <v>916</v>
      </c>
      <c r="F173" s="138" t="s">
        <v>917</v>
      </c>
      <c r="G173" s="139" t="s">
        <v>291</v>
      </c>
      <c r="H173" s="140">
        <v>1</v>
      </c>
      <c r="I173" s="140"/>
      <c r="J173" s="140">
        <f t="shared" si="10"/>
        <v>0</v>
      </c>
      <c r="K173" s="141"/>
      <c r="L173" s="25"/>
      <c r="M173" s="142" t="s">
        <v>1</v>
      </c>
      <c r="N173" s="143" t="s">
        <v>33</v>
      </c>
      <c r="O173" s="144">
        <v>2.0369999999999999</v>
      </c>
      <c r="P173" s="144">
        <f t="shared" si="11"/>
        <v>2.0369999999999999</v>
      </c>
      <c r="Q173" s="144">
        <v>2.6440000000000002E-2</v>
      </c>
      <c r="R173" s="144">
        <f t="shared" si="12"/>
        <v>2.6440000000000002E-2</v>
      </c>
      <c r="S173" s="144">
        <v>0</v>
      </c>
      <c r="T173" s="145">
        <f t="shared" si="13"/>
        <v>0</v>
      </c>
      <c r="AR173" s="146" t="s">
        <v>148</v>
      </c>
      <c r="AT173" s="146" t="s">
        <v>144</v>
      </c>
      <c r="AU173" s="146" t="s">
        <v>80</v>
      </c>
      <c r="AY173" s="13" t="s">
        <v>142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3" t="s">
        <v>80</v>
      </c>
      <c r="BK173" s="148">
        <f t="shared" si="19"/>
        <v>0</v>
      </c>
      <c r="BL173" s="13" t="s">
        <v>148</v>
      </c>
      <c r="BM173" s="146" t="s">
        <v>918</v>
      </c>
    </row>
    <row r="174" spans="2:65" s="1" customFormat="1" ht="16.5" customHeight="1">
      <c r="B174" s="135"/>
      <c r="C174" s="149" t="s">
        <v>919</v>
      </c>
      <c r="D174" s="149" t="s">
        <v>246</v>
      </c>
      <c r="E174" s="150" t="s">
        <v>920</v>
      </c>
      <c r="F174" s="151" t="s">
        <v>921</v>
      </c>
      <c r="G174" s="152" t="s">
        <v>291</v>
      </c>
      <c r="H174" s="153">
        <v>1</v>
      </c>
      <c r="I174" s="153"/>
      <c r="J174" s="153">
        <f t="shared" si="10"/>
        <v>0</v>
      </c>
      <c r="K174" s="154"/>
      <c r="L174" s="155"/>
      <c r="M174" s="156" t="s">
        <v>1</v>
      </c>
      <c r="N174" s="157" t="s">
        <v>33</v>
      </c>
      <c r="O174" s="144">
        <v>0</v>
      </c>
      <c r="P174" s="144">
        <f t="shared" si="11"/>
        <v>0</v>
      </c>
      <c r="Q174" s="144">
        <v>1.61</v>
      </c>
      <c r="R174" s="144">
        <f t="shared" si="12"/>
        <v>1.61</v>
      </c>
      <c r="S174" s="144">
        <v>0</v>
      </c>
      <c r="T174" s="145">
        <f t="shared" si="13"/>
        <v>0</v>
      </c>
      <c r="AR174" s="146" t="s">
        <v>173</v>
      </c>
      <c r="AT174" s="146" t="s">
        <v>246</v>
      </c>
      <c r="AU174" s="146" t="s">
        <v>80</v>
      </c>
      <c r="AY174" s="13" t="s">
        <v>142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3" t="s">
        <v>80</v>
      </c>
      <c r="BK174" s="148">
        <f t="shared" si="19"/>
        <v>0</v>
      </c>
      <c r="BL174" s="13" t="s">
        <v>148</v>
      </c>
      <c r="BM174" s="146" t="s">
        <v>922</v>
      </c>
    </row>
    <row r="175" spans="2:65" s="1" customFormat="1" ht="24.2" customHeight="1">
      <c r="B175" s="135"/>
      <c r="C175" s="149" t="s">
        <v>923</v>
      </c>
      <c r="D175" s="149" t="s">
        <v>246</v>
      </c>
      <c r="E175" s="150" t="s">
        <v>924</v>
      </c>
      <c r="F175" s="151" t="s">
        <v>1429</v>
      </c>
      <c r="G175" s="152" t="s">
        <v>291</v>
      </c>
      <c r="H175" s="153">
        <v>1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33</v>
      </c>
      <c r="O175" s="144">
        <v>0</v>
      </c>
      <c r="P175" s="144">
        <f t="shared" si="11"/>
        <v>0</v>
      </c>
      <c r="Q175" s="144">
        <v>7.0000000000000001E-3</v>
      </c>
      <c r="R175" s="144">
        <f t="shared" si="12"/>
        <v>7.0000000000000001E-3</v>
      </c>
      <c r="S175" s="144">
        <v>0</v>
      </c>
      <c r="T175" s="145">
        <f t="shared" si="13"/>
        <v>0</v>
      </c>
      <c r="AR175" s="146" t="s">
        <v>173</v>
      </c>
      <c r="AT175" s="146" t="s">
        <v>246</v>
      </c>
      <c r="AU175" s="146" t="s">
        <v>80</v>
      </c>
      <c r="AY175" s="13" t="s">
        <v>142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3" t="s">
        <v>80</v>
      </c>
      <c r="BK175" s="148">
        <f t="shared" si="19"/>
        <v>0</v>
      </c>
      <c r="BL175" s="13" t="s">
        <v>148</v>
      </c>
      <c r="BM175" s="146" t="s">
        <v>925</v>
      </c>
    </row>
    <row r="176" spans="2:65" s="1" customFormat="1" ht="33" customHeight="1">
      <c r="B176" s="135"/>
      <c r="C176" s="136" t="s">
        <v>926</v>
      </c>
      <c r="D176" s="136" t="s">
        <v>144</v>
      </c>
      <c r="E176" s="137" t="s">
        <v>927</v>
      </c>
      <c r="F176" s="138" t="s">
        <v>928</v>
      </c>
      <c r="G176" s="139" t="s">
        <v>291</v>
      </c>
      <c r="H176" s="140">
        <v>4</v>
      </c>
      <c r="I176" s="140"/>
      <c r="J176" s="140">
        <f t="shared" si="10"/>
        <v>0</v>
      </c>
      <c r="K176" s="141"/>
      <c r="L176" s="25"/>
      <c r="M176" s="142" t="s">
        <v>1</v>
      </c>
      <c r="N176" s="143" t="s">
        <v>33</v>
      </c>
      <c r="O176" s="144">
        <v>2.9620000000000002</v>
      </c>
      <c r="P176" s="144">
        <f t="shared" si="11"/>
        <v>11.848000000000001</v>
      </c>
      <c r="Q176" s="144">
        <v>3.0000000000000001E-5</v>
      </c>
      <c r="R176" s="144">
        <f t="shared" si="12"/>
        <v>1.2E-4</v>
      </c>
      <c r="S176" s="144">
        <v>0</v>
      </c>
      <c r="T176" s="145">
        <f t="shared" si="13"/>
        <v>0</v>
      </c>
      <c r="AR176" s="146" t="s">
        <v>148</v>
      </c>
      <c r="AT176" s="146" t="s">
        <v>144</v>
      </c>
      <c r="AU176" s="146" t="s">
        <v>80</v>
      </c>
      <c r="AY176" s="13" t="s">
        <v>142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3" t="s">
        <v>80</v>
      </c>
      <c r="BK176" s="148">
        <f t="shared" si="19"/>
        <v>0</v>
      </c>
      <c r="BL176" s="13" t="s">
        <v>148</v>
      </c>
      <c r="BM176" s="146" t="s">
        <v>929</v>
      </c>
    </row>
    <row r="177" spans="2:65" s="1" customFormat="1" ht="24.2" customHeight="1">
      <c r="B177" s="135"/>
      <c r="C177" s="149" t="s">
        <v>930</v>
      </c>
      <c r="D177" s="149" t="s">
        <v>246</v>
      </c>
      <c r="E177" s="150" t="s">
        <v>931</v>
      </c>
      <c r="F177" s="151" t="s">
        <v>932</v>
      </c>
      <c r="G177" s="152" t="s">
        <v>291</v>
      </c>
      <c r="H177" s="153">
        <v>4</v>
      </c>
      <c r="I177" s="153"/>
      <c r="J177" s="153">
        <f t="shared" si="10"/>
        <v>0</v>
      </c>
      <c r="K177" s="154"/>
      <c r="L177" s="155"/>
      <c r="M177" s="156" t="s">
        <v>1</v>
      </c>
      <c r="N177" s="157" t="s">
        <v>33</v>
      </c>
      <c r="O177" s="144">
        <v>0</v>
      </c>
      <c r="P177" s="144">
        <f t="shared" si="11"/>
        <v>0</v>
      </c>
      <c r="Q177" s="144">
        <v>1.269E-2</v>
      </c>
      <c r="R177" s="144">
        <f t="shared" si="12"/>
        <v>5.076E-2</v>
      </c>
      <c r="S177" s="144">
        <v>0</v>
      </c>
      <c r="T177" s="145">
        <f t="shared" si="13"/>
        <v>0</v>
      </c>
      <c r="AR177" s="146" t="s">
        <v>173</v>
      </c>
      <c r="AT177" s="146" t="s">
        <v>246</v>
      </c>
      <c r="AU177" s="146" t="s">
        <v>80</v>
      </c>
      <c r="AY177" s="13" t="s">
        <v>142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3" t="s">
        <v>80</v>
      </c>
      <c r="BK177" s="148">
        <f t="shared" si="19"/>
        <v>0</v>
      </c>
      <c r="BL177" s="13" t="s">
        <v>148</v>
      </c>
      <c r="BM177" s="146" t="s">
        <v>933</v>
      </c>
    </row>
    <row r="178" spans="2:65" s="1" customFormat="1" ht="33" customHeight="1">
      <c r="B178" s="135"/>
      <c r="C178" s="149" t="s">
        <v>934</v>
      </c>
      <c r="D178" s="149" t="s">
        <v>246</v>
      </c>
      <c r="E178" s="150" t="s">
        <v>935</v>
      </c>
      <c r="F178" s="151" t="s">
        <v>936</v>
      </c>
      <c r="G178" s="152" t="s">
        <v>291</v>
      </c>
      <c r="H178" s="153">
        <v>4</v>
      </c>
      <c r="I178" s="153"/>
      <c r="J178" s="153">
        <f t="shared" si="10"/>
        <v>0</v>
      </c>
      <c r="K178" s="154"/>
      <c r="L178" s="155"/>
      <c r="M178" s="156" t="s">
        <v>1</v>
      </c>
      <c r="N178" s="157" t="s">
        <v>33</v>
      </c>
      <c r="O178" s="144">
        <v>0</v>
      </c>
      <c r="P178" s="144">
        <f t="shared" si="11"/>
        <v>0</v>
      </c>
      <c r="Q178" s="144">
        <v>5.5300000000000002E-3</v>
      </c>
      <c r="R178" s="144">
        <f t="shared" si="12"/>
        <v>2.2120000000000001E-2</v>
      </c>
      <c r="S178" s="144">
        <v>0</v>
      </c>
      <c r="T178" s="145">
        <f t="shared" si="13"/>
        <v>0</v>
      </c>
      <c r="AR178" s="146" t="s">
        <v>173</v>
      </c>
      <c r="AT178" s="146" t="s">
        <v>246</v>
      </c>
      <c r="AU178" s="146" t="s">
        <v>80</v>
      </c>
      <c r="AY178" s="13" t="s">
        <v>142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3" t="s">
        <v>80</v>
      </c>
      <c r="BK178" s="148">
        <f t="shared" si="19"/>
        <v>0</v>
      </c>
      <c r="BL178" s="13" t="s">
        <v>148</v>
      </c>
      <c r="BM178" s="146" t="s">
        <v>937</v>
      </c>
    </row>
    <row r="179" spans="2:65" s="1" customFormat="1" ht="24.2" customHeight="1">
      <c r="B179" s="135"/>
      <c r="C179" s="136" t="s">
        <v>938</v>
      </c>
      <c r="D179" s="136" t="s">
        <v>144</v>
      </c>
      <c r="E179" s="137" t="s">
        <v>939</v>
      </c>
      <c r="F179" s="138" t="s">
        <v>577</v>
      </c>
      <c r="G179" s="139" t="s">
        <v>291</v>
      </c>
      <c r="H179" s="140">
        <v>1</v>
      </c>
      <c r="I179" s="140"/>
      <c r="J179" s="140">
        <f t="shared" si="10"/>
        <v>0</v>
      </c>
      <c r="K179" s="141"/>
      <c r="L179" s="25"/>
      <c r="M179" s="142" t="s">
        <v>1</v>
      </c>
      <c r="N179" s="143" t="s">
        <v>33</v>
      </c>
      <c r="O179" s="144">
        <v>0.64300000000000002</v>
      </c>
      <c r="P179" s="144">
        <f t="shared" si="11"/>
        <v>0.64300000000000002</v>
      </c>
      <c r="Q179" s="144">
        <v>4.1999999999999997E-3</v>
      </c>
      <c r="R179" s="144">
        <f t="shared" si="12"/>
        <v>4.1999999999999997E-3</v>
      </c>
      <c r="S179" s="144">
        <v>0</v>
      </c>
      <c r="T179" s="145">
        <f t="shared" si="13"/>
        <v>0</v>
      </c>
      <c r="AR179" s="146" t="s">
        <v>148</v>
      </c>
      <c r="AT179" s="146" t="s">
        <v>144</v>
      </c>
      <c r="AU179" s="146" t="s">
        <v>80</v>
      </c>
      <c r="AY179" s="13" t="s">
        <v>142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3" t="s">
        <v>80</v>
      </c>
      <c r="BK179" s="148">
        <f t="shared" si="19"/>
        <v>0</v>
      </c>
      <c r="BL179" s="13" t="s">
        <v>148</v>
      </c>
      <c r="BM179" s="146" t="s">
        <v>940</v>
      </c>
    </row>
    <row r="180" spans="2:65" s="1" customFormat="1" ht="38.1" customHeight="1">
      <c r="B180" s="135"/>
      <c r="C180" s="149" t="s">
        <v>941</v>
      </c>
      <c r="D180" s="149" t="s">
        <v>246</v>
      </c>
      <c r="E180" s="150" t="s">
        <v>942</v>
      </c>
      <c r="F180" s="151" t="s">
        <v>1430</v>
      </c>
      <c r="G180" s="152" t="s">
        <v>291</v>
      </c>
      <c r="H180" s="153">
        <v>1</v>
      </c>
      <c r="I180" s="153"/>
      <c r="J180" s="153">
        <f t="shared" si="10"/>
        <v>0</v>
      </c>
      <c r="K180" s="154"/>
      <c r="L180" s="155"/>
      <c r="M180" s="156" t="s">
        <v>1</v>
      </c>
      <c r="N180" s="157" t="s">
        <v>33</v>
      </c>
      <c r="O180" s="144">
        <v>0</v>
      </c>
      <c r="P180" s="144">
        <f t="shared" si="11"/>
        <v>0</v>
      </c>
      <c r="Q180" s="144">
        <v>6.9000000000000006E-2</v>
      </c>
      <c r="R180" s="144">
        <f t="shared" si="12"/>
        <v>6.9000000000000006E-2</v>
      </c>
      <c r="S180" s="144">
        <v>0</v>
      </c>
      <c r="T180" s="145">
        <f t="shared" si="13"/>
        <v>0</v>
      </c>
      <c r="AR180" s="146" t="s">
        <v>173</v>
      </c>
      <c r="AT180" s="146" t="s">
        <v>246</v>
      </c>
      <c r="AU180" s="146" t="s">
        <v>80</v>
      </c>
      <c r="AY180" s="13" t="s">
        <v>142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3" t="s">
        <v>80</v>
      </c>
      <c r="BK180" s="148">
        <f t="shared" si="19"/>
        <v>0</v>
      </c>
      <c r="BL180" s="13" t="s">
        <v>148</v>
      </c>
      <c r="BM180" s="146" t="s">
        <v>943</v>
      </c>
    </row>
    <row r="181" spans="2:65" s="1" customFormat="1" ht="24.2" customHeight="1">
      <c r="B181" s="135"/>
      <c r="C181" s="136" t="s">
        <v>944</v>
      </c>
      <c r="D181" s="136" t="s">
        <v>144</v>
      </c>
      <c r="E181" s="137" t="s">
        <v>945</v>
      </c>
      <c r="F181" s="138" t="s">
        <v>716</v>
      </c>
      <c r="G181" s="139" t="s">
        <v>291</v>
      </c>
      <c r="H181" s="140">
        <v>1</v>
      </c>
      <c r="I181" s="140"/>
      <c r="J181" s="140">
        <f t="shared" si="10"/>
        <v>0</v>
      </c>
      <c r="K181" s="141"/>
      <c r="L181" s="25"/>
      <c r="M181" s="142" t="s">
        <v>1</v>
      </c>
      <c r="N181" s="143" t="s">
        <v>33</v>
      </c>
      <c r="O181" s="144">
        <v>1.002</v>
      </c>
      <c r="P181" s="144">
        <f t="shared" si="11"/>
        <v>1.002</v>
      </c>
      <c r="Q181" s="144">
        <v>6.3E-3</v>
      </c>
      <c r="R181" s="144">
        <f t="shared" si="12"/>
        <v>6.3E-3</v>
      </c>
      <c r="S181" s="144">
        <v>0</v>
      </c>
      <c r="T181" s="145">
        <f t="shared" si="13"/>
        <v>0</v>
      </c>
      <c r="AR181" s="146" t="s">
        <v>148</v>
      </c>
      <c r="AT181" s="146" t="s">
        <v>144</v>
      </c>
      <c r="AU181" s="146" t="s">
        <v>80</v>
      </c>
      <c r="AY181" s="13" t="s">
        <v>142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3" t="s">
        <v>80</v>
      </c>
      <c r="BK181" s="148">
        <f t="shared" si="19"/>
        <v>0</v>
      </c>
      <c r="BL181" s="13" t="s">
        <v>148</v>
      </c>
      <c r="BM181" s="146" t="s">
        <v>946</v>
      </c>
    </row>
    <row r="182" spans="2:65" s="1" customFormat="1" ht="16.5" customHeight="1">
      <c r="B182" s="135"/>
      <c r="C182" s="149" t="s">
        <v>947</v>
      </c>
      <c r="D182" s="149" t="s">
        <v>246</v>
      </c>
      <c r="E182" s="150" t="s">
        <v>948</v>
      </c>
      <c r="F182" s="151" t="s">
        <v>949</v>
      </c>
      <c r="G182" s="152" t="s">
        <v>291</v>
      </c>
      <c r="H182" s="153">
        <v>1</v>
      </c>
      <c r="I182" s="153"/>
      <c r="J182" s="153">
        <f t="shared" si="10"/>
        <v>0</v>
      </c>
      <c r="K182" s="154"/>
      <c r="L182" s="155"/>
      <c r="M182" s="156" t="s">
        <v>1</v>
      </c>
      <c r="N182" s="157" t="s">
        <v>33</v>
      </c>
      <c r="O182" s="144">
        <v>0</v>
      </c>
      <c r="P182" s="144">
        <f t="shared" si="11"/>
        <v>0</v>
      </c>
      <c r="Q182" s="144">
        <v>3.5000000000000003E-2</v>
      </c>
      <c r="R182" s="144">
        <f t="shared" si="12"/>
        <v>3.5000000000000003E-2</v>
      </c>
      <c r="S182" s="144">
        <v>0</v>
      </c>
      <c r="T182" s="145">
        <f t="shared" si="13"/>
        <v>0</v>
      </c>
      <c r="AR182" s="146" t="s">
        <v>173</v>
      </c>
      <c r="AT182" s="146" t="s">
        <v>246</v>
      </c>
      <c r="AU182" s="146" t="s">
        <v>80</v>
      </c>
      <c r="AY182" s="13" t="s">
        <v>142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3" t="s">
        <v>80</v>
      </c>
      <c r="BK182" s="148">
        <f t="shared" si="19"/>
        <v>0</v>
      </c>
      <c r="BL182" s="13" t="s">
        <v>148</v>
      </c>
      <c r="BM182" s="146" t="s">
        <v>950</v>
      </c>
    </row>
    <row r="183" spans="2:65" s="1" customFormat="1" ht="24.2" customHeight="1">
      <c r="B183" s="135"/>
      <c r="C183" s="136" t="s">
        <v>735</v>
      </c>
      <c r="D183" s="136" t="s">
        <v>144</v>
      </c>
      <c r="E183" s="137" t="s">
        <v>951</v>
      </c>
      <c r="F183" s="138" t="s">
        <v>952</v>
      </c>
      <c r="G183" s="139" t="s">
        <v>253</v>
      </c>
      <c r="H183" s="140">
        <v>129</v>
      </c>
      <c r="I183" s="140"/>
      <c r="J183" s="140">
        <f t="shared" si="10"/>
        <v>0</v>
      </c>
      <c r="K183" s="141"/>
      <c r="L183" s="25"/>
      <c r="M183" s="142" t="s">
        <v>1</v>
      </c>
      <c r="N183" s="143" t="s">
        <v>33</v>
      </c>
      <c r="O183" s="144">
        <v>5.2999999999999999E-2</v>
      </c>
      <c r="P183" s="144">
        <f t="shared" si="11"/>
        <v>6.8369999999999997</v>
      </c>
      <c r="Q183" s="144">
        <v>1E-4</v>
      </c>
      <c r="R183" s="144">
        <f t="shared" si="12"/>
        <v>1.29E-2</v>
      </c>
      <c r="S183" s="144">
        <v>0</v>
      </c>
      <c r="T183" s="145">
        <f t="shared" si="13"/>
        <v>0</v>
      </c>
      <c r="AR183" s="146" t="s">
        <v>646</v>
      </c>
      <c r="AT183" s="146" t="s">
        <v>144</v>
      </c>
      <c r="AU183" s="146" t="s">
        <v>80</v>
      </c>
      <c r="AY183" s="13" t="s">
        <v>142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3" t="s">
        <v>80</v>
      </c>
      <c r="BK183" s="148">
        <f t="shared" si="19"/>
        <v>0</v>
      </c>
      <c r="BL183" s="13" t="s">
        <v>646</v>
      </c>
      <c r="BM183" s="146" t="s">
        <v>953</v>
      </c>
    </row>
    <row r="184" spans="2:65" s="11" customFormat="1" ht="23.1" customHeight="1">
      <c r="B184" s="124"/>
      <c r="D184" s="125" t="s">
        <v>66</v>
      </c>
      <c r="E184" s="133" t="s">
        <v>231</v>
      </c>
      <c r="F184" s="133" t="s">
        <v>232</v>
      </c>
      <c r="J184" s="134">
        <f>BK184</f>
        <v>0</v>
      </c>
      <c r="L184" s="124"/>
      <c r="M184" s="128"/>
      <c r="P184" s="129">
        <f>P185</f>
        <v>0</v>
      </c>
      <c r="R184" s="129">
        <f>R185</f>
        <v>0</v>
      </c>
      <c r="T184" s="130">
        <f>T185</f>
        <v>0</v>
      </c>
      <c r="AR184" s="125" t="s">
        <v>74</v>
      </c>
      <c r="AT184" s="131" t="s">
        <v>66</v>
      </c>
      <c r="AU184" s="131" t="s">
        <v>74</v>
      </c>
      <c r="AY184" s="125" t="s">
        <v>142</v>
      </c>
      <c r="BK184" s="132">
        <f>BK185</f>
        <v>0</v>
      </c>
    </row>
    <row r="185" spans="2:65" s="1" customFormat="1" ht="33" customHeight="1">
      <c r="B185" s="135"/>
      <c r="C185" s="136" t="s">
        <v>316</v>
      </c>
      <c r="D185" s="136" t="s">
        <v>144</v>
      </c>
      <c r="E185" s="137" t="s">
        <v>589</v>
      </c>
      <c r="F185" s="138" t="s">
        <v>590</v>
      </c>
      <c r="G185" s="139" t="s">
        <v>213</v>
      </c>
      <c r="H185" s="140">
        <v>61.481000000000002</v>
      </c>
      <c r="I185" s="140"/>
      <c r="J185" s="140">
        <f>ROUND(I185*H185,3)</f>
        <v>0</v>
      </c>
      <c r="K185" s="141"/>
      <c r="L185" s="25"/>
      <c r="M185" s="142" t="s">
        <v>1</v>
      </c>
      <c r="N185" s="143" t="s">
        <v>33</v>
      </c>
      <c r="O185" s="144">
        <v>0</v>
      </c>
      <c r="P185" s="144">
        <f>O185*H185</f>
        <v>0</v>
      </c>
      <c r="Q185" s="144">
        <v>0</v>
      </c>
      <c r="R185" s="144">
        <f>Q185*H185</f>
        <v>0</v>
      </c>
      <c r="S185" s="144">
        <v>0</v>
      </c>
      <c r="T185" s="145">
        <f>S185*H185</f>
        <v>0</v>
      </c>
      <c r="AR185" s="146" t="s">
        <v>148</v>
      </c>
      <c r="AT185" s="146" t="s">
        <v>144</v>
      </c>
      <c r="AU185" s="146" t="s">
        <v>80</v>
      </c>
      <c r="AY185" s="13" t="s">
        <v>142</v>
      </c>
      <c r="BE185" s="147">
        <f>IF(N185="základná",J185,0)</f>
        <v>0</v>
      </c>
      <c r="BF185" s="147">
        <f>IF(N185="znížená",J185,0)</f>
        <v>0</v>
      </c>
      <c r="BG185" s="147">
        <f>IF(N185="zákl. prenesená",J185,0)</f>
        <v>0</v>
      </c>
      <c r="BH185" s="147">
        <f>IF(N185="zníž. prenesená",J185,0)</f>
        <v>0</v>
      </c>
      <c r="BI185" s="147">
        <f>IF(N185="nulová",J185,0)</f>
        <v>0</v>
      </c>
      <c r="BJ185" s="13" t="s">
        <v>80</v>
      </c>
      <c r="BK185" s="148">
        <f>ROUND(I185*H185,3)</f>
        <v>0</v>
      </c>
      <c r="BL185" s="13" t="s">
        <v>148</v>
      </c>
      <c r="BM185" s="146" t="s">
        <v>954</v>
      </c>
    </row>
    <row r="186" spans="2:65" s="11" customFormat="1" ht="26.1" customHeight="1">
      <c r="B186" s="124"/>
      <c r="D186" s="125" t="s">
        <v>66</v>
      </c>
      <c r="E186" s="126" t="s">
        <v>955</v>
      </c>
      <c r="F186" s="126" t="s">
        <v>956</v>
      </c>
      <c r="J186" s="127">
        <f>BK186</f>
        <v>0</v>
      </c>
      <c r="L186" s="124"/>
      <c r="M186" s="128"/>
      <c r="P186" s="129">
        <f>P187</f>
        <v>2.7098</v>
      </c>
      <c r="R186" s="129">
        <f>R187</f>
        <v>5.5500000000000002E-3</v>
      </c>
      <c r="T186" s="130">
        <f>T187</f>
        <v>0</v>
      </c>
      <c r="AR186" s="125" t="s">
        <v>80</v>
      </c>
      <c r="AT186" s="131" t="s">
        <v>66</v>
      </c>
      <c r="AU186" s="131" t="s">
        <v>67</v>
      </c>
      <c r="AY186" s="125" t="s">
        <v>142</v>
      </c>
      <c r="BK186" s="132">
        <f>BK187</f>
        <v>0</v>
      </c>
    </row>
    <row r="187" spans="2:65" s="1" customFormat="1" ht="24.2" customHeight="1">
      <c r="B187" s="135"/>
      <c r="C187" s="136" t="s">
        <v>696</v>
      </c>
      <c r="D187" s="136" t="s">
        <v>144</v>
      </c>
      <c r="E187" s="137" t="s">
        <v>957</v>
      </c>
      <c r="F187" s="138" t="s">
        <v>958</v>
      </c>
      <c r="G187" s="139" t="s">
        <v>291</v>
      </c>
      <c r="H187" s="140">
        <v>5</v>
      </c>
      <c r="I187" s="140"/>
      <c r="J187" s="140">
        <f>ROUND(I187*H187,3)</f>
        <v>0</v>
      </c>
      <c r="K187" s="141"/>
      <c r="L187" s="25"/>
      <c r="M187" s="142" t="s">
        <v>1</v>
      </c>
      <c r="N187" s="143" t="s">
        <v>33</v>
      </c>
      <c r="O187" s="144">
        <v>0.54196</v>
      </c>
      <c r="P187" s="144">
        <f>O187*H187</f>
        <v>2.7098</v>
      </c>
      <c r="Q187" s="144">
        <v>1.1100000000000001E-3</v>
      </c>
      <c r="R187" s="144">
        <f>Q187*H187</f>
        <v>5.5500000000000002E-3</v>
      </c>
      <c r="S187" s="144">
        <v>0</v>
      </c>
      <c r="T187" s="145">
        <f>S187*H187</f>
        <v>0</v>
      </c>
      <c r="AR187" s="146" t="s">
        <v>206</v>
      </c>
      <c r="AT187" s="146" t="s">
        <v>144</v>
      </c>
      <c r="AU187" s="146" t="s">
        <v>74</v>
      </c>
      <c r="AY187" s="13" t="s">
        <v>142</v>
      </c>
      <c r="BE187" s="147">
        <f>IF(N187="základná",J187,0)</f>
        <v>0</v>
      </c>
      <c r="BF187" s="147">
        <f>IF(N187="znížená",J187,0)</f>
        <v>0</v>
      </c>
      <c r="BG187" s="147">
        <f>IF(N187="zákl. prenesená",J187,0)</f>
        <v>0</v>
      </c>
      <c r="BH187" s="147">
        <f>IF(N187="zníž. prenesená",J187,0)</f>
        <v>0</v>
      </c>
      <c r="BI187" s="147">
        <f>IF(N187="nulová",J187,0)</f>
        <v>0</v>
      </c>
      <c r="BJ187" s="13" t="s">
        <v>80</v>
      </c>
      <c r="BK187" s="148">
        <f>ROUND(I187*H187,3)</f>
        <v>0</v>
      </c>
      <c r="BL187" s="13" t="s">
        <v>206</v>
      </c>
      <c r="BM187" s="146" t="s">
        <v>959</v>
      </c>
    </row>
    <row r="188" spans="2:65" s="11" customFormat="1" ht="26.1" customHeight="1">
      <c r="B188" s="124"/>
      <c r="D188" s="125" t="s">
        <v>66</v>
      </c>
      <c r="E188" s="126" t="s">
        <v>237</v>
      </c>
      <c r="F188" s="126" t="s">
        <v>238</v>
      </c>
      <c r="J188" s="127">
        <f>BK188</f>
        <v>0</v>
      </c>
      <c r="L188" s="124"/>
      <c r="M188" s="128"/>
      <c r="P188" s="129">
        <v>0</v>
      </c>
      <c r="R188" s="129">
        <v>0</v>
      </c>
      <c r="T188" s="130">
        <v>0</v>
      </c>
      <c r="AR188" s="125" t="s">
        <v>80</v>
      </c>
      <c r="AT188" s="131" t="s">
        <v>66</v>
      </c>
      <c r="AU188" s="131" t="s">
        <v>67</v>
      </c>
      <c r="AY188" s="125" t="s">
        <v>142</v>
      </c>
      <c r="BK188" s="132">
        <v>0</v>
      </c>
    </row>
    <row r="189" spans="2:65" s="11" customFormat="1" ht="26.1" customHeight="1">
      <c r="B189" s="124"/>
      <c r="D189" s="125" t="s">
        <v>66</v>
      </c>
      <c r="E189" s="126" t="s">
        <v>641</v>
      </c>
      <c r="F189" s="126" t="s">
        <v>642</v>
      </c>
      <c r="J189" s="127">
        <f>BK189</f>
        <v>0</v>
      </c>
      <c r="L189" s="124"/>
      <c r="M189" s="128"/>
      <c r="P189" s="129">
        <f>SUM(P190:P191)</f>
        <v>16.05</v>
      </c>
      <c r="R189" s="129">
        <f>SUM(R190:R191)</f>
        <v>0</v>
      </c>
      <c r="T189" s="130">
        <f>SUM(T190:T191)</f>
        <v>0</v>
      </c>
      <c r="AR189" s="125" t="s">
        <v>148</v>
      </c>
      <c r="AT189" s="131" t="s">
        <v>66</v>
      </c>
      <c r="AU189" s="131" t="s">
        <v>67</v>
      </c>
      <c r="AY189" s="125" t="s">
        <v>142</v>
      </c>
      <c r="BK189" s="132">
        <f>SUM(BK190:BK191)</f>
        <v>0</v>
      </c>
    </row>
    <row r="190" spans="2:65" s="1" customFormat="1" ht="38.1" customHeight="1">
      <c r="B190" s="135"/>
      <c r="C190" s="136" t="s">
        <v>731</v>
      </c>
      <c r="D190" s="136" t="s">
        <v>144</v>
      </c>
      <c r="E190" s="137" t="s">
        <v>960</v>
      </c>
      <c r="F190" s="138" t="s">
        <v>961</v>
      </c>
      <c r="G190" s="139" t="s">
        <v>645</v>
      </c>
      <c r="H190" s="140">
        <v>10</v>
      </c>
      <c r="I190" s="140"/>
      <c r="J190" s="140">
        <f>ROUND(I190*H190,3)</f>
        <v>0</v>
      </c>
      <c r="K190" s="141"/>
      <c r="L190" s="25"/>
      <c r="M190" s="142" t="s">
        <v>1</v>
      </c>
      <c r="N190" s="143" t="s">
        <v>33</v>
      </c>
      <c r="O190" s="144">
        <v>1.06</v>
      </c>
      <c r="P190" s="144">
        <f>O190*H190</f>
        <v>10.600000000000001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646</v>
      </c>
      <c r="AT190" s="146" t="s">
        <v>144</v>
      </c>
      <c r="AU190" s="146" t="s">
        <v>74</v>
      </c>
      <c r="AY190" s="13" t="s">
        <v>142</v>
      </c>
      <c r="BE190" s="147">
        <f>IF(N190="základná",J190,0)</f>
        <v>0</v>
      </c>
      <c r="BF190" s="147">
        <f>IF(N190="znížená",J190,0)</f>
        <v>0</v>
      </c>
      <c r="BG190" s="147">
        <f>IF(N190="zákl. prenesená",J190,0)</f>
        <v>0</v>
      </c>
      <c r="BH190" s="147">
        <f>IF(N190="zníž. prenesená",J190,0)</f>
        <v>0</v>
      </c>
      <c r="BI190" s="147">
        <f>IF(N190="nulová",J190,0)</f>
        <v>0</v>
      </c>
      <c r="BJ190" s="13" t="s">
        <v>80</v>
      </c>
      <c r="BK190" s="148">
        <f>ROUND(I190*H190,3)</f>
        <v>0</v>
      </c>
      <c r="BL190" s="13" t="s">
        <v>646</v>
      </c>
      <c r="BM190" s="146" t="s">
        <v>962</v>
      </c>
    </row>
    <row r="191" spans="2:65" s="1" customFormat="1" ht="38.1" customHeight="1">
      <c r="B191" s="135"/>
      <c r="C191" s="136" t="s">
        <v>743</v>
      </c>
      <c r="D191" s="136" t="s">
        <v>144</v>
      </c>
      <c r="E191" s="137" t="s">
        <v>963</v>
      </c>
      <c r="F191" s="138" t="s">
        <v>964</v>
      </c>
      <c r="G191" s="139" t="s">
        <v>645</v>
      </c>
      <c r="H191" s="140">
        <v>5</v>
      </c>
      <c r="I191" s="140"/>
      <c r="J191" s="140">
        <f>ROUND(I191*H191,3)</f>
        <v>0</v>
      </c>
      <c r="K191" s="141"/>
      <c r="L191" s="25"/>
      <c r="M191" s="158" t="s">
        <v>1</v>
      </c>
      <c r="N191" s="159" t="s">
        <v>33</v>
      </c>
      <c r="O191" s="160">
        <v>1.0900000000000001</v>
      </c>
      <c r="P191" s="160">
        <f>O191*H191</f>
        <v>5.45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AR191" s="146" t="s">
        <v>646</v>
      </c>
      <c r="AT191" s="146" t="s">
        <v>144</v>
      </c>
      <c r="AU191" s="146" t="s">
        <v>74</v>
      </c>
      <c r="AY191" s="13" t="s">
        <v>142</v>
      </c>
      <c r="BE191" s="147">
        <f>IF(N191="základná",J191,0)</f>
        <v>0</v>
      </c>
      <c r="BF191" s="147">
        <f>IF(N191="znížená",J191,0)</f>
        <v>0</v>
      </c>
      <c r="BG191" s="147">
        <f>IF(N191="zákl. prenesená",J191,0)</f>
        <v>0</v>
      </c>
      <c r="BH191" s="147">
        <f>IF(N191="zníž. prenesená",J191,0)</f>
        <v>0</v>
      </c>
      <c r="BI191" s="147">
        <f>IF(N191="nulová",J191,0)</f>
        <v>0</v>
      </c>
      <c r="BJ191" s="13" t="s">
        <v>80</v>
      </c>
      <c r="BK191" s="148">
        <f>ROUND(I191*H191,3)</f>
        <v>0</v>
      </c>
      <c r="BL191" s="13" t="s">
        <v>646</v>
      </c>
      <c r="BM191" s="146" t="s">
        <v>965</v>
      </c>
    </row>
    <row r="192" spans="2:65" s="1" customFormat="1" ht="6.95" customHeight="1"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25"/>
    </row>
  </sheetData>
  <autoFilter ref="C123:K191" xr:uid="{00000000-0009-0000-0000-000006000000}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5" fitToHeight="100" orientation="portrait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M160"/>
  <sheetViews>
    <sheetView showGridLines="0" view="pageBreakPreview" topLeftCell="A148" zoomScale="120" zoomScaleNormal="100" workbookViewId="0">
      <selection activeCell="F145" sqref="F145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966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19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498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499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500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ROUND((SUM(BE126:BE159)),  2)</f>
        <v>0</v>
      </c>
      <c r="G33" s="93"/>
      <c r="H33" s="93"/>
      <c r="I33" s="94">
        <v>0.2</v>
      </c>
      <c r="J33" s="92">
        <f>ROUND(((SUM(BE126:BE159))*I33),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ROUND((SUM(BF126:BF159)),  2)</f>
        <v>0</v>
      </c>
      <c r="I34" s="95">
        <v>0.2</v>
      </c>
      <c r="J34" s="81">
        <f>ROUND(((SUM(BF126:BF159))*I34),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ROUND((SUM(BG126:BG159)),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ROUND((SUM(BH126:BH159)),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ROUND((SUM(BI126:BI159)),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06 - Kanalizačná prípojka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>Lenartov,p.č.: 2829/1, 2829/2, 2831/23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25.7" customHeight="1">
      <c r="B91" s="25"/>
      <c r="C91" s="22" t="s">
        <v>17</v>
      </c>
      <c r="F91" s="20" t="str">
        <f>E15</f>
        <v>Zuzana Jurová, Malcov 113, okr. Bardejov, 086 06</v>
      </c>
      <c r="I91" s="22" t="s">
        <v>22</v>
      </c>
      <c r="J91" s="23" t="str">
        <f>E21</f>
        <v>Ing. Pavol Fedorčák, PhD.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J126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116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2:12" s="9" customFormat="1" ht="20.100000000000001" customHeight="1">
      <c r="B98" s="111"/>
      <c r="D98" s="112" t="s">
        <v>117</v>
      </c>
      <c r="E98" s="113"/>
      <c r="F98" s="113"/>
      <c r="G98" s="113"/>
      <c r="H98" s="113"/>
      <c r="I98" s="113"/>
      <c r="J98" s="114">
        <f>J128</f>
        <v>0</v>
      </c>
      <c r="L98" s="111"/>
    </row>
    <row r="99" spans="2:12" s="9" customFormat="1" ht="20.100000000000001" customHeight="1">
      <c r="B99" s="111"/>
      <c r="D99" s="112" t="s">
        <v>501</v>
      </c>
      <c r="E99" s="113"/>
      <c r="F99" s="113"/>
      <c r="G99" s="113"/>
      <c r="H99" s="113"/>
      <c r="I99" s="113"/>
      <c r="J99" s="114">
        <f>J135</f>
        <v>0</v>
      </c>
      <c r="L99" s="111"/>
    </row>
    <row r="100" spans="2:12" s="9" customFormat="1" ht="20.100000000000001" customHeight="1">
      <c r="B100" s="111"/>
      <c r="D100" s="112" t="s">
        <v>502</v>
      </c>
      <c r="E100" s="113"/>
      <c r="F100" s="113"/>
      <c r="G100" s="113"/>
      <c r="H100" s="113"/>
      <c r="I100" s="113"/>
      <c r="J100" s="114">
        <f>J140</f>
        <v>0</v>
      </c>
      <c r="L100" s="111"/>
    </row>
    <row r="101" spans="2:12" s="9" customFormat="1" ht="20.100000000000001" customHeight="1">
      <c r="B101" s="111"/>
      <c r="D101" s="112" t="s">
        <v>120</v>
      </c>
      <c r="E101" s="113"/>
      <c r="F101" s="113"/>
      <c r="G101" s="113"/>
      <c r="H101" s="113"/>
      <c r="I101" s="113"/>
      <c r="J101" s="114">
        <f>J148</f>
        <v>0</v>
      </c>
      <c r="L101" s="111"/>
    </row>
    <row r="102" spans="2:12" s="8" customFormat="1" ht="24.95" customHeight="1">
      <c r="B102" s="107"/>
      <c r="D102" s="108" t="s">
        <v>121</v>
      </c>
      <c r="E102" s="109"/>
      <c r="F102" s="109"/>
      <c r="G102" s="109"/>
      <c r="H102" s="109"/>
      <c r="I102" s="109"/>
      <c r="J102" s="110">
        <f>J151</f>
        <v>0</v>
      </c>
      <c r="L102" s="107"/>
    </row>
    <row r="103" spans="2:12" s="9" customFormat="1" ht="20.100000000000001" customHeight="1">
      <c r="B103" s="111"/>
      <c r="D103" s="112" t="s">
        <v>123</v>
      </c>
      <c r="E103" s="113"/>
      <c r="F103" s="113"/>
      <c r="G103" s="113"/>
      <c r="H103" s="113"/>
      <c r="I103" s="113"/>
      <c r="J103" s="114">
        <f>J152</f>
        <v>0</v>
      </c>
      <c r="L103" s="111"/>
    </row>
    <row r="104" spans="2:12" s="8" customFormat="1" ht="24.95" customHeight="1">
      <c r="B104" s="107"/>
      <c r="D104" s="108" t="s">
        <v>649</v>
      </c>
      <c r="E104" s="109"/>
      <c r="F104" s="109"/>
      <c r="G104" s="109"/>
      <c r="H104" s="109"/>
      <c r="I104" s="109"/>
      <c r="J104" s="110">
        <f>J154</f>
        <v>0</v>
      </c>
      <c r="L104" s="107"/>
    </row>
    <row r="105" spans="2:12" s="9" customFormat="1" ht="20.100000000000001" customHeight="1">
      <c r="B105" s="111"/>
      <c r="D105" s="112" t="s">
        <v>504</v>
      </c>
      <c r="E105" s="113"/>
      <c r="F105" s="113"/>
      <c r="G105" s="113"/>
      <c r="H105" s="113"/>
      <c r="I105" s="113"/>
      <c r="J105" s="114">
        <f>J155</f>
        <v>0</v>
      </c>
      <c r="L105" s="111"/>
    </row>
    <row r="106" spans="2:12" s="8" customFormat="1" ht="24.95" customHeight="1">
      <c r="B106" s="107"/>
      <c r="D106" s="108" t="s">
        <v>505</v>
      </c>
      <c r="E106" s="109"/>
      <c r="F106" s="109"/>
      <c r="G106" s="109"/>
      <c r="H106" s="109"/>
      <c r="I106" s="109"/>
      <c r="J106" s="110">
        <f>J157</f>
        <v>0</v>
      </c>
      <c r="L106" s="107"/>
    </row>
    <row r="107" spans="2:12" s="1" customFormat="1" ht="21.75" customHeight="1">
      <c r="B107" s="25"/>
      <c r="L107" s="25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128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11</v>
      </c>
      <c r="L115" s="25"/>
    </row>
    <row r="116" spans="2:63" s="1" customFormat="1" ht="16.5" customHeight="1">
      <c r="B116" s="25"/>
      <c r="E116" s="205" t="str">
        <f>E7</f>
        <v>ZIMOVISKO</v>
      </c>
      <c r="F116" s="206"/>
      <c r="G116" s="206"/>
      <c r="H116" s="206"/>
      <c r="L116" s="25"/>
    </row>
    <row r="117" spans="2:63" s="1" customFormat="1" ht="12" customHeight="1">
      <c r="B117" s="25"/>
      <c r="C117" s="22" t="s">
        <v>107</v>
      </c>
      <c r="L117" s="25"/>
    </row>
    <row r="118" spans="2:63" s="1" customFormat="1" ht="16.5" customHeight="1">
      <c r="B118" s="25"/>
      <c r="E118" s="182" t="str">
        <f>E9</f>
        <v>SO 06 - Kanalizačná prípojka</v>
      </c>
      <c r="F118" s="204"/>
      <c r="G118" s="204"/>
      <c r="H118" s="204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14</v>
      </c>
      <c r="F120" s="20" t="str">
        <f>F12</f>
        <v>Lenartov,p.č.: 2829/1, 2829/2, 2831/23</v>
      </c>
      <c r="I120" s="22" t="s">
        <v>16</v>
      </c>
      <c r="J120" s="48">
        <f>IF(J12="","",J12)</f>
        <v>0</v>
      </c>
      <c r="L120" s="25"/>
    </row>
    <row r="121" spans="2:63" s="1" customFormat="1" ht="6.95" customHeight="1">
      <c r="B121" s="25"/>
      <c r="L121" s="25"/>
    </row>
    <row r="122" spans="2:63" s="1" customFormat="1" ht="25.7" customHeight="1">
      <c r="B122" s="25"/>
      <c r="C122" s="22" t="s">
        <v>17</v>
      </c>
      <c r="F122" s="20" t="str">
        <f>E15</f>
        <v>Zuzana Jurová, Malcov 113, okr. Bardejov, 086 06</v>
      </c>
      <c r="I122" s="22" t="s">
        <v>22</v>
      </c>
      <c r="J122" s="23" t="str">
        <f>E21</f>
        <v>Ing. Pavol Fedorčák, PhD.</v>
      </c>
      <c r="L122" s="25"/>
    </row>
    <row r="123" spans="2:63" s="1" customFormat="1" ht="15.2" customHeight="1">
      <c r="B123" s="25"/>
      <c r="C123" s="22" t="s">
        <v>21</v>
      </c>
      <c r="F123" s="20" t="str">
        <f>IF(E18="","",E18)</f>
        <v xml:space="preserve"> </v>
      </c>
      <c r="I123" s="22" t="s">
        <v>25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5"/>
      <c r="C125" s="116" t="s">
        <v>129</v>
      </c>
      <c r="D125" s="117" t="s">
        <v>52</v>
      </c>
      <c r="E125" s="117" t="s">
        <v>48</v>
      </c>
      <c r="F125" s="117" t="s">
        <v>49</v>
      </c>
      <c r="G125" s="117" t="s">
        <v>130</v>
      </c>
      <c r="H125" s="117" t="s">
        <v>131</v>
      </c>
      <c r="I125" s="117" t="s">
        <v>132</v>
      </c>
      <c r="J125" s="118" t="s">
        <v>113</v>
      </c>
      <c r="K125" s="119" t="s">
        <v>133</v>
      </c>
      <c r="L125" s="115"/>
      <c r="M125" s="54" t="s">
        <v>1</v>
      </c>
      <c r="N125" s="55" t="s">
        <v>31</v>
      </c>
      <c r="O125" s="55" t="s">
        <v>134</v>
      </c>
      <c r="P125" s="55" t="s">
        <v>135</v>
      </c>
      <c r="Q125" s="55" t="s">
        <v>136</v>
      </c>
      <c r="R125" s="55" t="s">
        <v>137</v>
      </c>
      <c r="S125" s="55" t="s">
        <v>138</v>
      </c>
      <c r="T125" s="56" t="s">
        <v>139</v>
      </c>
    </row>
    <row r="126" spans="2:63" s="1" customFormat="1" ht="23.1" customHeight="1">
      <c r="B126" s="25"/>
      <c r="C126" s="59" t="s">
        <v>114</v>
      </c>
      <c r="J126" s="120">
        <f>BK126</f>
        <v>0</v>
      </c>
      <c r="L126" s="25"/>
      <c r="M126" s="57"/>
      <c r="N126" s="49"/>
      <c r="O126" s="49"/>
      <c r="P126" s="121">
        <f>P127+P151+P154+P157</f>
        <v>41.699275700000001</v>
      </c>
      <c r="Q126" s="49"/>
      <c r="R126" s="121">
        <f>R127+R151+R154+R157</f>
        <v>5.4697838999999995</v>
      </c>
      <c r="S126" s="49"/>
      <c r="T126" s="122">
        <f>T127+T151+T154+T157</f>
        <v>0</v>
      </c>
      <c r="AT126" s="13" t="s">
        <v>66</v>
      </c>
      <c r="AU126" s="13" t="s">
        <v>115</v>
      </c>
      <c r="BK126" s="123">
        <f>BK127+BK151+BK154+BK157</f>
        <v>0</v>
      </c>
    </row>
    <row r="127" spans="2:63" s="11" customFormat="1" ht="26.1" customHeight="1">
      <c r="B127" s="124"/>
      <c r="D127" s="125" t="s">
        <v>66</v>
      </c>
      <c r="E127" s="126" t="s">
        <v>140</v>
      </c>
      <c r="F127" s="126" t="s">
        <v>141</v>
      </c>
      <c r="J127" s="127">
        <f>BK127</f>
        <v>0</v>
      </c>
      <c r="L127" s="124"/>
      <c r="M127" s="128"/>
      <c r="P127" s="129">
        <f>P128+P135+P140+P148</f>
        <v>20.956465699999999</v>
      </c>
      <c r="R127" s="129">
        <f>R128+R135+R140+R148</f>
        <v>5.4697838999999995</v>
      </c>
      <c r="T127" s="130">
        <f>T128+T135+T140+T148</f>
        <v>0</v>
      </c>
      <c r="AR127" s="125" t="s">
        <v>74</v>
      </c>
      <c r="AT127" s="131" t="s">
        <v>66</v>
      </c>
      <c r="AU127" s="131" t="s">
        <v>67</v>
      </c>
      <c r="AY127" s="125" t="s">
        <v>142</v>
      </c>
      <c r="BK127" s="132">
        <f>BK128+BK135+BK140+BK148</f>
        <v>0</v>
      </c>
    </row>
    <row r="128" spans="2:63" s="11" customFormat="1" ht="23.1" customHeight="1">
      <c r="B128" s="124"/>
      <c r="D128" s="125" t="s">
        <v>66</v>
      </c>
      <c r="E128" s="133" t="s">
        <v>74</v>
      </c>
      <c r="F128" s="133" t="s">
        <v>143</v>
      </c>
      <c r="J128" s="134">
        <f>BK128</f>
        <v>0</v>
      </c>
      <c r="L128" s="124"/>
      <c r="M128" s="128"/>
      <c r="P128" s="129">
        <f>SUM(P129:P134)</f>
        <v>2.1247199999999999</v>
      </c>
      <c r="R128" s="129">
        <f>SUM(R129:R134)</f>
        <v>0</v>
      </c>
      <c r="T128" s="130">
        <f>SUM(T129:T134)</f>
        <v>0</v>
      </c>
      <c r="AR128" s="125" t="s">
        <v>74</v>
      </c>
      <c r="AT128" s="131" t="s">
        <v>66</v>
      </c>
      <c r="AU128" s="131" t="s">
        <v>74</v>
      </c>
      <c r="AY128" s="125" t="s">
        <v>142</v>
      </c>
      <c r="BK128" s="132">
        <f>SUM(BK129:BK134)</f>
        <v>0</v>
      </c>
    </row>
    <row r="129" spans="2:65" s="1" customFormat="1" ht="21.75" customHeight="1">
      <c r="B129" s="135"/>
      <c r="C129" s="136" t="s">
        <v>74</v>
      </c>
      <c r="D129" s="136" t="s">
        <v>144</v>
      </c>
      <c r="E129" s="137" t="s">
        <v>967</v>
      </c>
      <c r="F129" s="138" t="s">
        <v>151</v>
      </c>
      <c r="G129" s="139" t="s">
        <v>147</v>
      </c>
      <c r="H129" s="140">
        <v>52.5</v>
      </c>
      <c r="I129" s="140"/>
      <c r="J129" s="140">
        <f t="shared" ref="J129:J134" si="0">ROUND(I129*H129,3)</f>
        <v>0</v>
      </c>
      <c r="K129" s="141"/>
      <c r="L129" s="25"/>
      <c r="M129" s="142" t="s">
        <v>1</v>
      </c>
      <c r="N129" s="143" t="s">
        <v>33</v>
      </c>
      <c r="O129" s="144">
        <v>0</v>
      </c>
      <c r="P129" s="144">
        <f t="shared" ref="P129:P134" si="1">O129*H129</f>
        <v>0</v>
      </c>
      <c r="Q129" s="144">
        <v>0</v>
      </c>
      <c r="R129" s="144">
        <f t="shared" ref="R129:R134" si="2">Q129*H129</f>
        <v>0</v>
      </c>
      <c r="S129" s="144">
        <v>0</v>
      </c>
      <c r="T129" s="145">
        <f t="shared" ref="T129:T134" si="3">S129*H129</f>
        <v>0</v>
      </c>
      <c r="AR129" s="146" t="s">
        <v>148</v>
      </c>
      <c r="AT129" s="146" t="s">
        <v>144</v>
      </c>
      <c r="AU129" s="146" t="s">
        <v>80</v>
      </c>
      <c r="AY129" s="13" t="s">
        <v>142</v>
      </c>
      <c r="BE129" s="147">
        <f t="shared" ref="BE129:BE134" si="4">IF(N129="základná",J129,0)</f>
        <v>0</v>
      </c>
      <c r="BF129" s="147">
        <f t="shared" ref="BF129:BF134" si="5">IF(N129="znížená",J129,0)</f>
        <v>0</v>
      </c>
      <c r="BG129" s="147">
        <f t="shared" ref="BG129:BG134" si="6">IF(N129="zákl. prenesená",J129,0)</f>
        <v>0</v>
      </c>
      <c r="BH129" s="147">
        <f t="shared" ref="BH129:BH134" si="7">IF(N129="zníž. prenesená",J129,0)</f>
        <v>0</v>
      </c>
      <c r="BI129" s="147">
        <f t="shared" ref="BI129:BI134" si="8">IF(N129="nulová",J129,0)</f>
        <v>0</v>
      </c>
      <c r="BJ129" s="13" t="s">
        <v>80</v>
      </c>
      <c r="BK129" s="148">
        <f t="shared" ref="BK129:BK134" si="9">ROUND(I129*H129,3)</f>
        <v>0</v>
      </c>
      <c r="BL129" s="13" t="s">
        <v>148</v>
      </c>
      <c r="BM129" s="146" t="s">
        <v>968</v>
      </c>
    </row>
    <row r="130" spans="2:65" s="1" customFormat="1" ht="24.2" customHeight="1">
      <c r="B130" s="135"/>
      <c r="C130" s="136" t="s">
        <v>80</v>
      </c>
      <c r="D130" s="136" t="s">
        <v>144</v>
      </c>
      <c r="E130" s="137" t="s">
        <v>774</v>
      </c>
      <c r="F130" s="138" t="s">
        <v>155</v>
      </c>
      <c r="G130" s="139" t="s">
        <v>147</v>
      </c>
      <c r="H130" s="140">
        <v>52.5</v>
      </c>
      <c r="I130" s="140"/>
      <c r="J130" s="140">
        <f t="shared" si="0"/>
        <v>0</v>
      </c>
      <c r="K130" s="141"/>
      <c r="L130" s="25"/>
      <c r="M130" s="142" t="s">
        <v>1</v>
      </c>
      <c r="N130" s="143" t="s">
        <v>33</v>
      </c>
      <c r="O130" s="144">
        <v>0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148</v>
      </c>
      <c r="AT130" s="146" t="s">
        <v>144</v>
      </c>
      <c r="AU130" s="146" t="s">
        <v>80</v>
      </c>
      <c r="AY130" s="13" t="s">
        <v>142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8">
        <f t="shared" si="9"/>
        <v>0</v>
      </c>
      <c r="BL130" s="13" t="s">
        <v>148</v>
      </c>
      <c r="BM130" s="146" t="s">
        <v>969</v>
      </c>
    </row>
    <row r="131" spans="2:65" s="1" customFormat="1" ht="33" customHeight="1">
      <c r="B131" s="135"/>
      <c r="C131" s="136" t="s">
        <v>562</v>
      </c>
      <c r="D131" s="136" t="s">
        <v>144</v>
      </c>
      <c r="E131" s="137" t="s">
        <v>970</v>
      </c>
      <c r="F131" s="138" t="s">
        <v>971</v>
      </c>
      <c r="G131" s="139" t="s">
        <v>147</v>
      </c>
      <c r="H131" s="140">
        <v>27.24</v>
      </c>
      <c r="I131" s="140"/>
      <c r="J131" s="140">
        <f t="shared" si="0"/>
        <v>0</v>
      </c>
      <c r="K131" s="141"/>
      <c r="L131" s="25"/>
      <c r="M131" s="142" t="s">
        <v>1</v>
      </c>
      <c r="N131" s="143" t="s">
        <v>33</v>
      </c>
      <c r="O131" s="144">
        <v>7.0999999999999994E-2</v>
      </c>
      <c r="P131" s="144">
        <f t="shared" si="1"/>
        <v>1.9340399999999998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148</v>
      </c>
      <c r="AT131" s="146" t="s">
        <v>144</v>
      </c>
      <c r="AU131" s="146" t="s">
        <v>80</v>
      </c>
      <c r="AY131" s="13" t="s">
        <v>142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8">
        <f t="shared" si="9"/>
        <v>0</v>
      </c>
      <c r="BL131" s="13" t="s">
        <v>148</v>
      </c>
      <c r="BM131" s="146" t="s">
        <v>972</v>
      </c>
    </row>
    <row r="132" spans="2:65" s="1" customFormat="1" ht="38.1" customHeight="1">
      <c r="B132" s="135"/>
      <c r="C132" s="136" t="s">
        <v>550</v>
      </c>
      <c r="D132" s="136" t="s">
        <v>144</v>
      </c>
      <c r="E132" s="137" t="s">
        <v>973</v>
      </c>
      <c r="F132" s="138" t="s">
        <v>974</v>
      </c>
      <c r="G132" s="139" t="s">
        <v>147</v>
      </c>
      <c r="H132" s="140">
        <v>27.24</v>
      </c>
      <c r="I132" s="140"/>
      <c r="J132" s="140">
        <f t="shared" si="0"/>
        <v>0</v>
      </c>
      <c r="K132" s="141"/>
      <c r="L132" s="25"/>
      <c r="M132" s="142" t="s">
        <v>1</v>
      </c>
      <c r="N132" s="143" t="s">
        <v>33</v>
      </c>
      <c r="O132" s="144">
        <v>7.0000000000000001E-3</v>
      </c>
      <c r="P132" s="144">
        <f t="shared" si="1"/>
        <v>0.19067999999999999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148</v>
      </c>
      <c r="AT132" s="146" t="s">
        <v>144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148</v>
      </c>
      <c r="BM132" s="146" t="s">
        <v>975</v>
      </c>
    </row>
    <row r="133" spans="2:65" s="1" customFormat="1" ht="24.2" customHeight="1">
      <c r="B133" s="135"/>
      <c r="C133" s="136" t="s">
        <v>976</v>
      </c>
      <c r="D133" s="136" t="s">
        <v>144</v>
      </c>
      <c r="E133" s="137" t="s">
        <v>660</v>
      </c>
      <c r="F133" s="138" t="s">
        <v>661</v>
      </c>
      <c r="G133" s="139" t="s">
        <v>213</v>
      </c>
      <c r="H133" s="140">
        <v>40.86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0</v>
      </c>
      <c r="P133" s="144">
        <f t="shared" si="1"/>
        <v>0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148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148</v>
      </c>
      <c r="BM133" s="146" t="s">
        <v>977</v>
      </c>
    </row>
    <row r="134" spans="2:65" s="1" customFormat="1" ht="24.2" customHeight="1">
      <c r="B134" s="135"/>
      <c r="C134" s="136" t="s">
        <v>164</v>
      </c>
      <c r="D134" s="136" t="s">
        <v>144</v>
      </c>
      <c r="E134" s="137" t="s">
        <v>978</v>
      </c>
      <c r="F134" s="138" t="s">
        <v>528</v>
      </c>
      <c r="G134" s="139" t="s">
        <v>147</v>
      </c>
      <c r="H134" s="140">
        <v>25.26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0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148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148</v>
      </c>
      <c r="BM134" s="146" t="s">
        <v>979</v>
      </c>
    </row>
    <row r="135" spans="2:65" s="11" customFormat="1" ht="23.1" customHeight="1">
      <c r="B135" s="124"/>
      <c r="D135" s="125" t="s">
        <v>66</v>
      </c>
      <c r="E135" s="133" t="s">
        <v>148</v>
      </c>
      <c r="F135" s="133" t="s">
        <v>533</v>
      </c>
      <c r="J135" s="134">
        <f>BK135</f>
        <v>0</v>
      </c>
      <c r="L135" s="124"/>
      <c r="M135" s="128"/>
      <c r="P135" s="129">
        <f>SUM(P136:P139)</f>
        <v>4.7729457000000002</v>
      </c>
      <c r="R135" s="129">
        <f>SUM(R136:R139)</f>
        <v>5.3578138999999991</v>
      </c>
      <c r="T135" s="130">
        <f>SUM(T136:T139)</f>
        <v>0</v>
      </c>
      <c r="AR135" s="125" t="s">
        <v>74</v>
      </c>
      <c r="AT135" s="131" t="s">
        <v>66</v>
      </c>
      <c r="AU135" s="131" t="s">
        <v>74</v>
      </c>
      <c r="AY135" s="125" t="s">
        <v>142</v>
      </c>
      <c r="BK135" s="132">
        <f>SUM(BK136:BK139)</f>
        <v>0</v>
      </c>
    </row>
    <row r="136" spans="2:65" s="1" customFormat="1" ht="24.2" customHeight="1">
      <c r="B136" s="135"/>
      <c r="C136" s="136" t="s">
        <v>177</v>
      </c>
      <c r="D136" s="136" t="s">
        <v>144</v>
      </c>
      <c r="E136" s="137" t="s">
        <v>807</v>
      </c>
      <c r="F136" s="138" t="s">
        <v>808</v>
      </c>
      <c r="G136" s="139" t="s">
        <v>147</v>
      </c>
      <c r="H136" s="140">
        <v>0.6</v>
      </c>
      <c r="I136" s="140"/>
      <c r="J136" s="140">
        <f>ROUND(I136*H136,3)</f>
        <v>0</v>
      </c>
      <c r="K136" s="141"/>
      <c r="L136" s="25"/>
      <c r="M136" s="142" t="s">
        <v>1</v>
      </c>
      <c r="N136" s="143" t="s">
        <v>33</v>
      </c>
      <c r="O136" s="144">
        <v>0</v>
      </c>
      <c r="P136" s="144">
        <f>O136*H136</f>
        <v>0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>IF(N136="základná",J136,0)</f>
        <v>0</v>
      </c>
      <c r="BF136" s="147">
        <f>IF(N136="znížená",J136,0)</f>
        <v>0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3" t="s">
        <v>80</v>
      </c>
      <c r="BK136" s="148">
        <f>ROUND(I136*H136,3)</f>
        <v>0</v>
      </c>
      <c r="BL136" s="13" t="s">
        <v>148</v>
      </c>
      <c r="BM136" s="146" t="s">
        <v>980</v>
      </c>
    </row>
    <row r="137" spans="2:65" s="1" customFormat="1" ht="24.2" customHeight="1">
      <c r="B137" s="135"/>
      <c r="C137" s="136" t="s">
        <v>231</v>
      </c>
      <c r="D137" s="136" t="s">
        <v>144</v>
      </c>
      <c r="E137" s="137" t="s">
        <v>672</v>
      </c>
      <c r="F137" s="138" t="s">
        <v>673</v>
      </c>
      <c r="G137" s="139" t="s">
        <v>147</v>
      </c>
      <c r="H137" s="140">
        <v>2.4</v>
      </c>
      <c r="I137" s="140"/>
      <c r="J137" s="140">
        <f>ROUND(I137*H137,3)</f>
        <v>0</v>
      </c>
      <c r="K137" s="141"/>
      <c r="L137" s="25"/>
      <c r="M137" s="142" t="s">
        <v>1</v>
      </c>
      <c r="N137" s="143" t="s">
        <v>33</v>
      </c>
      <c r="O137" s="144">
        <v>1.4570000000000001</v>
      </c>
      <c r="P137" s="144">
        <f>O137*H137</f>
        <v>3.4967999999999999</v>
      </c>
      <c r="Q137" s="144">
        <v>2.2031399999999999</v>
      </c>
      <c r="R137" s="144">
        <f>Q137*H137</f>
        <v>5.2875359999999993</v>
      </c>
      <c r="S137" s="144">
        <v>0</v>
      </c>
      <c r="T137" s="145">
        <f>S137*H137</f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>IF(N137="základná",J137,0)</f>
        <v>0</v>
      </c>
      <c r="BF137" s="147">
        <f>IF(N137="znížená",J137,0)</f>
        <v>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3" t="s">
        <v>80</v>
      </c>
      <c r="BK137" s="148">
        <f>ROUND(I137*H137,3)</f>
        <v>0</v>
      </c>
      <c r="BL137" s="13" t="s">
        <v>148</v>
      </c>
      <c r="BM137" s="146" t="s">
        <v>981</v>
      </c>
    </row>
    <row r="138" spans="2:65" s="1" customFormat="1" ht="24.2" customHeight="1">
      <c r="B138" s="135"/>
      <c r="C138" s="136" t="s">
        <v>982</v>
      </c>
      <c r="D138" s="136" t="s">
        <v>144</v>
      </c>
      <c r="E138" s="137" t="s">
        <v>676</v>
      </c>
      <c r="F138" s="138" t="s">
        <v>677</v>
      </c>
      <c r="G138" s="139" t="s">
        <v>147</v>
      </c>
      <c r="H138" s="140">
        <v>2.4</v>
      </c>
      <c r="I138" s="140"/>
      <c r="J138" s="140">
        <f>ROUND(I138*H138,3)</f>
        <v>0</v>
      </c>
      <c r="K138" s="141"/>
      <c r="L138" s="25"/>
      <c r="M138" s="142" t="s">
        <v>1</v>
      </c>
      <c r="N138" s="143" t="s">
        <v>33</v>
      </c>
      <c r="O138" s="144">
        <v>0.27700000000000002</v>
      </c>
      <c r="P138" s="144">
        <f>O138*H138</f>
        <v>0.66480000000000006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148</v>
      </c>
      <c r="AT138" s="146" t="s">
        <v>144</v>
      </c>
      <c r="AU138" s="146" t="s">
        <v>80</v>
      </c>
      <c r="AY138" s="13" t="s">
        <v>142</v>
      </c>
      <c r="BE138" s="147">
        <f>IF(N138="základná",J138,0)</f>
        <v>0</v>
      </c>
      <c r="BF138" s="147">
        <f>IF(N138="znížená",J138,0)</f>
        <v>0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3" t="s">
        <v>80</v>
      </c>
      <c r="BK138" s="148">
        <f>ROUND(I138*H138,3)</f>
        <v>0</v>
      </c>
      <c r="BL138" s="13" t="s">
        <v>148</v>
      </c>
      <c r="BM138" s="146" t="s">
        <v>983</v>
      </c>
    </row>
    <row r="139" spans="2:65" s="1" customFormat="1" ht="33" customHeight="1">
      <c r="B139" s="135"/>
      <c r="C139" s="136" t="s">
        <v>984</v>
      </c>
      <c r="D139" s="136" t="s">
        <v>144</v>
      </c>
      <c r="E139" s="137" t="s">
        <v>680</v>
      </c>
      <c r="F139" s="138" t="s">
        <v>681</v>
      </c>
      <c r="G139" s="139" t="s">
        <v>213</v>
      </c>
      <c r="H139" s="140">
        <v>7.0000000000000007E-2</v>
      </c>
      <c r="I139" s="140"/>
      <c r="J139" s="140">
        <f>ROUND(I139*H139,3)</f>
        <v>0</v>
      </c>
      <c r="K139" s="141"/>
      <c r="L139" s="25"/>
      <c r="M139" s="142" t="s">
        <v>1</v>
      </c>
      <c r="N139" s="143" t="s">
        <v>33</v>
      </c>
      <c r="O139" s="144">
        <v>8.7335100000000008</v>
      </c>
      <c r="P139" s="144">
        <f>O139*H139</f>
        <v>0.6113457000000001</v>
      </c>
      <c r="Q139" s="144">
        <v>1.00397</v>
      </c>
      <c r="R139" s="144">
        <f>Q139*H139</f>
        <v>7.0277900000000004E-2</v>
      </c>
      <c r="S139" s="144">
        <v>0</v>
      </c>
      <c r="T139" s="145">
        <f>S139*H139</f>
        <v>0</v>
      </c>
      <c r="AR139" s="146" t="s">
        <v>148</v>
      </c>
      <c r="AT139" s="146" t="s">
        <v>144</v>
      </c>
      <c r="AU139" s="146" t="s">
        <v>80</v>
      </c>
      <c r="AY139" s="13" t="s">
        <v>142</v>
      </c>
      <c r="BE139" s="147">
        <f>IF(N139="základná",J139,0)</f>
        <v>0</v>
      </c>
      <c r="BF139" s="147">
        <f>IF(N139="znížená",J139,0)</f>
        <v>0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3" t="s">
        <v>80</v>
      </c>
      <c r="BK139" s="148">
        <f>ROUND(I139*H139,3)</f>
        <v>0</v>
      </c>
      <c r="BL139" s="13" t="s">
        <v>148</v>
      </c>
      <c r="BM139" s="146" t="s">
        <v>985</v>
      </c>
    </row>
    <row r="140" spans="2:65" s="11" customFormat="1" ht="23.1" customHeight="1">
      <c r="B140" s="124"/>
      <c r="D140" s="125" t="s">
        <v>66</v>
      </c>
      <c r="E140" s="133" t="s">
        <v>173</v>
      </c>
      <c r="F140" s="133" t="s">
        <v>537</v>
      </c>
      <c r="J140" s="134">
        <f>BK140</f>
        <v>0</v>
      </c>
      <c r="L140" s="124"/>
      <c r="M140" s="128"/>
      <c r="P140" s="129">
        <f>SUM(P141:P147)</f>
        <v>8.7460000000000004</v>
      </c>
      <c r="R140" s="129">
        <f>SUM(R141:R147)</f>
        <v>0.11197</v>
      </c>
      <c r="T140" s="130">
        <f>SUM(T141:T147)</f>
        <v>0</v>
      </c>
      <c r="AR140" s="125" t="s">
        <v>74</v>
      </c>
      <c r="AT140" s="131" t="s">
        <v>66</v>
      </c>
      <c r="AU140" s="131" t="s">
        <v>74</v>
      </c>
      <c r="AY140" s="125" t="s">
        <v>142</v>
      </c>
      <c r="BK140" s="132">
        <f>SUM(BK141:BK147)</f>
        <v>0</v>
      </c>
    </row>
    <row r="141" spans="2:65" s="1" customFormat="1" ht="24.2" customHeight="1">
      <c r="B141" s="135"/>
      <c r="C141" s="136" t="s">
        <v>572</v>
      </c>
      <c r="D141" s="136" t="s">
        <v>144</v>
      </c>
      <c r="E141" s="137" t="s">
        <v>890</v>
      </c>
      <c r="F141" s="138" t="s">
        <v>891</v>
      </c>
      <c r="G141" s="139" t="s">
        <v>291</v>
      </c>
      <c r="H141" s="140">
        <v>1</v>
      </c>
      <c r="I141" s="140"/>
      <c r="J141" s="140">
        <f t="shared" ref="J141:J147" si="10">ROUND(I141*H141,3)</f>
        <v>0</v>
      </c>
      <c r="K141" s="141"/>
      <c r="L141" s="25"/>
      <c r="M141" s="142" t="s">
        <v>1</v>
      </c>
      <c r="N141" s="143" t="s">
        <v>33</v>
      </c>
      <c r="O141" s="144">
        <v>6.5650000000000004</v>
      </c>
      <c r="P141" s="144">
        <f t="shared" ref="P141:P147" si="11">O141*H141</f>
        <v>6.5650000000000004</v>
      </c>
      <c r="Q141" s="144">
        <v>0</v>
      </c>
      <c r="R141" s="144">
        <f t="shared" ref="R141:R147" si="12">Q141*H141</f>
        <v>0</v>
      </c>
      <c r="S141" s="144">
        <v>0</v>
      </c>
      <c r="T141" s="145">
        <f t="shared" ref="T141:T147" si="13">S141*H141</f>
        <v>0</v>
      </c>
      <c r="AR141" s="146" t="s">
        <v>148</v>
      </c>
      <c r="AT141" s="146" t="s">
        <v>144</v>
      </c>
      <c r="AU141" s="146" t="s">
        <v>80</v>
      </c>
      <c r="AY141" s="13" t="s">
        <v>142</v>
      </c>
      <c r="BE141" s="147">
        <f t="shared" ref="BE141:BE147" si="14">IF(N141="základná",J141,0)</f>
        <v>0</v>
      </c>
      <c r="BF141" s="147">
        <f t="shared" ref="BF141:BF147" si="15">IF(N141="znížená",J141,0)</f>
        <v>0</v>
      </c>
      <c r="BG141" s="147">
        <f t="shared" ref="BG141:BG147" si="16">IF(N141="zákl. prenesená",J141,0)</f>
        <v>0</v>
      </c>
      <c r="BH141" s="147">
        <f t="shared" ref="BH141:BH147" si="17">IF(N141="zníž. prenesená",J141,0)</f>
        <v>0</v>
      </c>
      <c r="BI141" s="147">
        <f t="shared" ref="BI141:BI147" si="18">IF(N141="nulová",J141,0)</f>
        <v>0</v>
      </c>
      <c r="BJ141" s="13" t="s">
        <v>80</v>
      </c>
      <c r="BK141" s="148">
        <f t="shared" ref="BK141:BK147" si="19">ROUND(I141*H141,3)</f>
        <v>0</v>
      </c>
      <c r="BL141" s="13" t="s">
        <v>148</v>
      </c>
      <c r="BM141" s="146" t="s">
        <v>986</v>
      </c>
    </row>
    <row r="142" spans="2:65" s="1" customFormat="1" ht="16.5" customHeight="1">
      <c r="B142" s="135"/>
      <c r="C142" s="149" t="s">
        <v>506</v>
      </c>
      <c r="D142" s="149" t="s">
        <v>246</v>
      </c>
      <c r="E142" s="150" t="s">
        <v>987</v>
      </c>
      <c r="F142" s="151" t="s">
        <v>1432</v>
      </c>
      <c r="G142" s="152" t="s">
        <v>291</v>
      </c>
      <c r="H142" s="153">
        <v>1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33</v>
      </c>
      <c r="O142" s="144">
        <v>0</v>
      </c>
      <c r="P142" s="144">
        <f t="shared" si="11"/>
        <v>0</v>
      </c>
      <c r="Q142" s="144">
        <v>0</v>
      </c>
      <c r="R142" s="144">
        <f t="shared" si="12"/>
        <v>0</v>
      </c>
      <c r="S142" s="144">
        <v>0</v>
      </c>
      <c r="T142" s="145">
        <f t="shared" si="13"/>
        <v>0</v>
      </c>
      <c r="AR142" s="146" t="s">
        <v>173</v>
      </c>
      <c r="AT142" s="146" t="s">
        <v>246</v>
      </c>
      <c r="AU142" s="146" t="s">
        <v>80</v>
      </c>
      <c r="AY142" s="13" t="s">
        <v>142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80</v>
      </c>
      <c r="BK142" s="148">
        <f t="shared" si="19"/>
        <v>0</v>
      </c>
      <c r="BL142" s="13" t="s">
        <v>148</v>
      </c>
      <c r="BM142" s="146" t="s">
        <v>988</v>
      </c>
    </row>
    <row r="143" spans="2:65" s="1" customFormat="1" ht="24.2" customHeight="1">
      <c r="B143" s="135"/>
      <c r="C143" s="136" t="s">
        <v>508</v>
      </c>
      <c r="D143" s="136" t="s">
        <v>144</v>
      </c>
      <c r="E143" s="137" t="s">
        <v>900</v>
      </c>
      <c r="F143" s="138" t="s">
        <v>901</v>
      </c>
      <c r="G143" s="139" t="s">
        <v>291</v>
      </c>
      <c r="H143" s="140">
        <v>1</v>
      </c>
      <c r="I143" s="140"/>
      <c r="J143" s="140">
        <f t="shared" si="10"/>
        <v>0</v>
      </c>
      <c r="K143" s="141"/>
      <c r="L143" s="25"/>
      <c r="M143" s="142" t="s">
        <v>1</v>
      </c>
      <c r="N143" s="143" t="s">
        <v>33</v>
      </c>
      <c r="O143" s="144">
        <v>1.179</v>
      </c>
      <c r="P143" s="144">
        <f t="shared" si="11"/>
        <v>1.179</v>
      </c>
      <c r="Q143" s="144">
        <v>1.6559999999999998E-2</v>
      </c>
      <c r="R143" s="144">
        <f t="shared" si="12"/>
        <v>1.6559999999999998E-2</v>
      </c>
      <c r="S143" s="144">
        <v>0</v>
      </c>
      <c r="T143" s="145">
        <f t="shared" si="13"/>
        <v>0</v>
      </c>
      <c r="AR143" s="146" t="s">
        <v>148</v>
      </c>
      <c r="AT143" s="146" t="s">
        <v>144</v>
      </c>
      <c r="AU143" s="146" t="s">
        <v>80</v>
      </c>
      <c r="AY143" s="13" t="s">
        <v>142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8">
        <f t="shared" si="19"/>
        <v>0</v>
      </c>
      <c r="BL143" s="13" t="s">
        <v>148</v>
      </c>
      <c r="BM143" s="146" t="s">
        <v>989</v>
      </c>
    </row>
    <row r="144" spans="2:65" s="1" customFormat="1" ht="16.5" customHeight="1">
      <c r="B144" s="135"/>
      <c r="C144" s="149" t="s">
        <v>596</v>
      </c>
      <c r="D144" s="149" t="s">
        <v>246</v>
      </c>
      <c r="E144" s="150" t="s">
        <v>990</v>
      </c>
      <c r="F144" s="151" t="s">
        <v>1433</v>
      </c>
      <c r="G144" s="152" t="s">
        <v>291</v>
      </c>
      <c r="H144" s="153">
        <v>1</v>
      </c>
      <c r="I144" s="153"/>
      <c r="J144" s="153">
        <f t="shared" si="10"/>
        <v>0</v>
      </c>
      <c r="K144" s="154"/>
      <c r="L144" s="155"/>
      <c r="M144" s="156" t="s">
        <v>1</v>
      </c>
      <c r="N144" s="157" t="s">
        <v>33</v>
      </c>
      <c r="O144" s="144">
        <v>0</v>
      </c>
      <c r="P144" s="144">
        <f t="shared" si="11"/>
        <v>0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173</v>
      </c>
      <c r="AT144" s="146" t="s">
        <v>246</v>
      </c>
      <c r="AU144" s="146" t="s">
        <v>80</v>
      </c>
      <c r="AY144" s="13" t="s">
        <v>142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8">
        <f t="shared" si="19"/>
        <v>0</v>
      </c>
      <c r="BL144" s="13" t="s">
        <v>148</v>
      </c>
      <c r="BM144" s="146" t="s">
        <v>991</v>
      </c>
    </row>
    <row r="145" spans="2:65" s="1" customFormat="1" ht="38.1" customHeight="1">
      <c r="B145" s="135"/>
      <c r="C145" s="149" t="s">
        <v>992</v>
      </c>
      <c r="D145" s="149" t="s">
        <v>246</v>
      </c>
      <c r="E145" s="150" t="s">
        <v>993</v>
      </c>
      <c r="F145" s="151" t="s">
        <v>994</v>
      </c>
      <c r="G145" s="152" t="s">
        <v>291</v>
      </c>
      <c r="H145" s="153">
        <v>1</v>
      </c>
      <c r="I145" s="153"/>
      <c r="J145" s="153">
        <f t="shared" si="10"/>
        <v>0</v>
      </c>
      <c r="K145" s="154"/>
      <c r="L145" s="155"/>
      <c r="M145" s="156" t="s">
        <v>1</v>
      </c>
      <c r="N145" s="157" t="s">
        <v>33</v>
      </c>
      <c r="O145" s="144">
        <v>0</v>
      </c>
      <c r="P145" s="144">
        <f t="shared" si="11"/>
        <v>0</v>
      </c>
      <c r="Q145" s="144">
        <v>2.7100000000000002E-3</v>
      </c>
      <c r="R145" s="144">
        <f t="shared" si="12"/>
        <v>2.7100000000000002E-3</v>
      </c>
      <c r="S145" s="144">
        <v>0</v>
      </c>
      <c r="T145" s="145">
        <f t="shared" si="13"/>
        <v>0</v>
      </c>
      <c r="AR145" s="146" t="s">
        <v>173</v>
      </c>
      <c r="AT145" s="146" t="s">
        <v>246</v>
      </c>
      <c r="AU145" s="146" t="s">
        <v>80</v>
      </c>
      <c r="AY145" s="13" t="s">
        <v>142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8">
        <f t="shared" si="19"/>
        <v>0</v>
      </c>
      <c r="BL145" s="13" t="s">
        <v>148</v>
      </c>
      <c r="BM145" s="146" t="s">
        <v>995</v>
      </c>
    </row>
    <row r="146" spans="2:65" s="1" customFormat="1" ht="24.2" customHeight="1">
      <c r="B146" s="135"/>
      <c r="C146" s="136" t="s">
        <v>996</v>
      </c>
      <c r="D146" s="136" t="s">
        <v>144</v>
      </c>
      <c r="E146" s="137" t="s">
        <v>945</v>
      </c>
      <c r="F146" s="138" t="s">
        <v>716</v>
      </c>
      <c r="G146" s="139" t="s">
        <v>291</v>
      </c>
      <c r="H146" s="140">
        <v>1</v>
      </c>
      <c r="I146" s="140"/>
      <c r="J146" s="140">
        <f t="shared" si="10"/>
        <v>0</v>
      </c>
      <c r="K146" s="141"/>
      <c r="L146" s="25"/>
      <c r="M146" s="142" t="s">
        <v>1</v>
      </c>
      <c r="N146" s="143" t="s">
        <v>33</v>
      </c>
      <c r="O146" s="144">
        <v>1.002</v>
      </c>
      <c r="P146" s="144">
        <f t="shared" si="11"/>
        <v>1.002</v>
      </c>
      <c r="Q146" s="144">
        <v>6.3E-3</v>
      </c>
      <c r="R146" s="144">
        <f t="shared" si="12"/>
        <v>6.3E-3</v>
      </c>
      <c r="S146" s="144">
        <v>0</v>
      </c>
      <c r="T146" s="145">
        <f t="shared" si="13"/>
        <v>0</v>
      </c>
      <c r="AR146" s="146" t="s">
        <v>148</v>
      </c>
      <c r="AT146" s="146" t="s">
        <v>144</v>
      </c>
      <c r="AU146" s="146" t="s">
        <v>80</v>
      </c>
      <c r="AY146" s="13" t="s">
        <v>142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80</v>
      </c>
      <c r="BK146" s="148">
        <f t="shared" si="19"/>
        <v>0</v>
      </c>
      <c r="BL146" s="13" t="s">
        <v>148</v>
      </c>
      <c r="BM146" s="146" t="s">
        <v>997</v>
      </c>
    </row>
    <row r="147" spans="2:65" s="1" customFormat="1" ht="16.5" customHeight="1">
      <c r="B147" s="135"/>
      <c r="C147" s="149" t="s">
        <v>998</v>
      </c>
      <c r="D147" s="149" t="s">
        <v>246</v>
      </c>
      <c r="E147" s="150" t="s">
        <v>999</v>
      </c>
      <c r="F147" s="151" t="s">
        <v>1000</v>
      </c>
      <c r="G147" s="152" t="s">
        <v>291</v>
      </c>
      <c r="H147" s="153">
        <v>1</v>
      </c>
      <c r="I147" s="153"/>
      <c r="J147" s="153">
        <f t="shared" si="10"/>
        <v>0</v>
      </c>
      <c r="K147" s="154"/>
      <c r="L147" s="155"/>
      <c r="M147" s="156" t="s">
        <v>1</v>
      </c>
      <c r="N147" s="157" t="s">
        <v>33</v>
      </c>
      <c r="O147" s="144">
        <v>0</v>
      </c>
      <c r="P147" s="144">
        <f t="shared" si="11"/>
        <v>0</v>
      </c>
      <c r="Q147" s="144">
        <v>8.6400000000000005E-2</v>
      </c>
      <c r="R147" s="144">
        <f t="shared" si="12"/>
        <v>8.6400000000000005E-2</v>
      </c>
      <c r="S147" s="144">
        <v>0</v>
      </c>
      <c r="T147" s="145">
        <f t="shared" si="13"/>
        <v>0</v>
      </c>
      <c r="AR147" s="146" t="s">
        <v>173</v>
      </c>
      <c r="AT147" s="146" t="s">
        <v>246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1001</v>
      </c>
    </row>
    <row r="148" spans="2:65" s="11" customFormat="1" ht="23.1" customHeight="1">
      <c r="B148" s="124"/>
      <c r="D148" s="125" t="s">
        <v>66</v>
      </c>
      <c r="E148" s="133" t="s">
        <v>231</v>
      </c>
      <c r="F148" s="133" t="s">
        <v>232</v>
      </c>
      <c r="J148" s="134">
        <f>BK148</f>
        <v>0</v>
      </c>
      <c r="L148" s="124"/>
      <c r="M148" s="128"/>
      <c r="P148" s="129">
        <f>SUM(P149:P150)</f>
        <v>5.3128000000000002</v>
      </c>
      <c r="R148" s="129">
        <f>SUM(R149:R150)</f>
        <v>0</v>
      </c>
      <c r="T148" s="130">
        <f>SUM(T149:T150)</f>
        <v>0</v>
      </c>
      <c r="AR148" s="125" t="s">
        <v>74</v>
      </c>
      <c r="AT148" s="131" t="s">
        <v>66</v>
      </c>
      <c r="AU148" s="131" t="s">
        <v>74</v>
      </c>
      <c r="AY148" s="125" t="s">
        <v>142</v>
      </c>
      <c r="BK148" s="132">
        <f>SUM(BK149:BK150)</f>
        <v>0</v>
      </c>
    </row>
    <row r="149" spans="2:65" s="1" customFormat="1" ht="24.2" customHeight="1">
      <c r="B149" s="135"/>
      <c r="C149" s="136" t="s">
        <v>1002</v>
      </c>
      <c r="D149" s="136" t="s">
        <v>144</v>
      </c>
      <c r="E149" s="137" t="s">
        <v>1003</v>
      </c>
      <c r="F149" s="138" t="s">
        <v>1004</v>
      </c>
      <c r="G149" s="139" t="s">
        <v>213</v>
      </c>
      <c r="H149" s="140">
        <v>11.6</v>
      </c>
      <c r="I149" s="140"/>
      <c r="J149" s="140">
        <f>ROUND(I149*H149,3)</f>
        <v>0</v>
      </c>
      <c r="K149" s="141"/>
      <c r="L149" s="25"/>
      <c r="M149" s="142" t="s">
        <v>1</v>
      </c>
      <c r="N149" s="143" t="s">
        <v>33</v>
      </c>
      <c r="O149" s="144">
        <v>0.45800000000000002</v>
      </c>
      <c r="P149" s="144">
        <f>O149*H149</f>
        <v>5.3128000000000002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AR149" s="146" t="s">
        <v>148</v>
      </c>
      <c r="AT149" s="146" t="s">
        <v>144</v>
      </c>
      <c r="AU149" s="146" t="s">
        <v>80</v>
      </c>
      <c r="AY149" s="13" t="s">
        <v>142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80</v>
      </c>
      <c r="BK149" s="148">
        <f>ROUND(I149*H149,3)</f>
        <v>0</v>
      </c>
      <c r="BL149" s="13" t="s">
        <v>148</v>
      </c>
      <c r="BM149" s="146" t="s">
        <v>1005</v>
      </c>
    </row>
    <row r="150" spans="2:65" s="1" customFormat="1" ht="33" customHeight="1">
      <c r="B150" s="135"/>
      <c r="C150" s="136" t="s">
        <v>316</v>
      </c>
      <c r="D150" s="136" t="s">
        <v>144</v>
      </c>
      <c r="E150" s="137" t="s">
        <v>589</v>
      </c>
      <c r="F150" s="138" t="s">
        <v>590</v>
      </c>
      <c r="G150" s="139" t="s">
        <v>213</v>
      </c>
      <c r="H150" s="140">
        <v>0.112</v>
      </c>
      <c r="I150" s="140"/>
      <c r="J150" s="140">
        <f>ROUND(I150*H150,3)</f>
        <v>0</v>
      </c>
      <c r="K150" s="141"/>
      <c r="L150" s="25"/>
      <c r="M150" s="142" t="s">
        <v>1</v>
      </c>
      <c r="N150" s="143" t="s">
        <v>33</v>
      </c>
      <c r="O150" s="144">
        <v>0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148</v>
      </c>
      <c r="AT150" s="146" t="s">
        <v>144</v>
      </c>
      <c r="AU150" s="146" t="s">
        <v>80</v>
      </c>
      <c r="AY150" s="13" t="s">
        <v>142</v>
      </c>
      <c r="BE150" s="147">
        <f>IF(N150="základná",J150,0)</f>
        <v>0</v>
      </c>
      <c r="BF150" s="147">
        <f>IF(N150="znížená",J150,0)</f>
        <v>0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3" t="s">
        <v>80</v>
      </c>
      <c r="BK150" s="148">
        <f>ROUND(I150*H150,3)</f>
        <v>0</v>
      </c>
      <c r="BL150" s="13" t="s">
        <v>148</v>
      </c>
      <c r="BM150" s="146" t="s">
        <v>1006</v>
      </c>
    </row>
    <row r="151" spans="2:65" s="11" customFormat="1" ht="26.1" customHeight="1">
      <c r="B151" s="124"/>
      <c r="D151" s="125" t="s">
        <v>66</v>
      </c>
      <c r="E151" s="126" t="s">
        <v>237</v>
      </c>
      <c r="F151" s="126" t="s">
        <v>238</v>
      </c>
      <c r="J151" s="127">
        <f>BK151</f>
        <v>0</v>
      </c>
      <c r="L151" s="124"/>
      <c r="M151" s="128"/>
      <c r="P151" s="129">
        <f>P152</f>
        <v>0.45638000000000001</v>
      </c>
      <c r="R151" s="129">
        <f>R152</f>
        <v>0</v>
      </c>
      <c r="T151" s="130">
        <f>T152</f>
        <v>0</v>
      </c>
      <c r="AR151" s="125" t="s">
        <v>80</v>
      </c>
      <c r="AT151" s="131" t="s">
        <v>66</v>
      </c>
      <c r="AU151" s="131" t="s">
        <v>67</v>
      </c>
      <c r="AY151" s="125" t="s">
        <v>142</v>
      </c>
      <c r="BK151" s="132">
        <f>BK152</f>
        <v>0</v>
      </c>
    </row>
    <row r="152" spans="2:65" s="11" customFormat="1" ht="23.1" customHeight="1">
      <c r="B152" s="124"/>
      <c r="D152" s="125" t="s">
        <v>66</v>
      </c>
      <c r="E152" s="133" t="s">
        <v>273</v>
      </c>
      <c r="F152" s="133" t="s">
        <v>274</v>
      </c>
      <c r="J152" s="134">
        <f>BK152</f>
        <v>0</v>
      </c>
      <c r="L152" s="124"/>
      <c r="M152" s="128"/>
      <c r="P152" s="129">
        <f>P153</f>
        <v>0.45638000000000001</v>
      </c>
      <c r="R152" s="129">
        <f>R153</f>
        <v>0</v>
      </c>
      <c r="T152" s="130">
        <f>T153</f>
        <v>0</v>
      </c>
      <c r="AR152" s="125" t="s">
        <v>80</v>
      </c>
      <c r="AT152" s="131" t="s">
        <v>66</v>
      </c>
      <c r="AU152" s="131" t="s">
        <v>74</v>
      </c>
      <c r="AY152" s="125" t="s">
        <v>142</v>
      </c>
      <c r="BK152" s="132">
        <f>BK153</f>
        <v>0</v>
      </c>
    </row>
    <row r="153" spans="2:65" s="1" customFormat="1" ht="16.5" customHeight="1">
      <c r="B153" s="135"/>
      <c r="C153" s="136" t="s">
        <v>538</v>
      </c>
      <c r="D153" s="136" t="s">
        <v>144</v>
      </c>
      <c r="E153" s="137" t="s">
        <v>1007</v>
      </c>
      <c r="F153" s="138" t="s">
        <v>1008</v>
      </c>
      <c r="G153" s="139" t="s">
        <v>253</v>
      </c>
      <c r="H153" s="140">
        <v>1</v>
      </c>
      <c r="I153" s="140"/>
      <c r="J153" s="140">
        <f>ROUND(I153*H153,3)</f>
        <v>0</v>
      </c>
      <c r="K153" s="141"/>
      <c r="L153" s="25"/>
      <c r="M153" s="142" t="s">
        <v>1</v>
      </c>
      <c r="N153" s="143" t="s">
        <v>33</v>
      </c>
      <c r="O153" s="144">
        <v>0.45638000000000001</v>
      </c>
      <c r="P153" s="144">
        <f>O153*H153</f>
        <v>0.45638000000000001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206</v>
      </c>
      <c r="AT153" s="146" t="s">
        <v>144</v>
      </c>
      <c r="AU153" s="146" t="s">
        <v>80</v>
      </c>
      <c r="AY153" s="13" t="s">
        <v>142</v>
      </c>
      <c r="BE153" s="147">
        <f>IF(N153="základná",J153,0)</f>
        <v>0</v>
      </c>
      <c r="BF153" s="147">
        <f>IF(N153="znížená",J153,0)</f>
        <v>0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3" t="s">
        <v>80</v>
      </c>
      <c r="BK153" s="148">
        <f>ROUND(I153*H153,3)</f>
        <v>0</v>
      </c>
      <c r="BL153" s="13" t="s">
        <v>206</v>
      </c>
      <c r="BM153" s="146" t="s">
        <v>1009</v>
      </c>
    </row>
    <row r="154" spans="2:65" s="11" customFormat="1" ht="26.1" customHeight="1">
      <c r="B154" s="124"/>
      <c r="D154" s="125" t="s">
        <v>66</v>
      </c>
      <c r="E154" s="126" t="s">
        <v>246</v>
      </c>
      <c r="F154" s="126" t="s">
        <v>761</v>
      </c>
      <c r="J154" s="127">
        <f>BK154</f>
        <v>0</v>
      </c>
      <c r="L154" s="124"/>
      <c r="M154" s="128"/>
      <c r="P154" s="129">
        <f>P155</f>
        <v>4.2364300000000004</v>
      </c>
      <c r="R154" s="129">
        <f>R155</f>
        <v>0</v>
      </c>
      <c r="T154" s="130">
        <f>T155</f>
        <v>0</v>
      </c>
      <c r="AR154" s="125" t="s">
        <v>148</v>
      </c>
      <c r="AT154" s="131" t="s">
        <v>66</v>
      </c>
      <c r="AU154" s="131" t="s">
        <v>67</v>
      </c>
      <c r="AY154" s="125" t="s">
        <v>142</v>
      </c>
      <c r="BK154" s="132">
        <f>BK155</f>
        <v>0</v>
      </c>
    </row>
    <row r="155" spans="2:65" s="11" customFormat="1" ht="23.1" customHeight="1">
      <c r="B155" s="124"/>
      <c r="D155" s="125" t="s">
        <v>66</v>
      </c>
      <c r="E155" s="133" t="s">
        <v>626</v>
      </c>
      <c r="F155" s="133" t="s">
        <v>627</v>
      </c>
      <c r="J155" s="134">
        <f>BK155</f>
        <v>0</v>
      </c>
      <c r="L155" s="124"/>
      <c r="M155" s="128"/>
      <c r="P155" s="129">
        <f>P156</f>
        <v>4.2364300000000004</v>
      </c>
      <c r="R155" s="129">
        <f>R156</f>
        <v>0</v>
      </c>
      <c r="T155" s="130">
        <f>T156</f>
        <v>0</v>
      </c>
      <c r="AR155" s="125" t="s">
        <v>148</v>
      </c>
      <c r="AT155" s="131" t="s">
        <v>66</v>
      </c>
      <c r="AU155" s="131" t="s">
        <v>74</v>
      </c>
      <c r="AY155" s="125" t="s">
        <v>142</v>
      </c>
      <c r="BK155" s="132">
        <f>BK156</f>
        <v>0</v>
      </c>
    </row>
    <row r="156" spans="2:65" s="1" customFormat="1" ht="24.2" customHeight="1">
      <c r="B156" s="135"/>
      <c r="C156" s="136" t="s">
        <v>326</v>
      </c>
      <c r="D156" s="136" t="s">
        <v>144</v>
      </c>
      <c r="E156" s="137" t="s">
        <v>1010</v>
      </c>
      <c r="F156" s="138" t="s">
        <v>1011</v>
      </c>
      <c r="G156" s="139" t="s">
        <v>1012</v>
      </c>
      <c r="H156" s="140">
        <v>1</v>
      </c>
      <c r="I156" s="140"/>
      <c r="J156" s="140">
        <f>ROUND(I156*H156,3)</f>
        <v>0</v>
      </c>
      <c r="K156" s="141"/>
      <c r="L156" s="25"/>
      <c r="M156" s="142" t="s">
        <v>1</v>
      </c>
      <c r="N156" s="143" t="s">
        <v>33</v>
      </c>
      <c r="O156" s="144">
        <v>4.2364300000000004</v>
      </c>
      <c r="P156" s="144">
        <f>O156*H156</f>
        <v>4.2364300000000004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419</v>
      </c>
      <c r="AT156" s="146" t="s">
        <v>144</v>
      </c>
      <c r="AU156" s="146" t="s">
        <v>80</v>
      </c>
      <c r="AY156" s="13" t="s">
        <v>142</v>
      </c>
      <c r="BE156" s="147">
        <f>IF(N156="základná",J156,0)</f>
        <v>0</v>
      </c>
      <c r="BF156" s="147">
        <f>IF(N156="znížená",J156,0)</f>
        <v>0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3" t="s">
        <v>80</v>
      </c>
      <c r="BK156" s="148">
        <f>ROUND(I156*H156,3)</f>
        <v>0</v>
      </c>
      <c r="BL156" s="13" t="s">
        <v>419</v>
      </c>
      <c r="BM156" s="146" t="s">
        <v>1013</v>
      </c>
    </row>
    <row r="157" spans="2:65" s="11" customFormat="1" ht="26.1" customHeight="1">
      <c r="B157" s="124"/>
      <c r="D157" s="125" t="s">
        <v>66</v>
      </c>
      <c r="E157" s="126" t="s">
        <v>641</v>
      </c>
      <c r="F157" s="126" t="s">
        <v>642</v>
      </c>
      <c r="J157" s="127">
        <f>BK157</f>
        <v>0</v>
      </c>
      <c r="L157" s="124"/>
      <c r="M157" s="128"/>
      <c r="P157" s="129">
        <f>SUM(P158:P159)</f>
        <v>16.05</v>
      </c>
      <c r="R157" s="129">
        <f>SUM(R158:R159)</f>
        <v>0</v>
      </c>
      <c r="T157" s="130">
        <f>SUM(T158:T159)</f>
        <v>0</v>
      </c>
      <c r="AR157" s="125" t="s">
        <v>148</v>
      </c>
      <c r="AT157" s="131" t="s">
        <v>66</v>
      </c>
      <c r="AU157" s="131" t="s">
        <v>67</v>
      </c>
      <c r="AY157" s="125" t="s">
        <v>142</v>
      </c>
      <c r="BK157" s="132">
        <f>SUM(BK158:BK159)</f>
        <v>0</v>
      </c>
    </row>
    <row r="158" spans="2:65" s="1" customFormat="1" ht="33" customHeight="1">
      <c r="B158" s="135"/>
      <c r="C158" s="136" t="s">
        <v>568</v>
      </c>
      <c r="D158" s="136" t="s">
        <v>144</v>
      </c>
      <c r="E158" s="137" t="s">
        <v>1014</v>
      </c>
      <c r="F158" s="138" t="s">
        <v>1015</v>
      </c>
      <c r="G158" s="139" t="s">
        <v>645</v>
      </c>
      <c r="H158" s="140">
        <v>10</v>
      </c>
      <c r="I158" s="140"/>
      <c r="J158" s="140">
        <f>ROUND(I158*H158,3)</f>
        <v>0</v>
      </c>
      <c r="K158" s="141"/>
      <c r="L158" s="25"/>
      <c r="M158" s="142" t="s">
        <v>1</v>
      </c>
      <c r="N158" s="143" t="s">
        <v>33</v>
      </c>
      <c r="O158" s="144">
        <v>1.06</v>
      </c>
      <c r="P158" s="144">
        <f>O158*H158</f>
        <v>10.600000000000001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646</v>
      </c>
      <c r="AT158" s="146" t="s">
        <v>144</v>
      </c>
      <c r="AU158" s="146" t="s">
        <v>74</v>
      </c>
      <c r="AY158" s="13" t="s">
        <v>142</v>
      </c>
      <c r="BE158" s="147">
        <f>IF(N158="základná",J158,0)</f>
        <v>0</v>
      </c>
      <c r="BF158" s="147">
        <f>IF(N158="znížená",J158,0)</f>
        <v>0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3" t="s">
        <v>80</v>
      </c>
      <c r="BK158" s="148">
        <f>ROUND(I158*H158,3)</f>
        <v>0</v>
      </c>
      <c r="BL158" s="13" t="s">
        <v>646</v>
      </c>
      <c r="BM158" s="146" t="s">
        <v>1016</v>
      </c>
    </row>
    <row r="159" spans="2:65" s="1" customFormat="1" ht="38.1" customHeight="1">
      <c r="B159" s="135"/>
      <c r="C159" s="136" t="s">
        <v>592</v>
      </c>
      <c r="D159" s="136" t="s">
        <v>144</v>
      </c>
      <c r="E159" s="137" t="s">
        <v>1017</v>
      </c>
      <c r="F159" s="138" t="s">
        <v>644</v>
      </c>
      <c r="G159" s="139" t="s">
        <v>645</v>
      </c>
      <c r="H159" s="140">
        <v>5</v>
      </c>
      <c r="I159" s="140"/>
      <c r="J159" s="140">
        <f>ROUND(I159*H159,3)</f>
        <v>0</v>
      </c>
      <c r="K159" s="141"/>
      <c r="L159" s="25"/>
      <c r="M159" s="158" t="s">
        <v>1</v>
      </c>
      <c r="N159" s="159" t="s">
        <v>33</v>
      </c>
      <c r="O159" s="160">
        <v>1.0900000000000001</v>
      </c>
      <c r="P159" s="160">
        <f>O159*H159</f>
        <v>5.45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AR159" s="146" t="s">
        <v>646</v>
      </c>
      <c r="AT159" s="146" t="s">
        <v>144</v>
      </c>
      <c r="AU159" s="146" t="s">
        <v>74</v>
      </c>
      <c r="AY159" s="13" t="s">
        <v>142</v>
      </c>
      <c r="BE159" s="147">
        <f>IF(N159="základná",J159,0)</f>
        <v>0</v>
      </c>
      <c r="BF159" s="147">
        <f>IF(N159="znížená",J159,0)</f>
        <v>0</v>
      </c>
      <c r="BG159" s="147">
        <f>IF(N159="zákl. prenesená",J159,0)</f>
        <v>0</v>
      </c>
      <c r="BH159" s="147">
        <f>IF(N159="zníž. prenesená",J159,0)</f>
        <v>0</v>
      </c>
      <c r="BI159" s="147">
        <f>IF(N159="nulová",J159,0)</f>
        <v>0</v>
      </c>
      <c r="BJ159" s="13" t="s">
        <v>80</v>
      </c>
      <c r="BK159" s="148">
        <f>ROUND(I159*H159,3)</f>
        <v>0</v>
      </c>
      <c r="BL159" s="13" t="s">
        <v>646</v>
      </c>
      <c r="BM159" s="146" t="s">
        <v>1018</v>
      </c>
    </row>
    <row r="160" spans="2:65" s="1" customFormat="1" ht="6.95" customHeight="1"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25"/>
    </row>
  </sheetData>
  <autoFilter ref="C125:K159" xr:uid="{00000000-0009-0000-0000-000007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5" fitToHeight="100" orientation="portrait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M200"/>
  <sheetViews>
    <sheetView showGridLines="0" view="pageBreakPreview" topLeftCell="A184" zoomScale="113" zoomScaleNormal="100" workbookViewId="0">
      <selection activeCell="I128" sqref="I128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1019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19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498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499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500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ROUND((SUM(BE126:BE199)),  2)</f>
        <v>0</v>
      </c>
      <c r="G33" s="93"/>
      <c r="H33" s="93"/>
      <c r="I33" s="94">
        <v>0.2</v>
      </c>
      <c r="J33" s="92">
        <f>ROUND(((SUM(BE126:BE199))*I33),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ROUND((SUM(BF126:BF199)),  2)</f>
        <v>0</v>
      </c>
      <c r="I34" s="95">
        <v>0.2</v>
      </c>
      <c r="J34" s="81">
        <f>ROUND(((SUM(BF126:BF199))*I34),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ROUND((SUM(BG126:BG199)),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ROUND((SUM(BH126:BH199)),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ROUND((SUM(BI126:BI199)),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07 - Zdravotechnika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>Lenartov,p.č.: 2829/1, 2829/2, 2831/23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25.7" customHeight="1">
      <c r="B91" s="25"/>
      <c r="C91" s="22" t="s">
        <v>17</v>
      </c>
      <c r="F91" s="20" t="str">
        <f>E15</f>
        <v>Zuzana Jurová, Malcov 113, okr. Bardejov, 086 06</v>
      </c>
      <c r="I91" s="22" t="s">
        <v>22</v>
      </c>
      <c r="J91" s="23" t="str">
        <f>E21</f>
        <v>Ing. Pavol Fedorčák, PhD.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J126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1020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2:12" s="8" customFormat="1" ht="24.95" customHeight="1">
      <c r="B98" s="107"/>
      <c r="D98" s="108" t="s">
        <v>116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20.100000000000001" customHeight="1">
      <c r="B99" s="111"/>
      <c r="D99" s="112" t="s">
        <v>117</v>
      </c>
      <c r="E99" s="113"/>
      <c r="F99" s="113"/>
      <c r="G99" s="113"/>
      <c r="H99" s="113"/>
      <c r="I99" s="113"/>
      <c r="J99" s="114">
        <f>J130</f>
        <v>0</v>
      </c>
      <c r="L99" s="111"/>
    </row>
    <row r="100" spans="2:12" s="9" customFormat="1" ht="20.100000000000001" customHeight="1">
      <c r="B100" s="111"/>
      <c r="D100" s="112" t="s">
        <v>502</v>
      </c>
      <c r="E100" s="113"/>
      <c r="F100" s="113"/>
      <c r="G100" s="113"/>
      <c r="H100" s="113"/>
      <c r="I100" s="113"/>
      <c r="J100" s="114">
        <f>J139</f>
        <v>0</v>
      </c>
      <c r="L100" s="111"/>
    </row>
    <row r="101" spans="2:12" s="8" customFormat="1" ht="24.95" customHeight="1">
      <c r="B101" s="107"/>
      <c r="D101" s="108" t="s">
        <v>121</v>
      </c>
      <c r="E101" s="109"/>
      <c r="F101" s="109"/>
      <c r="G101" s="109"/>
      <c r="H101" s="109"/>
      <c r="I101" s="109"/>
      <c r="J101" s="110">
        <f>J157</f>
        <v>0</v>
      </c>
      <c r="L101" s="107"/>
    </row>
    <row r="102" spans="2:12" s="9" customFormat="1" ht="20.100000000000001" customHeight="1">
      <c r="B102" s="111"/>
      <c r="D102" s="112" t="s">
        <v>1021</v>
      </c>
      <c r="E102" s="113"/>
      <c r="F102" s="113"/>
      <c r="G102" s="113"/>
      <c r="H102" s="113"/>
      <c r="I102" s="113"/>
      <c r="J102" s="114">
        <f>J158</f>
        <v>0</v>
      </c>
      <c r="L102" s="111"/>
    </row>
    <row r="103" spans="2:12" s="9" customFormat="1" ht="20.100000000000001" customHeight="1">
      <c r="B103" s="111"/>
      <c r="D103" s="112" t="s">
        <v>124</v>
      </c>
      <c r="E103" s="113"/>
      <c r="F103" s="113"/>
      <c r="G103" s="113"/>
      <c r="H103" s="113"/>
      <c r="I103" s="113"/>
      <c r="J103" s="114">
        <f>J170</f>
        <v>0</v>
      </c>
      <c r="L103" s="111"/>
    </row>
    <row r="104" spans="2:12" s="8" customFormat="1" ht="24.95" customHeight="1">
      <c r="B104" s="107"/>
      <c r="D104" s="108" t="s">
        <v>649</v>
      </c>
      <c r="E104" s="109"/>
      <c r="F104" s="109"/>
      <c r="G104" s="109"/>
      <c r="H104" s="109"/>
      <c r="I104" s="109"/>
      <c r="J104" s="110">
        <f>J189</f>
        <v>0</v>
      </c>
      <c r="L104" s="107"/>
    </row>
    <row r="105" spans="2:12" s="9" customFormat="1" ht="20.100000000000001" customHeight="1">
      <c r="B105" s="111"/>
      <c r="D105" s="112" t="s">
        <v>504</v>
      </c>
      <c r="E105" s="113"/>
      <c r="F105" s="113"/>
      <c r="G105" s="113"/>
      <c r="H105" s="113"/>
      <c r="I105" s="113"/>
      <c r="J105" s="114">
        <f>J190</f>
        <v>0</v>
      </c>
      <c r="L105" s="111"/>
    </row>
    <row r="106" spans="2:12" s="8" customFormat="1" ht="24.95" customHeight="1">
      <c r="B106" s="107"/>
      <c r="D106" s="108" t="s">
        <v>505</v>
      </c>
      <c r="E106" s="109"/>
      <c r="F106" s="109"/>
      <c r="G106" s="109"/>
      <c r="H106" s="109"/>
      <c r="I106" s="109"/>
      <c r="J106" s="110">
        <f>J198</f>
        <v>0</v>
      </c>
      <c r="L106" s="107"/>
    </row>
    <row r="107" spans="2:12" s="1" customFormat="1" ht="21.75" customHeight="1">
      <c r="B107" s="25"/>
      <c r="L107" s="25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5" s="1" customFormat="1" ht="24.95" customHeight="1">
      <c r="B113" s="25"/>
      <c r="C113" s="17" t="s">
        <v>128</v>
      </c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11</v>
      </c>
      <c r="L115" s="25"/>
    </row>
    <row r="116" spans="2:65" s="1" customFormat="1" ht="16.5" customHeight="1">
      <c r="B116" s="25"/>
      <c r="E116" s="205" t="str">
        <f>E7</f>
        <v>ZIMOVISKO</v>
      </c>
      <c r="F116" s="206"/>
      <c r="G116" s="206"/>
      <c r="H116" s="206"/>
      <c r="L116" s="25"/>
    </row>
    <row r="117" spans="2:65" s="1" customFormat="1" ht="12" customHeight="1">
      <c r="B117" s="25"/>
      <c r="C117" s="22" t="s">
        <v>107</v>
      </c>
      <c r="L117" s="25"/>
    </row>
    <row r="118" spans="2:65" s="1" customFormat="1" ht="16.5" customHeight="1">
      <c r="B118" s="25"/>
      <c r="E118" s="182" t="str">
        <f>E9</f>
        <v>SO 07 - Zdravotechnika</v>
      </c>
      <c r="F118" s="204"/>
      <c r="G118" s="204"/>
      <c r="H118" s="204"/>
      <c r="L118" s="25"/>
    </row>
    <row r="119" spans="2:65" s="1" customFormat="1" ht="6.95" customHeight="1">
      <c r="B119" s="25"/>
      <c r="L119" s="25"/>
    </row>
    <row r="120" spans="2:65" s="1" customFormat="1" ht="12" customHeight="1">
      <c r="B120" s="25"/>
      <c r="C120" s="22" t="s">
        <v>14</v>
      </c>
      <c r="F120" s="20" t="str">
        <f>F12</f>
        <v>Lenartov,p.č.: 2829/1, 2829/2, 2831/23</v>
      </c>
      <c r="I120" s="22" t="s">
        <v>16</v>
      </c>
      <c r="J120" s="48">
        <f>IF(J12="","",J12)</f>
        <v>0</v>
      </c>
      <c r="L120" s="25"/>
    </row>
    <row r="121" spans="2:65" s="1" customFormat="1" ht="6.95" customHeight="1">
      <c r="B121" s="25"/>
      <c r="L121" s="25"/>
    </row>
    <row r="122" spans="2:65" s="1" customFormat="1" ht="25.7" customHeight="1">
      <c r="B122" s="25"/>
      <c r="C122" s="22" t="s">
        <v>17</v>
      </c>
      <c r="F122" s="20" t="str">
        <f>E15</f>
        <v>Zuzana Jurová, Malcov 113, okr. Bardejov, 086 06</v>
      </c>
      <c r="I122" s="22" t="s">
        <v>22</v>
      </c>
      <c r="J122" s="23" t="str">
        <f>E21</f>
        <v>Ing. Pavol Fedorčák, PhD.</v>
      </c>
      <c r="L122" s="25"/>
    </row>
    <row r="123" spans="2:65" s="1" customFormat="1" ht="15.2" customHeight="1">
      <c r="B123" s="25"/>
      <c r="C123" s="22" t="s">
        <v>21</v>
      </c>
      <c r="F123" s="20" t="str">
        <f>IF(E18="","",E18)</f>
        <v xml:space="preserve"> </v>
      </c>
      <c r="I123" s="22" t="s">
        <v>25</v>
      </c>
      <c r="J123" s="23" t="str">
        <f>E24</f>
        <v xml:space="preserve"> </v>
      </c>
      <c r="L123" s="25"/>
    </row>
    <row r="124" spans="2:65" s="1" customFormat="1" ht="10.35" customHeight="1">
      <c r="B124" s="25"/>
      <c r="L124" s="25"/>
    </row>
    <row r="125" spans="2:65" s="10" customFormat="1" ht="29.25" customHeight="1">
      <c r="B125" s="115"/>
      <c r="C125" s="116" t="s">
        <v>129</v>
      </c>
      <c r="D125" s="117" t="s">
        <v>52</v>
      </c>
      <c r="E125" s="117" t="s">
        <v>48</v>
      </c>
      <c r="F125" s="117" t="s">
        <v>49</v>
      </c>
      <c r="G125" s="117" t="s">
        <v>130</v>
      </c>
      <c r="H125" s="117" t="s">
        <v>131</v>
      </c>
      <c r="I125" s="117" t="s">
        <v>132</v>
      </c>
      <c r="J125" s="118" t="s">
        <v>113</v>
      </c>
      <c r="K125" s="119" t="s">
        <v>133</v>
      </c>
      <c r="L125" s="115"/>
      <c r="M125" s="54" t="s">
        <v>1</v>
      </c>
      <c r="N125" s="55" t="s">
        <v>31</v>
      </c>
      <c r="O125" s="55" t="s">
        <v>134</v>
      </c>
      <c r="P125" s="55" t="s">
        <v>135</v>
      </c>
      <c r="Q125" s="55" t="s">
        <v>136</v>
      </c>
      <c r="R125" s="55" t="s">
        <v>137</v>
      </c>
      <c r="S125" s="55" t="s">
        <v>138</v>
      </c>
      <c r="T125" s="56" t="s">
        <v>139</v>
      </c>
    </row>
    <row r="126" spans="2:65" s="1" customFormat="1" ht="23.1" customHeight="1">
      <c r="B126" s="25"/>
      <c r="C126" s="59" t="s">
        <v>114</v>
      </c>
      <c r="J126" s="120">
        <f>BK126</f>
        <v>0</v>
      </c>
      <c r="L126" s="25"/>
      <c r="M126" s="57"/>
      <c r="N126" s="49"/>
      <c r="O126" s="49"/>
      <c r="P126" s="121">
        <f>P127+P129+P157+P189+P198</f>
        <v>261.65797000000003</v>
      </c>
      <c r="Q126" s="49"/>
      <c r="R126" s="121">
        <f>R127+R129+R157+R189+R198</f>
        <v>9.4835349000000004</v>
      </c>
      <c r="S126" s="49"/>
      <c r="T126" s="122">
        <f>T127+T129+T157+T189+T198</f>
        <v>0</v>
      </c>
      <c r="AT126" s="13" t="s">
        <v>66</v>
      </c>
      <c r="AU126" s="13" t="s">
        <v>115</v>
      </c>
      <c r="BK126" s="123">
        <f>BK127+BK129+BK157+BK189+BK198</f>
        <v>0</v>
      </c>
    </row>
    <row r="127" spans="2:65" s="11" customFormat="1" ht="26.1" customHeight="1">
      <c r="B127" s="124"/>
      <c r="D127" s="125" t="s">
        <v>66</v>
      </c>
      <c r="E127" s="126" t="s">
        <v>148</v>
      </c>
      <c r="F127" s="126" t="s">
        <v>533</v>
      </c>
      <c r="J127" s="127">
        <f>BK127</f>
        <v>0</v>
      </c>
      <c r="L127" s="124"/>
      <c r="M127" s="128"/>
      <c r="P127" s="129">
        <f>P128</f>
        <v>7.8226399999999998</v>
      </c>
      <c r="R127" s="129">
        <f>R128</f>
        <v>9.2269576000000004</v>
      </c>
      <c r="T127" s="130">
        <f>T128</f>
        <v>0</v>
      </c>
      <c r="AR127" s="125" t="s">
        <v>74</v>
      </c>
      <c r="AT127" s="131" t="s">
        <v>66</v>
      </c>
      <c r="AU127" s="131" t="s">
        <v>67</v>
      </c>
      <c r="AY127" s="125" t="s">
        <v>142</v>
      </c>
      <c r="BK127" s="132">
        <f>BK128</f>
        <v>0</v>
      </c>
    </row>
    <row r="128" spans="2:65" s="1" customFormat="1" ht="38.1" customHeight="1">
      <c r="B128" s="135"/>
      <c r="C128" s="136" t="s">
        <v>255</v>
      </c>
      <c r="D128" s="136" t="s">
        <v>144</v>
      </c>
      <c r="E128" s="137" t="s">
        <v>1022</v>
      </c>
      <c r="F128" s="138" t="s">
        <v>1023</v>
      </c>
      <c r="G128" s="139" t="s">
        <v>147</v>
      </c>
      <c r="H128" s="140">
        <v>4.88</v>
      </c>
      <c r="I128" s="140"/>
      <c r="J128" s="140">
        <f>ROUND(I128*H128,3)</f>
        <v>0</v>
      </c>
      <c r="K128" s="141"/>
      <c r="L128" s="25"/>
      <c r="M128" s="142" t="s">
        <v>1</v>
      </c>
      <c r="N128" s="143" t="s">
        <v>33</v>
      </c>
      <c r="O128" s="144">
        <v>1.603</v>
      </c>
      <c r="P128" s="144">
        <f>O128*H128</f>
        <v>7.8226399999999998</v>
      </c>
      <c r="Q128" s="144">
        <v>1.8907700000000001</v>
      </c>
      <c r="R128" s="144">
        <f>Q128*H128</f>
        <v>9.2269576000000004</v>
      </c>
      <c r="S128" s="144">
        <v>0</v>
      </c>
      <c r="T128" s="145">
        <f>S128*H128</f>
        <v>0</v>
      </c>
      <c r="AR128" s="146" t="s">
        <v>148</v>
      </c>
      <c r="AT128" s="146" t="s">
        <v>144</v>
      </c>
      <c r="AU128" s="146" t="s">
        <v>74</v>
      </c>
      <c r="AY128" s="13" t="s">
        <v>142</v>
      </c>
      <c r="BE128" s="147">
        <f>IF(N128="základná",J128,0)</f>
        <v>0</v>
      </c>
      <c r="BF128" s="147">
        <f>IF(N128="znížená",J128,0)</f>
        <v>0</v>
      </c>
      <c r="BG128" s="147">
        <f>IF(N128="zákl. prenesená",J128,0)</f>
        <v>0</v>
      </c>
      <c r="BH128" s="147">
        <f>IF(N128="zníž. prenesená",J128,0)</f>
        <v>0</v>
      </c>
      <c r="BI128" s="147">
        <f>IF(N128="nulová",J128,0)</f>
        <v>0</v>
      </c>
      <c r="BJ128" s="13" t="s">
        <v>80</v>
      </c>
      <c r="BK128" s="148">
        <f>ROUND(I128*H128,3)</f>
        <v>0</v>
      </c>
      <c r="BL128" s="13" t="s">
        <v>148</v>
      </c>
      <c r="BM128" s="146" t="s">
        <v>1024</v>
      </c>
    </row>
    <row r="129" spans="2:65" s="11" customFormat="1" ht="26.1" customHeight="1">
      <c r="B129" s="124"/>
      <c r="D129" s="125" t="s">
        <v>66</v>
      </c>
      <c r="E129" s="126" t="s">
        <v>140</v>
      </c>
      <c r="F129" s="126" t="s">
        <v>141</v>
      </c>
      <c r="J129" s="127">
        <f>BK129</f>
        <v>0</v>
      </c>
      <c r="L129" s="124"/>
      <c r="M129" s="128"/>
      <c r="P129" s="129">
        <f>P130+P139</f>
        <v>132.05510000000001</v>
      </c>
      <c r="R129" s="129">
        <f>R130+R139</f>
        <v>9.6069999999999989E-2</v>
      </c>
      <c r="T129" s="130">
        <f>T130+T139</f>
        <v>0</v>
      </c>
      <c r="AR129" s="125" t="s">
        <v>74</v>
      </c>
      <c r="AT129" s="131" t="s">
        <v>66</v>
      </c>
      <c r="AU129" s="131" t="s">
        <v>67</v>
      </c>
      <c r="AY129" s="125" t="s">
        <v>142</v>
      </c>
      <c r="BK129" s="132">
        <f>BK130+BK139</f>
        <v>0</v>
      </c>
    </row>
    <row r="130" spans="2:65" s="11" customFormat="1" ht="23.1" customHeight="1">
      <c r="B130" s="124"/>
      <c r="D130" s="125" t="s">
        <v>66</v>
      </c>
      <c r="E130" s="133" t="s">
        <v>74</v>
      </c>
      <c r="F130" s="133" t="s">
        <v>143</v>
      </c>
      <c r="J130" s="134">
        <f>BK130</f>
        <v>0</v>
      </c>
      <c r="L130" s="124"/>
      <c r="M130" s="128"/>
      <c r="P130" s="129">
        <f>SUM(P131:P138)</f>
        <v>123.77510000000001</v>
      </c>
      <c r="R130" s="129">
        <f>SUM(R131:R138)</f>
        <v>0</v>
      </c>
      <c r="T130" s="130">
        <f>SUM(T131:T138)</f>
        <v>0</v>
      </c>
      <c r="AR130" s="125" t="s">
        <v>74</v>
      </c>
      <c r="AT130" s="131" t="s">
        <v>66</v>
      </c>
      <c r="AU130" s="131" t="s">
        <v>74</v>
      </c>
      <c r="AY130" s="125" t="s">
        <v>142</v>
      </c>
      <c r="BK130" s="132">
        <f>SUM(BK131:BK138)</f>
        <v>0</v>
      </c>
    </row>
    <row r="131" spans="2:65" s="1" customFormat="1" ht="21.75" customHeight="1">
      <c r="B131" s="135"/>
      <c r="C131" s="136" t="s">
        <v>216</v>
      </c>
      <c r="D131" s="136" t="s">
        <v>144</v>
      </c>
      <c r="E131" s="137" t="s">
        <v>157</v>
      </c>
      <c r="F131" s="138" t="s">
        <v>158</v>
      </c>
      <c r="G131" s="139" t="s">
        <v>147</v>
      </c>
      <c r="H131" s="140">
        <v>29.28</v>
      </c>
      <c r="I131" s="140"/>
      <c r="J131" s="140">
        <f t="shared" ref="J131:J138" si="0">ROUND(I131*H131,3)</f>
        <v>0</v>
      </c>
      <c r="K131" s="141"/>
      <c r="L131" s="25"/>
      <c r="M131" s="142" t="s">
        <v>1</v>
      </c>
      <c r="N131" s="143" t="s">
        <v>33</v>
      </c>
      <c r="O131" s="144">
        <v>2.5139999999999998</v>
      </c>
      <c r="P131" s="144">
        <f t="shared" ref="P131:P138" si="1">O131*H131</f>
        <v>73.609920000000002</v>
      </c>
      <c r="Q131" s="144">
        <v>0</v>
      </c>
      <c r="R131" s="144">
        <f t="shared" ref="R131:R138" si="2">Q131*H131</f>
        <v>0</v>
      </c>
      <c r="S131" s="144">
        <v>0</v>
      </c>
      <c r="T131" s="145">
        <f t="shared" ref="T131:T138" si="3">S131*H131</f>
        <v>0</v>
      </c>
      <c r="AR131" s="146" t="s">
        <v>148</v>
      </c>
      <c r="AT131" s="146" t="s">
        <v>144</v>
      </c>
      <c r="AU131" s="146" t="s">
        <v>80</v>
      </c>
      <c r="AY131" s="13" t="s">
        <v>142</v>
      </c>
      <c r="BE131" s="147">
        <f t="shared" ref="BE131:BE138" si="4">IF(N131="základná",J131,0)</f>
        <v>0</v>
      </c>
      <c r="BF131" s="147">
        <f t="shared" ref="BF131:BF138" si="5">IF(N131="znížená",J131,0)</f>
        <v>0</v>
      </c>
      <c r="BG131" s="147">
        <f t="shared" ref="BG131:BG138" si="6">IF(N131="zákl. prenesená",J131,0)</f>
        <v>0</v>
      </c>
      <c r="BH131" s="147">
        <f t="shared" ref="BH131:BH138" si="7">IF(N131="zníž. prenesená",J131,0)</f>
        <v>0</v>
      </c>
      <c r="BI131" s="147">
        <f t="shared" ref="BI131:BI138" si="8">IF(N131="nulová",J131,0)</f>
        <v>0</v>
      </c>
      <c r="BJ131" s="13" t="s">
        <v>80</v>
      </c>
      <c r="BK131" s="148">
        <f t="shared" ref="BK131:BK138" si="9">ROUND(I131*H131,3)</f>
        <v>0</v>
      </c>
      <c r="BL131" s="13" t="s">
        <v>148</v>
      </c>
      <c r="BM131" s="146" t="s">
        <v>1025</v>
      </c>
    </row>
    <row r="132" spans="2:65" s="1" customFormat="1" ht="38.1" customHeight="1">
      <c r="B132" s="135"/>
      <c r="C132" s="136" t="s">
        <v>437</v>
      </c>
      <c r="D132" s="136" t="s">
        <v>144</v>
      </c>
      <c r="E132" s="137" t="s">
        <v>161</v>
      </c>
      <c r="F132" s="138" t="s">
        <v>162</v>
      </c>
      <c r="G132" s="139" t="s">
        <v>147</v>
      </c>
      <c r="H132" s="140">
        <v>29.28</v>
      </c>
      <c r="I132" s="140"/>
      <c r="J132" s="140">
        <f t="shared" si="0"/>
        <v>0</v>
      </c>
      <c r="K132" s="141"/>
      <c r="L132" s="25"/>
      <c r="M132" s="142" t="s">
        <v>1</v>
      </c>
      <c r="N132" s="143" t="s">
        <v>33</v>
      </c>
      <c r="O132" s="144">
        <v>0.61299999999999999</v>
      </c>
      <c r="P132" s="144">
        <f t="shared" si="1"/>
        <v>17.948640000000001</v>
      </c>
      <c r="Q132" s="144">
        <v>0</v>
      </c>
      <c r="R132" s="144">
        <f t="shared" si="2"/>
        <v>0</v>
      </c>
      <c r="S132" s="144">
        <v>0</v>
      </c>
      <c r="T132" s="145">
        <f t="shared" si="3"/>
        <v>0</v>
      </c>
      <c r="AR132" s="146" t="s">
        <v>148</v>
      </c>
      <c r="AT132" s="146" t="s">
        <v>144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148</v>
      </c>
      <c r="BM132" s="146" t="s">
        <v>1026</v>
      </c>
    </row>
    <row r="133" spans="2:65" s="1" customFormat="1" ht="33" customHeight="1">
      <c r="B133" s="135"/>
      <c r="C133" s="136" t="s">
        <v>7</v>
      </c>
      <c r="D133" s="136" t="s">
        <v>144</v>
      </c>
      <c r="E133" s="137" t="s">
        <v>1027</v>
      </c>
      <c r="F133" s="138" t="s">
        <v>1028</v>
      </c>
      <c r="G133" s="139" t="s">
        <v>147</v>
      </c>
      <c r="H133" s="140">
        <v>12.2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2.69E-2</v>
      </c>
      <c r="P133" s="144">
        <f t="shared" si="1"/>
        <v>0.32817999999999997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148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148</v>
      </c>
      <c r="BM133" s="146" t="s">
        <v>1029</v>
      </c>
    </row>
    <row r="134" spans="2:65" s="1" customFormat="1" ht="16.5" customHeight="1">
      <c r="B134" s="135"/>
      <c r="C134" s="136" t="s">
        <v>1030</v>
      </c>
      <c r="D134" s="136" t="s">
        <v>144</v>
      </c>
      <c r="E134" s="137" t="s">
        <v>1031</v>
      </c>
      <c r="F134" s="138" t="s">
        <v>1032</v>
      </c>
      <c r="G134" s="139" t="s">
        <v>147</v>
      </c>
      <c r="H134" s="140">
        <v>12.2</v>
      </c>
      <c r="I134" s="140"/>
      <c r="J134" s="140">
        <f t="shared" si="0"/>
        <v>0</v>
      </c>
      <c r="K134" s="141"/>
      <c r="L134" s="25"/>
      <c r="M134" s="142" t="s">
        <v>1</v>
      </c>
      <c r="N134" s="143" t="s">
        <v>33</v>
      </c>
      <c r="O134" s="144">
        <v>0.83199999999999996</v>
      </c>
      <c r="P134" s="144">
        <f t="shared" si="1"/>
        <v>10.150399999999999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148</v>
      </c>
      <c r="AT134" s="146" t="s">
        <v>144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148</v>
      </c>
      <c r="BM134" s="146" t="s">
        <v>1033</v>
      </c>
    </row>
    <row r="135" spans="2:65" s="1" customFormat="1" ht="16.5" customHeight="1">
      <c r="B135" s="135"/>
      <c r="C135" s="136" t="s">
        <v>491</v>
      </c>
      <c r="D135" s="136" t="s">
        <v>144</v>
      </c>
      <c r="E135" s="137" t="s">
        <v>1034</v>
      </c>
      <c r="F135" s="138" t="s">
        <v>522</v>
      </c>
      <c r="G135" s="139" t="s">
        <v>147</v>
      </c>
      <c r="H135" s="140">
        <v>12.2</v>
      </c>
      <c r="I135" s="140"/>
      <c r="J135" s="140">
        <f t="shared" si="0"/>
        <v>0</v>
      </c>
      <c r="K135" s="141"/>
      <c r="L135" s="25"/>
      <c r="M135" s="142" t="s">
        <v>1</v>
      </c>
      <c r="N135" s="143" t="s">
        <v>33</v>
      </c>
      <c r="O135" s="144">
        <v>8.9999999999999993E-3</v>
      </c>
      <c r="P135" s="144">
        <f t="shared" si="1"/>
        <v>0.10979999999999998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148</v>
      </c>
      <c r="AT135" s="146" t="s">
        <v>144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148</v>
      </c>
      <c r="BM135" s="146" t="s">
        <v>1035</v>
      </c>
    </row>
    <row r="136" spans="2:65" s="1" customFormat="1" ht="24.2" customHeight="1">
      <c r="B136" s="135"/>
      <c r="C136" s="136" t="s">
        <v>1036</v>
      </c>
      <c r="D136" s="136" t="s">
        <v>144</v>
      </c>
      <c r="E136" s="137" t="s">
        <v>660</v>
      </c>
      <c r="F136" s="138" t="s">
        <v>661</v>
      </c>
      <c r="G136" s="139" t="s">
        <v>213</v>
      </c>
      <c r="H136" s="140">
        <v>12.2</v>
      </c>
      <c r="I136" s="140"/>
      <c r="J136" s="140">
        <f t="shared" si="0"/>
        <v>0</v>
      </c>
      <c r="K136" s="141"/>
      <c r="L136" s="25"/>
      <c r="M136" s="142" t="s">
        <v>1</v>
      </c>
      <c r="N136" s="143" t="s">
        <v>33</v>
      </c>
      <c r="O136" s="144">
        <v>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148</v>
      </c>
      <c r="AT136" s="146" t="s">
        <v>144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148</v>
      </c>
      <c r="BM136" s="146" t="s">
        <v>1037</v>
      </c>
    </row>
    <row r="137" spans="2:65" s="1" customFormat="1" ht="24.2" customHeight="1">
      <c r="B137" s="135"/>
      <c r="C137" s="136" t="s">
        <v>227</v>
      </c>
      <c r="D137" s="136" t="s">
        <v>144</v>
      </c>
      <c r="E137" s="137" t="s">
        <v>978</v>
      </c>
      <c r="F137" s="138" t="s">
        <v>528</v>
      </c>
      <c r="G137" s="139" t="s">
        <v>147</v>
      </c>
      <c r="H137" s="140">
        <v>17.079999999999998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0.24199999999999999</v>
      </c>
      <c r="P137" s="144">
        <f t="shared" si="1"/>
        <v>4.1333599999999997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148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148</v>
      </c>
      <c r="BM137" s="146" t="s">
        <v>1038</v>
      </c>
    </row>
    <row r="138" spans="2:65" s="1" customFormat="1" ht="24.2" customHeight="1">
      <c r="B138" s="135"/>
      <c r="C138" s="136" t="s">
        <v>233</v>
      </c>
      <c r="D138" s="136" t="s">
        <v>144</v>
      </c>
      <c r="E138" s="137" t="s">
        <v>804</v>
      </c>
      <c r="F138" s="138" t="s">
        <v>525</v>
      </c>
      <c r="G138" s="139" t="s">
        <v>147</v>
      </c>
      <c r="H138" s="140">
        <v>7.32</v>
      </c>
      <c r="I138" s="140"/>
      <c r="J138" s="140">
        <f t="shared" si="0"/>
        <v>0</v>
      </c>
      <c r="K138" s="141"/>
      <c r="L138" s="25"/>
      <c r="M138" s="142" t="s">
        <v>1</v>
      </c>
      <c r="N138" s="143" t="s">
        <v>33</v>
      </c>
      <c r="O138" s="144">
        <v>2.39</v>
      </c>
      <c r="P138" s="144">
        <f t="shared" si="1"/>
        <v>17.494800000000001</v>
      </c>
      <c r="Q138" s="144">
        <v>0</v>
      </c>
      <c r="R138" s="144">
        <f t="shared" si="2"/>
        <v>0</v>
      </c>
      <c r="S138" s="144">
        <v>0</v>
      </c>
      <c r="T138" s="145">
        <f t="shared" si="3"/>
        <v>0</v>
      </c>
      <c r="AR138" s="146" t="s">
        <v>148</v>
      </c>
      <c r="AT138" s="146" t="s">
        <v>144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148</v>
      </c>
      <c r="BM138" s="146" t="s">
        <v>1039</v>
      </c>
    </row>
    <row r="139" spans="2:65" s="11" customFormat="1" ht="23.1" customHeight="1">
      <c r="B139" s="124"/>
      <c r="D139" s="125" t="s">
        <v>66</v>
      </c>
      <c r="E139" s="133" t="s">
        <v>173</v>
      </c>
      <c r="F139" s="133" t="s">
        <v>537</v>
      </c>
      <c r="J139" s="134">
        <f>BK139</f>
        <v>0</v>
      </c>
      <c r="L139" s="124"/>
      <c r="M139" s="128"/>
      <c r="P139" s="129">
        <f>SUM(P140:P156)</f>
        <v>8.2799999999999994</v>
      </c>
      <c r="R139" s="129">
        <f>SUM(R140:R156)</f>
        <v>9.6069999999999989E-2</v>
      </c>
      <c r="T139" s="130">
        <f>SUM(T140:T156)</f>
        <v>0</v>
      </c>
      <c r="AR139" s="125" t="s">
        <v>74</v>
      </c>
      <c r="AT139" s="131" t="s">
        <v>66</v>
      </c>
      <c r="AU139" s="131" t="s">
        <v>74</v>
      </c>
      <c r="AY139" s="125" t="s">
        <v>142</v>
      </c>
      <c r="BK139" s="132">
        <f>SUM(BK140:BK156)</f>
        <v>0</v>
      </c>
    </row>
    <row r="140" spans="2:65" s="1" customFormat="1" ht="33" customHeight="1">
      <c r="B140" s="135"/>
      <c r="C140" s="136" t="s">
        <v>415</v>
      </c>
      <c r="D140" s="136" t="s">
        <v>144</v>
      </c>
      <c r="E140" s="137" t="s">
        <v>1040</v>
      </c>
      <c r="F140" s="138" t="s">
        <v>1041</v>
      </c>
      <c r="G140" s="139" t="s">
        <v>253</v>
      </c>
      <c r="H140" s="140">
        <v>63</v>
      </c>
      <c r="I140" s="140"/>
      <c r="J140" s="140">
        <f t="shared" ref="J140:J156" si="10">ROUND(I140*H140,3)</f>
        <v>0</v>
      </c>
      <c r="K140" s="141"/>
      <c r="L140" s="25"/>
      <c r="M140" s="142" t="s">
        <v>1</v>
      </c>
      <c r="N140" s="143" t="s">
        <v>33</v>
      </c>
      <c r="O140" s="144">
        <v>2.5999999999999999E-2</v>
      </c>
      <c r="P140" s="144">
        <f t="shared" ref="P140:P156" si="11">O140*H140</f>
        <v>1.6379999999999999</v>
      </c>
      <c r="Q140" s="144">
        <v>0</v>
      </c>
      <c r="R140" s="144">
        <f t="shared" ref="R140:R156" si="12">Q140*H140</f>
        <v>0</v>
      </c>
      <c r="S140" s="144">
        <v>0</v>
      </c>
      <c r="T140" s="145">
        <f t="shared" ref="T140:T156" si="13">S140*H140</f>
        <v>0</v>
      </c>
      <c r="AR140" s="146" t="s">
        <v>148</v>
      </c>
      <c r="AT140" s="146" t="s">
        <v>144</v>
      </c>
      <c r="AU140" s="146" t="s">
        <v>80</v>
      </c>
      <c r="AY140" s="13" t="s">
        <v>142</v>
      </c>
      <c r="BE140" s="147">
        <f t="shared" ref="BE140:BE156" si="14">IF(N140="základná",J140,0)</f>
        <v>0</v>
      </c>
      <c r="BF140" s="147">
        <f t="shared" ref="BF140:BF156" si="15">IF(N140="znížená",J140,0)</f>
        <v>0</v>
      </c>
      <c r="BG140" s="147">
        <f t="shared" ref="BG140:BG156" si="16">IF(N140="zákl. prenesená",J140,0)</f>
        <v>0</v>
      </c>
      <c r="BH140" s="147">
        <f t="shared" ref="BH140:BH156" si="17">IF(N140="zníž. prenesená",J140,0)</f>
        <v>0</v>
      </c>
      <c r="BI140" s="147">
        <f t="shared" ref="BI140:BI156" si="18">IF(N140="nulová",J140,0)</f>
        <v>0</v>
      </c>
      <c r="BJ140" s="13" t="s">
        <v>80</v>
      </c>
      <c r="BK140" s="148">
        <f t="shared" ref="BK140:BK156" si="19">ROUND(I140*H140,3)</f>
        <v>0</v>
      </c>
      <c r="BL140" s="13" t="s">
        <v>148</v>
      </c>
      <c r="BM140" s="146" t="s">
        <v>1042</v>
      </c>
    </row>
    <row r="141" spans="2:65" s="1" customFormat="1" ht="24.2" customHeight="1">
      <c r="B141" s="135"/>
      <c r="C141" s="149" t="s">
        <v>419</v>
      </c>
      <c r="D141" s="149" t="s">
        <v>246</v>
      </c>
      <c r="E141" s="150" t="s">
        <v>688</v>
      </c>
      <c r="F141" s="151" t="s">
        <v>689</v>
      </c>
      <c r="G141" s="152" t="s">
        <v>253</v>
      </c>
      <c r="H141" s="153">
        <v>32</v>
      </c>
      <c r="I141" s="153"/>
      <c r="J141" s="153">
        <f t="shared" si="10"/>
        <v>0</v>
      </c>
      <c r="K141" s="154"/>
      <c r="L141" s="155"/>
      <c r="M141" s="156" t="s">
        <v>1</v>
      </c>
      <c r="N141" s="157" t="s">
        <v>33</v>
      </c>
      <c r="O141" s="144">
        <v>0</v>
      </c>
      <c r="P141" s="144">
        <f t="shared" si="11"/>
        <v>0</v>
      </c>
      <c r="Q141" s="144">
        <v>2.7999999999999998E-4</v>
      </c>
      <c r="R141" s="144">
        <f t="shared" si="12"/>
        <v>8.9599999999999992E-3</v>
      </c>
      <c r="S141" s="144">
        <v>0</v>
      </c>
      <c r="T141" s="145">
        <f t="shared" si="13"/>
        <v>0</v>
      </c>
      <c r="AR141" s="146" t="s">
        <v>173</v>
      </c>
      <c r="AT141" s="146" t="s">
        <v>246</v>
      </c>
      <c r="AU141" s="146" t="s">
        <v>80</v>
      </c>
      <c r="AY141" s="13" t="s">
        <v>142</v>
      </c>
      <c r="BE141" s="147">
        <f t="shared" si="14"/>
        <v>0</v>
      </c>
      <c r="BF141" s="147">
        <f t="shared" si="15"/>
        <v>0</v>
      </c>
      <c r="BG141" s="147">
        <f t="shared" si="16"/>
        <v>0</v>
      </c>
      <c r="BH141" s="147">
        <f t="shared" si="17"/>
        <v>0</v>
      </c>
      <c r="BI141" s="147">
        <f t="shared" si="18"/>
        <v>0</v>
      </c>
      <c r="BJ141" s="13" t="s">
        <v>80</v>
      </c>
      <c r="BK141" s="148">
        <f t="shared" si="19"/>
        <v>0</v>
      </c>
      <c r="BL141" s="13" t="s">
        <v>148</v>
      </c>
      <c r="BM141" s="146" t="s">
        <v>1043</v>
      </c>
    </row>
    <row r="142" spans="2:65" s="1" customFormat="1" ht="24.2" customHeight="1">
      <c r="B142" s="135"/>
      <c r="C142" s="149" t="s">
        <v>433</v>
      </c>
      <c r="D142" s="149" t="s">
        <v>246</v>
      </c>
      <c r="E142" s="150" t="s">
        <v>1044</v>
      </c>
      <c r="F142" s="151" t="s">
        <v>1045</v>
      </c>
      <c r="G142" s="152" t="s">
        <v>253</v>
      </c>
      <c r="H142" s="153">
        <v>31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33</v>
      </c>
      <c r="O142" s="144">
        <v>0</v>
      </c>
      <c r="P142" s="144">
        <f t="shared" si="11"/>
        <v>0</v>
      </c>
      <c r="Q142" s="144">
        <v>1.7000000000000001E-4</v>
      </c>
      <c r="R142" s="144">
        <f t="shared" si="12"/>
        <v>5.2700000000000004E-3</v>
      </c>
      <c r="S142" s="144">
        <v>0</v>
      </c>
      <c r="T142" s="145">
        <f t="shared" si="13"/>
        <v>0</v>
      </c>
      <c r="AR142" s="146" t="s">
        <v>173</v>
      </c>
      <c r="AT142" s="146" t="s">
        <v>246</v>
      </c>
      <c r="AU142" s="146" t="s">
        <v>80</v>
      </c>
      <c r="AY142" s="13" t="s">
        <v>142</v>
      </c>
      <c r="BE142" s="147">
        <f t="shared" si="14"/>
        <v>0</v>
      </c>
      <c r="BF142" s="147">
        <f t="shared" si="15"/>
        <v>0</v>
      </c>
      <c r="BG142" s="147">
        <f t="shared" si="16"/>
        <v>0</v>
      </c>
      <c r="BH142" s="147">
        <f t="shared" si="17"/>
        <v>0</v>
      </c>
      <c r="BI142" s="147">
        <f t="shared" si="18"/>
        <v>0</v>
      </c>
      <c r="BJ142" s="13" t="s">
        <v>80</v>
      </c>
      <c r="BK142" s="148">
        <f t="shared" si="19"/>
        <v>0</v>
      </c>
      <c r="BL142" s="13" t="s">
        <v>148</v>
      </c>
      <c r="BM142" s="146" t="s">
        <v>1046</v>
      </c>
    </row>
    <row r="143" spans="2:65" s="1" customFormat="1" ht="16.5" customHeight="1">
      <c r="B143" s="135"/>
      <c r="C143" s="149" t="s">
        <v>495</v>
      </c>
      <c r="D143" s="149" t="s">
        <v>246</v>
      </c>
      <c r="E143" s="150" t="s">
        <v>1047</v>
      </c>
      <c r="F143" s="151" t="s">
        <v>1048</v>
      </c>
      <c r="G143" s="152" t="s">
        <v>291</v>
      </c>
      <c r="H143" s="153">
        <v>11</v>
      </c>
      <c r="I143" s="153"/>
      <c r="J143" s="153">
        <f t="shared" si="10"/>
        <v>0</v>
      </c>
      <c r="K143" s="154"/>
      <c r="L143" s="155"/>
      <c r="M143" s="156" t="s">
        <v>1</v>
      </c>
      <c r="N143" s="157" t="s">
        <v>33</v>
      </c>
      <c r="O143" s="144">
        <v>0</v>
      </c>
      <c r="P143" s="144">
        <f t="shared" si="11"/>
        <v>0</v>
      </c>
      <c r="Q143" s="144">
        <v>0</v>
      </c>
      <c r="R143" s="144">
        <f t="shared" si="12"/>
        <v>0</v>
      </c>
      <c r="S143" s="144">
        <v>0</v>
      </c>
      <c r="T143" s="145">
        <f t="shared" si="13"/>
        <v>0</v>
      </c>
      <c r="AR143" s="146" t="s">
        <v>173</v>
      </c>
      <c r="AT143" s="146" t="s">
        <v>246</v>
      </c>
      <c r="AU143" s="146" t="s">
        <v>80</v>
      </c>
      <c r="AY143" s="13" t="s">
        <v>142</v>
      </c>
      <c r="BE143" s="147">
        <f t="shared" si="14"/>
        <v>0</v>
      </c>
      <c r="BF143" s="147">
        <f t="shared" si="15"/>
        <v>0</v>
      </c>
      <c r="BG143" s="147">
        <f t="shared" si="16"/>
        <v>0</v>
      </c>
      <c r="BH143" s="147">
        <f t="shared" si="17"/>
        <v>0</v>
      </c>
      <c r="BI143" s="147">
        <f t="shared" si="18"/>
        <v>0</v>
      </c>
      <c r="BJ143" s="13" t="s">
        <v>80</v>
      </c>
      <c r="BK143" s="148">
        <f t="shared" si="19"/>
        <v>0</v>
      </c>
      <c r="BL143" s="13" t="s">
        <v>148</v>
      </c>
      <c r="BM143" s="146" t="s">
        <v>1049</v>
      </c>
    </row>
    <row r="144" spans="2:65" s="1" customFormat="1" ht="33" customHeight="1">
      <c r="B144" s="135"/>
      <c r="C144" s="136" t="s">
        <v>407</v>
      </c>
      <c r="D144" s="136" t="s">
        <v>144</v>
      </c>
      <c r="E144" s="137" t="s">
        <v>1050</v>
      </c>
      <c r="F144" s="138" t="s">
        <v>1051</v>
      </c>
      <c r="G144" s="139" t="s">
        <v>253</v>
      </c>
      <c r="H144" s="140">
        <v>30</v>
      </c>
      <c r="I144" s="140"/>
      <c r="J144" s="140">
        <f t="shared" si="10"/>
        <v>0</v>
      </c>
      <c r="K144" s="141"/>
      <c r="L144" s="25"/>
      <c r="M144" s="142" t="s">
        <v>1</v>
      </c>
      <c r="N144" s="143" t="s">
        <v>33</v>
      </c>
      <c r="O144" s="144">
        <v>0.03</v>
      </c>
      <c r="P144" s="144">
        <f t="shared" si="11"/>
        <v>0.89999999999999991</v>
      </c>
      <c r="Q144" s="144">
        <v>0</v>
      </c>
      <c r="R144" s="144">
        <f t="shared" si="12"/>
        <v>0</v>
      </c>
      <c r="S144" s="144">
        <v>0</v>
      </c>
      <c r="T144" s="145">
        <f t="shared" si="13"/>
        <v>0</v>
      </c>
      <c r="AR144" s="146" t="s">
        <v>148</v>
      </c>
      <c r="AT144" s="146" t="s">
        <v>144</v>
      </c>
      <c r="AU144" s="146" t="s">
        <v>80</v>
      </c>
      <c r="AY144" s="13" t="s">
        <v>142</v>
      </c>
      <c r="BE144" s="147">
        <f t="shared" si="14"/>
        <v>0</v>
      </c>
      <c r="BF144" s="147">
        <f t="shared" si="15"/>
        <v>0</v>
      </c>
      <c r="BG144" s="147">
        <f t="shared" si="16"/>
        <v>0</v>
      </c>
      <c r="BH144" s="147">
        <f t="shared" si="17"/>
        <v>0</v>
      </c>
      <c r="BI144" s="147">
        <f t="shared" si="18"/>
        <v>0</v>
      </c>
      <c r="BJ144" s="13" t="s">
        <v>80</v>
      </c>
      <c r="BK144" s="148">
        <f t="shared" si="19"/>
        <v>0</v>
      </c>
      <c r="BL144" s="13" t="s">
        <v>148</v>
      </c>
      <c r="BM144" s="146" t="s">
        <v>1052</v>
      </c>
    </row>
    <row r="145" spans="2:65" s="1" customFormat="1" ht="24.2" customHeight="1">
      <c r="B145" s="135"/>
      <c r="C145" s="149" t="s">
        <v>411</v>
      </c>
      <c r="D145" s="149" t="s">
        <v>246</v>
      </c>
      <c r="E145" s="150" t="s">
        <v>1053</v>
      </c>
      <c r="F145" s="151" t="s">
        <v>1054</v>
      </c>
      <c r="G145" s="152" t="s">
        <v>253</v>
      </c>
      <c r="H145" s="153">
        <v>30</v>
      </c>
      <c r="I145" s="153"/>
      <c r="J145" s="153">
        <f t="shared" si="10"/>
        <v>0</v>
      </c>
      <c r="K145" s="154"/>
      <c r="L145" s="155"/>
      <c r="M145" s="156" t="s">
        <v>1</v>
      </c>
      <c r="N145" s="157" t="s">
        <v>33</v>
      </c>
      <c r="O145" s="144">
        <v>0</v>
      </c>
      <c r="P145" s="144">
        <f t="shared" si="11"/>
        <v>0</v>
      </c>
      <c r="Q145" s="144">
        <v>4.2999999999999999E-4</v>
      </c>
      <c r="R145" s="144">
        <f t="shared" si="12"/>
        <v>1.29E-2</v>
      </c>
      <c r="S145" s="144">
        <v>0</v>
      </c>
      <c r="T145" s="145">
        <f t="shared" si="13"/>
        <v>0</v>
      </c>
      <c r="AR145" s="146" t="s">
        <v>173</v>
      </c>
      <c r="AT145" s="146" t="s">
        <v>246</v>
      </c>
      <c r="AU145" s="146" t="s">
        <v>80</v>
      </c>
      <c r="AY145" s="13" t="s">
        <v>142</v>
      </c>
      <c r="BE145" s="147">
        <f t="shared" si="14"/>
        <v>0</v>
      </c>
      <c r="BF145" s="147">
        <f t="shared" si="15"/>
        <v>0</v>
      </c>
      <c r="BG145" s="147">
        <f t="shared" si="16"/>
        <v>0</v>
      </c>
      <c r="BH145" s="147">
        <f t="shared" si="17"/>
        <v>0</v>
      </c>
      <c r="BI145" s="147">
        <f t="shared" si="18"/>
        <v>0</v>
      </c>
      <c r="BJ145" s="13" t="s">
        <v>80</v>
      </c>
      <c r="BK145" s="148">
        <f t="shared" si="19"/>
        <v>0</v>
      </c>
      <c r="BL145" s="13" t="s">
        <v>148</v>
      </c>
      <c r="BM145" s="146" t="s">
        <v>1055</v>
      </c>
    </row>
    <row r="146" spans="2:65" s="1" customFormat="1" ht="33" customHeight="1">
      <c r="B146" s="135"/>
      <c r="C146" s="136" t="s">
        <v>241</v>
      </c>
      <c r="D146" s="136" t="s">
        <v>144</v>
      </c>
      <c r="E146" s="137" t="s">
        <v>1056</v>
      </c>
      <c r="F146" s="138" t="s">
        <v>1057</v>
      </c>
      <c r="G146" s="139" t="s">
        <v>253</v>
      </c>
      <c r="H146" s="140">
        <v>24</v>
      </c>
      <c r="I146" s="140"/>
      <c r="J146" s="140">
        <f t="shared" si="10"/>
        <v>0</v>
      </c>
      <c r="K146" s="141"/>
      <c r="L146" s="25"/>
      <c r="M146" s="142" t="s">
        <v>1</v>
      </c>
      <c r="N146" s="143" t="s">
        <v>33</v>
      </c>
      <c r="O146" s="144">
        <v>3.3000000000000002E-2</v>
      </c>
      <c r="P146" s="144">
        <f t="shared" si="11"/>
        <v>0.79200000000000004</v>
      </c>
      <c r="Q146" s="144">
        <v>0</v>
      </c>
      <c r="R146" s="144">
        <f t="shared" si="12"/>
        <v>0</v>
      </c>
      <c r="S146" s="144">
        <v>0</v>
      </c>
      <c r="T146" s="145">
        <f t="shared" si="13"/>
        <v>0</v>
      </c>
      <c r="AR146" s="146" t="s">
        <v>148</v>
      </c>
      <c r="AT146" s="146" t="s">
        <v>144</v>
      </c>
      <c r="AU146" s="146" t="s">
        <v>80</v>
      </c>
      <c r="AY146" s="13" t="s">
        <v>142</v>
      </c>
      <c r="BE146" s="147">
        <f t="shared" si="14"/>
        <v>0</v>
      </c>
      <c r="BF146" s="147">
        <f t="shared" si="15"/>
        <v>0</v>
      </c>
      <c r="BG146" s="147">
        <f t="shared" si="16"/>
        <v>0</v>
      </c>
      <c r="BH146" s="147">
        <f t="shared" si="17"/>
        <v>0</v>
      </c>
      <c r="BI146" s="147">
        <f t="shared" si="18"/>
        <v>0</v>
      </c>
      <c r="BJ146" s="13" t="s">
        <v>80</v>
      </c>
      <c r="BK146" s="148">
        <f t="shared" si="19"/>
        <v>0</v>
      </c>
      <c r="BL146" s="13" t="s">
        <v>148</v>
      </c>
      <c r="BM146" s="146" t="s">
        <v>1058</v>
      </c>
    </row>
    <row r="147" spans="2:65" s="1" customFormat="1" ht="24.2" customHeight="1">
      <c r="B147" s="135"/>
      <c r="C147" s="149" t="s">
        <v>245</v>
      </c>
      <c r="D147" s="149" t="s">
        <v>246</v>
      </c>
      <c r="E147" s="150" t="s">
        <v>543</v>
      </c>
      <c r="F147" s="151" t="s">
        <v>544</v>
      </c>
      <c r="G147" s="152" t="s">
        <v>253</v>
      </c>
      <c r="H147" s="153">
        <v>24</v>
      </c>
      <c r="I147" s="153"/>
      <c r="J147" s="153">
        <f t="shared" si="10"/>
        <v>0</v>
      </c>
      <c r="K147" s="154"/>
      <c r="L147" s="155"/>
      <c r="M147" s="156" t="s">
        <v>1</v>
      </c>
      <c r="N147" s="157" t="s">
        <v>33</v>
      </c>
      <c r="O147" s="144">
        <v>0</v>
      </c>
      <c r="P147" s="144">
        <f t="shared" si="11"/>
        <v>0</v>
      </c>
      <c r="Q147" s="144">
        <v>6.7000000000000002E-4</v>
      </c>
      <c r="R147" s="144">
        <f t="shared" si="12"/>
        <v>1.6080000000000001E-2</v>
      </c>
      <c r="S147" s="144">
        <v>0</v>
      </c>
      <c r="T147" s="145">
        <f t="shared" si="13"/>
        <v>0</v>
      </c>
      <c r="AR147" s="146" t="s">
        <v>173</v>
      </c>
      <c r="AT147" s="146" t="s">
        <v>246</v>
      </c>
      <c r="AU147" s="146" t="s">
        <v>80</v>
      </c>
      <c r="AY147" s="13" t="s">
        <v>142</v>
      </c>
      <c r="BE147" s="147">
        <f t="shared" si="14"/>
        <v>0</v>
      </c>
      <c r="BF147" s="147">
        <f t="shared" si="15"/>
        <v>0</v>
      </c>
      <c r="BG147" s="147">
        <f t="shared" si="16"/>
        <v>0</v>
      </c>
      <c r="BH147" s="147">
        <f t="shared" si="17"/>
        <v>0</v>
      </c>
      <c r="BI147" s="147">
        <f t="shared" si="18"/>
        <v>0</v>
      </c>
      <c r="BJ147" s="13" t="s">
        <v>80</v>
      </c>
      <c r="BK147" s="148">
        <f t="shared" si="19"/>
        <v>0</v>
      </c>
      <c r="BL147" s="13" t="s">
        <v>148</v>
      </c>
      <c r="BM147" s="146" t="s">
        <v>1059</v>
      </c>
    </row>
    <row r="148" spans="2:65" s="1" customFormat="1" ht="24.2" customHeight="1">
      <c r="B148" s="135"/>
      <c r="C148" s="136" t="s">
        <v>1060</v>
      </c>
      <c r="D148" s="136" t="s">
        <v>144</v>
      </c>
      <c r="E148" s="137" t="s">
        <v>1061</v>
      </c>
      <c r="F148" s="138" t="s">
        <v>1062</v>
      </c>
      <c r="G148" s="139" t="s">
        <v>253</v>
      </c>
      <c r="H148" s="140">
        <v>15</v>
      </c>
      <c r="I148" s="140"/>
      <c r="J148" s="140">
        <f t="shared" si="10"/>
        <v>0</v>
      </c>
      <c r="K148" s="141"/>
      <c r="L148" s="25"/>
      <c r="M148" s="142" t="s">
        <v>1</v>
      </c>
      <c r="N148" s="143" t="s">
        <v>33</v>
      </c>
      <c r="O148" s="144">
        <v>4.2999999999999997E-2</v>
      </c>
      <c r="P148" s="144">
        <f t="shared" si="11"/>
        <v>0.64499999999999991</v>
      </c>
      <c r="Q148" s="144">
        <v>1.0000000000000001E-5</v>
      </c>
      <c r="R148" s="144">
        <f t="shared" si="12"/>
        <v>1.5000000000000001E-4</v>
      </c>
      <c r="S148" s="144">
        <v>0</v>
      </c>
      <c r="T148" s="145">
        <f t="shared" si="13"/>
        <v>0</v>
      </c>
      <c r="AR148" s="146" t="s">
        <v>148</v>
      </c>
      <c r="AT148" s="146" t="s">
        <v>144</v>
      </c>
      <c r="AU148" s="146" t="s">
        <v>80</v>
      </c>
      <c r="AY148" s="13" t="s">
        <v>142</v>
      </c>
      <c r="BE148" s="147">
        <f t="shared" si="14"/>
        <v>0</v>
      </c>
      <c r="BF148" s="147">
        <f t="shared" si="15"/>
        <v>0</v>
      </c>
      <c r="BG148" s="147">
        <f t="shared" si="16"/>
        <v>0</v>
      </c>
      <c r="BH148" s="147">
        <f t="shared" si="17"/>
        <v>0</v>
      </c>
      <c r="BI148" s="147">
        <f t="shared" si="18"/>
        <v>0</v>
      </c>
      <c r="BJ148" s="13" t="s">
        <v>80</v>
      </c>
      <c r="BK148" s="148">
        <f t="shared" si="19"/>
        <v>0</v>
      </c>
      <c r="BL148" s="13" t="s">
        <v>148</v>
      </c>
      <c r="BM148" s="146" t="s">
        <v>1063</v>
      </c>
    </row>
    <row r="149" spans="2:65" s="1" customFormat="1" ht="24.2" customHeight="1">
      <c r="B149" s="135"/>
      <c r="C149" s="149" t="s">
        <v>1064</v>
      </c>
      <c r="D149" s="149" t="s">
        <v>246</v>
      </c>
      <c r="E149" s="150" t="s">
        <v>1065</v>
      </c>
      <c r="F149" s="151" t="s">
        <v>1066</v>
      </c>
      <c r="G149" s="152" t="s">
        <v>291</v>
      </c>
      <c r="H149" s="153">
        <v>15</v>
      </c>
      <c r="I149" s="153"/>
      <c r="J149" s="153">
        <f t="shared" si="10"/>
        <v>0</v>
      </c>
      <c r="K149" s="154"/>
      <c r="L149" s="155"/>
      <c r="M149" s="156" t="s">
        <v>1</v>
      </c>
      <c r="N149" s="157" t="s">
        <v>33</v>
      </c>
      <c r="O149" s="144">
        <v>0</v>
      </c>
      <c r="P149" s="144">
        <f t="shared" si="11"/>
        <v>0</v>
      </c>
      <c r="Q149" s="144">
        <v>2.1800000000000001E-3</v>
      </c>
      <c r="R149" s="144">
        <f t="shared" si="12"/>
        <v>3.27E-2</v>
      </c>
      <c r="S149" s="144">
        <v>0</v>
      </c>
      <c r="T149" s="145">
        <f t="shared" si="13"/>
        <v>0</v>
      </c>
      <c r="AR149" s="146" t="s">
        <v>173</v>
      </c>
      <c r="AT149" s="146" t="s">
        <v>246</v>
      </c>
      <c r="AU149" s="146" t="s">
        <v>80</v>
      </c>
      <c r="AY149" s="13" t="s">
        <v>142</v>
      </c>
      <c r="BE149" s="147">
        <f t="shared" si="14"/>
        <v>0</v>
      </c>
      <c r="BF149" s="147">
        <f t="shared" si="15"/>
        <v>0</v>
      </c>
      <c r="BG149" s="147">
        <f t="shared" si="16"/>
        <v>0</v>
      </c>
      <c r="BH149" s="147">
        <f t="shared" si="17"/>
        <v>0</v>
      </c>
      <c r="BI149" s="147">
        <f t="shared" si="18"/>
        <v>0</v>
      </c>
      <c r="BJ149" s="13" t="s">
        <v>80</v>
      </c>
      <c r="BK149" s="148">
        <f t="shared" si="19"/>
        <v>0</v>
      </c>
      <c r="BL149" s="13" t="s">
        <v>148</v>
      </c>
      <c r="BM149" s="146" t="s">
        <v>1067</v>
      </c>
    </row>
    <row r="150" spans="2:65" s="1" customFormat="1" ht="33" customHeight="1">
      <c r="B150" s="135"/>
      <c r="C150" s="149" t="s">
        <v>816</v>
      </c>
      <c r="D150" s="149" t="s">
        <v>246</v>
      </c>
      <c r="E150" s="150" t="s">
        <v>1068</v>
      </c>
      <c r="F150" s="151" t="s">
        <v>1069</v>
      </c>
      <c r="G150" s="152" t="s">
        <v>253</v>
      </c>
      <c r="H150" s="153">
        <v>15</v>
      </c>
      <c r="I150" s="153"/>
      <c r="J150" s="153">
        <f t="shared" si="10"/>
        <v>0</v>
      </c>
      <c r="K150" s="154"/>
      <c r="L150" s="155"/>
      <c r="M150" s="156" t="s">
        <v>1</v>
      </c>
      <c r="N150" s="157" t="s">
        <v>33</v>
      </c>
      <c r="O150" s="144">
        <v>0</v>
      </c>
      <c r="P150" s="144">
        <f t="shared" si="11"/>
        <v>0</v>
      </c>
      <c r="Q150" s="144">
        <v>8.4999999999999995E-4</v>
      </c>
      <c r="R150" s="144">
        <f t="shared" si="12"/>
        <v>1.2749999999999999E-2</v>
      </c>
      <c r="S150" s="144">
        <v>0</v>
      </c>
      <c r="T150" s="145">
        <f t="shared" si="13"/>
        <v>0</v>
      </c>
      <c r="AR150" s="146" t="s">
        <v>173</v>
      </c>
      <c r="AT150" s="146" t="s">
        <v>246</v>
      </c>
      <c r="AU150" s="146" t="s">
        <v>80</v>
      </c>
      <c r="AY150" s="13" t="s">
        <v>142</v>
      </c>
      <c r="BE150" s="147">
        <f t="shared" si="14"/>
        <v>0</v>
      </c>
      <c r="BF150" s="147">
        <f t="shared" si="15"/>
        <v>0</v>
      </c>
      <c r="BG150" s="147">
        <f t="shared" si="16"/>
        <v>0</v>
      </c>
      <c r="BH150" s="147">
        <f t="shared" si="17"/>
        <v>0</v>
      </c>
      <c r="BI150" s="147">
        <f t="shared" si="18"/>
        <v>0</v>
      </c>
      <c r="BJ150" s="13" t="s">
        <v>80</v>
      </c>
      <c r="BK150" s="148">
        <f t="shared" si="19"/>
        <v>0</v>
      </c>
      <c r="BL150" s="13" t="s">
        <v>148</v>
      </c>
      <c r="BM150" s="146" t="s">
        <v>1070</v>
      </c>
    </row>
    <row r="151" spans="2:65" s="1" customFormat="1" ht="24.2" customHeight="1">
      <c r="B151" s="135"/>
      <c r="C151" s="136" t="s">
        <v>494</v>
      </c>
      <c r="D151" s="136" t="s">
        <v>144</v>
      </c>
      <c r="E151" s="137" t="s">
        <v>1071</v>
      </c>
      <c r="F151" s="138" t="s">
        <v>1072</v>
      </c>
      <c r="G151" s="139" t="s">
        <v>291</v>
      </c>
      <c r="H151" s="140">
        <v>4</v>
      </c>
      <c r="I151" s="140"/>
      <c r="J151" s="140">
        <f t="shared" si="10"/>
        <v>0</v>
      </c>
      <c r="K151" s="141"/>
      <c r="L151" s="25"/>
      <c r="M151" s="142" t="s">
        <v>1</v>
      </c>
      <c r="N151" s="143" t="s">
        <v>33</v>
      </c>
      <c r="O151" s="144">
        <v>0.39</v>
      </c>
      <c r="P151" s="144">
        <f t="shared" si="11"/>
        <v>1.56</v>
      </c>
      <c r="Q151" s="144">
        <v>0</v>
      </c>
      <c r="R151" s="144">
        <f t="shared" si="12"/>
        <v>0</v>
      </c>
      <c r="S151" s="144">
        <v>0</v>
      </c>
      <c r="T151" s="145">
        <f t="shared" si="13"/>
        <v>0</v>
      </c>
      <c r="AR151" s="146" t="s">
        <v>148</v>
      </c>
      <c r="AT151" s="146" t="s">
        <v>144</v>
      </c>
      <c r="AU151" s="146" t="s">
        <v>80</v>
      </c>
      <c r="AY151" s="13" t="s">
        <v>142</v>
      </c>
      <c r="BE151" s="147">
        <f t="shared" si="14"/>
        <v>0</v>
      </c>
      <c r="BF151" s="147">
        <f t="shared" si="15"/>
        <v>0</v>
      </c>
      <c r="BG151" s="147">
        <f t="shared" si="16"/>
        <v>0</v>
      </c>
      <c r="BH151" s="147">
        <f t="shared" si="17"/>
        <v>0</v>
      </c>
      <c r="BI151" s="147">
        <f t="shared" si="18"/>
        <v>0</v>
      </c>
      <c r="BJ151" s="13" t="s">
        <v>80</v>
      </c>
      <c r="BK151" s="148">
        <f t="shared" si="19"/>
        <v>0</v>
      </c>
      <c r="BL151" s="13" t="s">
        <v>148</v>
      </c>
      <c r="BM151" s="146" t="s">
        <v>1073</v>
      </c>
    </row>
    <row r="152" spans="2:65" s="1" customFormat="1" ht="24.2" customHeight="1">
      <c r="B152" s="135"/>
      <c r="C152" s="149" t="s">
        <v>1074</v>
      </c>
      <c r="D152" s="149" t="s">
        <v>246</v>
      </c>
      <c r="E152" s="150" t="s">
        <v>1075</v>
      </c>
      <c r="F152" s="151" t="s">
        <v>1076</v>
      </c>
      <c r="G152" s="152" t="s">
        <v>291</v>
      </c>
      <c r="H152" s="153">
        <v>4</v>
      </c>
      <c r="I152" s="153"/>
      <c r="J152" s="153">
        <f t="shared" si="10"/>
        <v>0</v>
      </c>
      <c r="K152" s="154"/>
      <c r="L152" s="155"/>
      <c r="M152" s="156" t="s">
        <v>1</v>
      </c>
      <c r="N152" s="157" t="s">
        <v>33</v>
      </c>
      <c r="O152" s="144">
        <v>0</v>
      </c>
      <c r="P152" s="144">
        <f t="shared" si="11"/>
        <v>0</v>
      </c>
      <c r="Q152" s="144">
        <v>1.9000000000000001E-4</v>
      </c>
      <c r="R152" s="144">
        <f t="shared" si="12"/>
        <v>7.6000000000000004E-4</v>
      </c>
      <c r="S152" s="144">
        <v>0</v>
      </c>
      <c r="T152" s="145">
        <f t="shared" si="13"/>
        <v>0</v>
      </c>
      <c r="AR152" s="146" t="s">
        <v>173</v>
      </c>
      <c r="AT152" s="146" t="s">
        <v>246</v>
      </c>
      <c r="AU152" s="146" t="s">
        <v>80</v>
      </c>
      <c r="AY152" s="13" t="s">
        <v>142</v>
      </c>
      <c r="BE152" s="147">
        <f t="shared" si="14"/>
        <v>0</v>
      </c>
      <c r="BF152" s="147">
        <f t="shared" si="15"/>
        <v>0</v>
      </c>
      <c r="BG152" s="147">
        <f t="shared" si="16"/>
        <v>0</v>
      </c>
      <c r="BH152" s="147">
        <f t="shared" si="17"/>
        <v>0</v>
      </c>
      <c r="BI152" s="147">
        <f t="shared" si="18"/>
        <v>0</v>
      </c>
      <c r="BJ152" s="13" t="s">
        <v>80</v>
      </c>
      <c r="BK152" s="148">
        <f t="shared" si="19"/>
        <v>0</v>
      </c>
      <c r="BL152" s="13" t="s">
        <v>148</v>
      </c>
      <c r="BM152" s="146" t="s">
        <v>1077</v>
      </c>
    </row>
    <row r="153" spans="2:65" s="1" customFormat="1" ht="24.2" customHeight="1">
      <c r="B153" s="135"/>
      <c r="C153" s="136" t="s">
        <v>493</v>
      </c>
      <c r="D153" s="136" t="s">
        <v>144</v>
      </c>
      <c r="E153" s="137" t="s">
        <v>1078</v>
      </c>
      <c r="F153" s="138" t="s">
        <v>1079</v>
      </c>
      <c r="G153" s="139" t="s">
        <v>291</v>
      </c>
      <c r="H153" s="140">
        <v>5</v>
      </c>
      <c r="I153" s="140"/>
      <c r="J153" s="140">
        <f t="shared" si="10"/>
        <v>0</v>
      </c>
      <c r="K153" s="141"/>
      <c r="L153" s="25"/>
      <c r="M153" s="142" t="s">
        <v>1</v>
      </c>
      <c r="N153" s="143" t="s">
        <v>33</v>
      </c>
      <c r="O153" s="144">
        <v>0.45</v>
      </c>
      <c r="P153" s="144">
        <f t="shared" si="11"/>
        <v>2.25</v>
      </c>
      <c r="Q153" s="144">
        <v>0</v>
      </c>
      <c r="R153" s="144">
        <f t="shared" si="12"/>
        <v>0</v>
      </c>
      <c r="S153" s="144">
        <v>0</v>
      </c>
      <c r="T153" s="145">
        <f t="shared" si="13"/>
        <v>0</v>
      </c>
      <c r="AR153" s="146" t="s">
        <v>148</v>
      </c>
      <c r="AT153" s="146" t="s">
        <v>144</v>
      </c>
      <c r="AU153" s="146" t="s">
        <v>80</v>
      </c>
      <c r="AY153" s="13" t="s">
        <v>142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80</v>
      </c>
      <c r="BK153" s="148">
        <f t="shared" si="19"/>
        <v>0</v>
      </c>
      <c r="BL153" s="13" t="s">
        <v>148</v>
      </c>
      <c r="BM153" s="146" t="s">
        <v>1080</v>
      </c>
    </row>
    <row r="154" spans="2:65" s="1" customFormat="1" ht="24.2" customHeight="1">
      <c r="B154" s="135"/>
      <c r="C154" s="149" t="s">
        <v>1081</v>
      </c>
      <c r="D154" s="149" t="s">
        <v>246</v>
      </c>
      <c r="E154" s="150" t="s">
        <v>1082</v>
      </c>
      <c r="F154" s="151" t="s">
        <v>1083</v>
      </c>
      <c r="G154" s="152" t="s">
        <v>291</v>
      </c>
      <c r="H154" s="153">
        <v>5</v>
      </c>
      <c r="I154" s="153"/>
      <c r="J154" s="153">
        <f t="shared" si="10"/>
        <v>0</v>
      </c>
      <c r="K154" s="154"/>
      <c r="L154" s="155"/>
      <c r="M154" s="156" t="s">
        <v>1</v>
      </c>
      <c r="N154" s="157" t="s">
        <v>33</v>
      </c>
      <c r="O154" s="144">
        <v>0</v>
      </c>
      <c r="P154" s="144">
        <f t="shared" si="11"/>
        <v>0</v>
      </c>
      <c r="Q154" s="144">
        <v>2.9999999999999997E-4</v>
      </c>
      <c r="R154" s="144">
        <f t="shared" si="12"/>
        <v>1.4999999999999998E-3</v>
      </c>
      <c r="S154" s="144">
        <v>0</v>
      </c>
      <c r="T154" s="145">
        <f t="shared" si="13"/>
        <v>0</v>
      </c>
      <c r="AR154" s="146" t="s">
        <v>173</v>
      </c>
      <c r="AT154" s="146" t="s">
        <v>246</v>
      </c>
      <c r="AU154" s="146" t="s">
        <v>80</v>
      </c>
      <c r="AY154" s="13" t="s">
        <v>142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80</v>
      </c>
      <c r="BK154" s="148">
        <f t="shared" si="19"/>
        <v>0</v>
      </c>
      <c r="BL154" s="13" t="s">
        <v>148</v>
      </c>
      <c r="BM154" s="146" t="s">
        <v>1084</v>
      </c>
    </row>
    <row r="155" spans="2:65" s="1" customFormat="1" ht="24.2" customHeight="1">
      <c r="B155" s="135"/>
      <c r="C155" s="136" t="s">
        <v>492</v>
      </c>
      <c r="D155" s="136" t="s">
        <v>144</v>
      </c>
      <c r="E155" s="137" t="s">
        <v>1085</v>
      </c>
      <c r="F155" s="138" t="s">
        <v>1086</v>
      </c>
      <c r="G155" s="139" t="s">
        <v>291</v>
      </c>
      <c r="H155" s="140">
        <v>1</v>
      </c>
      <c r="I155" s="140"/>
      <c r="J155" s="140">
        <f t="shared" si="10"/>
        <v>0</v>
      </c>
      <c r="K155" s="141"/>
      <c r="L155" s="25"/>
      <c r="M155" s="142" t="s">
        <v>1</v>
      </c>
      <c r="N155" s="143" t="s">
        <v>33</v>
      </c>
      <c r="O155" s="144">
        <v>0.495</v>
      </c>
      <c r="P155" s="144">
        <f t="shared" si="11"/>
        <v>0.495</v>
      </c>
      <c r="Q155" s="144">
        <v>0</v>
      </c>
      <c r="R155" s="144">
        <f t="shared" si="12"/>
        <v>0</v>
      </c>
      <c r="S155" s="144">
        <v>0</v>
      </c>
      <c r="T155" s="145">
        <f t="shared" si="13"/>
        <v>0</v>
      </c>
      <c r="AR155" s="146" t="s">
        <v>148</v>
      </c>
      <c r="AT155" s="146" t="s">
        <v>144</v>
      </c>
      <c r="AU155" s="146" t="s">
        <v>80</v>
      </c>
      <c r="AY155" s="13" t="s">
        <v>142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80</v>
      </c>
      <c r="BK155" s="148">
        <f t="shared" si="19"/>
        <v>0</v>
      </c>
      <c r="BL155" s="13" t="s">
        <v>148</v>
      </c>
      <c r="BM155" s="146" t="s">
        <v>1087</v>
      </c>
    </row>
    <row r="156" spans="2:65" s="1" customFormat="1" ht="24.2" customHeight="1">
      <c r="B156" s="135"/>
      <c r="C156" s="149" t="s">
        <v>1088</v>
      </c>
      <c r="D156" s="149" t="s">
        <v>246</v>
      </c>
      <c r="E156" s="150" t="s">
        <v>1089</v>
      </c>
      <c r="F156" s="151" t="s">
        <v>1090</v>
      </c>
      <c r="G156" s="152" t="s">
        <v>291</v>
      </c>
      <c r="H156" s="153">
        <v>1</v>
      </c>
      <c r="I156" s="153"/>
      <c r="J156" s="153">
        <f t="shared" si="10"/>
        <v>0</v>
      </c>
      <c r="K156" s="154"/>
      <c r="L156" s="155"/>
      <c r="M156" s="156" t="s">
        <v>1</v>
      </c>
      <c r="N156" s="157" t="s">
        <v>33</v>
      </c>
      <c r="O156" s="144">
        <v>0</v>
      </c>
      <c r="P156" s="144">
        <f t="shared" si="11"/>
        <v>0</v>
      </c>
      <c r="Q156" s="144">
        <v>5.0000000000000001E-3</v>
      </c>
      <c r="R156" s="144">
        <f t="shared" si="12"/>
        <v>5.0000000000000001E-3</v>
      </c>
      <c r="S156" s="144">
        <v>0</v>
      </c>
      <c r="T156" s="145">
        <f t="shared" si="13"/>
        <v>0</v>
      </c>
      <c r="AR156" s="146" t="s">
        <v>173</v>
      </c>
      <c r="AT156" s="146" t="s">
        <v>246</v>
      </c>
      <c r="AU156" s="146" t="s">
        <v>80</v>
      </c>
      <c r="AY156" s="13" t="s">
        <v>142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80</v>
      </c>
      <c r="BK156" s="148">
        <f t="shared" si="19"/>
        <v>0</v>
      </c>
      <c r="BL156" s="13" t="s">
        <v>148</v>
      </c>
      <c r="BM156" s="146" t="s">
        <v>1091</v>
      </c>
    </row>
    <row r="157" spans="2:65" s="11" customFormat="1" ht="26.1" customHeight="1">
      <c r="B157" s="124"/>
      <c r="D157" s="125" t="s">
        <v>66</v>
      </c>
      <c r="E157" s="126" t="s">
        <v>237</v>
      </c>
      <c r="F157" s="126" t="s">
        <v>238</v>
      </c>
      <c r="J157" s="127">
        <f>BK157</f>
        <v>0</v>
      </c>
      <c r="L157" s="124"/>
      <c r="M157" s="128"/>
      <c r="P157" s="129">
        <f>P158+P170</f>
        <v>51.074669999999998</v>
      </c>
      <c r="R157" s="129">
        <f>R158+R170</f>
        <v>0.15140729999999999</v>
      </c>
      <c r="T157" s="130">
        <f>T158+T170</f>
        <v>0</v>
      </c>
      <c r="AR157" s="125" t="s">
        <v>80</v>
      </c>
      <c r="AT157" s="131" t="s">
        <v>66</v>
      </c>
      <c r="AU157" s="131" t="s">
        <v>67</v>
      </c>
      <c r="AY157" s="125" t="s">
        <v>142</v>
      </c>
      <c r="BK157" s="132">
        <f>BK158+BK170</f>
        <v>0</v>
      </c>
    </row>
    <row r="158" spans="2:65" s="11" customFormat="1" ht="23.1" customHeight="1">
      <c r="B158" s="124"/>
      <c r="D158" s="125" t="s">
        <v>66</v>
      </c>
      <c r="E158" s="133" t="s">
        <v>955</v>
      </c>
      <c r="F158" s="133" t="s">
        <v>1092</v>
      </c>
      <c r="J158" s="134">
        <f>BK158</f>
        <v>0</v>
      </c>
      <c r="L158" s="124"/>
      <c r="M158" s="128"/>
      <c r="P158" s="129">
        <f>SUM(P159:P169)</f>
        <v>19.860329999999998</v>
      </c>
      <c r="R158" s="129">
        <f>SUM(R159:R169)</f>
        <v>2.0736699999999997E-2</v>
      </c>
      <c r="T158" s="130">
        <f>SUM(T159:T169)</f>
        <v>0</v>
      </c>
      <c r="AR158" s="125" t="s">
        <v>80</v>
      </c>
      <c r="AT158" s="131" t="s">
        <v>66</v>
      </c>
      <c r="AU158" s="131" t="s">
        <v>74</v>
      </c>
      <c r="AY158" s="125" t="s">
        <v>142</v>
      </c>
      <c r="BK158" s="132">
        <f>SUM(BK159:BK169)</f>
        <v>0</v>
      </c>
    </row>
    <row r="159" spans="2:65" s="1" customFormat="1" ht="16.5" customHeight="1">
      <c r="B159" s="135"/>
      <c r="C159" s="136" t="s">
        <v>264</v>
      </c>
      <c r="D159" s="136" t="s">
        <v>144</v>
      </c>
      <c r="E159" s="137" t="s">
        <v>1093</v>
      </c>
      <c r="F159" s="138" t="s">
        <v>1094</v>
      </c>
      <c r="G159" s="139" t="s">
        <v>253</v>
      </c>
      <c r="H159" s="140">
        <v>2</v>
      </c>
      <c r="I159" s="140"/>
      <c r="J159" s="140">
        <f t="shared" ref="J159:J169" si="20">ROUND(I159*H159,3)</f>
        <v>0</v>
      </c>
      <c r="K159" s="141"/>
      <c r="L159" s="25"/>
      <c r="M159" s="142" t="s">
        <v>1</v>
      </c>
      <c r="N159" s="143" t="s">
        <v>33</v>
      </c>
      <c r="O159" s="144">
        <v>0.56399999999999995</v>
      </c>
      <c r="P159" s="144">
        <f t="shared" ref="P159:P169" si="21">O159*H159</f>
        <v>1.1279999999999999</v>
      </c>
      <c r="Q159" s="144">
        <v>3.2499999999999999E-3</v>
      </c>
      <c r="R159" s="144">
        <f t="shared" ref="R159:R169" si="22">Q159*H159</f>
        <v>6.4999999999999997E-3</v>
      </c>
      <c r="S159" s="144">
        <v>0</v>
      </c>
      <c r="T159" s="145">
        <f t="shared" ref="T159:T169" si="23">S159*H159</f>
        <v>0</v>
      </c>
      <c r="AR159" s="146" t="s">
        <v>206</v>
      </c>
      <c r="AT159" s="146" t="s">
        <v>144</v>
      </c>
      <c r="AU159" s="146" t="s">
        <v>80</v>
      </c>
      <c r="AY159" s="13" t="s">
        <v>142</v>
      </c>
      <c r="BE159" s="147">
        <f t="shared" ref="BE159:BE169" si="24">IF(N159="základná",J159,0)</f>
        <v>0</v>
      </c>
      <c r="BF159" s="147">
        <f t="shared" ref="BF159:BF169" si="25">IF(N159="znížená",J159,0)</f>
        <v>0</v>
      </c>
      <c r="BG159" s="147">
        <f t="shared" ref="BG159:BG169" si="26">IF(N159="zákl. prenesená",J159,0)</f>
        <v>0</v>
      </c>
      <c r="BH159" s="147">
        <f t="shared" ref="BH159:BH169" si="27">IF(N159="zníž. prenesená",J159,0)</f>
        <v>0</v>
      </c>
      <c r="BI159" s="147">
        <f t="shared" ref="BI159:BI169" si="28">IF(N159="nulová",J159,0)</f>
        <v>0</v>
      </c>
      <c r="BJ159" s="13" t="s">
        <v>80</v>
      </c>
      <c r="BK159" s="148">
        <f t="shared" ref="BK159:BK169" si="29">ROUND(I159*H159,3)</f>
        <v>0</v>
      </c>
      <c r="BL159" s="13" t="s">
        <v>206</v>
      </c>
      <c r="BM159" s="146" t="s">
        <v>1095</v>
      </c>
    </row>
    <row r="160" spans="2:65" s="1" customFormat="1" ht="16.5" customHeight="1">
      <c r="B160" s="135"/>
      <c r="C160" s="136" t="s">
        <v>391</v>
      </c>
      <c r="D160" s="136" t="s">
        <v>144</v>
      </c>
      <c r="E160" s="137" t="s">
        <v>1096</v>
      </c>
      <c r="F160" s="138" t="s">
        <v>1097</v>
      </c>
      <c r="G160" s="139" t="s">
        <v>291</v>
      </c>
      <c r="H160" s="140">
        <v>4</v>
      </c>
      <c r="I160" s="140"/>
      <c r="J160" s="140">
        <f t="shared" si="20"/>
        <v>0</v>
      </c>
      <c r="K160" s="141"/>
      <c r="L160" s="25"/>
      <c r="M160" s="142" t="s">
        <v>1</v>
      </c>
      <c r="N160" s="143" t="s">
        <v>33</v>
      </c>
      <c r="O160" s="144">
        <v>0.44172</v>
      </c>
      <c r="P160" s="144">
        <f t="shared" si="21"/>
        <v>1.76688</v>
      </c>
      <c r="Q160" s="144">
        <v>2.7E-4</v>
      </c>
      <c r="R160" s="144">
        <f t="shared" si="22"/>
        <v>1.08E-3</v>
      </c>
      <c r="S160" s="144">
        <v>0</v>
      </c>
      <c r="T160" s="145">
        <f t="shared" si="23"/>
        <v>0</v>
      </c>
      <c r="AR160" s="146" t="s">
        <v>206</v>
      </c>
      <c r="AT160" s="146" t="s">
        <v>144</v>
      </c>
      <c r="AU160" s="146" t="s">
        <v>80</v>
      </c>
      <c r="AY160" s="13" t="s">
        <v>142</v>
      </c>
      <c r="BE160" s="147">
        <f t="shared" si="24"/>
        <v>0</v>
      </c>
      <c r="BF160" s="147">
        <f t="shared" si="25"/>
        <v>0</v>
      </c>
      <c r="BG160" s="147">
        <f t="shared" si="26"/>
        <v>0</v>
      </c>
      <c r="BH160" s="147">
        <f t="shared" si="27"/>
        <v>0</v>
      </c>
      <c r="BI160" s="147">
        <f t="shared" si="28"/>
        <v>0</v>
      </c>
      <c r="BJ160" s="13" t="s">
        <v>80</v>
      </c>
      <c r="BK160" s="148">
        <f t="shared" si="29"/>
        <v>0</v>
      </c>
      <c r="BL160" s="13" t="s">
        <v>206</v>
      </c>
      <c r="BM160" s="146" t="s">
        <v>1098</v>
      </c>
    </row>
    <row r="161" spans="2:65" s="1" customFormat="1" ht="16.5" customHeight="1">
      <c r="B161" s="135"/>
      <c r="C161" s="149" t="s">
        <v>395</v>
      </c>
      <c r="D161" s="149" t="s">
        <v>246</v>
      </c>
      <c r="E161" s="150" t="s">
        <v>1099</v>
      </c>
      <c r="F161" s="151" t="s">
        <v>1100</v>
      </c>
      <c r="G161" s="152" t="s">
        <v>291</v>
      </c>
      <c r="H161" s="153">
        <v>4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33</v>
      </c>
      <c r="O161" s="144">
        <v>0</v>
      </c>
      <c r="P161" s="144">
        <f t="shared" si="21"/>
        <v>0</v>
      </c>
      <c r="Q161" s="144">
        <v>4.0999999999999999E-4</v>
      </c>
      <c r="R161" s="144">
        <f t="shared" si="22"/>
        <v>1.64E-3</v>
      </c>
      <c r="S161" s="144">
        <v>0</v>
      </c>
      <c r="T161" s="145">
        <f t="shared" si="23"/>
        <v>0</v>
      </c>
      <c r="AR161" s="146" t="s">
        <v>258</v>
      </c>
      <c r="AT161" s="146" t="s">
        <v>246</v>
      </c>
      <c r="AU161" s="146" t="s">
        <v>80</v>
      </c>
      <c r="AY161" s="13" t="s">
        <v>142</v>
      </c>
      <c r="BE161" s="147">
        <f t="shared" si="24"/>
        <v>0</v>
      </c>
      <c r="BF161" s="147">
        <f t="shared" si="25"/>
        <v>0</v>
      </c>
      <c r="BG161" s="147">
        <f t="shared" si="26"/>
        <v>0</v>
      </c>
      <c r="BH161" s="147">
        <f t="shared" si="27"/>
        <v>0</v>
      </c>
      <c r="BI161" s="147">
        <f t="shared" si="28"/>
        <v>0</v>
      </c>
      <c r="BJ161" s="13" t="s">
        <v>80</v>
      </c>
      <c r="BK161" s="148">
        <f t="shared" si="29"/>
        <v>0</v>
      </c>
      <c r="BL161" s="13" t="s">
        <v>206</v>
      </c>
      <c r="BM161" s="146" t="s">
        <v>1101</v>
      </c>
    </row>
    <row r="162" spans="2:65" s="1" customFormat="1" ht="16.5" customHeight="1">
      <c r="B162" s="135"/>
      <c r="C162" s="136" t="s">
        <v>320</v>
      </c>
      <c r="D162" s="136" t="s">
        <v>144</v>
      </c>
      <c r="E162" s="137" t="s">
        <v>1102</v>
      </c>
      <c r="F162" s="138" t="s">
        <v>1103</v>
      </c>
      <c r="G162" s="139" t="s">
        <v>291</v>
      </c>
      <c r="H162" s="140">
        <v>1</v>
      </c>
      <c r="I162" s="140"/>
      <c r="J162" s="140">
        <f t="shared" si="20"/>
        <v>0</v>
      </c>
      <c r="K162" s="141"/>
      <c r="L162" s="25"/>
      <c r="M162" s="142" t="s">
        <v>1</v>
      </c>
      <c r="N162" s="143" t="s">
        <v>33</v>
      </c>
      <c r="O162" s="144">
        <v>0.44156000000000001</v>
      </c>
      <c r="P162" s="144">
        <f t="shared" si="21"/>
        <v>0.44156000000000001</v>
      </c>
      <c r="Q162" s="144">
        <v>2.7E-4</v>
      </c>
      <c r="R162" s="144">
        <f t="shared" si="22"/>
        <v>2.7E-4</v>
      </c>
      <c r="S162" s="144">
        <v>0</v>
      </c>
      <c r="T162" s="145">
        <f t="shared" si="23"/>
        <v>0</v>
      </c>
      <c r="AR162" s="146" t="s">
        <v>206</v>
      </c>
      <c r="AT162" s="146" t="s">
        <v>144</v>
      </c>
      <c r="AU162" s="146" t="s">
        <v>80</v>
      </c>
      <c r="AY162" s="13" t="s">
        <v>142</v>
      </c>
      <c r="BE162" s="147">
        <f t="shared" si="24"/>
        <v>0</v>
      </c>
      <c r="BF162" s="147">
        <f t="shared" si="25"/>
        <v>0</v>
      </c>
      <c r="BG162" s="147">
        <f t="shared" si="26"/>
        <v>0</v>
      </c>
      <c r="BH162" s="147">
        <f t="shared" si="27"/>
        <v>0</v>
      </c>
      <c r="BI162" s="147">
        <f t="shared" si="28"/>
        <v>0</v>
      </c>
      <c r="BJ162" s="13" t="s">
        <v>80</v>
      </c>
      <c r="BK162" s="148">
        <f t="shared" si="29"/>
        <v>0</v>
      </c>
      <c r="BL162" s="13" t="s">
        <v>206</v>
      </c>
      <c r="BM162" s="146" t="s">
        <v>1104</v>
      </c>
    </row>
    <row r="163" spans="2:65" s="1" customFormat="1" ht="21.75" customHeight="1">
      <c r="B163" s="135"/>
      <c r="C163" s="149" t="s">
        <v>399</v>
      </c>
      <c r="D163" s="149" t="s">
        <v>246</v>
      </c>
      <c r="E163" s="150" t="s">
        <v>1105</v>
      </c>
      <c r="F163" s="151" t="s">
        <v>1106</v>
      </c>
      <c r="G163" s="152" t="s">
        <v>291</v>
      </c>
      <c r="H163" s="153">
        <v>1</v>
      </c>
      <c r="I163" s="153"/>
      <c r="J163" s="153">
        <f t="shared" si="20"/>
        <v>0</v>
      </c>
      <c r="K163" s="154"/>
      <c r="L163" s="155"/>
      <c r="M163" s="156" t="s">
        <v>1</v>
      </c>
      <c r="N163" s="157" t="s">
        <v>33</v>
      </c>
      <c r="O163" s="144">
        <v>0</v>
      </c>
      <c r="P163" s="144">
        <f t="shared" si="21"/>
        <v>0</v>
      </c>
      <c r="Q163" s="144">
        <v>2.2000000000000001E-4</v>
      </c>
      <c r="R163" s="144">
        <f t="shared" si="22"/>
        <v>2.2000000000000001E-4</v>
      </c>
      <c r="S163" s="144">
        <v>0</v>
      </c>
      <c r="T163" s="145">
        <f t="shared" si="23"/>
        <v>0</v>
      </c>
      <c r="AR163" s="146" t="s">
        <v>258</v>
      </c>
      <c r="AT163" s="146" t="s">
        <v>246</v>
      </c>
      <c r="AU163" s="146" t="s">
        <v>80</v>
      </c>
      <c r="AY163" s="13" t="s">
        <v>142</v>
      </c>
      <c r="BE163" s="147">
        <f t="shared" si="24"/>
        <v>0</v>
      </c>
      <c r="BF163" s="147">
        <f t="shared" si="25"/>
        <v>0</v>
      </c>
      <c r="BG163" s="147">
        <f t="shared" si="26"/>
        <v>0</v>
      </c>
      <c r="BH163" s="147">
        <f t="shared" si="27"/>
        <v>0</v>
      </c>
      <c r="BI163" s="147">
        <f t="shared" si="28"/>
        <v>0</v>
      </c>
      <c r="BJ163" s="13" t="s">
        <v>80</v>
      </c>
      <c r="BK163" s="148">
        <f t="shared" si="29"/>
        <v>0</v>
      </c>
      <c r="BL163" s="13" t="s">
        <v>206</v>
      </c>
      <c r="BM163" s="146" t="s">
        <v>1107</v>
      </c>
    </row>
    <row r="164" spans="2:65" s="1" customFormat="1" ht="16.5" customHeight="1">
      <c r="B164" s="135"/>
      <c r="C164" s="136" t="s">
        <v>330</v>
      </c>
      <c r="D164" s="136" t="s">
        <v>144</v>
      </c>
      <c r="E164" s="137" t="s">
        <v>1108</v>
      </c>
      <c r="F164" s="138" t="s">
        <v>1109</v>
      </c>
      <c r="G164" s="139" t="s">
        <v>271</v>
      </c>
      <c r="H164" s="140">
        <v>35.21</v>
      </c>
      <c r="I164" s="140"/>
      <c r="J164" s="140">
        <f t="shared" si="20"/>
        <v>0</v>
      </c>
      <c r="K164" s="141"/>
      <c r="L164" s="25"/>
      <c r="M164" s="142" t="s">
        <v>1</v>
      </c>
      <c r="N164" s="143" t="s">
        <v>33</v>
      </c>
      <c r="O164" s="144">
        <v>0.442</v>
      </c>
      <c r="P164" s="144">
        <f t="shared" si="21"/>
        <v>15.56282</v>
      </c>
      <c r="Q164" s="144">
        <v>2.7E-4</v>
      </c>
      <c r="R164" s="144">
        <f t="shared" si="22"/>
        <v>9.5066999999999999E-3</v>
      </c>
      <c r="S164" s="144">
        <v>0</v>
      </c>
      <c r="T164" s="145">
        <f t="shared" si="23"/>
        <v>0</v>
      </c>
      <c r="AR164" s="146" t="s">
        <v>206</v>
      </c>
      <c r="AT164" s="146" t="s">
        <v>144</v>
      </c>
      <c r="AU164" s="146" t="s">
        <v>80</v>
      </c>
      <c r="AY164" s="13" t="s">
        <v>142</v>
      </c>
      <c r="BE164" s="147">
        <f t="shared" si="24"/>
        <v>0</v>
      </c>
      <c r="BF164" s="147">
        <f t="shared" si="25"/>
        <v>0</v>
      </c>
      <c r="BG164" s="147">
        <f t="shared" si="26"/>
        <v>0</v>
      </c>
      <c r="BH164" s="147">
        <f t="shared" si="27"/>
        <v>0</v>
      </c>
      <c r="BI164" s="147">
        <f t="shared" si="28"/>
        <v>0</v>
      </c>
      <c r="BJ164" s="13" t="s">
        <v>80</v>
      </c>
      <c r="BK164" s="148">
        <f t="shared" si="29"/>
        <v>0</v>
      </c>
      <c r="BL164" s="13" t="s">
        <v>206</v>
      </c>
      <c r="BM164" s="146" t="s">
        <v>1110</v>
      </c>
    </row>
    <row r="165" spans="2:65" s="1" customFormat="1" ht="24.2" customHeight="1">
      <c r="B165" s="135"/>
      <c r="C165" s="136" t="s">
        <v>1111</v>
      </c>
      <c r="D165" s="136" t="s">
        <v>144</v>
      </c>
      <c r="E165" s="137" t="s">
        <v>1112</v>
      </c>
      <c r="F165" s="138" t="s">
        <v>1113</v>
      </c>
      <c r="G165" s="139" t="s">
        <v>291</v>
      </c>
      <c r="H165" s="140">
        <v>1</v>
      </c>
      <c r="I165" s="140"/>
      <c r="J165" s="140">
        <f t="shared" si="20"/>
        <v>0</v>
      </c>
      <c r="K165" s="141"/>
      <c r="L165" s="25"/>
      <c r="M165" s="142" t="s">
        <v>1</v>
      </c>
      <c r="N165" s="143" t="s">
        <v>33</v>
      </c>
      <c r="O165" s="144">
        <v>0.85106999999999999</v>
      </c>
      <c r="P165" s="144">
        <f t="shared" si="21"/>
        <v>0.85106999999999999</v>
      </c>
      <c r="Q165" s="144">
        <v>5.0000000000000002E-5</v>
      </c>
      <c r="R165" s="144">
        <f t="shared" si="22"/>
        <v>5.0000000000000002E-5</v>
      </c>
      <c r="S165" s="144">
        <v>0</v>
      </c>
      <c r="T165" s="145">
        <f t="shared" si="23"/>
        <v>0</v>
      </c>
      <c r="AR165" s="146" t="s">
        <v>206</v>
      </c>
      <c r="AT165" s="146" t="s">
        <v>144</v>
      </c>
      <c r="AU165" s="146" t="s">
        <v>80</v>
      </c>
      <c r="AY165" s="13" t="s">
        <v>142</v>
      </c>
      <c r="BE165" s="147">
        <f t="shared" si="24"/>
        <v>0</v>
      </c>
      <c r="BF165" s="147">
        <f t="shared" si="25"/>
        <v>0</v>
      </c>
      <c r="BG165" s="147">
        <f t="shared" si="26"/>
        <v>0</v>
      </c>
      <c r="BH165" s="147">
        <f t="shared" si="27"/>
        <v>0</v>
      </c>
      <c r="BI165" s="147">
        <f t="shared" si="28"/>
        <v>0</v>
      </c>
      <c r="BJ165" s="13" t="s">
        <v>80</v>
      </c>
      <c r="BK165" s="148">
        <f t="shared" si="29"/>
        <v>0</v>
      </c>
      <c r="BL165" s="13" t="s">
        <v>206</v>
      </c>
      <c r="BM165" s="146" t="s">
        <v>1114</v>
      </c>
    </row>
    <row r="166" spans="2:65" s="1" customFormat="1" ht="24.2" customHeight="1">
      <c r="B166" s="135"/>
      <c r="C166" s="149" t="s">
        <v>496</v>
      </c>
      <c r="D166" s="149" t="s">
        <v>246</v>
      </c>
      <c r="E166" s="150" t="s">
        <v>1115</v>
      </c>
      <c r="F166" s="151" t="s">
        <v>1116</v>
      </c>
      <c r="G166" s="152" t="s">
        <v>291</v>
      </c>
      <c r="H166" s="153">
        <v>1</v>
      </c>
      <c r="I166" s="153"/>
      <c r="J166" s="153">
        <f t="shared" si="20"/>
        <v>0</v>
      </c>
      <c r="K166" s="154"/>
      <c r="L166" s="155"/>
      <c r="M166" s="156" t="s">
        <v>1</v>
      </c>
      <c r="N166" s="157" t="s">
        <v>33</v>
      </c>
      <c r="O166" s="144">
        <v>0</v>
      </c>
      <c r="P166" s="144">
        <f t="shared" si="21"/>
        <v>0</v>
      </c>
      <c r="Q166" s="144">
        <v>1.47E-3</v>
      </c>
      <c r="R166" s="144">
        <f t="shared" si="22"/>
        <v>1.47E-3</v>
      </c>
      <c r="S166" s="144">
        <v>0</v>
      </c>
      <c r="T166" s="145">
        <f t="shared" si="23"/>
        <v>0</v>
      </c>
      <c r="AR166" s="146" t="s">
        <v>258</v>
      </c>
      <c r="AT166" s="146" t="s">
        <v>246</v>
      </c>
      <c r="AU166" s="146" t="s">
        <v>80</v>
      </c>
      <c r="AY166" s="13" t="s">
        <v>142</v>
      </c>
      <c r="BE166" s="147">
        <f t="shared" si="24"/>
        <v>0</v>
      </c>
      <c r="BF166" s="147">
        <f t="shared" si="25"/>
        <v>0</v>
      </c>
      <c r="BG166" s="147">
        <f t="shared" si="26"/>
        <v>0</v>
      </c>
      <c r="BH166" s="147">
        <f t="shared" si="27"/>
        <v>0</v>
      </c>
      <c r="BI166" s="147">
        <f t="shared" si="28"/>
        <v>0</v>
      </c>
      <c r="BJ166" s="13" t="s">
        <v>80</v>
      </c>
      <c r="BK166" s="148">
        <f t="shared" si="29"/>
        <v>0</v>
      </c>
      <c r="BL166" s="13" t="s">
        <v>206</v>
      </c>
      <c r="BM166" s="146" t="s">
        <v>1117</v>
      </c>
    </row>
    <row r="167" spans="2:65" s="1" customFormat="1" ht="24.2" customHeight="1">
      <c r="B167" s="135"/>
      <c r="C167" s="136" t="s">
        <v>338</v>
      </c>
      <c r="D167" s="136" t="s">
        <v>144</v>
      </c>
      <c r="E167" s="137" t="s">
        <v>1118</v>
      </c>
      <c r="F167" s="138" t="s">
        <v>1119</v>
      </c>
      <c r="G167" s="139" t="s">
        <v>253</v>
      </c>
      <c r="H167" s="140">
        <v>2</v>
      </c>
      <c r="I167" s="140"/>
      <c r="J167" s="140">
        <f t="shared" si="20"/>
        <v>0</v>
      </c>
      <c r="K167" s="141"/>
      <c r="L167" s="25"/>
      <c r="M167" s="142" t="s">
        <v>1</v>
      </c>
      <c r="N167" s="143" t="s">
        <v>33</v>
      </c>
      <c r="O167" s="144">
        <v>5.5E-2</v>
      </c>
      <c r="P167" s="144">
        <f t="shared" si="21"/>
        <v>0.11</v>
      </c>
      <c r="Q167" s="144">
        <v>0</v>
      </c>
      <c r="R167" s="144">
        <f t="shared" si="22"/>
        <v>0</v>
      </c>
      <c r="S167" s="144">
        <v>0</v>
      </c>
      <c r="T167" s="145">
        <f t="shared" si="23"/>
        <v>0</v>
      </c>
      <c r="AR167" s="146" t="s">
        <v>206</v>
      </c>
      <c r="AT167" s="146" t="s">
        <v>144</v>
      </c>
      <c r="AU167" s="146" t="s">
        <v>80</v>
      </c>
      <c r="AY167" s="13" t="s">
        <v>142</v>
      </c>
      <c r="BE167" s="147">
        <f t="shared" si="24"/>
        <v>0</v>
      </c>
      <c r="BF167" s="147">
        <f t="shared" si="25"/>
        <v>0</v>
      </c>
      <c r="BG167" s="147">
        <f t="shared" si="26"/>
        <v>0</v>
      </c>
      <c r="BH167" s="147">
        <f t="shared" si="27"/>
        <v>0</v>
      </c>
      <c r="BI167" s="147">
        <f t="shared" si="28"/>
        <v>0</v>
      </c>
      <c r="BJ167" s="13" t="s">
        <v>80</v>
      </c>
      <c r="BK167" s="148">
        <f t="shared" si="29"/>
        <v>0</v>
      </c>
      <c r="BL167" s="13" t="s">
        <v>206</v>
      </c>
      <c r="BM167" s="146" t="s">
        <v>1120</v>
      </c>
    </row>
    <row r="168" spans="2:65" s="1" customFormat="1" ht="24.2" customHeight="1">
      <c r="B168" s="135"/>
      <c r="C168" s="136" t="s">
        <v>342</v>
      </c>
      <c r="D168" s="136" t="s">
        <v>144</v>
      </c>
      <c r="E168" s="137" t="s">
        <v>1121</v>
      </c>
      <c r="F168" s="138" t="s">
        <v>1122</v>
      </c>
      <c r="G168" s="139" t="s">
        <v>271</v>
      </c>
      <c r="H168" s="140">
        <v>3.5209999999999999</v>
      </c>
      <c r="I168" s="140"/>
      <c r="J168" s="140">
        <f t="shared" si="20"/>
        <v>0</v>
      </c>
      <c r="K168" s="141"/>
      <c r="L168" s="25"/>
      <c r="M168" s="142" t="s">
        <v>1</v>
      </c>
      <c r="N168" s="143" t="s">
        <v>33</v>
      </c>
      <c r="O168" s="144">
        <v>0</v>
      </c>
      <c r="P168" s="144">
        <f t="shared" si="21"/>
        <v>0</v>
      </c>
      <c r="Q168" s="144">
        <v>0</v>
      </c>
      <c r="R168" s="144">
        <f t="shared" si="22"/>
        <v>0</v>
      </c>
      <c r="S168" s="144">
        <v>0</v>
      </c>
      <c r="T168" s="145">
        <f t="shared" si="23"/>
        <v>0</v>
      </c>
      <c r="AR168" s="146" t="s">
        <v>206</v>
      </c>
      <c r="AT168" s="146" t="s">
        <v>144</v>
      </c>
      <c r="AU168" s="146" t="s">
        <v>80</v>
      </c>
      <c r="AY168" s="13" t="s">
        <v>142</v>
      </c>
      <c r="BE168" s="147">
        <f t="shared" si="24"/>
        <v>0</v>
      </c>
      <c r="BF168" s="147">
        <f t="shared" si="25"/>
        <v>0</v>
      </c>
      <c r="BG168" s="147">
        <f t="shared" si="26"/>
        <v>0</v>
      </c>
      <c r="BH168" s="147">
        <f t="shared" si="27"/>
        <v>0</v>
      </c>
      <c r="BI168" s="147">
        <f t="shared" si="28"/>
        <v>0</v>
      </c>
      <c r="BJ168" s="13" t="s">
        <v>80</v>
      </c>
      <c r="BK168" s="148">
        <f t="shared" si="29"/>
        <v>0</v>
      </c>
      <c r="BL168" s="13" t="s">
        <v>206</v>
      </c>
      <c r="BM168" s="146" t="s">
        <v>1123</v>
      </c>
    </row>
    <row r="169" spans="2:65" s="1" customFormat="1" ht="24.2" customHeight="1">
      <c r="B169" s="135"/>
      <c r="C169" s="136" t="s">
        <v>346</v>
      </c>
      <c r="D169" s="136" t="s">
        <v>144</v>
      </c>
      <c r="E169" s="137" t="s">
        <v>1124</v>
      </c>
      <c r="F169" s="138" t="s">
        <v>1125</v>
      </c>
      <c r="G169" s="139" t="s">
        <v>271</v>
      </c>
      <c r="H169" s="140">
        <v>3.5209999999999999</v>
      </c>
      <c r="I169" s="140"/>
      <c r="J169" s="140">
        <f t="shared" si="20"/>
        <v>0</v>
      </c>
      <c r="K169" s="141"/>
      <c r="L169" s="25"/>
      <c r="M169" s="142" t="s">
        <v>1</v>
      </c>
      <c r="N169" s="143" t="s">
        <v>33</v>
      </c>
      <c r="O169" s="144">
        <v>0</v>
      </c>
      <c r="P169" s="144">
        <f t="shared" si="21"/>
        <v>0</v>
      </c>
      <c r="Q169" s="144">
        <v>0</v>
      </c>
      <c r="R169" s="144">
        <f t="shared" si="22"/>
        <v>0</v>
      </c>
      <c r="S169" s="144">
        <v>0</v>
      </c>
      <c r="T169" s="145">
        <f t="shared" si="23"/>
        <v>0</v>
      </c>
      <c r="AR169" s="146" t="s">
        <v>206</v>
      </c>
      <c r="AT169" s="146" t="s">
        <v>144</v>
      </c>
      <c r="AU169" s="146" t="s">
        <v>80</v>
      </c>
      <c r="AY169" s="13" t="s">
        <v>142</v>
      </c>
      <c r="BE169" s="147">
        <f t="shared" si="24"/>
        <v>0</v>
      </c>
      <c r="BF169" s="147">
        <f t="shared" si="25"/>
        <v>0</v>
      </c>
      <c r="BG169" s="147">
        <f t="shared" si="26"/>
        <v>0</v>
      </c>
      <c r="BH169" s="147">
        <f t="shared" si="27"/>
        <v>0</v>
      </c>
      <c r="BI169" s="147">
        <f t="shared" si="28"/>
        <v>0</v>
      </c>
      <c r="BJ169" s="13" t="s">
        <v>80</v>
      </c>
      <c r="BK169" s="148">
        <f t="shared" si="29"/>
        <v>0</v>
      </c>
      <c r="BL169" s="13" t="s">
        <v>206</v>
      </c>
      <c r="BM169" s="146" t="s">
        <v>1126</v>
      </c>
    </row>
    <row r="170" spans="2:65" s="11" customFormat="1" ht="23.1" customHeight="1">
      <c r="B170" s="124"/>
      <c r="D170" s="125" t="s">
        <v>66</v>
      </c>
      <c r="E170" s="133" t="s">
        <v>286</v>
      </c>
      <c r="F170" s="133" t="s">
        <v>287</v>
      </c>
      <c r="J170" s="134">
        <f>BK170</f>
        <v>0</v>
      </c>
      <c r="L170" s="124"/>
      <c r="M170" s="128"/>
      <c r="P170" s="129">
        <f>SUM(P171:P188)</f>
        <v>31.21434</v>
      </c>
      <c r="R170" s="129">
        <f>SUM(R171:R188)</f>
        <v>0.1306706</v>
      </c>
      <c r="T170" s="130">
        <f>SUM(T171:T188)</f>
        <v>0</v>
      </c>
      <c r="AR170" s="125" t="s">
        <v>80</v>
      </c>
      <c r="AT170" s="131" t="s">
        <v>66</v>
      </c>
      <c r="AU170" s="131" t="s">
        <v>74</v>
      </c>
      <c r="AY170" s="125" t="s">
        <v>142</v>
      </c>
      <c r="BK170" s="132">
        <f>SUM(BK171:BK188)</f>
        <v>0</v>
      </c>
    </row>
    <row r="171" spans="2:65" s="1" customFormat="1" ht="24.2" customHeight="1">
      <c r="B171" s="135"/>
      <c r="C171" s="136" t="s">
        <v>74</v>
      </c>
      <c r="D171" s="136" t="s">
        <v>144</v>
      </c>
      <c r="E171" s="137" t="s">
        <v>1127</v>
      </c>
      <c r="F171" s="138" t="s">
        <v>1128</v>
      </c>
      <c r="G171" s="139" t="s">
        <v>253</v>
      </c>
      <c r="H171" s="140">
        <v>50</v>
      </c>
      <c r="I171" s="140"/>
      <c r="J171" s="140">
        <f t="shared" ref="J171:J188" si="30">ROUND(I171*H171,3)</f>
        <v>0</v>
      </c>
      <c r="K171" s="141"/>
      <c r="L171" s="25"/>
      <c r="M171" s="142" t="s">
        <v>1</v>
      </c>
      <c r="N171" s="143" t="s">
        <v>33</v>
      </c>
      <c r="O171" s="144">
        <v>0.249</v>
      </c>
      <c r="P171" s="144">
        <f t="shared" ref="P171:P188" si="31">O171*H171</f>
        <v>12.45</v>
      </c>
      <c r="Q171" s="144">
        <v>1.5399999999999999E-3</v>
      </c>
      <c r="R171" s="144">
        <f t="shared" ref="R171:R188" si="32">Q171*H171</f>
        <v>7.6999999999999999E-2</v>
      </c>
      <c r="S171" s="144">
        <v>0</v>
      </c>
      <c r="T171" s="145">
        <f t="shared" ref="T171:T188" si="33">S171*H171</f>
        <v>0</v>
      </c>
      <c r="AR171" s="146" t="s">
        <v>206</v>
      </c>
      <c r="AT171" s="146" t="s">
        <v>144</v>
      </c>
      <c r="AU171" s="146" t="s">
        <v>80</v>
      </c>
      <c r="AY171" s="13" t="s">
        <v>142</v>
      </c>
      <c r="BE171" s="147">
        <f t="shared" ref="BE171:BE188" si="34">IF(N171="základná",J171,0)</f>
        <v>0</v>
      </c>
      <c r="BF171" s="147">
        <f t="shared" ref="BF171:BF188" si="35">IF(N171="znížená",J171,0)</f>
        <v>0</v>
      </c>
      <c r="BG171" s="147">
        <f t="shared" ref="BG171:BG188" si="36">IF(N171="zákl. prenesená",J171,0)</f>
        <v>0</v>
      </c>
      <c r="BH171" s="147">
        <f t="shared" ref="BH171:BH188" si="37">IF(N171="zníž. prenesená",J171,0)</f>
        <v>0</v>
      </c>
      <c r="BI171" s="147">
        <f t="shared" ref="BI171:BI188" si="38">IF(N171="nulová",J171,0)</f>
        <v>0</v>
      </c>
      <c r="BJ171" s="13" t="s">
        <v>80</v>
      </c>
      <c r="BK171" s="148">
        <f t="shared" ref="BK171:BK188" si="39">ROUND(I171*H171,3)</f>
        <v>0</v>
      </c>
      <c r="BL171" s="13" t="s">
        <v>206</v>
      </c>
      <c r="BM171" s="146" t="s">
        <v>1129</v>
      </c>
    </row>
    <row r="172" spans="2:65" s="1" customFormat="1" ht="16.5" customHeight="1">
      <c r="B172" s="135"/>
      <c r="C172" s="149" t="s">
        <v>820</v>
      </c>
      <c r="D172" s="149" t="s">
        <v>246</v>
      </c>
      <c r="E172" s="150" t="s">
        <v>1130</v>
      </c>
      <c r="F172" s="151" t="s">
        <v>1131</v>
      </c>
      <c r="G172" s="152" t="s">
        <v>291</v>
      </c>
      <c r="H172" s="153">
        <v>50</v>
      </c>
      <c r="I172" s="153"/>
      <c r="J172" s="153">
        <f t="shared" si="30"/>
        <v>0</v>
      </c>
      <c r="K172" s="154"/>
      <c r="L172" s="155"/>
      <c r="M172" s="156" t="s">
        <v>1</v>
      </c>
      <c r="N172" s="157" t="s">
        <v>33</v>
      </c>
      <c r="O172" s="144">
        <v>0</v>
      </c>
      <c r="P172" s="144">
        <f t="shared" si="31"/>
        <v>0</v>
      </c>
      <c r="Q172" s="144">
        <v>0</v>
      </c>
      <c r="R172" s="144">
        <f t="shared" si="32"/>
        <v>0</v>
      </c>
      <c r="S172" s="144">
        <v>0</v>
      </c>
      <c r="T172" s="145">
        <f t="shared" si="33"/>
        <v>0</v>
      </c>
      <c r="AR172" s="146" t="s">
        <v>258</v>
      </c>
      <c r="AT172" s="146" t="s">
        <v>246</v>
      </c>
      <c r="AU172" s="146" t="s">
        <v>80</v>
      </c>
      <c r="AY172" s="13" t="s">
        <v>142</v>
      </c>
      <c r="BE172" s="147">
        <f t="shared" si="34"/>
        <v>0</v>
      </c>
      <c r="BF172" s="147">
        <f t="shared" si="35"/>
        <v>0</v>
      </c>
      <c r="BG172" s="147">
        <f t="shared" si="36"/>
        <v>0</v>
      </c>
      <c r="BH172" s="147">
        <f t="shared" si="37"/>
        <v>0</v>
      </c>
      <c r="BI172" s="147">
        <f t="shared" si="38"/>
        <v>0</v>
      </c>
      <c r="BJ172" s="13" t="s">
        <v>80</v>
      </c>
      <c r="BK172" s="148">
        <f t="shared" si="39"/>
        <v>0</v>
      </c>
      <c r="BL172" s="13" t="s">
        <v>206</v>
      </c>
      <c r="BM172" s="146" t="s">
        <v>1132</v>
      </c>
    </row>
    <row r="173" spans="2:65" s="1" customFormat="1" ht="24.2" customHeight="1">
      <c r="B173" s="135"/>
      <c r="C173" s="136" t="s">
        <v>403</v>
      </c>
      <c r="D173" s="136" t="s">
        <v>144</v>
      </c>
      <c r="E173" s="137" t="s">
        <v>1133</v>
      </c>
      <c r="F173" s="138" t="s">
        <v>1134</v>
      </c>
      <c r="G173" s="139" t="s">
        <v>253</v>
      </c>
      <c r="H173" s="140">
        <v>4</v>
      </c>
      <c r="I173" s="140"/>
      <c r="J173" s="140">
        <f t="shared" si="30"/>
        <v>0</v>
      </c>
      <c r="K173" s="141"/>
      <c r="L173" s="25"/>
      <c r="M173" s="142" t="s">
        <v>1</v>
      </c>
      <c r="N173" s="143" t="s">
        <v>33</v>
      </c>
      <c r="O173" s="144">
        <v>0.251</v>
      </c>
      <c r="P173" s="144">
        <f t="shared" si="31"/>
        <v>1.004</v>
      </c>
      <c r="Q173" s="144">
        <v>1.7700000000000001E-3</v>
      </c>
      <c r="R173" s="144">
        <f t="shared" si="32"/>
        <v>7.0800000000000004E-3</v>
      </c>
      <c r="S173" s="144">
        <v>0</v>
      </c>
      <c r="T173" s="145">
        <f t="shared" si="33"/>
        <v>0</v>
      </c>
      <c r="AR173" s="146" t="s">
        <v>206</v>
      </c>
      <c r="AT173" s="146" t="s">
        <v>144</v>
      </c>
      <c r="AU173" s="146" t="s">
        <v>80</v>
      </c>
      <c r="AY173" s="13" t="s">
        <v>142</v>
      </c>
      <c r="BE173" s="147">
        <f t="shared" si="34"/>
        <v>0</v>
      </c>
      <c r="BF173" s="147">
        <f t="shared" si="35"/>
        <v>0</v>
      </c>
      <c r="BG173" s="147">
        <f t="shared" si="36"/>
        <v>0</v>
      </c>
      <c r="BH173" s="147">
        <f t="shared" si="37"/>
        <v>0</v>
      </c>
      <c r="BI173" s="147">
        <f t="shared" si="38"/>
        <v>0</v>
      </c>
      <c r="BJ173" s="13" t="s">
        <v>80</v>
      </c>
      <c r="BK173" s="148">
        <f t="shared" si="39"/>
        <v>0</v>
      </c>
      <c r="BL173" s="13" t="s">
        <v>206</v>
      </c>
      <c r="BM173" s="146" t="s">
        <v>1135</v>
      </c>
    </row>
    <row r="174" spans="2:65" s="1" customFormat="1" ht="16.5" customHeight="1">
      <c r="B174" s="135"/>
      <c r="C174" s="136" t="s">
        <v>1136</v>
      </c>
      <c r="D174" s="136" t="s">
        <v>144</v>
      </c>
      <c r="E174" s="137" t="s">
        <v>1137</v>
      </c>
      <c r="F174" s="138" t="s">
        <v>1138</v>
      </c>
      <c r="G174" s="139" t="s">
        <v>291</v>
      </c>
      <c r="H174" s="140">
        <v>11</v>
      </c>
      <c r="I174" s="140"/>
      <c r="J174" s="140">
        <f t="shared" si="30"/>
        <v>0</v>
      </c>
      <c r="K174" s="141"/>
      <c r="L174" s="25"/>
      <c r="M174" s="142" t="s">
        <v>1</v>
      </c>
      <c r="N174" s="143" t="s">
        <v>33</v>
      </c>
      <c r="O174" s="144">
        <v>0.40100000000000002</v>
      </c>
      <c r="P174" s="144">
        <f t="shared" si="31"/>
        <v>4.4110000000000005</v>
      </c>
      <c r="Q174" s="144">
        <v>0</v>
      </c>
      <c r="R174" s="144">
        <f t="shared" si="32"/>
        <v>0</v>
      </c>
      <c r="S174" s="144">
        <v>0</v>
      </c>
      <c r="T174" s="145">
        <f t="shared" si="33"/>
        <v>0</v>
      </c>
      <c r="AR174" s="146" t="s">
        <v>206</v>
      </c>
      <c r="AT174" s="146" t="s">
        <v>144</v>
      </c>
      <c r="AU174" s="146" t="s">
        <v>80</v>
      </c>
      <c r="AY174" s="13" t="s">
        <v>142</v>
      </c>
      <c r="BE174" s="147">
        <f t="shared" si="34"/>
        <v>0</v>
      </c>
      <c r="BF174" s="147">
        <f t="shared" si="35"/>
        <v>0</v>
      </c>
      <c r="BG174" s="147">
        <f t="shared" si="36"/>
        <v>0</v>
      </c>
      <c r="BH174" s="147">
        <f t="shared" si="37"/>
        <v>0</v>
      </c>
      <c r="BI174" s="147">
        <f t="shared" si="38"/>
        <v>0</v>
      </c>
      <c r="BJ174" s="13" t="s">
        <v>80</v>
      </c>
      <c r="BK174" s="148">
        <f t="shared" si="39"/>
        <v>0</v>
      </c>
      <c r="BL174" s="13" t="s">
        <v>206</v>
      </c>
      <c r="BM174" s="146" t="s">
        <v>1139</v>
      </c>
    </row>
    <row r="175" spans="2:65" s="1" customFormat="1" ht="24.2" customHeight="1">
      <c r="B175" s="135"/>
      <c r="C175" s="136" t="s">
        <v>80</v>
      </c>
      <c r="D175" s="136" t="s">
        <v>144</v>
      </c>
      <c r="E175" s="137" t="s">
        <v>1140</v>
      </c>
      <c r="F175" s="138" t="s">
        <v>1141</v>
      </c>
      <c r="G175" s="139" t="s">
        <v>291</v>
      </c>
      <c r="H175" s="140">
        <v>2</v>
      </c>
      <c r="I175" s="140"/>
      <c r="J175" s="140">
        <f t="shared" si="30"/>
        <v>0</v>
      </c>
      <c r="K175" s="141"/>
      <c r="L175" s="25"/>
      <c r="M175" s="142" t="s">
        <v>1</v>
      </c>
      <c r="N175" s="143" t="s">
        <v>33</v>
      </c>
      <c r="O175" s="144">
        <v>0.26961000000000002</v>
      </c>
      <c r="P175" s="144">
        <f t="shared" si="31"/>
        <v>0.53922000000000003</v>
      </c>
      <c r="Q175" s="144">
        <v>5.7840000000000002E-5</v>
      </c>
      <c r="R175" s="144">
        <f t="shared" si="32"/>
        <v>1.1568E-4</v>
      </c>
      <c r="S175" s="144">
        <v>0</v>
      </c>
      <c r="T175" s="145">
        <f t="shared" si="33"/>
        <v>0</v>
      </c>
      <c r="AR175" s="146" t="s">
        <v>206</v>
      </c>
      <c r="AT175" s="146" t="s">
        <v>144</v>
      </c>
      <c r="AU175" s="146" t="s">
        <v>80</v>
      </c>
      <c r="AY175" s="13" t="s">
        <v>142</v>
      </c>
      <c r="BE175" s="147">
        <f t="shared" si="34"/>
        <v>0</v>
      </c>
      <c r="BF175" s="147">
        <f t="shared" si="35"/>
        <v>0</v>
      </c>
      <c r="BG175" s="147">
        <f t="shared" si="36"/>
        <v>0</v>
      </c>
      <c r="BH175" s="147">
        <f t="shared" si="37"/>
        <v>0</v>
      </c>
      <c r="BI175" s="147">
        <f t="shared" si="38"/>
        <v>0</v>
      </c>
      <c r="BJ175" s="13" t="s">
        <v>80</v>
      </c>
      <c r="BK175" s="148">
        <f t="shared" si="39"/>
        <v>0</v>
      </c>
      <c r="BL175" s="13" t="s">
        <v>206</v>
      </c>
      <c r="BM175" s="146" t="s">
        <v>1142</v>
      </c>
    </row>
    <row r="176" spans="2:65" s="1" customFormat="1" ht="24.2" customHeight="1">
      <c r="B176" s="135"/>
      <c r="C176" s="149" t="s">
        <v>153</v>
      </c>
      <c r="D176" s="149" t="s">
        <v>246</v>
      </c>
      <c r="E176" s="150" t="s">
        <v>1143</v>
      </c>
      <c r="F176" s="151" t="s">
        <v>1144</v>
      </c>
      <c r="G176" s="152" t="s">
        <v>291</v>
      </c>
      <c r="H176" s="153">
        <v>2</v>
      </c>
      <c r="I176" s="153"/>
      <c r="J176" s="153">
        <f t="shared" si="30"/>
        <v>0</v>
      </c>
      <c r="K176" s="154"/>
      <c r="L176" s="155"/>
      <c r="M176" s="156" t="s">
        <v>1</v>
      </c>
      <c r="N176" s="157" t="s">
        <v>33</v>
      </c>
      <c r="O176" s="144">
        <v>0</v>
      </c>
      <c r="P176" s="144">
        <f t="shared" si="31"/>
        <v>0</v>
      </c>
      <c r="Q176" s="144">
        <v>7.5000000000000002E-4</v>
      </c>
      <c r="R176" s="144">
        <f t="shared" si="32"/>
        <v>1.5E-3</v>
      </c>
      <c r="S176" s="144">
        <v>0</v>
      </c>
      <c r="T176" s="145">
        <f t="shared" si="33"/>
        <v>0</v>
      </c>
      <c r="AR176" s="146" t="s">
        <v>258</v>
      </c>
      <c r="AT176" s="146" t="s">
        <v>246</v>
      </c>
      <c r="AU176" s="146" t="s">
        <v>80</v>
      </c>
      <c r="AY176" s="13" t="s">
        <v>142</v>
      </c>
      <c r="BE176" s="147">
        <f t="shared" si="34"/>
        <v>0</v>
      </c>
      <c r="BF176" s="147">
        <f t="shared" si="35"/>
        <v>0</v>
      </c>
      <c r="BG176" s="147">
        <f t="shared" si="36"/>
        <v>0</v>
      </c>
      <c r="BH176" s="147">
        <f t="shared" si="37"/>
        <v>0</v>
      </c>
      <c r="BI176" s="147">
        <f t="shared" si="38"/>
        <v>0</v>
      </c>
      <c r="BJ176" s="13" t="s">
        <v>80</v>
      </c>
      <c r="BK176" s="148">
        <f t="shared" si="39"/>
        <v>0</v>
      </c>
      <c r="BL176" s="13" t="s">
        <v>206</v>
      </c>
      <c r="BM176" s="146" t="s">
        <v>1145</v>
      </c>
    </row>
    <row r="177" spans="2:65" s="1" customFormat="1" ht="24.2" customHeight="1">
      <c r="B177" s="135"/>
      <c r="C177" s="136" t="s">
        <v>350</v>
      </c>
      <c r="D177" s="136" t="s">
        <v>144</v>
      </c>
      <c r="E177" s="137" t="s">
        <v>597</v>
      </c>
      <c r="F177" s="138" t="s">
        <v>598</v>
      </c>
      <c r="G177" s="139" t="s">
        <v>291</v>
      </c>
      <c r="H177" s="140">
        <v>1</v>
      </c>
      <c r="I177" s="140"/>
      <c r="J177" s="140">
        <f t="shared" si="30"/>
        <v>0</v>
      </c>
      <c r="K177" s="141"/>
      <c r="L177" s="25"/>
      <c r="M177" s="142" t="s">
        <v>1</v>
      </c>
      <c r="N177" s="143" t="s">
        <v>33</v>
      </c>
      <c r="O177" s="144">
        <v>0.35220000000000001</v>
      </c>
      <c r="P177" s="144">
        <f t="shared" si="31"/>
        <v>0.35220000000000001</v>
      </c>
      <c r="Q177" s="144">
        <v>6.0000000000000002E-5</v>
      </c>
      <c r="R177" s="144">
        <f t="shared" si="32"/>
        <v>6.0000000000000002E-5</v>
      </c>
      <c r="S177" s="144">
        <v>0</v>
      </c>
      <c r="T177" s="145">
        <f t="shared" si="33"/>
        <v>0</v>
      </c>
      <c r="AR177" s="146" t="s">
        <v>206</v>
      </c>
      <c r="AT177" s="146" t="s">
        <v>144</v>
      </c>
      <c r="AU177" s="146" t="s">
        <v>80</v>
      </c>
      <c r="AY177" s="13" t="s">
        <v>142</v>
      </c>
      <c r="BE177" s="147">
        <f t="shared" si="34"/>
        <v>0</v>
      </c>
      <c r="BF177" s="147">
        <f t="shared" si="35"/>
        <v>0</v>
      </c>
      <c r="BG177" s="147">
        <f t="shared" si="36"/>
        <v>0</v>
      </c>
      <c r="BH177" s="147">
        <f t="shared" si="37"/>
        <v>0</v>
      </c>
      <c r="BI177" s="147">
        <f t="shared" si="38"/>
        <v>0</v>
      </c>
      <c r="BJ177" s="13" t="s">
        <v>80</v>
      </c>
      <c r="BK177" s="148">
        <f t="shared" si="39"/>
        <v>0</v>
      </c>
      <c r="BL177" s="13" t="s">
        <v>206</v>
      </c>
      <c r="BM177" s="146" t="s">
        <v>1146</v>
      </c>
    </row>
    <row r="178" spans="2:65" s="1" customFormat="1" ht="16.5" customHeight="1">
      <c r="B178" s="135"/>
      <c r="C178" s="149" t="s">
        <v>354</v>
      </c>
      <c r="D178" s="149" t="s">
        <v>246</v>
      </c>
      <c r="E178" s="150" t="s">
        <v>601</v>
      </c>
      <c r="F178" s="151" t="s">
        <v>602</v>
      </c>
      <c r="G178" s="152" t="s">
        <v>291</v>
      </c>
      <c r="H178" s="153">
        <v>1</v>
      </c>
      <c r="I178" s="153"/>
      <c r="J178" s="153">
        <f t="shared" si="30"/>
        <v>0</v>
      </c>
      <c r="K178" s="154"/>
      <c r="L178" s="155"/>
      <c r="M178" s="156" t="s">
        <v>1</v>
      </c>
      <c r="N178" s="157" t="s">
        <v>33</v>
      </c>
      <c r="O178" s="144">
        <v>0</v>
      </c>
      <c r="P178" s="144">
        <f t="shared" si="31"/>
        <v>0</v>
      </c>
      <c r="Q178" s="144">
        <v>3.5000000000000001E-3</v>
      </c>
      <c r="R178" s="144">
        <f t="shared" si="32"/>
        <v>3.5000000000000001E-3</v>
      </c>
      <c r="S178" s="144">
        <v>0</v>
      </c>
      <c r="T178" s="145">
        <f t="shared" si="33"/>
        <v>0</v>
      </c>
      <c r="AR178" s="146" t="s">
        <v>258</v>
      </c>
      <c r="AT178" s="146" t="s">
        <v>246</v>
      </c>
      <c r="AU178" s="146" t="s">
        <v>80</v>
      </c>
      <c r="AY178" s="13" t="s">
        <v>142</v>
      </c>
      <c r="BE178" s="147">
        <f t="shared" si="34"/>
        <v>0</v>
      </c>
      <c r="BF178" s="147">
        <f t="shared" si="35"/>
        <v>0</v>
      </c>
      <c r="BG178" s="147">
        <f t="shared" si="36"/>
        <v>0</v>
      </c>
      <c r="BH178" s="147">
        <f t="shared" si="37"/>
        <v>0</v>
      </c>
      <c r="BI178" s="147">
        <f t="shared" si="38"/>
        <v>0</v>
      </c>
      <c r="BJ178" s="13" t="s">
        <v>80</v>
      </c>
      <c r="BK178" s="148">
        <f t="shared" si="39"/>
        <v>0</v>
      </c>
      <c r="BL178" s="13" t="s">
        <v>206</v>
      </c>
      <c r="BM178" s="146" t="s">
        <v>1147</v>
      </c>
    </row>
    <row r="179" spans="2:65" s="1" customFormat="1" ht="21.75" customHeight="1">
      <c r="B179" s="135"/>
      <c r="C179" s="136" t="s">
        <v>206</v>
      </c>
      <c r="D179" s="136" t="s">
        <v>144</v>
      </c>
      <c r="E179" s="137" t="s">
        <v>1148</v>
      </c>
      <c r="F179" s="138" t="s">
        <v>605</v>
      </c>
      <c r="G179" s="139" t="s">
        <v>291</v>
      </c>
      <c r="H179" s="140">
        <v>1</v>
      </c>
      <c r="I179" s="140"/>
      <c r="J179" s="140">
        <f t="shared" si="30"/>
        <v>0</v>
      </c>
      <c r="K179" s="141"/>
      <c r="L179" s="25"/>
      <c r="M179" s="142" t="s">
        <v>1</v>
      </c>
      <c r="N179" s="143" t="s">
        <v>33</v>
      </c>
      <c r="O179" s="144">
        <v>0.12515999999999999</v>
      </c>
      <c r="P179" s="144">
        <f t="shared" si="31"/>
        <v>0.12515999999999999</v>
      </c>
      <c r="Q179" s="144">
        <v>2.0000000000000002E-5</v>
      </c>
      <c r="R179" s="144">
        <f t="shared" si="32"/>
        <v>2.0000000000000002E-5</v>
      </c>
      <c r="S179" s="144">
        <v>0</v>
      </c>
      <c r="T179" s="145">
        <f t="shared" si="33"/>
        <v>0</v>
      </c>
      <c r="AR179" s="146" t="s">
        <v>206</v>
      </c>
      <c r="AT179" s="146" t="s">
        <v>144</v>
      </c>
      <c r="AU179" s="146" t="s">
        <v>80</v>
      </c>
      <c r="AY179" s="13" t="s">
        <v>142</v>
      </c>
      <c r="BE179" s="147">
        <f t="shared" si="34"/>
        <v>0</v>
      </c>
      <c r="BF179" s="147">
        <f t="shared" si="35"/>
        <v>0</v>
      </c>
      <c r="BG179" s="147">
        <f t="shared" si="36"/>
        <v>0</v>
      </c>
      <c r="BH179" s="147">
        <f t="shared" si="37"/>
        <v>0</v>
      </c>
      <c r="BI179" s="147">
        <f t="shared" si="38"/>
        <v>0</v>
      </c>
      <c r="BJ179" s="13" t="s">
        <v>80</v>
      </c>
      <c r="BK179" s="148">
        <f t="shared" si="39"/>
        <v>0</v>
      </c>
      <c r="BL179" s="13" t="s">
        <v>206</v>
      </c>
      <c r="BM179" s="146" t="s">
        <v>1149</v>
      </c>
    </row>
    <row r="180" spans="2:65" s="1" customFormat="1" ht="21.75" customHeight="1">
      <c r="B180" s="135"/>
      <c r="C180" s="149" t="s">
        <v>210</v>
      </c>
      <c r="D180" s="149" t="s">
        <v>246</v>
      </c>
      <c r="E180" s="150" t="s">
        <v>1150</v>
      </c>
      <c r="F180" s="151" t="s">
        <v>1151</v>
      </c>
      <c r="G180" s="152" t="s">
        <v>291</v>
      </c>
      <c r="H180" s="153">
        <v>1</v>
      </c>
      <c r="I180" s="153"/>
      <c r="J180" s="153">
        <f t="shared" si="30"/>
        <v>0</v>
      </c>
      <c r="K180" s="154"/>
      <c r="L180" s="155"/>
      <c r="M180" s="156" t="s">
        <v>1</v>
      </c>
      <c r="N180" s="157" t="s">
        <v>33</v>
      </c>
      <c r="O180" s="144">
        <v>0</v>
      </c>
      <c r="P180" s="144">
        <f t="shared" si="31"/>
        <v>0</v>
      </c>
      <c r="Q180" s="144">
        <v>6.9999999999999994E-5</v>
      </c>
      <c r="R180" s="144">
        <f t="shared" si="32"/>
        <v>6.9999999999999994E-5</v>
      </c>
      <c r="S180" s="144">
        <v>0</v>
      </c>
      <c r="T180" s="145">
        <f t="shared" si="33"/>
        <v>0</v>
      </c>
      <c r="AR180" s="146" t="s">
        <v>258</v>
      </c>
      <c r="AT180" s="146" t="s">
        <v>246</v>
      </c>
      <c r="AU180" s="146" t="s">
        <v>80</v>
      </c>
      <c r="AY180" s="13" t="s">
        <v>142</v>
      </c>
      <c r="BE180" s="147">
        <f t="shared" si="34"/>
        <v>0</v>
      </c>
      <c r="BF180" s="147">
        <f t="shared" si="35"/>
        <v>0</v>
      </c>
      <c r="BG180" s="147">
        <f t="shared" si="36"/>
        <v>0</v>
      </c>
      <c r="BH180" s="147">
        <f t="shared" si="37"/>
        <v>0</v>
      </c>
      <c r="BI180" s="147">
        <f t="shared" si="38"/>
        <v>0</v>
      </c>
      <c r="BJ180" s="13" t="s">
        <v>80</v>
      </c>
      <c r="BK180" s="148">
        <f t="shared" si="39"/>
        <v>0</v>
      </c>
      <c r="BL180" s="13" t="s">
        <v>206</v>
      </c>
      <c r="BM180" s="146" t="s">
        <v>1152</v>
      </c>
    </row>
    <row r="181" spans="2:65" s="1" customFormat="1" ht="16.5" customHeight="1">
      <c r="B181" s="135"/>
      <c r="C181" s="136" t="s">
        <v>164</v>
      </c>
      <c r="D181" s="136" t="s">
        <v>144</v>
      </c>
      <c r="E181" s="137" t="s">
        <v>1153</v>
      </c>
      <c r="F181" s="138" t="s">
        <v>612</v>
      </c>
      <c r="G181" s="139" t="s">
        <v>291</v>
      </c>
      <c r="H181" s="140">
        <v>1</v>
      </c>
      <c r="I181" s="140"/>
      <c r="J181" s="140">
        <f t="shared" si="30"/>
        <v>0</v>
      </c>
      <c r="K181" s="141"/>
      <c r="L181" s="25"/>
      <c r="M181" s="142" t="s">
        <v>1</v>
      </c>
      <c r="N181" s="143" t="s">
        <v>33</v>
      </c>
      <c r="O181" s="144">
        <v>0.35139999999999999</v>
      </c>
      <c r="P181" s="144">
        <f t="shared" si="31"/>
        <v>0.35139999999999999</v>
      </c>
      <c r="Q181" s="144">
        <v>6.3919999999999998E-5</v>
      </c>
      <c r="R181" s="144">
        <f t="shared" si="32"/>
        <v>6.3919999999999998E-5</v>
      </c>
      <c r="S181" s="144">
        <v>0</v>
      </c>
      <c r="T181" s="145">
        <f t="shared" si="33"/>
        <v>0</v>
      </c>
      <c r="AR181" s="146" t="s">
        <v>206</v>
      </c>
      <c r="AT181" s="146" t="s">
        <v>144</v>
      </c>
      <c r="AU181" s="146" t="s">
        <v>80</v>
      </c>
      <c r="AY181" s="13" t="s">
        <v>142</v>
      </c>
      <c r="BE181" s="147">
        <f t="shared" si="34"/>
        <v>0</v>
      </c>
      <c r="BF181" s="147">
        <f t="shared" si="35"/>
        <v>0</v>
      </c>
      <c r="BG181" s="147">
        <f t="shared" si="36"/>
        <v>0</v>
      </c>
      <c r="BH181" s="147">
        <f t="shared" si="37"/>
        <v>0</v>
      </c>
      <c r="BI181" s="147">
        <f t="shared" si="38"/>
        <v>0</v>
      </c>
      <c r="BJ181" s="13" t="s">
        <v>80</v>
      </c>
      <c r="BK181" s="148">
        <f t="shared" si="39"/>
        <v>0</v>
      </c>
      <c r="BL181" s="13" t="s">
        <v>206</v>
      </c>
      <c r="BM181" s="146" t="s">
        <v>1154</v>
      </c>
    </row>
    <row r="182" spans="2:65" s="1" customFormat="1" ht="24.2" customHeight="1">
      <c r="B182" s="135"/>
      <c r="C182" s="149" t="s">
        <v>169</v>
      </c>
      <c r="D182" s="149" t="s">
        <v>246</v>
      </c>
      <c r="E182" s="150" t="s">
        <v>1155</v>
      </c>
      <c r="F182" s="151" t="s">
        <v>616</v>
      </c>
      <c r="G182" s="152" t="s">
        <v>291</v>
      </c>
      <c r="H182" s="153">
        <v>1</v>
      </c>
      <c r="I182" s="153"/>
      <c r="J182" s="153">
        <f t="shared" si="30"/>
        <v>0</v>
      </c>
      <c r="K182" s="154"/>
      <c r="L182" s="155"/>
      <c r="M182" s="156" t="s">
        <v>1</v>
      </c>
      <c r="N182" s="157" t="s">
        <v>33</v>
      </c>
      <c r="O182" s="144">
        <v>0</v>
      </c>
      <c r="P182" s="144">
        <f t="shared" si="31"/>
        <v>0</v>
      </c>
      <c r="Q182" s="144">
        <v>2E-3</v>
      </c>
      <c r="R182" s="144">
        <f t="shared" si="32"/>
        <v>2E-3</v>
      </c>
      <c r="S182" s="144">
        <v>0</v>
      </c>
      <c r="T182" s="145">
        <f t="shared" si="33"/>
        <v>0</v>
      </c>
      <c r="AR182" s="146" t="s">
        <v>258</v>
      </c>
      <c r="AT182" s="146" t="s">
        <v>246</v>
      </c>
      <c r="AU182" s="146" t="s">
        <v>80</v>
      </c>
      <c r="AY182" s="13" t="s">
        <v>142</v>
      </c>
      <c r="BE182" s="147">
        <f t="shared" si="34"/>
        <v>0</v>
      </c>
      <c r="BF182" s="147">
        <f t="shared" si="35"/>
        <v>0</v>
      </c>
      <c r="BG182" s="147">
        <f t="shared" si="36"/>
        <v>0</v>
      </c>
      <c r="BH182" s="147">
        <f t="shared" si="37"/>
        <v>0</v>
      </c>
      <c r="BI182" s="147">
        <f t="shared" si="38"/>
        <v>0</v>
      </c>
      <c r="BJ182" s="13" t="s">
        <v>80</v>
      </c>
      <c r="BK182" s="148">
        <f t="shared" si="39"/>
        <v>0</v>
      </c>
      <c r="BL182" s="13" t="s">
        <v>206</v>
      </c>
      <c r="BM182" s="146" t="s">
        <v>1156</v>
      </c>
    </row>
    <row r="183" spans="2:65" s="1" customFormat="1" ht="24.2" customHeight="1">
      <c r="B183" s="135"/>
      <c r="C183" s="136" t="s">
        <v>173</v>
      </c>
      <c r="D183" s="136" t="s">
        <v>144</v>
      </c>
      <c r="E183" s="137" t="s">
        <v>1157</v>
      </c>
      <c r="F183" s="138" t="s">
        <v>1158</v>
      </c>
      <c r="G183" s="139" t="s">
        <v>1159</v>
      </c>
      <c r="H183" s="140">
        <v>2</v>
      </c>
      <c r="I183" s="140"/>
      <c r="J183" s="140">
        <f t="shared" si="30"/>
        <v>0</v>
      </c>
      <c r="K183" s="141"/>
      <c r="L183" s="25"/>
      <c r="M183" s="142" t="s">
        <v>1</v>
      </c>
      <c r="N183" s="143" t="s">
        <v>33</v>
      </c>
      <c r="O183" s="144">
        <v>0.94033</v>
      </c>
      <c r="P183" s="144">
        <f t="shared" si="31"/>
        <v>1.88066</v>
      </c>
      <c r="Q183" s="144">
        <v>2.6049999999999999E-4</v>
      </c>
      <c r="R183" s="144">
        <f t="shared" si="32"/>
        <v>5.2099999999999998E-4</v>
      </c>
      <c r="S183" s="144">
        <v>0</v>
      </c>
      <c r="T183" s="145">
        <f t="shared" si="33"/>
        <v>0</v>
      </c>
      <c r="AR183" s="146" t="s">
        <v>206</v>
      </c>
      <c r="AT183" s="146" t="s">
        <v>144</v>
      </c>
      <c r="AU183" s="146" t="s">
        <v>80</v>
      </c>
      <c r="AY183" s="13" t="s">
        <v>142</v>
      </c>
      <c r="BE183" s="147">
        <f t="shared" si="34"/>
        <v>0</v>
      </c>
      <c r="BF183" s="147">
        <f t="shared" si="35"/>
        <v>0</v>
      </c>
      <c r="BG183" s="147">
        <f t="shared" si="36"/>
        <v>0</v>
      </c>
      <c r="BH183" s="147">
        <f t="shared" si="37"/>
        <v>0</v>
      </c>
      <c r="BI183" s="147">
        <f t="shared" si="38"/>
        <v>0</v>
      </c>
      <c r="BJ183" s="13" t="s">
        <v>80</v>
      </c>
      <c r="BK183" s="148">
        <f t="shared" si="39"/>
        <v>0</v>
      </c>
      <c r="BL183" s="13" t="s">
        <v>206</v>
      </c>
      <c r="BM183" s="146" t="s">
        <v>1160</v>
      </c>
    </row>
    <row r="184" spans="2:65" s="1" customFormat="1" ht="38.1" customHeight="1">
      <c r="B184" s="135"/>
      <c r="C184" s="149" t="s">
        <v>177</v>
      </c>
      <c r="D184" s="149" t="s">
        <v>246</v>
      </c>
      <c r="E184" s="150" t="s">
        <v>1161</v>
      </c>
      <c r="F184" s="151" t="s">
        <v>1162</v>
      </c>
      <c r="G184" s="152" t="s">
        <v>291</v>
      </c>
      <c r="H184" s="153">
        <v>2</v>
      </c>
      <c r="I184" s="153"/>
      <c r="J184" s="153">
        <f t="shared" si="30"/>
        <v>0</v>
      </c>
      <c r="K184" s="154"/>
      <c r="L184" s="155"/>
      <c r="M184" s="156" t="s">
        <v>1</v>
      </c>
      <c r="N184" s="157" t="s">
        <v>33</v>
      </c>
      <c r="O184" s="144">
        <v>0</v>
      </c>
      <c r="P184" s="144">
        <f t="shared" si="31"/>
        <v>0</v>
      </c>
      <c r="Q184" s="144">
        <v>1.8499999999999999E-2</v>
      </c>
      <c r="R184" s="144">
        <f t="shared" si="32"/>
        <v>3.6999999999999998E-2</v>
      </c>
      <c r="S184" s="144">
        <v>0</v>
      </c>
      <c r="T184" s="145">
        <f t="shared" si="33"/>
        <v>0</v>
      </c>
      <c r="AR184" s="146" t="s">
        <v>258</v>
      </c>
      <c r="AT184" s="146" t="s">
        <v>246</v>
      </c>
      <c r="AU184" s="146" t="s">
        <v>80</v>
      </c>
      <c r="AY184" s="13" t="s">
        <v>142</v>
      </c>
      <c r="BE184" s="147">
        <f t="shared" si="34"/>
        <v>0</v>
      </c>
      <c r="BF184" s="147">
        <f t="shared" si="35"/>
        <v>0</v>
      </c>
      <c r="BG184" s="147">
        <f t="shared" si="36"/>
        <v>0</v>
      </c>
      <c r="BH184" s="147">
        <f t="shared" si="37"/>
        <v>0</v>
      </c>
      <c r="BI184" s="147">
        <f t="shared" si="38"/>
        <v>0</v>
      </c>
      <c r="BJ184" s="13" t="s">
        <v>80</v>
      </c>
      <c r="BK184" s="148">
        <f t="shared" si="39"/>
        <v>0</v>
      </c>
      <c r="BL184" s="13" t="s">
        <v>206</v>
      </c>
      <c r="BM184" s="146" t="s">
        <v>1163</v>
      </c>
    </row>
    <row r="185" spans="2:65" s="1" customFormat="1" ht="24.2" customHeight="1">
      <c r="B185" s="135"/>
      <c r="C185" s="136" t="s">
        <v>186</v>
      </c>
      <c r="D185" s="136" t="s">
        <v>144</v>
      </c>
      <c r="E185" s="137" t="s">
        <v>1164</v>
      </c>
      <c r="F185" s="138" t="s">
        <v>1165</v>
      </c>
      <c r="G185" s="139" t="s">
        <v>253</v>
      </c>
      <c r="H185" s="140">
        <v>174</v>
      </c>
      <c r="I185" s="140"/>
      <c r="J185" s="140">
        <f t="shared" si="30"/>
        <v>0</v>
      </c>
      <c r="K185" s="141"/>
      <c r="L185" s="25"/>
      <c r="M185" s="142" t="s">
        <v>1</v>
      </c>
      <c r="N185" s="143" t="s">
        <v>33</v>
      </c>
      <c r="O185" s="144">
        <v>5.8049999999999997E-2</v>
      </c>
      <c r="P185" s="144">
        <f t="shared" si="31"/>
        <v>10.1007</v>
      </c>
      <c r="Q185" s="144">
        <v>1.0000000000000001E-5</v>
      </c>
      <c r="R185" s="144">
        <f t="shared" si="32"/>
        <v>1.7400000000000002E-3</v>
      </c>
      <c r="S185" s="144">
        <v>0</v>
      </c>
      <c r="T185" s="145">
        <f t="shared" si="33"/>
        <v>0</v>
      </c>
      <c r="AR185" s="146" t="s">
        <v>206</v>
      </c>
      <c r="AT185" s="146" t="s">
        <v>144</v>
      </c>
      <c r="AU185" s="146" t="s">
        <v>80</v>
      </c>
      <c r="AY185" s="13" t="s">
        <v>142</v>
      </c>
      <c r="BE185" s="147">
        <f t="shared" si="34"/>
        <v>0</v>
      </c>
      <c r="BF185" s="147">
        <f t="shared" si="35"/>
        <v>0</v>
      </c>
      <c r="BG185" s="147">
        <f t="shared" si="36"/>
        <v>0</v>
      </c>
      <c r="BH185" s="147">
        <f t="shared" si="37"/>
        <v>0</v>
      </c>
      <c r="BI185" s="147">
        <f t="shared" si="38"/>
        <v>0</v>
      </c>
      <c r="BJ185" s="13" t="s">
        <v>80</v>
      </c>
      <c r="BK185" s="148">
        <f t="shared" si="39"/>
        <v>0</v>
      </c>
      <c r="BL185" s="13" t="s">
        <v>206</v>
      </c>
      <c r="BM185" s="146" t="s">
        <v>1166</v>
      </c>
    </row>
    <row r="186" spans="2:65" s="1" customFormat="1" ht="24.2" customHeight="1">
      <c r="B186" s="135"/>
      <c r="C186" s="136" t="s">
        <v>358</v>
      </c>
      <c r="D186" s="136" t="s">
        <v>144</v>
      </c>
      <c r="E186" s="137" t="s">
        <v>306</v>
      </c>
      <c r="F186" s="138" t="s">
        <v>307</v>
      </c>
      <c r="G186" s="139" t="s">
        <v>271</v>
      </c>
      <c r="H186" s="140">
        <v>31.853999999999999</v>
      </c>
      <c r="I186" s="140"/>
      <c r="J186" s="140">
        <f t="shared" si="30"/>
        <v>0</v>
      </c>
      <c r="K186" s="141"/>
      <c r="L186" s="25"/>
      <c r="M186" s="142" t="s">
        <v>1</v>
      </c>
      <c r="N186" s="143" t="s">
        <v>33</v>
      </c>
      <c r="O186" s="144">
        <v>0</v>
      </c>
      <c r="P186" s="144">
        <f t="shared" si="31"/>
        <v>0</v>
      </c>
      <c r="Q186" s="144">
        <v>0</v>
      </c>
      <c r="R186" s="144">
        <f t="shared" si="32"/>
        <v>0</v>
      </c>
      <c r="S186" s="144">
        <v>0</v>
      </c>
      <c r="T186" s="145">
        <f t="shared" si="33"/>
        <v>0</v>
      </c>
      <c r="AR186" s="146" t="s">
        <v>206</v>
      </c>
      <c r="AT186" s="146" t="s">
        <v>144</v>
      </c>
      <c r="AU186" s="146" t="s">
        <v>80</v>
      </c>
      <c r="AY186" s="13" t="s">
        <v>142</v>
      </c>
      <c r="BE186" s="147">
        <f t="shared" si="34"/>
        <v>0</v>
      </c>
      <c r="BF186" s="147">
        <f t="shared" si="35"/>
        <v>0</v>
      </c>
      <c r="BG186" s="147">
        <f t="shared" si="36"/>
        <v>0</v>
      </c>
      <c r="BH186" s="147">
        <f t="shared" si="37"/>
        <v>0</v>
      </c>
      <c r="BI186" s="147">
        <f t="shared" si="38"/>
        <v>0</v>
      </c>
      <c r="BJ186" s="13" t="s">
        <v>80</v>
      </c>
      <c r="BK186" s="148">
        <f t="shared" si="39"/>
        <v>0</v>
      </c>
      <c r="BL186" s="13" t="s">
        <v>206</v>
      </c>
      <c r="BM186" s="146" t="s">
        <v>1167</v>
      </c>
    </row>
    <row r="187" spans="2:65" s="1" customFormat="1" ht="24.2" customHeight="1">
      <c r="B187" s="135"/>
      <c r="C187" s="136" t="s">
        <v>362</v>
      </c>
      <c r="D187" s="136" t="s">
        <v>144</v>
      </c>
      <c r="E187" s="137" t="s">
        <v>754</v>
      </c>
      <c r="F187" s="138" t="s">
        <v>755</v>
      </c>
      <c r="G187" s="139" t="s">
        <v>271</v>
      </c>
      <c r="H187" s="140">
        <v>31.853999999999999</v>
      </c>
      <c r="I187" s="140"/>
      <c r="J187" s="140">
        <f t="shared" si="30"/>
        <v>0</v>
      </c>
      <c r="K187" s="141"/>
      <c r="L187" s="25"/>
      <c r="M187" s="142" t="s">
        <v>1</v>
      </c>
      <c r="N187" s="143" t="s">
        <v>33</v>
      </c>
      <c r="O187" s="144">
        <v>0</v>
      </c>
      <c r="P187" s="144">
        <f t="shared" si="31"/>
        <v>0</v>
      </c>
      <c r="Q187" s="144">
        <v>0</v>
      </c>
      <c r="R187" s="144">
        <f t="shared" si="32"/>
        <v>0</v>
      </c>
      <c r="S187" s="144">
        <v>0</v>
      </c>
      <c r="T187" s="145">
        <f t="shared" si="33"/>
        <v>0</v>
      </c>
      <c r="AR187" s="146" t="s">
        <v>206</v>
      </c>
      <c r="AT187" s="146" t="s">
        <v>144</v>
      </c>
      <c r="AU187" s="146" t="s">
        <v>80</v>
      </c>
      <c r="AY187" s="13" t="s">
        <v>142</v>
      </c>
      <c r="BE187" s="147">
        <f t="shared" si="34"/>
        <v>0</v>
      </c>
      <c r="BF187" s="147">
        <f t="shared" si="35"/>
        <v>0</v>
      </c>
      <c r="BG187" s="147">
        <f t="shared" si="36"/>
        <v>0</v>
      </c>
      <c r="BH187" s="147">
        <f t="shared" si="37"/>
        <v>0</v>
      </c>
      <c r="BI187" s="147">
        <f t="shared" si="38"/>
        <v>0</v>
      </c>
      <c r="BJ187" s="13" t="s">
        <v>80</v>
      </c>
      <c r="BK187" s="148">
        <f t="shared" si="39"/>
        <v>0</v>
      </c>
      <c r="BL187" s="13" t="s">
        <v>206</v>
      </c>
      <c r="BM187" s="146" t="s">
        <v>1168</v>
      </c>
    </row>
    <row r="188" spans="2:65" s="1" customFormat="1" ht="24.2" customHeight="1">
      <c r="B188" s="135"/>
      <c r="C188" s="136" t="s">
        <v>366</v>
      </c>
      <c r="D188" s="136" t="s">
        <v>144</v>
      </c>
      <c r="E188" s="137" t="s">
        <v>758</v>
      </c>
      <c r="F188" s="138" t="s">
        <v>759</v>
      </c>
      <c r="G188" s="139" t="s">
        <v>271</v>
      </c>
      <c r="H188" s="140">
        <v>31.853999999999999</v>
      </c>
      <c r="I188" s="140"/>
      <c r="J188" s="140">
        <f t="shared" si="30"/>
        <v>0</v>
      </c>
      <c r="K188" s="141"/>
      <c r="L188" s="25"/>
      <c r="M188" s="142" t="s">
        <v>1</v>
      </c>
      <c r="N188" s="143" t="s">
        <v>33</v>
      </c>
      <c r="O188" s="144">
        <v>0</v>
      </c>
      <c r="P188" s="144">
        <f t="shared" si="31"/>
        <v>0</v>
      </c>
      <c r="Q188" s="144">
        <v>0</v>
      </c>
      <c r="R188" s="144">
        <f t="shared" si="32"/>
        <v>0</v>
      </c>
      <c r="S188" s="144">
        <v>0</v>
      </c>
      <c r="T188" s="145">
        <f t="shared" si="33"/>
        <v>0</v>
      </c>
      <c r="AR188" s="146" t="s">
        <v>206</v>
      </c>
      <c r="AT188" s="146" t="s">
        <v>144</v>
      </c>
      <c r="AU188" s="146" t="s">
        <v>80</v>
      </c>
      <c r="AY188" s="13" t="s">
        <v>142</v>
      </c>
      <c r="BE188" s="147">
        <f t="shared" si="34"/>
        <v>0</v>
      </c>
      <c r="BF188" s="147">
        <f t="shared" si="35"/>
        <v>0</v>
      </c>
      <c r="BG188" s="147">
        <f t="shared" si="36"/>
        <v>0</v>
      </c>
      <c r="BH188" s="147">
        <f t="shared" si="37"/>
        <v>0</v>
      </c>
      <c r="BI188" s="147">
        <f t="shared" si="38"/>
        <v>0</v>
      </c>
      <c r="BJ188" s="13" t="s">
        <v>80</v>
      </c>
      <c r="BK188" s="148">
        <f t="shared" si="39"/>
        <v>0</v>
      </c>
      <c r="BL188" s="13" t="s">
        <v>206</v>
      </c>
      <c r="BM188" s="146" t="s">
        <v>1169</v>
      </c>
    </row>
    <row r="189" spans="2:65" s="11" customFormat="1" ht="26.1" customHeight="1">
      <c r="B189" s="124"/>
      <c r="D189" s="125" t="s">
        <v>66</v>
      </c>
      <c r="E189" s="126" t="s">
        <v>246</v>
      </c>
      <c r="F189" s="126" t="s">
        <v>761</v>
      </c>
      <c r="J189" s="127">
        <f>BK189</f>
        <v>0</v>
      </c>
      <c r="L189" s="124"/>
      <c r="M189" s="128"/>
      <c r="P189" s="129">
        <f>P190</f>
        <v>36.785560000000004</v>
      </c>
      <c r="R189" s="129">
        <f>R190</f>
        <v>9.1000000000000004E-3</v>
      </c>
      <c r="T189" s="130">
        <f>T190</f>
        <v>0</v>
      </c>
      <c r="AR189" s="125" t="s">
        <v>153</v>
      </c>
      <c r="AT189" s="131" t="s">
        <v>66</v>
      </c>
      <c r="AU189" s="131" t="s">
        <v>67</v>
      </c>
      <c r="AY189" s="125" t="s">
        <v>142</v>
      </c>
      <c r="BK189" s="132">
        <f>BK190</f>
        <v>0</v>
      </c>
    </row>
    <row r="190" spans="2:65" s="11" customFormat="1" ht="23.1" customHeight="1">
      <c r="B190" s="124"/>
      <c r="D190" s="125" t="s">
        <v>66</v>
      </c>
      <c r="E190" s="133" t="s">
        <v>626</v>
      </c>
      <c r="F190" s="133" t="s">
        <v>627</v>
      </c>
      <c r="J190" s="134">
        <f>BK190</f>
        <v>0</v>
      </c>
      <c r="L190" s="124"/>
      <c r="M190" s="128"/>
      <c r="P190" s="129">
        <f>SUM(P191:P197)</f>
        <v>36.785560000000004</v>
      </c>
      <c r="R190" s="129">
        <f>SUM(R191:R197)</f>
        <v>9.1000000000000004E-3</v>
      </c>
      <c r="T190" s="130">
        <f>SUM(T191:T197)</f>
        <v>0</v>
      </c>
      <c r="AR190" s="125" t="s">
        <v>153</v>
      </c>
      <c r="AT190" s="131" t="s">
        <v>66</v>
      </c>
      <c r="AU190" s="131" t="s">
        <v>74</v>
      </c>
      <c r="AY190" s="125" t="s">
        <v>142</v>
      </c>
      <c r="BK190" s="132">
        <f>SUM(BK191:BK197)</f>
        <v>0</v>
      </c>
    </row>
    <row r="191" spans="2:65" s="1" customFormat="1" ht="24.2" customHeight="1">
      <c r="B191" s="135"/>
      <c r="C191" s="136" t="s">
        <v>370</v>
      </c>
      <c r="D191" s="136" t="s">
        <v>144</v>
      </c>
      <c r="E191" s="137" t="s">
        <v>1170</v>
      </c>
      <c r="F191" s="138" t="s">
        <v>1171</v>
      </c>
      <c r="G191" s="139" t="s">
        <v>291</v>
      </c>
      <c r="H191" s="140">
        <v>1</v>
      </c>
      <c r="I191" s="140"/>
      <c r="J191" s="140">
        <f t="shared" ref="J191:J197" si="40">ROUND(I191*H191,3)</f>
        <v>0</v>
      </c>
      <c r="K191" s="141"/>
      <c r="L191" s="25"/>
      <c r="M191" s="142" t="s">
        <v>1</v>
      </c>
      <c r="N191" s="143" t="s">
        <v>33</v>
      </c>
      <c r="O191" s="144">
        <v>0.15870000000000001</v>
      </c>
      <c r="P191" s="144">
        <f t="shared" ref="P191:P197" si="41">O191*H191</f>
        <v>0.15870000000000001</v>
      </c>
      <c r="Q191" s="144">
        <v>0</v>
      </c>
      <c r="R191" s="144">
        <f t="shared" ref="R191:R197" si="42">Q191*H191</f>
        <v>0</v>
      </c>
      <c r="S191" s="144">
        <v>0</v>
      </c>
      <c r="T191" s="145">
        <f t="shared" ref="T191:T197" si="43">S191*H191</f>
        <v>0</v>
      </c>
      <c r="AR191" s="146" t="s">
        <v>419</v>
      </c>
      <c r="AT191" s="146" t="s">
        <v>144</v>
      </c>
      <c r="AU191" s="146" t="s">
        <v>80</v>
      </c>
      <c r="AY191" s="13" t="s">
        <v>142</v>
      </c>
      <c r="BE191" s="147">
        <f t="shared" ref="BE191:BE197" si="44">IF(N191="základná",J191,0)</f>
        <v>0</v>
      </c>
      <c r="BF191" s="147">
        <f t="shared" ref="BF191:BF197" si="45">IF(N191="znížená",J191,0)</f>
        <v>0</v>
      </c>
      <c r="BG191" s="147">
        <f t="shared" ref="BG191:BG197" si="46">IF(N191="zákl. prenesená",J191,0)</f>
        <v>0</v>
      </c>
      <c r="BH191" s="147">
        <f t="shared" ref="BH191:BH197" si="47">IF(N191="zníž. prenesená",J191,0)</f>
        <v>0</v>
      </c>
      <c r="BI191" s="147">
        <f t="shared" ref="BI191:BI197" si="48">IF(N191="nulová",J191,0)</f>
        <v>0</v>
      </c>
      <c r="BJ191" s="13" t="s">
        <v>80</v>
      </c>
      <c r="BK191" s="148">
        <f t="shared" ref="BK191:BK197" si="49">ROUND(I191*H191,3)</f>
        <v>0</v>
      </c>
      <c r="BL191" s="13" t="s">
        <v>419</v>
      </c>
      <c r="BM191" s="146" t="s">
        <v>1172</v>
      </c>
    </row>
    <row r="192" spans="2:65" s="1" customFormat="1" ht="24.2" customHeight="1">
      <c r="B192" s="135"/>
      <c r="C192" s="149" t="s">
        <v>374</v>
      </c>
      <c r="D192" s="149" t="s">
        <v>246</v>
      </c>
      <c r="E192" s="150" t="s">
        <v>1173</v>
      </c>
      <c r="F192" s="151" t="s">
        <v>1174</v>
      </c>
      <c r="G192" s="152" t="s">
        <v>291</v>
      </c>
      <c r="H192" s="153">
        <v>1</v>
      </c>
      <c r="I192" s="153"/>
      <c r="J192" s="153">
        <f t="shared" si="40"/>
        <v>0</v>
      </c>
      <c r="K192" s="154"/>
      <c r="L192" s="155"/>
      <c r="M192" s="156" t="s">
        <v>1</v>
      </c>
      <c r="N192" s="157" t="s">
        <v>33</v>
      </c>
      <c r="O192" s="144">
        <v>0</v>
      </c>
      <c r="P192" s="144">
        <f t="shared" si="41"/>
        <v>0</v>
      </c>
      <c r="Q192" s="144">
        <v>6.9999999999999999E-4</v>
      </c>
      <c r="R192" s="144">
        <f t="shared" si="42"/>
        <v>6.9999999999999999E-4</v>
      </c>
      <c r="S192" s="144">
        <v>0</v>
      </c>
      <c r="T192" s="145">
        <f t="shared" si="43"/>
        <v>0</v>
      </c>
      <c r="AR192" s="146" t="s">
        <v>635</v>
      </c>
      <c r="AT192" s="146" t="s">
        <v>246</v>
      </c>
      <c r="AU192" s="146" t="s">
        <v>80</v>
      </c>
      <c r="AY192" s="13" t="s">
        <v>142</v>
      </c>
      <c r="BE192" s="147">
        <f t="shared" si="44"/>
        <v>0</v>
      </c>
      <c r="BF192" s="147">
        <f t="shared" si="45"/>
        <v>0</v>
      </c>
      <c r="BG192" s="147">
        <f t="shared" si="46"/>
        <v>0</v>
      </c>
      <c r="BH192" s="147">
        <f t="shared" si="47"/>
        <v>0</v>
      </c>
      <c r="BI192" s="147">
        <f t="shared" si="48"/>
        <v>0</v>
      </c>
      <c r="BJ192" s="13" t="s">
        <v>80</v>
      </c>
      <c r="BK192" s="148">
        <f t="shared" si="49"/>
        <v>0</v>
      </c>
      <c r="BL192" s="13" t="s">
        <v>635</v>
      </c>
      <c r="BM192" s="146" t="s">
        <v>1175</v>
      </c>
    </row>
    <row r="193" spans="2:65" s="1" customFormat="1" ht="24.2" customHeight="1">
      <c r="B193" s="135"/>
      <c r="C193" s="136" t="s">
        <v>1176</v>
      </c>
      <c r="D193" s="136" t="s">
        <v>144</v>
      </c>
      <c r="E193" s="137" t="s">
        <v>1177</v>
      </c>
      <c r="F193" s="138" t="s">
        <v>1178</v>
      </c>
      <c r="G193" s="139" t="s">
        <v>291</v>
      </c>
      <c r="H193" s="140">
        <v>10</v>
      </c>
      <c r="I193" s="140"/>
      <c r="J193" s="140">
        <f t="shared" si="40"/>
        <v>0</v>
      </c>
      <c r="K193" s="141"/>
      <c r="L193" s="25"/>
      <c r="M193" s="142" t="s">
        <v>1</v>
      </c>
      <c r="N193" s="143" t="s">
        <v>33</v>
      </c>
      <c r="O193" s="144">
        <v>0.104</v>
      </c>
      <c r="P193" s="144">
        <f t="shared" si="41"/>
        <v>1.04</v>
      </c>
      <c r="Q193" s="144">
        <v>0</v>
      </c>
      <c r="R193" s="144">
        <f t="shared" si="42"/>
        <v>0</v>
      </c>
      <c r="S193" s="144">
        <v>0</v>
      </c>
      <c r="T193" s="145">
        <f t="shared" si="43"/>
        <v>0</v>
      </c>
      <c r="AR193" s="146" t="s">
        <v>419</v>
      </c>
      <c r="AT193" s="146" t="s">
        <v>144</v>
      </c>
      <c r="AU193" s="146" t="s">
        <v>80</v>
      </c>
      <c r="AY193" s="13" t="s">
        <v>142</v>
      </c>
      <c r="BE193" s="147">
        <f t="shared" si="44"/>
        <v>0</v>
      </c>
      <c r="BF193" s="147">
        <f t="shared" si="45"/>
        <v>0</v>
      </c>
      <c r="BG193" s="147">
        <f t="shared" si="46"/>
        <v>0</v>
      </c>
      <c r="BH193" s="147">
        <f t="shared" si="47"/>
        <v>0</v>
      </c>
      <c r="BI193" s="147">
        <f t="shared" si="48"/>
        <v>0</v>
      </c>
      <c r="BJ193" s="13" t="s">
        <v>80</v>
      </c>
      <c r="BK193" s="148">
        <f t="shared" si="49"/>
        <v>0</v>
      </c>
      <c r="BL193" s="13" t="s">
        <v>419</v>
      </c>
      <c r="BM193" s="146" t="s">
        <v>1179</v>
      </c>
    </row>
    <row r="194" spans="2:65" s="1" customFormat="1" ht="21.75" customHeight="1">
      <c r="B194" s="135"/>
      <c r="C194" s="149" t="s">
        <v>1180</v>
      </c>
      <c r="D194" s="149" t="s">
        <v>246</v>
      </c>
      <c r="E194" s="150" t="s">
        <v>1181</v>
      </c>
      <c r="F194" s="151" t="s">
        <v>1182</v>
      </c>
      <c r="G194" s="152" t="s">
        <v>291</v>
      </c>
      <c r="H194" s="153">
        <v>10</v>
      </c>
      <c r="I194" s="153"/>
      <c r="J194" s="153">
        <f t="shared" si="40"/>
        <v>0</v>
      </c>
      <c r="K194" s="154"/>
      <c r="L194" s="155"/>
      <c r="M194" s="156" t="s">
        <v>1</v>
      </c>
      <c r="N194" s="157" t="s">
        <v>33</v>
      </c>
      <c r="O194" s="144">
        <v>0</v>
      </c>
      <c r="P194" s="144">
        <f t="shared" si="41"/>
        <v>0</v>
      </c>
      <c r="Q194" s="144">
        <v>8.4000000000000003E-4</v>
      </c>
      <c r="R194" s="144">
        <f t="shared" si="42"/>
        <v>8.4000000000000012E-3</v>
      </c>
      <c r="S194" s="144">
        <v>0</v>
      </c>
      <c r="T194" s="145">
        <f t="shared" si="43"/>
        <v>0</v>
      </c>
      <c r="AR194" s="146" t="s">
        <v>635</v>
      </c>
      <c r="AT194" s="146" t="s">
        <v>246</v>
      </c>
      <c r="AU194" s="146" t="s">
        <v>80</v>
      </c>
      <c r="AY194" s="13" t="s">
        <v>142</v>
      </c>
      <c r="BE194" s="147">
        <f t="shared" si="44"/>
        <v>0</v>
      </c>
      <c r="BF194" s="147">
        <f t="shared" si="45"/>
        <v>0</v>
      </c>
      <c r="BG194" s="147">
        <f t="shared" si="46"/>
        <v>0</v>
      </c>
      <c r="BH194" s="147">
        <f t="shared" si="47"/>
        <v>0</v>
      </c>
      <c r="BI194" s="147">
        <f t="shared" si="48"/>
        <v>0</v>
      </c>
      <c r="BJ194" s="13" t="s">
        <v>80</v>
      </c>
      <c r="BK194" s="148">
        <f t="shared" si="49"/>
        <v>0</v>
      </c>
      <c r="BL194" s="13" t="s">
        <v>635</v>
      </c>
      <c r="BM194" s="146" t="s">
        <v>1183</v>
      </c>
    </row>
    <row r="195" spans="2:65" s="1" customFormat="1" ht="24.2" customHeight="1">
      <c r="B195" s="135"/>
      <c r="C195" s="136" t="s">
        <v>378</v>
      </c>
      <c r="D195" s="136" t="s">
        <v>144</v>
      </c>
      <c r="E195" s="137" t="s">
        <v>1184</v>
      </c>
      <c r="F195" s="138" t="s">
        <v>1185</v>
      </c>
      <c r="G195" s="139" t="s">
        <v>253</v>
      </c>
      <c r="H195" s="140">
        <v>174</v>
      </c>
      <c r="I195" s="140"/>
      <c r="J195" s="140">
        <f t="shared" si="40"/>
        <v>0</v>
      </c>
      <c r="K195" s="141"/>
      <c r="L195" s="25"/>
      <c r="M195" s="142" t="s">
        <v>1</v>
      </c>
      <c r="N195" s="143" t="s">
        <v>33</v>
      </c>
      <c r="O195" s="144">
        <v>0.154</v>
      </c>
      <c r="P195" s="144">
        <f t="shared" si="41"/>
        <v>26.795999999999999</v>
      </c>
      <c r="Q195" s="144">
        <v>0</v>
      </c>
      <c r="R195" s="144">
        <f t="shared" si="42"/>
        <v>0</v>
      </c>
      <c r="S195" s="144">
        <v>0</v>
      </c>
      <c r="T195" s="145">
        <f t="shared" si="43"/>
        <v>0</v>
      </c>
      <c r="AR195" s="146" t="s">
        <v>419</v>
      </c>
      <c r="AT195" s="146" t="s">
        <v>144</v>
      </c>
      <c r="AU195" s="146" t="s">
        <v>80</v>
      </c>
      <c r="AY195" s="13" t="s">
        <v>142</v>
      </c>
      <c r="BE195" s="147">
        <f t="shared" si="44"/>
        <v>0</v>
      </c>
      <c r="BF195" s="147">
        <f t="shared" si="45"/>
        <v>0</v>
      </c>
      <c r="BG195" s="147">
        <f t="shared" si="46"/>
        <v>0</v>
      </c>
      <c r="BH195" s="147">
        <f t="shared" si="47"/>
        <v>0</v>
      </c>
      <c r="BI195" s="147">
        <f t="shared" si="48"/>
        <v>0</v>
      </c>
      <c r="BJ195" s="13" t="s">
        <v>80</v>
      </c>
      <c r="BK195" s="148">
        <f t="shared" si="49"/>
        <v>0</v>
      </c>
      <c r="BL195" s="13" t="s">
        <v>419</v>
      </c>
      <c r="BM195" s="146" t="s">
        <v>1186</v>
      </c>
    </row>
    <row r="196" spans="2:65" s="1" customFormat="1" ht="24.2" customHeight="1">
      <c r="B196" s="135"/>
      <c r="C196" s="136" t="s">
        <v>382</v>
      </c>
      <c r="D196" s="136" t="s">
        <v>144</v>
      </c>
      <c r="E196" s="137" t="s">
        <v>1187</v>
      </c>
      <c r="F196" s="138" t="s">
        <v>1188</v>
      </c>
      <c r="G196" s="139" t="s">
        <v>253</v>
      </c>
      <c r="H196" s="140">
        <v>2</v>
      </c>
      <c r="I196" s="140"/>
      <c r="J196" s="140">
        <f t="shared" si="40"/>
        <v>0</v>
      </c>
      <c r="K196" s="141"/>
      <c r="L196" s="25"/>
      <c r="M196" s="142" t="s">
        <v>1</v>
      </c>
      <c r="N196" s="143" t="s">
        <v>33</v>
      </c>
      <c r="O196" s="144">
        <v>0.159</v>
      </c>
      <c r="P196" s="144">
        <f t="shared" si="41"/>
        <v>0.318</v>
      </c>
      <c r="Q196" s="144">
        <v>0</v>
      </c>
      <c r="R196" s="144">
        <f t="shared" si="42"/>
        <v>0</v>
      </c>
      <c r="S196" s="144">
        <v>0</v>
      </c>
      <c r="T196" s="145">
        <f t="shared" si="43"/>
        <v>0</v>
      </c>
      <c r="AR196" s="146" t="s">
        <v>419</v>
      </c>
      <c r="AT196" s="146" t="s">
        <v>144</v>
      </c>
      <c r="AU196" s="146" t="s">
        <v>80</v>
      </c>
      <c r="AY196" s="13" t="s">
        <v>142</v>
      </c>
      <c r="BE196" s="147">
        <f t="shared" si="44"/>
        <v>0</v>
      </c>
      <c r="BF196" s="147">
        <f t="shared" si="45"/>
        <v>0</v>
      </c>
      <c r="BG196" s="147">
        <f t="shared" si="46"/>
        <v>0</v>
      </c>
      <c r="BH196" s="147">
        <f t="shared" si="47"/>
        <v>0</v>
      </c>
      <c r="BI196" s="147">
        <f t="shared" si="48"/>
        <v>0</v>
      </c>
      <c r="BJ196" s="13" t="s">
        <v>80</v>
      </c>
      <c r="BK196" s="148">
        <f t="shared" si="49"/>
        <v>0</v>
      </c>
      <c r="BL196" s="13" t="s">
        <v>419</v>
      </c>
      <c r="BM196" s="146" t="s">
        <v>1189</v>
      </c>
    </row>
    <row r="197" spans="2:65" s="1" customFormat="1" ht="24.2" customHeight="1">
      <c r="B197" s="135"/>
      <c r="C197" s="136" t="s">
        <v>387</v>
      </c>
      <c r="D197" s="136" t="s">
        <v>144</v>
      </c>
      <c r="E197" s="137" t="s">
        <v>1010</v>
      </c>
      <c r="F197" s="138" t="s">
        <v>1011</v>
      </c>
      <c r="G197" s="139" t="s">
        <v>1012</v>
      </c>
      <c r="H197" s="140">
        <v>2</v>
      </c>
      <c r="I197" s="140"/>
      <c r="J197" s="140">
        <f t="shared" si="40"/>
        <v>0</v>
      </c>
      <c r="K197" s="141"/>
      <c r="L197" s="25"/>
      <c r="M197" s="142" t="s">
        <v>1</v>
      </c>
      <c r="N197" s="143" t="s">
        <v>33</v>
      </c>
      <c r="O197" s="144">
        <v>4.2364300000000004</v>
      </c>
      <c r="P197" s="144">
        <f t="shared" si="41"/>
        <v>8.4728600000000007</v>
      </c>
      <c r="Q197" s="144">
        <v>0</v>
      </c>
      <c r="R197" s="144">
        <f t="shared" si="42"/>
        <v>0</v>
      </c>
      <c r="S197" s="144">
        <v>0</v>
      </c>
      <c r="T197" s="145">
        <f t="shared" si="43"/>
        <v>0</v>
      </c>
      <c r="AR197" s="146" t="s">
        <v>419</v>
      </c>
      <c r="AT197" s="146" t="s">
        <v>144</v>
      </c>
      <c r="AU197" s="146" t="s">
        <v>80</v>
      </c>
      <c r="AY197" s="13" t="s">
        <v>142</v>
      </c>
      <c r="BE197" s="147">
        <f t="shared" si="44"/>
        <v>0</v>
      </c>
      <c r="BF197" s="147">
        <f t="shared" si="45"/>
        <v>0</v>
      </c>
      <c r="BG197" s="147">
        <f t="shared" si="46"/>
        <v>0</v>
      </c>
      <c r="BH197" s="147">
        <f t="shared" si="47"/>
        <v>0</v>
      </c>
      <c r="BI197" s="147">
        <f t="shared" si="48"/>
        <v>0</v>
      </c>
      <c r="BJ197" s="13" t="s">
        <v>80</v>
      </c>
      <c r="BK197" s="148">
        <f t="shared" si="49"/>
        <v>0</v>
      </c>
      <c r="BL197" s="13" t="s">
        <v>419</v>
      </c>
      <c r="BM197" s="146" t="s">
        <v>1190</v>
      </c>
    </row>
    <row r="198" spans="2:65" s="11" customFormat="1" ht="26.1" customHeight="1">
      <c r="B198" s="124"/>
      <c r="D198" s="125" t="s">
        <v>66</v>
      </c>
      <c r="E198" s="126" t="s">
        <v>641</v>
      </c>
      <c r="F198" s="126" t="s">
        <v>642</v>
      </c>
      <c r="J198" s="127">
        <f>BK198</f>
        <v>0</v>
      </c>
      <c r="L198" s="124"/>
      <c r="M198" s="128"/>
      <c r="P198" s="129">
        <f>P199</f>
        <v>33.92</v>
      </c>
      <c r="R198" s="129">
        <f>R199</f>
        <v>0</v>
      </c>
      <c r="T198" s="130">
        <f>T199</f>
        <v>0</v>
      </c>
      <c r="AR198" s="125" t="s">
        <v>148</v>
      </c>
      <c r="AT198" s="131" t="s">
        <v>66</v>
      </c>
      <c r="AU198" s="131" t="s">
        <v>67</v>
      </c>
      <c r="AY198" s="125" t="s">
        <v>142</v>
      </c>
      <c r="BK198" s="132">
        <f>BK199</f>
        <v>0</v>
      </c>
    </row>
    <row r="199" spans="2:65" s="1" customFormat="1" ht="38.1" customHeight="1">
      <c r="B199" s="135"/>
      <c r="C199" s="136" t="s">
        <v>198</v>
      </c>
      <c r="D199" s="136" t="s">
        <v>144</v>
      </c>
      <c r="E199" s="137" t="s">
        <v>1191</v>
      </c>
      <c r="F199" s="138" t="s">
        <v>961</v>
      </c>
      <c r="G199" s="139" t="s">
        <v>645</v>
      </c>
      <c r="H199" s="140">
        <v>32</v>
      </c>
      <c r="I199" s="140"/>
      <c r="J199" s="140">
        <f>ROUND(I199*H199,3)</f>
        <v>0</v>
      </c>
      <c r="K199" s="141"/>
      <c r="L199" s="25"/>
      <c r="M199" s="158" t="s">
        <v>1</v>
      </c>
      <c r="N199" s="159" t="s">
        <v>33</v>
      </c>
      <c r="O199" s="160">
        <v>1.06</v>
      </c>
      <c r="P199" s="160">
        <f>O199*H199</f>
        <v>33.92</v>
      </c>
      <c r="Q199" s="160">
        <v>0</v>
      </c>
      <c r="R199" s="160">
        <f>Q199*H199</f>
        <v>0</v>
      </c>
      <c r="S199" s="160">
        <v>0</v>
      </c>
      <c r="T199" s="161">
        <f>S199*H199</f>
        <v>0</v>
      </c>
      <c r="AR199" s="146" t="s">
        <v>206</v>
      </c>
      <c r="AT199" s="146" t="s">
        <v>144</v>
      </c>
      <c r="AU199" s="146" t="s">
        <v>74</v>
      </c>
      <c r="AY199" s="13" t="s">
        <v>142</v>
      </c>
      <c r="BE199" s="147">
        <f>IF(N199="základná",J199,0)</f>
        <v>0</v>
      </c>
      <c r="BF199" s="147">
        <f>IF(N199="znížená",J199,0)</f>
        <v>0</v>
      </c>
      <c r="BG199" s="147">
        <f>IF(N199="zákl. prenesená",J199,0)</f>
        <v>0</v>
      </c>
      <c r="BH199" s="147">
        <f>IF(N199="zníž. prenesená",J199,0)</f>
        <v>0</v>
      </c>
      <c r="BI199" s="147">
        <f>IF(N199="nulová",J199,0)</f>
        <v>0</v>
      </c>
      <c r="BJ199" s="13" t="s">
        <v>80</v>
      </c>
      <c r="BK199" s="148">
        <f>ROUND(I199*H199,3)</f>
        <v>0</v>
      </c>
      <c r="BL199" s="13" t="s">
        <v>206</v>
      </c>
      <c r="BM199" s="146" t="s">
        <v>1192</v>
      </c>
    </row>
    <row r="200" spans="2:65" s="1" customFormat="1" ht="6.95" customHeight="1"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25"/>
    </row>
  </sheetData>
  <autoFilter ref="C125:K199" xr:uid="{00000000-0009-0000-0000-000008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5" fitToHeight="100" orientation="portrait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BM167"/>
  <sheetViews>
    <sheetView showGridLines="0" view="pageBreakPreview" topLeftCell="A155" zoomScale="125" zoomScaleNormal="100" workbookViewId="0">
      <selection activeCell="I128" sqref="I128"/>
    </sheetView>
  </sheetViews>
  <sheetFormatPr defaultColWidth="8.6640625" defaultRowHeight="11.25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0" width="22.1640625" customWidth="1"/>
    <col min="11" max="11" width="22.1640625" hidden="1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2:46" ht="24.95" customHeight="1">
      <c r="B4" s="16"/>
      <c r="D4" s="17" t="s">
        <v>106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11</v>
      </c>
      <c r="L6" s="16"/>
    </row>
    <row r="7" spans="2:46" ht="16.5" customHeight="1">
      <c r="B7" s="16"/>
      <c r="E7" s="205" t="str">
        <f>'Rekapitulácia stavby'!K6</f>
        <v>ZIMOVISKO</v>
      </c>
      <c r="F7" s="206"/>
      <c r="G7" s="206"/>
      <c r="H7" s="206"/>
      <c r="L7" s="16"/>
    </row>
    <row r="8" spans="2:46" s="1" customFormat="1" ht="12" customHeight="1">
      <c r="B8" s="25"/>
      <c r="D8" s="22" t="s">
        <v>107</v>
      </c>
      <c r="L8" s="25"/>
    </row>
    <row r="9" spans="2:46" s="1" customFormat="1" ht="16.5" customHeight="1">
      <c r="B9" s="25"/>
      <c r="E9" s="182" t="s">
        <v>1193</v>
      </c>
      <c r="F9" s="204"/>
      <c r="G9" s="204"/>
      <c r="H9" s="20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2:46" s="1" customFormat="1" ht="12" customHeight="1">
      <c r="B12" s="25"/>
      <c r="D12" s="22" t="s">
        <v>14</v>
      </c>
      <c r="F12" s="20" t="s">
        <v>19</v>
      </c>
      <c r="I12" s="22" t="s">
        <v>16</v>
      </c>
      <c r="J12" s="48">
        <f>'Rekapitulácia stavby'!AN8</f>
        <v>0</v>
      </c>
      <c r="L12" s="25"/>
    </row>
    <row r="13" spans="2:46" s="1" customFormat="1" ht="11.1" customHeight="1">
      <c r="B13" s="25"/>
      <c r="L13" s="25"/>
    </row>
    <row r="14" spans="2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2:46" s="1" customFormat="1" ht="18" customHeight="1">
      <c r="B15" s="25"/>
      <c r="E15" s="20" t="s">
        <v>19</v>
      </c>
      <c r="I15" s="22" t="s">
        <v>20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">
        <v>1</v>
      </c>
      <c r="L17" s="25"/>
    </row>
    <row r="18" spans="2:12" s="1" customFormat="1" ht="18" customHeight="1">
      <c r="B18" s="25"/>
      <c r="E18" s="20" t="s">
        <v>19</v>
      </c>
      <c r="I18" s="22" t="s">
        <v>20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 t="s">
        <v>19</v>
      </c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">
        <v>1</v>
      </c>
      <c r="L23" s="25"/>
    </row>
    <row r="24" spans="2:12" s="1" customFormat="1" ht="18" customHeight="1">
      <c r="B24" s="25"/>
      <c r="E24" s="20" t="s">
        <v>19</v>
      </c>
      <c r="I24" s="22" t="s">
        <v>20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89"/>
      <c r="E27" s="199" t="s">
        <v>1</v>
      </c>
      <c r="F27" s="199"/>
      <c r="G27" s="199"/>
      <c r="H27" s="199"/>
      <c r="L27" s="8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90" t="s">
        <v>27</v>
      </c>
      <c r="J30" s="61">
        <f>ROUND(J121,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91" t="s">
        <v>31</v>
      </c>
      <c r="E33" s="30" t="s">
        <v>32</v>
      </c>
      <c r="F33" s="92">
        <f>ROUND((SUM(BE121:BE166)),  2)</f>
        <v>0</v>
      </c>
      <c r="G33" s="93"/>
      <c r="H33" s="93"/>
      <c r="I33" s="94">
        <v>0.2</v>
      </c>
      <c r="J33" s="92">
        <f>ROUND(((SUM(BE121:BE166))*I33),  2)</f>
        <v>0</v>
      </c>
      <c r="L33" s="25"/>
    </row>
    <row r="34" spans="2:12" s="1" customFormat="1" ht="14.45" customHeight="1">
      <c r="B34" s="25"/>
      <c r="E34" s="30" t="s">
        <v>33</v>
      </c>
      <c r="F34" s="81">
        <f>ROUND((SUM(BF121:BF166)),  2)</f>
        <v>0</v>
      </c>
      <c r="I34" s="95">
        <v>0.2</v>
      </c>
      <c r="J34" s="81">
        <f>ROUND(((SUM(BF121:BF166))*I34),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1">
        <f>ROUND((SUM(BG121:BG166)),  2)</f>
        <v>0</v>
      </c>
      <c r="I35" s="95">
        <v>0.2</v>
      </c>
      <c r="J35" s="81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1">
        <f>ROUND((SUM(BH121:BH166)),  2)</f>
        <v>0</v>
      </c>
      <c r="I36" s="95">
        <v>0.2</v>
      </c>
      <c r="J36" s="81">
        <f>0</f>
        <v>0</v>
      </c>
      <c r="L36" s="25"/>
    </row>
    <row r="37" spans="2:12" s="1" customFormat="1" ht="14.45" hidden="1" customHeight="1">
      <c r="B37" s="25"/>
      <c r="E37" s="30" t="s">
        <v>36</v>
      </c>
      <c r="F37" s="92">
        <f>ROUND((SUM(BI121:BI166)),  2)</f>
        <v>0</v>
      </c>
      <c r="G37" s="93"/>
      <c r="H37" s="93"/>
      <c r="I37" s="94">
        <v>0</v>
      </c>
      <c r="J37" s="9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6"/>
      <c r="D39" s="97" t="s">
        <v>37</v>
      </c>
      <c r="E39" s="52"/>
      <c r="F39" s="52"/>
      <c r="G39" s="98" t="s">
        <v>38</v>
      </c>
      <c r="H39" s="99" t="s">
        <v>39</v>
      </c>
      <c r="I39" s="52"/>
      <c r="J39" s="100">
        <f>SUM(J30:J37)</f>
        <v>0</v>
      </c>
      <c r="K39" s="10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42</v>
      </c>
      <c r="E61" s="27"/>
      <c r="F61" s="102" t="s">
        <v>43</v>
      </c>
      <c r="G61" s="39" t="s">
        <v>42</v>
      </c>
      <c r="H61" s="27"/>
      <c r="I61" s="27"/>
      <c r="J61" s="103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42</v>
      </c>
      <c r="E76" s="27"/>
      <c r="F76" s="102" t="s">
        <v>43</v>
      </c>
      <c r="G76" s="39" t="s">
        <v>42</v>
      </c>
      <c r="H76" s="27"/>
      <c r="I76" s="27"/>
      <c r="J76" s="103" t="s">
        <v>43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111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205" t="str">
        <f>E7</f>
        <v>ZIMOVISKO</v>
      </c>
      <c r="F85" s="206"/>
      <c r="G85" s="206"/>
      <c r="H85" s="206"/>
      <c r="L85" s="25"/>
    </row>
    <row r="86" spans="2:47" s="1" customFormat="1" ht="12" customHeight="1">
      <c r="B86" s="25"/>
      <c r="C86" s="22" t="s">
        <v>107</v>
      </c>
      <c r="L86" s="25"/>
    </row>
    <row r="87" spans="2:47" s="1" customFormat="1" ht="16.5" customHeight="1">
      <c r="B87" s="25"/>
      <c r="E87" s="182" t="str">
        <f>E9</f>
        <v>SO 08 - ELI</v>
      </c>
      <c r="F87" s="204"/>
      <c r="G87" s="204"/>
      <c r="H87" s="20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8">
        <f>IF(J12="","",J12)</f>
        <v>0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17</v>
      </c>
      <c r="F91" s="20" t="str">
        <f>E15</f>
        <v xml:space="preserve"> </v>
      </c>
      <c r="I91" s="22" t="s">
        <v>22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4" t="s">
        <v>112</v>
      </c>
      <c r="D94" s="96"/>
      <c r="E94" s="96"/>
      <c r="F94" s="96"/>
      <c r="G94" s="96"/>
      <c r="H94" s="96"/>
      <c r="I94" s="96"/>
      <c r="J94" s="105" t="s">
        <v>113</v>
      </c>
      <c r="K94" s="96"/>
      <c r="L94" s="25"/>
    </row>
    <row r="95" spans="2:47" s="1" customFormat="1" ht="10.35" customHeight="1">
      <c r="B95" s="25"/>
      <c r="L95" s="25"/>
    </row>
    <row r="96" spans="2:47" s="1" customFormat="1" ht="23.1" customHeight="1">
      <c r="B96" s="25"/>
      <c r="C96" s="106" t="s">
        <v>114</v>
      </c>
      <c r="J96" s="61">
        <f>J121</f>
        <v>0</v>
      </c>
      <c r="L96" s="25"/>
      <c r="AU96" s="13" t="s">
        <v>115</v>
      </c>
    </row>
    <row r="97" spans="2:12" s="8" customFormat="1" ht="24.95" customHeight="1">
      <c r="B97" s="107"/>
      <c r="D97" s="108" t="s">
        <v>116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2:12" s="8" customFormat="1" ht="24.95" customHeight="1">
      <c r="B98" s="107"/>
      <c r="D98" s="108" t="s">
        <v>649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20.100000000000001" customHeight="1">
      <c r="B99" s="111"/>
      <c r="D99" s="112" t="s">
        <v>1194</v>
      </c>
      <c r="E99" s="113"/>
      <c r="F99" s="113"/>
      <c r="G99" s="113"/>
      <c r="H99" s="113"/>
      <c r="I99" s="113"/>
      <c r="J99" s="114">
        <f>J124</f>
        <v>0</v>
      </c>
      <c r="L99" s="111"/>
    </row>
    <row r="100" spans="2:12" s="9" customFormat="1" ht="20.100000000000001" customHeight="1">
      <c r="B100" s="111"/>
      <c r="D100" s="112" t="s">
        <v>1195</v>
      </c>
      <c r="E100" s="113"/>
      <c r="F100" s="113"/>
      <c r="G100" s="113"/>
      <c r="H100" s="113"/>
      <c r="I100" s="113"/>
      <c r="J100" s="114">
        <f>J156</f>
        <v>0</v>
      </c>
      <c r="L100" s="111"/>
    </row>
    <row r="101" spans="2:12" s="8" customFormat="1" ht="24.95" customHeight="1">
      <c r="B101" s="107"/>
      <c r="D101" s="108" t="s">
        <v>505</v>
      </c>
      <c r="E101" s="109"/>
      <c r="F101" s="109"/>
      <c r="G101" s="109"/>
      <c r="H101" s="109"/>
      <c r="I101" s="109"/>
      <c r="J101" s="110">
        <f>J163</f>
        <v>0</v>
      </c>
      <c r="L101" s="107"/>
    </row>
    <row r="102" spans="2:12" s="1" customFormat="1" ht="21.75" customHeight="1">
      <c r="B102" s="25"/>
      <c r="L102" s="25"/>
    </row>
    <row r="103" spans="2:12" s="1" customFormat="1" ht="6.95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5" customHeight="1">
      <c r="B108" s="25"/>
      <c r="C108" s="17" t="s">
        <v>128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11</v>
      </c>
      <c r="L110" s="25"/>
    </row>
    <row r="111" spans="2:12" s="1" customFormat="1" ht="16.5" customHeight="1">
      <c r="B111" s="25"/>
      <c r="E111" s="205" t="str">
        <f>E7</f>
        <v>ZIMOVISKO</v>
      </c>
      <c r="F111" s="206"/>
      <c r="G111" s="206"/>
      <c r="H111" s="206"/>
      <c r="L111" s="25"/>
    </row>
    <row r="112" spans="2:12" s="1" customFormat="1" ht="12" customHeight="1">
      <c r="B112" s="25"/>
      <c r="C112" s="22" t="s">
        <v>107</v>
      </c>
      <c r="L112" s="25"/>
    </row>
    <row r="113" spans="2:65" s="1" customFormat="1" ht="16.5" customHeight="1">
      <c r="B113" s="25"/>
      <c r="E113" s="182" t="str">
        <f>E9</f>
        <v>SO 08 - ELI</v>
      </c>
      <c r="F113" s="204"/>
      <c r="G113" s="204"/>
      <c r="H113" s="204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14</v>
      </c>
      <c r="F115" s="20" t="str">
        <f>F12</f>
        <v xml:space="preserve"> </v>
      </c>
      <c r="I115" s="22" t="s">
        <v>16</v>
      </c>
      <c r="J115" s="48">
        <f>IF(J12="","",J12)</f>
        <v>0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17</v>
      </c>
      <c r="F117" s="20" t="str">
        <f>E15</f>
        <v xml:space="preserve"> </v>
      </c>
      <c r="I117" s="22" t="s">
        <v>22</v>
      </c>
      <c r="J117" s="23" t="str">
        <f>E21</f>
        <v xml:space="preserve"> </v>
      </c>
      <c r="L117" s="25"/>
    </row>
    <row r="118" spans="2:65" s="1" customFormat="1" ht="15.2" customHeight="1">
      <c r="B118" s="25"/>
      <c r="C118" s="22" t="s">
        <v>21</v>
      </c>
      <c r="F118" s="20" t="str">
        <f>IF(E18="","",E18)</f>
        <v xml:space="preserve"> </v>
      </c>
      <c r="I118" s="22" t="s">
        <v>25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5"/>
      <c r="C120" s="116" t="s">
        <v>129</v>
      </c>
      <c r="D120" s="117" t="s">
        <v>52</v>
      </c>
      <c r="E120" s="117" t="s">
        <v>48</v>
      </c>
      <c r="F120" s="117" t="s">
        <v>49</v>
      </c>
      <c r="G120" s="117" t="s">
        <v>130</v>
      </c>
      <c r="H120" s="117" t="s">
        <v>131</v>
      </c>
      <c r="I120" s="117" t="s">
        <v>132</v>
      </c>
      <c r="J120" s="118" t="s">
        <v>113</v>
      </c>
      <c r="K120" s="119" t="s">
        <v>133</v>
      </c>
      <c r="L120" s="115"/>
      <c r="M120" s="54" t="s">
        <v>1</v>
      </c>
      <c r="N120" s="55" t="s">
        <v>31</v>
      </c>
      <c r="O120" s="55" t="s">
        <v>134</v>
      </c>
      <c r="P120" s="55" t="s">
        <v>135</v>
      </c>
      <c r="Q120" s="55" t="s">
        <v>136</v>
      </c>
      <c r="R120" s="55" t="s">
        <v>137</v>
      </c>
      <c r="S120" s="55" t="s">
        <v>138</v>
      </c>
      <c r="T120" s="56" t="s">
        <v>139</v>
      </c>
    </row>
    <row r="121" spans="2:65" s="1" customFormat="1" ht="23.1" customHeight="1">
      <c r="B121" s="25"/>
      <c r="C121" s="59" t="s">
        <v>114</v>
      </c>
      <c r="J121" s="120">
        <f>BK121</f>
        <v>0</v>
      </c>
      <c r="L121" s="25"/>
      <c r="M121" s="57"/>
      <c r="N121" s="49"/>
      <c r="O121" s="49"/>
      <c r="P121" s="121">
        <f>P122+P123+P163</f>
        <v>458.77600000000007</v>
      </c>
      <c r="Q121" s="49"/>
      <c r="R121" s="121">
        <f>R122+R123+R163</f>
        <v>8.1726500000000009</v>
      </c>
      <c r="S121" s="49"/>
      <c r="T121" s="122">
        <f>T122+T123+T163</f>
        <v>0</v>
      </c>
      <c r="AT121" s="13" t="s">
        <v>66</v>
      </c>
      <c r="AU121" s="13" t="s">
        <v>115</v>
      </c>
      <c r="BK121" s="123">
        <f>BK122+BK123+BK163</f>
        <v>0</v>
      </c>
    </row>
    <row r="122" spans="2:65" s="11" customFormat="1" ht="26.1" customHeight="1">
      <c r="B122" s="124"/>
      <c r="D122" s="125" t="s">
        <v>66</v>
      </c>
      <c r="E122" s="126" t="s">
        <v>140</v>
      </c>
      <c r="F122" s="126" t="s">
        <v>141</v>
      </c>
      <c r="J122" s="127">
        <f>BK122</f>
        <v>0</v>
      </c>
      <c r="L122" s="124"/>
      <c r="M122" s="128"/>
      <c r="P122" s="129">
        <v>0</v>
      </c>
      <c r="R122" s="129">
        <v>0</v>
      </c>
      <c r="T122" s="130">
        <v>0</v>
      </c>
      <c r="AR122" s="125" t="s">
        <v>74</v>
      </c>
      <c r="AT122" s="131" t="s">
        <v>66</v>
      </c>
      <c r="AU122" s="131" t="s">
        <v>67</v>
      </c>
      <c r="AY122" s="125" t="s">
        <v>142</v>
      </c>
      <c r="BK122" s="132">
        <v>0</v>
      </c>
    </row>
    <row r="123" spans="2:65" s="11" customFormat="1" ht="26.1" customHeight="1">
      <c r="B123" s="124"/>
      <c r="D123" s="125" t="s">
        <v>66</v>
      </c>
      <c r="E123" s="126" t="s">
        <v>246</v>
      </c>
      <c r="F123" s="126" t="s">
        <v>761</v>
      </c>
      <c r="J123" s="127">
        <f>BK123</f>
        <v>0</v>
      </c>
      <c r="L123" s="124"/>
      <c r="M123" s="128"/>
      <c r="P123" s="129">
        <f>P124+P156</f>
        <v>375.85600000000005</v>
      </c>
      <c r="R123" s="129">
        <f>R124+R156</f>
        <v>8.1726500000000009</v>
      </c>
      <c r="T123" s="130">
        <f>T124+T156</f>
        <v>0</v>
      </c>
      <c r="AR123" s="125" t="s">
        <v>153</v>
      </c>
      <c r="AT123" s="131" t="s">
        <v>66</v>
      </c>
      <c r="AU123" s="131" t="s">
        <v>67</v>
      </c>
      <c r="AY123" s="125" t="s">
        <v>142</v>
      </c>
      <c r="BK123" s="132">
        <f>BK124+BK156</f>
        <v>0</v>
      </c>
    </row>
    <row r="124" spans="2:65" s="11" customFormat="1" ht="23.1" customHeight="1">
      <c r="B124" s="124"/>
      <c r="D124" s="125" t="s">
        <v>66</v>
      </c>
      <c r="E124" s="133" t="s">
        <v>1196</v>
      </c>
      <c r="F124" s="133" t="s">
        <v>1197</v>
      </c>
      <c r="J124" s="134">
        <f>BK124</f>
        <v>0</v>
      </c>
      <c r="L124" s="124"/>
      <c r="M124" s="128"/>
      <c r="P124" s="129">
        <f>SUM(P125:P155)</f>
        <v>351.59800000000007</v>
      </c>
      <c r="R124" s="129">
        <f>SUM(R125:R155)</f>
        <v>1.92635</v>
      </c>
      <c r="T124" s="130">
        <f>SUM(T125:T155)</f>
        <v>0</v>
      </c>
      <c r="AR124" s="125" t="s">
        <v>153</v>
      </c>
      <c r="AT124" s="131" t="s">
        <v>66</v>
      </c>
      <c r="AU124" s="131" t="s">
        <v>74</v>
      </c>
      <c r="AY124" s="125" t="s">
        <v>142</v>
      </c>
      <c r="BK124" s="132">
        <f>SUM(BK125:BK155)</f>
        <v>0</v>
      </c>
    </row>
    <row r="125" spans="2:65" s="1" customFormat="1" ht="33" customHeight="1">
      <c r="B125" s="135"/>
      <c r="C125" s="136" t="s">
        <v>74</v>
      </c>
      <c r="D125" s="136" t="s">
        <v>144</v>
      </c>
      <c r="E125" s="137" t="s">
        <v>1198</v>
      </c>
      <c r="F125" s="138" t="s">
        <v>1199</v>
      </c>
      <c r="G125" s="139" t="s">
        <v>253</v>
      </c>
      <c r="H125" s="140">
        <v>245</v>
      </c>
      <c r="I125" s="140"/>
      <c r="J125" s="140">
        <f t="shared" ref="J125:J155" si="0">ROUND(I125*H125,3)</f>
        <v>0</v>
      </c>
      <c r="K125" s="141"/>
      <c r="L125" s="25"/>
      <c r="M125" s="142" t="s">
        <v>1</v>
      </c>
      <c r="N125" s="143" t="s">
        <v>33</v>
      </c>
      <c r="O125" s="144">
        <v>0.54600000000000004</v>
      </c>
      <c r="P125" s="144">
        <f t="shared" ref="P125:P155" si="1">O125*H125</f>
        <v>133.77000000000001</v>
      </c>
      <c r="Q125" s="144">
        <v>0</v>
      </c>
      <c r="R125" s="144">
        <f t="shared" ref="R125:R155" si="2">Q125*H125</f>
        <v>0</v>
      </c>
      <c r="S125" s="144">
        <v>0</v>
      </c>
      <c r="T125" s="145">
        <f t="shared" ref="T125:T155" si="3">S125*H125</f>
        <v>0</v>
      </c>
      <c r="AR125" s="146" t="s">
        <v>419</v>
      </c>
      <c r="AT125" s="146" t="s">
        <v>144</v>
      </c>
      <c r="AU125" s="146" t="s">
        <v>80</v>
      </c>
      <c r="AY125" s="13" t="s">
        <v>142</v>
      </c>
      <c r="BE125" s="147">
        <f t="shared" ref="BE125:BE155" si="4">IF(N125="základná",J125,0)</f>
        <v>0</v>
      </c>
      <c r="BF125" s="147">
        <f t="shared" ref="BF125:BF155" si="5">IF(N125="znížená",J125,0)</f>
        <v>0</v>
      </c>
      <c r="BG125" s="147">
        <f t="shared" ref="BG125:BG155" si="6">IF(N125="zákl. prenesená",J125,0)</f>
        <v>0</v>
      </c>
      <c r="BH125" s="147">
        <f t="shared" ref="BH125:BH155" si="7">IF(N125="zníž. prenesená",J125,0)</f>
        <v>0</v>
      </c>
      <c r="BI125" s="147">
        <f t="shared" ref="BI125:BI155" si="8">IF(N125="nulová",J125,0)</f>
        <v>0</v>
      </c>
      <c r="BJ125" s="13" t="s">
        <v>80</v>
      </c>
      <c r="BK125" s="148">
        <f t="shared" ref="BK125:BK155" si="9">ROUND(I125*H125,3)</f>
        <v>0</v>
      </c>
      <c r="BL125" s="13" t="s">
        <v>419</v>
      </c>
      <c r="BM125" s="146" t="s">
        <v>1200</v>
      </c>
    </row>
    <row r="126" spans="2:65" s="1" customFormat="1" ht="21.75" customHeight="1">
      <c r="B126" s="135"/>
      <c r="C126" s="149" t="s">
        <v>80</v>
      </c>
      <c r="D126" s="149" t="s">
        <v>246</v>
      </c>
      <c r="E126" s="150" t="s">
        <v>1201</v>
      </c>
      <c r="F126" s="151" t="s">
        <v>1202</v>
      </c>
      <c r="G126" s="152" t="s">
        <v>253</v>
      </c>
      <c r="H126" s="153">
        <v>245</v>
      </c>
      <c r="I126" s="153"/>
      <c r="J126" s="153">
        <f t="shared" si="0"/>
        <v>0</v>
      </c>
      <c r="K126" s="154"/>
      <c r="L126" s="155"/>
      <c r="M126" s="156" t="s">
        <v>1</v>
      </c>
      <c r="N126" s="157" t="s">
        <v>33</v>
      </c>
      <c r="O126" s="144">
        <v>0</v>
      </c>
      <c r="P126" s="144">
        <f t="shared" si="1"/>
        <v>0</v>
      </c>
      <c r="Q126" s="144">
        <v>1.73E-3</v>
      </c>
      <c r="R126" s="144">
        <f t="shared" si="2"/>
        <v>0.42385</v>
      </c>
      <c r="S126" s="144">
        <v>0</v>
      </c>
      <c r="T126" s="145">
        <f t="shared" si="3"/>
        <v>0</v>
      </c>
      <c r="AR126" s="146" t="s">
        <v>635</v>
      </c>
      <c r="AT126" s="146" t="s">
        <v>246</v>
      </c>
      <c r="AU126" s="146" t="s">
        <v>80</v>
      </c>
      <c r="AY126" s="13" t="s">
        <v>142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80</v>
      </c>
      <c r="BK126" s="148">
        <f t="shared" si="9"/>
        <v>0</v>
      </c>
      <c r="BL126" s="13" t="s">
        <v>635</v>
      </c>
      <c r="BM126" s="146" t="s">
        <v>1203</v>
      </c>
    </row>
    <row r="127" spans="2:65" s="1" customFormat="1" ht="21.75" customHeight="1">
      <c r="B127" s="135"/>
      <c r="C127" s="149" t="s">
        <v>153</v>
      </c>
      <c r="D127" s="149" t="s">
        <v>246</v>
      </c>
      <c r="E127" s="150" t="s">
        <v>1204</v>
      </c>
      <c r="F127" s="151" t="s">
        <v>1205</v>
      </c>
      <c r="G127" s="152" t="s">
        <v>253</v>
      </c>
      <c r="H127" s="153">
        <v>245</v>
      </c>
      <c r="I127" s="153"/>
      <c r="J127" s="153">
        <f t="shared" si="0"/>
        <v>0</v>
      </c>
      <c r="K127" s="154"/>
      <c r="L127" s="155"/>
      <c r="M127" s="156" t="s">
        <v>1</v>
      </c>
      <c r="N127" s="157" t="s">
        <v>33</v>
      </c>
      <c r="O127" s="144">
        <v>0</v>
      </c>
      <c r="P127" s="144">
        <f t="shared" si="1"/>
        <v>0</v>
      </c>
      <c r="Q127" s="144">
        <v>2.6900000000000001E-3</v>
      </c>
      <c r="R127" s="144">
        <f t="shared" si="2"/>
        <v>0.65905000000000002</v>
      </c>
      <c r="S127" s="144">
        <v>0</v>
      </c>
      <c r="T127" s="145">
        <f t="shared" si="3"/>
        <v>0</v>
      </c>
      <c r="AR127" s="146" t="s">
        <v>635</v>
      </c>
      <c r="AT127" s="146" t="s">
        <v>246</v>
      </c>
      <c r="AU127" s="146" t="s">
        <v>80</v>
      </c>
      <c r="AY127" s="13" t="s">
        <v>142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80</v>
      </c>
      <c r="BK127" s="148">
        <f t="shared" si="9"/>
        <v>0</v>
      </c>
      <c r="BL127" s="13" t="s">
        <v>635</v>
      </c>
      <c r="BM127" s="146" t="s">
        <v>1206</v>
      </c>
    </row>
    <row r="128" spans="2:65" s="1" customFormat="1" ht="33" customHeight="1">
      <c r="B128" s="135"/>
      <c r="C128" s="136" t="s">
        <v>148</v>
      </c>
      <c r="D128" s="136" t="s">
        <v>144</v>
      </c>
      <c r="E128" s="137" t="s">
        <v>1207</v>
      </c>
      <c r="F128" s="138" t="s">
        <v>1208</v>
      </c>
      <c r="G128" s="139" t="s">
        <v>253</v>
      </c>
      <c r="H128" s="140">
        <v>80</v>
      </c>
      <c r="I128" s="140"/>
      <c r="J128" s="140">
        <f t="shared" si="0"/>
        <v>0</v>
      </c>
      <c r="K128" s="141"/>
      <c r="L128" s="25"/>
      <c r="M128" s="142" t="s">
        <v>1</v>
      </c>
      <c r="N128" s="143" t="s">
        <v>33</v>
      </c>
      <c r="O128" s="144">
        <v>0.60599999999999998</v>
      </c>
      <c r="P128" s="144">
        <f t="shared" si="1"/>
        <v>48.48</v>
      </c>
      <c r="Q128" s="144">
        <v>0</v>
      </c>
      <c r="R128" s="144">
        <f t="shared" si="2"/>
        <v>0</v>
      </c>
      <c r="S128" s="144">
        <v>0</v>
      </c>
      <c r="T128" s="145">
        <f t="shared" si="3"/>
        <v>0</v>
      </c>
      <c r="AR128" s="146" t="s">
        <v>419</v>
      </c>
      <c r="AT128" s="146" t="s">
        <v>144</v>
      </c>
      <c r="AU128" s="146" t="s">
        <v>80</v>
      </c>
      <c r="AY128" s="13" t="s">
        <v>142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80</v>
      </c>
      <c r="BK128" s="148">
        <f t="shared" si="9"/>
        <v>0</v>
      </c>
      <c r="BL128" s="13" t="s">
        <v>419</v>
      </c>
      <c r="BM128" s="146" t="s">
        <v>1209</v>
      </c>
    </row>
    <row r="129" spans="2:65" s="1" customFormat="1" ht="21.75" customHeight="1">
      <c r="B129" s="135"/>
      <c r="C129" s="149" t="s">
        <v>160</v>
      </c>
      <c r="D129" s="149" t="s">
        <v>246</v>
      </c>
      <c r="E129" s="150" t="s">
        <v>1210</v>
      </c>
      <c r="F129" s="151" t="s">
        <v>1211</v>
      </c>
      <c r="G129" s="152" t="s">
        <v>253</v>
      </c>
      <c r="H129" s="153">
        <v>80</v>
      </c>
      <c r="I129" s="153"/>
      <c r="J129" s="153">
        <f t="shared" si="0"/>
        <v>0</v>
      </c>
      <c r="K129" s="154"/>
      <c r="L129" s="155"/>
      <c r="M129" s="156" t="s">
        <v>1</v>
      </c>
      <c r="N129" s="157" t="s">
        <v>33</v>
      </c>
      <c r="O129" s="144">
        <v>0</v>
      </c>
      <c r="P129" s="144">
        <f t="shared" si="1"/>
        <v>0</v>
      </c>
      <c r="Q129" s="144">
        <v>5.1000000000000004E-4</v>
      </c>
      <c r="R129" s="144">
        <f t="shared" si="2"/>
        <v>4.0800000000000003E-2</v>
      </c>
      <c r="S129" s="144">
        <v>0</v>
      </c>
      <c r="T129" s="145">
        <f t="shared" si="3"/>
        <v>0</v>
      </c>
      <c r="AR129" s="146" t="s">
        <v>635</v>
      </c>
      <c r="AT129" s="146" t="s">
        <v>246</v>
      </c>
      <c r="AU129" s="146" t="s">
        <v>80</v>
      </c>
      <c r="AY129" s="13" t="s">
        <v>142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80</v>
      </c>
      <c r="BK129" s="148">
        <f t="shared" si="9"/>
        <v>0</v>
      </c>
      <c r="BL129" s="13" t="s">
        <v>635</v>
      </c>
      <c r="BM129" s="146" t="s">
        <v>1212</v>
      </c>
    </row>
    <row r="130" spans="2:65" s="1" customFormat="1" ht="24.2" customHeight="1">
      <c r="B130" s="135"/>
      <c r="C130" s="149" t="s">
        <v>164</v>
      </c>
      <c r="D130" s="149" t="s">
        <v>246</v>
      </c>
      <c r="E130" s="150" t="s">
        <v>1213</v>
      </c>
      <c r="F130" s="151" t="s">
        <v>1214</v>
      </c>
      <c r="G130" s="152" t="s">
        <v>253</v>
      </c>
      <c r="H130" s="153">
        <v>80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33</v>
      </c>
      <c r="O130" s="144">
        <v>0</v>
      </c>
      <c r="P130" s="144">
        <f t="shared" si="1"/>
        <v>0</v>
      </c>
      <c r="Q130" s="144">
        <v>6.4000000000000005E-4</v>
      </c>
      <c r="R130" s="144">
        <f t="shared" si="2"/>
        <v>5.1200000000000002E-2</v>
      </c>
      <c r="S130" s="144">
        <v>0</v>
      </c>
      <c r="T130" s="145">
        <f t="shared" si="3"/>
        <v>0</v>
      </c>
      <c r="AR130" s="146" t="s">
        <v>635</v>
      </c>
      <c r="AT130" s="146" t="s">
        <v>246</v>
      </c>
      <c r="AU130" s="146" t="s">
        <v>80</v>
      </c>
      <c r="AY130" s="13" t="s">
        <v>142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80</v>
      </c>
      <c r="BK130" s="148">
        <f t="shared" si="9"/>
        <v>0</v>
      </c>
      <c r="BL130" s="13" t="s">
        <v>635</v>
      </c>
      <c r="BM130" s="146" t="s">
        <v>1215</v>
      </c>
    </row>
    <row r="131" spans="2:65" s="1" customFormat="1" ht="21.75" customHeight="1">
      <c r="B131" s="135"/>
      <c r="C131" s="136" t="s">
        <v>169</v>
      </c>
      <c r="D131" s="136" t="s">
        <v>144</v>
      </c>
      <c r="E131" s="137" t="s">
        <v>1216</v>
      </c>
      <c r="F131" s="138" t="s">
        <v>1217</v>
      </c>
      <c r="G131" s="139" t="s">
        <v>291</v>
      </c>
      <c r="H131" s="140">
        <v>6</v>
      </c>
      <c r="I131" s="140"/>
      <c r="J131" s="140">
        <f t="shared" si="0"/>
        <v>0</v>
      </c>
      <c r="K131" s="141"/>
      <c r="L131" s="25"/>
      <c r="M131" s="142" t="s">
        <v>1</v>
      </c>
      <c r="N131" s="143" t="s">
        <v>33</v>
      </c>
      <c r="O131" s="144">
        <v>0.36499999999999999</v>
      </c>
      <c r="P131" s="144">
        <f t="shared" si="1"/>
        <v>2.19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419</v>
      </c>
      <c r="AT131" s="146" t="s">
        <v>144</v>
      </c>
      <c r="AU131" s="146" t="s">
        <v>80</v>
      </c>
      <c r="AY131" s="13" t="s">
        <v>142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80</v>
      </c>
      <c r="BK131" s="148">
        <f t="shared" si="9"/>
        <v>0</v>
      </c>
      <c r="BL131" s="13" t="s">
        <v>419</v>
      </c>
      <c r="BM131" s="146" t="s">
        <v>1218</v>
      </c>
    </row>
    <row r="132" spans="2:65" s="1" customFormat="1" ht="33" customHeight="1">
      <c r="B132" s="135"/>
      <c r="C132" s="149" t="s">
        <v>173</v>
      </c>
      <c r="D132" s="149" t="s">
        <v>246</v>
      </c>
      <c r="E132" s="150" t="s">
        <v>1219</v>
      </c>
      <c r="F132" s="151" t="s">
        <v>1220</v>
      </c>
      <c r="G132" s="152" t="s">
        <v>291</v>
      </c>
      <c r="H132" s="153">
        <v>6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33</v>
      </c>
      <c r="O132" s="144">
        <v>0</v>
      </c>
      <c r="P132" s="144">
        <f t="shared" si="1"/>
        <v>0</v>
      </c>
      <c r="Q132" s="144">
        <v>1.2999999999999999E-4</v>
      </c>
      <c r="R132" s="144">
        <f t="shared" si="2"/>
        <v>7.7999999999999988E-4</v>
      </c>
      <c r="S132" s="144">
        <v>0</v>
      </c>
      <c r="T132" s="145">
        <f t="shared" si="3"/>
        <v>0</v>
      </c>
      <c r="AR132" s="146" t="s">
        <v>635</v>
      </c>
      <c r="AT132" s="146" t="s">
        <v>246</v>
      </c>
      <c r="AU132" s="146" t="s">
        <v>80</v>
      </c>
      <c r="AY132" s="13" t="s">
        <v>142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80</v>
      </c>
      <c r="BK132" s="148">
        <f t="shared" si="9"/>
        <v>0</v>
      </c>
      <c r="BL132" s="13" t="s">
        <v>635</v>
      </c>
      <c r="BM132" s="146" t="s">
        <v>1221</v>
      </c>
    </row>
    <row r="133" spans="2:65" s="1" customFormat="1" ht="16.5" customHeight="1">
      <c r="B133" s="135"/>
      <c r="C133" s="136" t="s">
        <v>177</v>
      </c>
      <c r="D133" s="136" t="s">
        <v>144</v>
      </c>
      <c r="E133" s="137" t="s">
        <v>1222</v>
      </c>
      <c r="F133" s="138" t="s">
        <v>1223</v>
      </c>
      <c r="G133" s="139" t="s">
        <v>291</v>
      </c>
      <c r="H133" s="140">
        <v>2</v>
      </c>
      <c r="I133" s="140"/>
      <c r="J133" s="140">
        <f t="shared" si="0"/>
        <v>0</v>
      </c>
      <c r="K133" s="141"/>
      <c r="L133" s="25"/>
      <c r="M133" s="142" t="s">
        <v>1</v>
      </c>
      <c r="N133" s="143" t="s">
        <v>33</v>
      </c>
      <c r="O133" s="144">
        <v>0.42</v>
      </c>
      <c r="P133" s="144">
        <f t="shared" si="1"/>
        <v>0.84</v>
      </c>
      <c r="Q133" s="144">
        <v>0</v>
      </c>
      <c r="R133" s="144">
        <f t="shared" si="2"/>
        <v>0</v>
      </c>
      <c r="S133" s="144">
        <v>0</v>
      </c>
      <c r="T133" s="145">
        <f t="shared" si="3"/>
        <v>0</v>
      </c>
      <c r="AR133" s="146" t="s">
        <v>419</v>
      </c>
      <c r="AT133" s="146" t="s">
        <v>144</v>
      </c>
      <c r="AU133" s="146" t="s">
        <v>80</v>
      </c>
      <c r="AY133" s="13" t="s">
        <v>142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80</v>
      </c>
      <c r="BK133" s="148">
        <f t="shared" si="9"/>
        <v>0</v>
      </c>
      <c r="BL133" s="13" t="s">
        <v>419</v>
      </c>
      <c r="BM133" s="146" t="s">
        <v>1224</v>
      </c>
    </row>
    <row r="134" spans="2:65" s="1" customFormat="1" ht="24.2" customHeight="1">
      <c r="B134" s="135"/>
      <c r="C134" s="149" t="s">
        <v>181</v>
      </c>
      <c r="D134" s="149" t="s">
        <v>246</v>
      </c>
      <c r="E134" s="150" t="s">
        <v>1225</v>
      </c>
      <c r="F134" s="151" t="s">
        <v>1226</v>
      </c>
      <c r="G134" s="152" t="s">
        <v>291</v>
      </c>
      <c r="H134" s="153">
        <v>2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33</v>
      </c>
      <c r="O134" s="144">
        <v>0</v>
      </c>
      <c r="P134" s="144">
        <f t="shared" si="1"/>
        <v>0</v>
      </c>
      <c r="Q134" s="144">
        <v>1.1E-4</v>
      </c>
      <c r="R134" s="144">
        <f t="shared" si="2"/>
        <v>2.2000000000000001E-4</v>
      </c>
      <c r="S134" s="144">
        <v>0</v>
      </c>
      <c r="T134" s="145">
        <f t="shared" si="3"/>
        <v>0</v>
      </c>
      <c r="AR134" s="146" t="s">
        <v>635</v>
      </c>
      <c r="AT134" s="146" t="s">
        <v>246</v>
      </c>
      <c r="AU134" s="146" t="s">
        <v>80</v>
      </c>
      <c r="AY134" s="13" t="s">
        <v>142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80</v>
      </c>
      <c r="BK134" s="148">
        <f t="shared" si="9"/>
        <v>0</v>
      </c>
      <c r="BL134" s="13" t="s">
        <v>635</v>
      </c>
      <c r="BM134" s="146" t="s">
        <v>1227</v>
      </c>
    </row>
    <row r="135" spans="2:65" s="1" customFormat="1" ht="16.5" customHeight="1">
      <c r="B135" s="135"/>
      <c r="C135" s="136" t="s">
        <v>186</v>
      </c>
      <c r="D135" s="136" t="s">
        <v>144</v>
      </c>
      <c r="E135" s="137" t="s">
        <v>1228</v>
      </c>
      <c r="F135" s="138" t="s">
        <v>1229</v>
      </c>
      <c r="G135" s="139" t="s">
        <v>291</v>
      </c>
      <c r="H135" s="140">
        <v>2</v>
      </c>
      <c r="I135" s="140"/>
      <c r="J135" s="140">
        <f t="shared" si="0"/>
        <v>0</v>
      </c>
      <c r="K135" s="141"/>
      <c r="L135" s="25"/>
      <c r="M135" s="142" t="s">
        <v>1</v>
      </c>
      <c r="N135" s="143" t="s">
        <v>33</v>
      </c>
      <c r="O135" s="144">
        <v>1.369</v>
      </c>
      <c r="P135" s="144">
        <f t="shared" si="1"/>
        <v>2.738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419</v>
      </c>
      <c r="AT135" s="146" t="s">
        <v>144</v>
      </c>
      <c r="AU135" s="146" t="s">
        <v>80</v>
      </c>
      <c r="AY135" s="13" t="s">
        <v>142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80</v>
      </c>
      <c r="BK135" s="148">
        <f t="shared" si="9"/>
        <v>0</v>
      </c>
      <c r="BL135" s="13" t="s">
        <v>419</v>
      </c>
      <c r="BM135" s="146" t="s">
        <v>1230</v>
      </c>
    </row>
    <row r="136" spans="2:65" s="1" customFormat="1" ht="21.75" customHeight="1">
      <c r="B136" s="135"/>
      <c r="C136" s="149" t="s">
        <v>190</v>
      </c>
      <c r="D136" s="149" t="s">
        <v>246</v>
      </c>
      <c r="E136" s="150" t="s">
        <v>1231</v>
      </c>
      <c r="F136" s="151" t="s">
        <v>1232</v>
      </c>
      <c r="G136" s="152" t="s">
        <v>291</v>
      </c>
      <c r="H136" s="153">
        <v>2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33</v>
      </c>
      <c r="O136" s="144">
        <v>0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919</v>
      </c>
      <c r="AT136" s="146" t="s">
        <v>246</v>
      </c>
      <c r="AU136" s="146" t="s">
        <v>80</v>
      </c>
      <c r="AY136" s="13" t="s">
        <v>142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80</v>
      </c>
      <c r="BK136" s="148">
        <f t="shared" si="9"/>
        <v>0</v>
      </c>
      <c r="BL136" s="13" t="s">
        <v>419</v>
      </c>
      <c r="BM136" s="146" t="s">
        <v>1233</v>
      </c>
    </row>
    <row r="137" spans="2:65" s="1" customFormat="1" ht="24.2" customHeight="1">
      <c r="B137" s="135"/>
      <c r="C137" s="136" t="s">
        <v>194</v>
      </c>
      <c r="D137" s="136" t="s">
        <v>144</v>
      </c>
      <c r="E137" s="137" t="s">
        <v>1234</v>
      </c>
      <c r="F137" s="138" t="s">
        <v>1235</v>
      </c>
      <c r="G137" s="139" t="s">
        <v>291</v>
      </c>
      <c r="H137" s="140">
        <v>72</v>
      </c>
      <c r="I137" s="140"/>
      <c r="J137" s="140">
        <f t="shared" si="0"/>
        <v>0</v>
      </c>
      <c r="K137" s="141"/>
      <c r="L137" s="25"/>
      <c r="M137" s="142" t="s">
        <v>1</v>
      </c>
      <c r="N137" s="143" t="s">
        <v>33</v>
      </c>
      <c r="O137" s="144">
        <v>0.4</v>
      </c>
      <c r="P137" s="144">
        <f t="shared" si="1"/>
        <v>28.8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419</v>
      </c>
      <c r="AT137" s="146" t="s">
        <v>144</v>
      </c>
      <c r="AU137" s="146" t="s">
        <v>80</v>
      </c>
      <c r="AY137" s="13" t="s">
        <v>142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80</v>
      </c>
      <c r="BK137" s="148">
        <f t="shared" si="9"/>
        <v>0</v>
      </c>
      <c r="BL137" s="13" t="s">
        <v>419</v>
      </c>
      <c r="BM137" s="146" t="s">
        <v>1236</v>
      </c>
    </row>
    <row r="138" spans="2:65" s="1" customFormat="1" ht="24.2" customHeight="1">
      <c r="B138" s="135"/>
      <c r="C138" s="149" t="s">
        <v>198</v>
      </c>
      <c r="D138" s="149" t="s">
        <v>246</v>
      </c>
      <c r="E138" s="150" t="s">
        <v>1237</v>
      </c>
      <c r="F138" s="151" t="s">
        <v>1238</v>
      </c>
      <c r="G138" s="152" t="s">
        <v>291</v>
      </c>
      <c r="H138" s="153">
        <v>72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33</v>
      </c>
      <c r="O138" s="144">
        <v>0</v>
      </c>
      <c r="P138" s="144">
        <f t="shared" si="1"/>
        <v>0</v>
      </c>
      <c r="Q138" s="144">
        <v>5.5999999999999999E-3</v>
      </c>
      <c r="R138" s="144">
        <f t="shared" si="2"/>
        <v>0.4032</v>
      </c>
      <c r="S138" s="144">
        <v>0</v>
      </c>
      <c r="T138" s="145">
        <f t="shared" si="3"/>
        <v>0</v>
      </c>
      <c r="AR138" s="146" t="s">
        <v>635</v>
      </c>
      <c r="AT138" s="146" t="s">
        <v>246</v>
      </c>
      <c r="AU138" s="146" t="s">
        <v>80</v>
      </c>
      <c r="AY138" s="13" t="s">
        <v>142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80</v>
      </c>
      <c r="BK138" s="148">
        <f t="shared" si="9"/>
        <v>0</v>
      </c>
      <c r="BL138" s="13" t="s">
        <v>635</v>
      </c>
      <c r="BM138" s="146" t="s">
        <v>1239</v>
      </c>
    </row>
    <row r="139" spans="2:65" s="1" customFormat="1" ht="21.75" customHeight="1">
      <c r="B139" s="135"/>
      <c r="C139" s="136" t="s">
        <v>202</v>
      </c>
      <c r="D139" s="136" t="s">
        <v>144</v>
      </c>
      <c r="E139" s="137" t="s">
        <v>1240</v>
      </c>
      <c r="F139" s="138" t="s">
        <v>1241</v>
      </c>
      <c r="G139" s="139" t="s">
        <v>291</v>
      </c>
      <c r="H139" s="140">
        <v>12</v>
      </c>
      <c r="I139" s="140"/>
      <c r="J139" s="140">
        <f t="shared" si="0"/>
        <v>0</v>
      </c>
      <c r="K139" s="141"/>
      <c r="L139" s="25"/>
      <c r="M139" s="142" t="s">
        <v>1</v>
      </c>
      <c r="N139" s="143" t="s">
        <v>33</v>
      </c>
      <c r="O139" s="144">
        <v>0.45</v>
      </c>
      <c r="P139" s="144">
        <f t="shared" si="1"/>
        <v>5.4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419</v>
      </c>
      <c r="AT139" s="146" t="s">
        <v>144</v>
      </c>
      <c r="AU139" s="146" t="s">
        <v>80</v>
      </c>
      <c r="AY139" s="13" t="s">
        <v>142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80</v>
      </c>
      <c r="BK139" s="148">
        <f t="shared" si="9"/>
        <v>0</v>
      </c>
      <c r="BL139" s="13" t="s">
        <v>419</v>
      </c>
      <c r="BM139" s="146" t="s">
        <v>1242</v>
      </c>
    </row>
    <row r="140" spans="2:65" s="1" customFormat="1" ht="16.5" customHeight="1">
      <c r="B140" s="135"/>
      <c r="C140" s="149" t="s">
        <v>206</v>
      </c>
      <c r="D140" s="149" t="s">
        <v>246</v>
      </c>
      <c r="E140" s="150" t="s">
        <v>1243</v>
      </c>
      <c r="F140" s="151" t="s">
        <v>1244</v>
      </c>
      <c r="G140" s="152" t="s">
        <v>291</v>
      </c>
      <c r="H140" s="153">
        <v>12</v>
      </c>
      <c r="I140" s="153"/>
      <c r="J140" s="153">
        <f t="shared" si="0"/>
        <v>0</v>
      </c>
      <c r="K140" s="154"/>
      <c r="L140" s="155"/>
      <c r="M140" s="156" t="s">
        <v>1</v>
      </c>
      <c r="N140" s="157" t="s">
        <v>33</v>
      </c>
      <c r="O140" s="144">
        <v>0</v>
      </c>
      <c r="P140" s="144">
        <f t="shared" si="1"/>
        <v>0</v>
      </c>
      <c r="Q140" s="144">
        <v>4.7999999999999996E-3</v>
      </c>
      <c r="R140" s="144">
        <f t="shared" si="2"/>
        <v>5.7599999999999998E-2</v>
      </c>
      <c r="S140" s="144">
        <v>0</v>
      </c>
      <c r="T140" s="145">
        <f t="shared" si="3"/>
        <v>0</v>
      </c>
      <c r="AR140" s="146" t="s">
        <v>635</v>
      </c>
      <c r="AT140" s="146" t="s">
        <v>246</v>
      </c>
      <c r="AU140" s="146" t="s">
        <v>80</v>
      </c>
      <c r="AY140" s="13" t="s">
        <v>142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80</v>
      </c>
      <c r="BK140" s="148">
        <f t="shared" si="9"/>
        <v>0</v>
      </c>
      <c r="BL140" s="13" t="s">
        <v>635</v>
      </c>
      <c r="BM140" s="146" t="s">
        <v>1245</v>
      </c>
    </row>
    <row r="141" spans="2:65" s="1" customFormat="1" ht="16.5" customHeight="1">
      <c r="B141" s="135"/>
      <c r="C141" s="136" t="s">
        <v>210</v>
      </c>
      <c r="D141" s="136" t="s">
        <v>144</v>
      </c>
      <c r="E141" s="137" t="s">
        <v>1246</v>
      </c>
      <c r="F141" s="138" t="s">
        <v>1247</v>
      </c>
      <c r="G141" s="139" t="s">
        <v>291</v>
      </c>
      <c r="H141" s="140">
        <v>72</v>
      </c>
      <c r="I141" s="140"/>
      <c r="J141" s="140">
        <f t="shared" si="0"/>
        <v>0</v>
      </c>
      <c r="K141" s="141"/>
      <c r="L141" s="25"/>
      <c r="M141" s="142" t="s">
        <v>1</v>
      </c>
      <c r="N141" s="143" t="s">
        <v>33</v>
      </c>
      <c r="O141" s="144">
        <v>0.92</v>
      </c>
      <c r="P141" s="144">
        <f t="shared" si="1"/>
        <v>66.240000000000009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AR141" s="146" t="s">
        <v>419</v>
      </c>
      <c r="AT141" s="146" t="s">
        <v>144</v>
      </c>
      <c r="AU141" s="146" t="s">
        <v>80</v>
      </c>
      <c r="AY141" s="13" t="s">
        <v>142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80</v>
      </c>
      <c r="BK141" s="148">
        <f t="shared" si="9"/>
        <v>0</v>
      </c>
      <c r="BL141" s="13" t="s">
        <v>419</v>
      </c>
      <c r="BM141" s="146" t="s">
        <v>1248</v>
      </c>
    </row>
    <row r="142" spans="2:65" s="1" customFormat="1" ht="21.75" customHeight="1">
      <c r="B142" s="135"/>
      <c r="C142" s="136" t="s">
        <v>216</v>
      </c>
      <c r="D142" s="136" t="s">
        <v>144</v>
      </c>
      <c r="E142" s="137" t="s">
        <v>1249</v>
      </c>
      <c r="F142" s="138" t="s">
        <v>1250</v>
      </c>
      <c r="G142" s="139" t="s">
        <v>253</v>
      </c>
      <c r="H142" s="140">
        <v>50</v>
      </c>
      <c r="I142" s="140"/>
      <c r="J142" s="140">
        <f t="shared" si="0"/>
        <v>0</v>
      </c>
      <c r="K142" s="141"/>
      <c r="L142" s="25"/>
      <c r="M142" s="142" t="s">
        <v>1</v>
      </c>
      <c r="N142" s="143" t="s">
        <v>33</v>
      </c>
      <c r="O142" s="144">
        <v>7.4999999999999997E-2</v>
      </c>
      <c r="P142" s="144">
        <f t="shared" si="1"/>
        <v>3.75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419</v>
      </c>
      <c r="AT142" s="146" t="s">
        <v>144</v>
      </c>
      <c r="AU142" s="146" t="s">
        <v>80</v>
      </c>
      <c r="AY142" s="13" t="s">
        <v>142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80</v>
      </c>
      <c r="BK142" s="148">
        <f t="shared" si="9"/>
        <v>0</v>
      </c>
      <c r="BL142" s="13" t="s">
        <v>419</v>
      </c>
      <c r="BM142" s="146" t="s">
        <v>1251</v>
      </c>
    </row>
    <row r="143" spans="2:65" s="1" customFormat="1" ht="16.5" customHeight="1">
      <c r="B143" s="135"/>
      <c r="C143" s="149" t="s">
        <v>220</v>
      </c>
      <c r="D143" s="149" t="s">
        <v>246</v>
      </c>
      <c r="E143" s="150" t="s">
        <v>1252</v>
      </c>
      <c r="F143" s="151" t="s">
        <v>1253</v>
      </c>
      <c r="G143" s="152" t="s">
        <v>253</v>
      </c>
      <c r="H143" s="153">
        <v>50</v>
      </c>
      <c r="I143" s="153"/>
      <c r="J143" s="153">
        <f t="shared" si="0"/>
        <v>0</v>
      </c>
      <c r="K143" s="154"/>
      <c r="L143" s="155"/>
      <c r="M143" s="156" t="s">
        <v>1</v>
      </c>
      <c r="N143" s="157" t="s">
        <v>33</v>
      </c>
      <c r="O143" s="144">
        <v>0</v>
      </c>
      <c r="P143" s="144">
        <f t="shared" si="1"/>
        <v>0</v>
      </c>
      <c r="Q143" s="144">
        <v>1.0499999999999999E-3</v>
      </c>
      <c r="R143" s="144">
        <f t="shared" si="2"/>
        <v>5.2499999999999998E-2</v>
      </c>
      <c r="S143" s="144">
        <v>0</v>
      </c>
      <c r="T143" s="145">
        <f t="shared" si="3"/>
        <v>0</v>
      </c>
      <c r="AR143" s="146" t="s">
        <v>635</v>
      </c>
      <c r="AT143" s="146" t="s">
        <v>246</v>
      </c>
      <c r="AU143" s="146" t="s">
        <v>80</v>
      </c>
      <c r="AY143" s="13" t="s">
        <v>142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80</v>
      </c>
      <c r="BK143" s="148">
        <f t="shared" si="9"/>
        <v>0</v>
      </c>
      <c r="BL143" s="13" t="s">
        <v>635</v>
      </c>
      <c r="BM143" s="146" t="s">
        <v>1254</v>
      </c>
    </row>
    <row r="144" spans="2:65" s="1" customFormat="1" ht="21.75" customHeight="1">
      <c r="B144" s="135"/>
      <c r="C144" s="136" t="s">
        <v>7</v>
      </c>
      <c r="D144" s="136" t="s">
        <v>144</v>
      </c>
      <c r="E144" s="137" t="s">
        <v>1255</v>
      </c>
      <c r="F144" s="138" t="s">
        <v>1256</v>
      </c>
      <c r="G144" s="139" t="s">
        <v>253</v>
      </c>
      <c r="H144" s="140">
        <v>285</v>
      </c>
      <c r="I144" s="140"/>
      <c r="J144" s="140">
        <f t="shared" si="0"/>
        <v>0</v>
      </c>
      <c r="K144" s="141"/>
      <c r="L144" s="25"/>
      <c r="M144" s="142" t="s">
        <v>1</v>
      </c>
      <c r="N144" s="143" t="s">
        <v>33</v>
      </c>
      <c r="O144" s="144">
        <v>4.8000000000000001E-2</v>
      </c>
      <c r="P144" s="144">
        <f t="shared" si="1"/>
        <v>13.68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419</v>
      </c>
      <c r="AT144" s="146" t="s">
        <v>144</v>
      </c>
      <c r="AU144" s="146" t="s">
        <v>80</v>
      </c>
      <c r="AY144" s="13" t="s">
        <v>142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80</v>
      </c>
      <c r="BK144" s="148">
        <f t="shared" si="9"/>
        <v>0</v>
      </c>
      <c r="BL144" s="13" t="s">
        <v>419</v>
      </c>
      <c r="BM144" s="146" t="s">
        <v>1257</v>
      </c>
    </row>
    <row r="145" spans="2:65" s="1" customFormat="1" ht="16.5" customHeight="1">
      <c r="B145" s="135"/>
      <c r="C145" s="149" t="s">
        <v>227</v>
      </c>
      <c r="D145" s="149" t="s">
        <v>246</v>
      </c>
      <c r="E145" s="150" t="s">
        <v>1258</v>
      </c>
      <c r="F145" s="151" t="s">
        <v>1259</v>
      </c>
      <c r="G145" s="152" t="s">
        <v>253</v>
      </c>
      <c r="H145" s="153">
        <v>285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33</v>
      </c>
      <c r="O145" s="144">
        <v>0</v>
      </c>
      <c r="P145" s="144">
        <f t="shared" si="1"/>
        <v>0</v>
      </c>
      <c r="Q145" s="144">
        <v>1.3999999999999999E-4</v>
      </c>
      <c r="R145" s="144">
        <f t="shared" si="2"/>
        <v>3.9899999999999998E-2</v>
      </c>
      <c r="S145" s="144">
        <v>0</v>
      </c>
      <c r="T145" s="145">
        <f t="shared" si="3"/>
        <v>0</v>
      </c>
      <c r="AR145" s="146" t="s">
        <v>635</v>
      </c>
      <c r="AT145" s="146" t="s">
        <v>246</v>
      </c>
      <c r="AU145" s="146" t="s">
        <v>80</v>
      </c>
      <c r="AY145" s="13" t="s">
        <v>142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80</v>
      </c>
      <c r="BK145" s="148">
        <f t="shared" si="9"/>
        <v>0</v>
      </c>
      <c r="BL145" s="13" t="s">
        <v>635</v>
      </c>
      <c r="BM145" s="146" t="s">
        <v>1260</v>
      </c>
    </row>
    <row r="146" spans="2:65" s="1" customFormat="1" ht="21.75" customHeight="1">
      <c r="B146" s="135"/>
      <c r="C146" s="136" t="s">
        <v>233</v>
      </c>
      <c r="D146" s="136" t="s">
        <v>144</v>
      </c>
      <c r="E146" s="137" t="s">
        <v>1261</v>
      </c>
      <c r="F146" s="138" t="s">
        <v>1262</v>
      </c>
      <c r="G146" s="139" t="s">
        <v>253</v>
      </c>
      <c r="H146" s="140">
        <v>185</v>
      </c>
      <c r="I146" s="140"/>
      <c r="J146" s="140">
        <f t="shared" si="0"/>
        <v>0</v>
      </c>
      <c r="K146" s="141"/>
      <c r="L146" s="25"/>
      <c r="M146" s="142" t="s">
        <v>1</v>
      </c>
      <c r="N146" s="143" t="s">
        <v>33</v>
      </c>
      <c r="O146" s="144">
        <v>5.3999999999999999E-2</v>
      </c>
      <c r="P146" s="144">
        <f t="shared" si="1"/>
        <v>9.99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419</v>
      </c>
      <c r="AT146" s="146" t="s">
        <v>144</v>
      </c>
      <c r="AU146" s="146" t="s">
        <v>80</v>
      </c>
      <c r="AY146" s="13" t="s">
        <v>142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80</v>
      </c>
      <c r="BK146" s="148">
        <f t="shared" si="9"/>
        <v>0</v>
      </c>
      <c r="BL146" s="13" t="s">
        <v>419</v>
      </c>
      <c r="BM146" s="146" t="s">
        <v>1263</v>
      </c>
    </row>
    <row r="147" spans="2:65" s="1" customFormat="1" ht="16.5" customHeight="1">
      <c r="B147" s="135"/>
      <c r="C147" s="149" t="s">
        <v>241</v>
      </c>
      <c r="D147" s="149" t="s">
        <v>246</v>
      </c>
      <c r="E147" s="150" t="s">
        <v>1264</v>
      </c>
      <c r="F147" s="151" t="s">
        <v>1265</v>
      </c>
      <c r="G147" s="152" t="s">
        <v>253</v>
      </c>
      <c r="H147" s="153">
        <v>185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33</v>
      </c>
      <c r="O147" s="144">
        <v>0</v>
      </c>
      <c r="P147" s="144">
        <f t="shared" si="1"/>
        <v>0</v>
      </c>
      <c r="Q147" s="144">
        <v>1.9000000000000001E-4</v>
      </c>
      <c r="R147" s="144">
        <f t="shared" si="2"/>
        <v>3.5150000000000001E-2</v>
      </c>
      <c r="S147" s="144">
        <v>0</v>
      </c>
      <c r="T147" s="145">
        <f t="shared" si="3"/>
        <v>0</v>
      </c>
      <c r="AR147" s="146" t="s">
        <v>635</v>
      </c>
      <c r="AT147" s="146" t="s">
        <v>246</v>
      </c>
      <c r="AU147" s="146" t="s">
        <v>80</v>
      </c>
      <c r="AY147" s="13" t="s">
        <v>142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80</v>
      </c>
      <c r="BK147" s="148">
        <f t="shared" si="9"/>
        <v>0</v>
      </c>
      <c r="BL147" s="13" t="s">
        <v>635</v>
      </c>
      <c r="BM147" s="146" t="s">
        <v>1266</v>
      </c>
    </row>
    <row r="148" spans="2:65" s="1" customFormat="1" ht="21.75" customHeight="1">
      <c r="B148" s="135"/>
      <c r="C148" s="136" t="s">
        <v>245</v>
      </c>
      <c r="D148" s="136" t="s">
        <v>144</v>
      </c>
      <c r="E148" s="137" t="s">
        <v>1267</v>
      </c>
      <c r="F148" s="138" t="s">
        <v>1268</v>
      </c>
      <c r="G148" s="139" t="s">
        <v>253</v>
      </c>
      <c r="H148" s="140">
        <v>370</v>
      </c>
      <c r="I148" s="140"/>
      <c r="J148" s="140">
        <f t="shared" si="0"/>
        <v>0</v>
      </c>
      <c r="K148" s="141"/>
      <c r="L148" s="25"/>
      <c r="M148" s="142" t="s">
        <v>1</v>
      </c>
      <c r="N148" s="143" t="s">
        <v>33</v>
      </c>
      <c r="O148" s="144">
        <v>5.2999999999999999E-2</v>
      </c>
      <c r="P148" s="144">
        <f t="shared" si="1"/>
        <v>19.61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419</v>
      </c>
      <c r="AT148" s="146" t="s">
        <v>144</v>
      </c>
      <c r="AU148" s="146" t="s">
        <v>80</v>
      </c>
      <c r="AY148" s="13" t="s">
        <v>142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80</v>
      </c>
      <c r="BK148" s="148">
        <f t="shared" si="9"/>
        <v>0</v>
      </c>
      <c r="BL148" s="13" t="s">
        <v>419</v>
      </c>
      <c r="BM148" s="146" t="s">
        <v>1269</v>
      </c>
    </row>
    <row r="149" spans="2:65" s="1" customFormat="1" ht="16.5" customHeight="1">
      <c r="B149" s="135"/>
      <c r="C149" s="149" t="s">
        <v>250</v>
      </c>
      <c r="D149" s="149" t="s">
        <v>246</v>
      </c>
      <c r="E149" s="150" t="s">
        <v>1270</v>
      </c>
      <c r="F149" s="151" t="s">
        <v>1271</v>
      </c>
      <c r="G149" s="152" t="s">
        <v>253</v>
      </c>
      <c r="H149" s="153">
        <v>370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33</v>
      </c>
      <c r="O149" s="144">
        <v>0</v>
      </c>
      <c r="P149" s="144">
        <f t="shared" si="1"/>
        <v>0</v>
      </c>
      <c r="Q149" s="144">
        <v>1.9000000000000001E-4</v>
      </c>
      <c r="R149" s="144">
        <f t="shared" si="2"/>
        <v>7.0300000000000001E-2</v>
      </c>
      <c r="S149" s="144">
        <v>0</v>
      </c>
      <c r="T149" s="145">
        <f t="shared" si="3"/>
        <v>0</v>
      </c>
      <c r="AR149" s="146" t="s">
        <v>635</v>
      </c>
      <c r="AT149" s="146" t="s">
        <v>246</v>
      </c>
      <c r="AU149" s="146" t="s">
        <v>80</v>
      </c>
      <c r="AY149" s="13" t="s">
        <v>142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80</v>
      </c>
      <c r="BK149" s="148">
        <f t="shared" si="9"/>
        <v>0</v>
      </c>
      <c r="BL149" s="13" t="s">
        <v>635</v>
      </c>
      <c r="BM149" s="146" t="s">
        <v>1272</v>
      </c>
    </row>
    <row r="150" spans="2:65" s="1" customFormat="1" ht="21.75" customHeight="1">
      <c r="B150" s="135"/>
      <c r="C150" s="136" t="s">
        <v>255</v>
      </c>
      <c r="D150" s="136" t="s">
        <v>144</v>
      </c>
      <c r="E150" s="137" t="s">
        <v>1273</v>
      </c>
      <c r="F150" s="138" t="s">
        <v>1274</v>
      </c>
      <c r="G150" s="139" t="s">
        <v>253</v>
      </c>
      <c r="H150" s="140">
        <v>90</v>
      </c>
      <c r="I150" s="140"/>
      <c r="J150" s="140">
        <f t="shared" si="0"/>
        <v>0</v>
      </c>
      <c r="K150" s="141"/>
      <c r="L150" s="25"/>
      <c r="M150" s="142" t="s">
        <v>1</v>
      </c>
      <c r="N150" s="143" t="s">
        <v>33</v>
      </c>
      <c r="O150" s="144">
        <v>6.2E-2</v>
      </c>
      <c r="P150" s="144">
        <f t="shared" si="1"/>
        <v>5.58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419</v>
      </c>
      <c r="AT150" s="146" t="s">
        <v>144</v>
      </c>
      <c r="AU150" s="146" t="s">
        <v>80</v>
      </c>
      <c r="AY150" s="13" t="s">
        <v>142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80</v>
      </c>
      <c r="BK150" s="148">
        <f t="shared" si="9"/>
        <v>0</v>
      </c>
      <c r="BL150" s="13" t="s">
        <v>419</v>
      </c>
      <c r="BM150" s="146" t="s">
        <v>1275</v>
      </c>
    </row>
    <row r="151" spans="2:65" s="1" customFormat="1" ht="16.5" customHeight="1">
      <c r="B151" s="135"/>
      <c r="C151" s="149" t="s">
        <v>260</v>
      </c>
      <c r="D151" s="149" t="s">
        <v>246</v>
      </c>
      <c r="E151" s="150" t="s">
        <v>1276</v>
      </c>
      <c r="F151" s="151" t="s">
        <v>1277</v>
      </c>
      <c r="G151" s="152" t="s">
        <v>253</v>
      </c>
      <c r="H151" s="153">
        <v>90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33</v>
      </c>
      <c r="O151" s="144">
        <v>0</v>
      </c>
      <c r="P151" s="144">
        <f t="shared" si="1"/>
        <v>0</v>
      </c>
      <c r="Q151" s="144">
        <v>2.7999999999999998E-4</v>
      </c>
      <c r="R151" s="144">
        <f t="shared" si="2"/>
        <v>2.5199999999999997E-2</v>
      </c>
      <c r="S151" s="144">
        <v>0</v>
      </c>
      <c r="T151" s="145">
        <f t="shared" si="3"/>
        <v>0</v>
      </c>
      <c r="AR151" s="146" t="s">
        <v>635</v>
      </c>
      <c r="AT151" s="146" t="s">
        <v>246</v>
      </c>
      <c r="AU151" s="146" t="s">
        <v>80</v>
      </c>
      <c r="AY151" s="13" t="s">
        <v>142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80</v>
      </c>
      <c r="BK151" s="148">
        <f t="shared" si="9"/>
        <v>0</v>
      </c>
      <c r="BL151" s="13" t="s">
        <v>635</v>
      </c>
      <c r="BM151" s="146" t="s">
        <v>1278</v>
      </c>
    </row>
    <row r="152" spans="2:65" s="1" customFormat="1" ht="21.75" customHeight="1">
      <c r="B152" s="135"/>
      <c r="C152" s="136" t="s">
        <v>264</v>
      </c>
      <c r="D152" s="136" t="s">
        <v>144</v>
      </c>
      <c r="E152" s="137" t="s">
        <v>1279</v>
      </c>
      <c r="F152" s="138" t="s">
        <v>1280</v>
      </c>
      <c r="G152" s="139" t="s">
        <v>253</v>
      </c>
      <c r="H152" s="140">
        <v>90</v>
      </c>
      <c r="I152" s="140"/>
      <c r="J152" s="140">
        <f t="shared" si="0"/>
        <v>0</v>
      </c>
      <c r="K152" s="141"/>
      <c r="L152" s="25"/>
      <c r="M152" s="142" t="s">
        <v>1</v>
      </c>
      <c r="N152" s="143" t="s">
        <v>33</v>
      </c>
      <c r="O152" s="144">
        <v>0.11700000000000001</v>
      </c>
      <c r="P152" s="144">
        <f t="shared" si="1"/>
        <v>10.530000000000001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419</v>
      </c>
      <c r="AT152" s="146" t="s">
        <v>144</v>
      </c>
      <c r="AU152" s="146" t="s">
        <v>80</v>
      </c>
      <c r="AY152" s="13" t="s">
        <v>142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80</v>
      </c>
      <c r="BK152" s="148">
        <f t="shared" si="9"/>
        <v>0</v>
      </c>
      <c r="BL152" s="13" t="s">
        <v>419</v>
      </c>
      <c r="BM152" s="146" t="s">
        <v>1281</v>
      </c>
    </row>
    <row r="153" spans="2:65" s="1" customFormat="1" ht="16.5" customHeight="1">
      <c r="B153" s="135"/>
      <c r="C153" s="149" t="s">
        <v>268</v>
      </c>
      <c r="D153" s="149" t="s">
        <v>246</v>
      </c>
      <c r="E153" s="150" t="s">
        <v>1282</v>
      </c>
      <c r="F153" s="151" t="s">
        <v>1283</v>
      </c>
      <c r="G153" s="152" t="s">
        <v>253</v>
      </c>
      <c r="H153" s="153">
        <v>90</v>
      </c>
      <c r="I153" s="153"/>
      <c r="J153" s="153">
        <f t="shared" si="0"/>
        <v>0</v>
      </c>
      <c r="K153" s="154"/>
      <c r="L153" s="155"/>
      <c r="M153" s="156" t="s">
        <v>1</v>
      </c>
      <c r="N153" s="157" t="s">
        <v>33</v>
      </c>
      <c r="O153" s="144">
        <v>0</v>
      </c>
      <c r="P153" s="144">
        <f t="shared" si="1"/>
        <v>0</v>
      </c>
      <c r="Q153" s="144">
        <v>7.3999999999999999E-4</v>
      </c>
      <c r="R153" s="144">
        <f t="shared" si="2"/>
        <v>6.6599999999999993E-2</v>
      </c>
      <c r="S153" s="144">
        <v>0</v>
      </c>
      <c r="T153" s="145">
        <f t="shared" si="3"/>
        <v>0</v>
      </c>
      <c r="AR153" s="146" t="s">
        <v>635</v>
      </c>
      <c r="AT153" s="146" t="s">
        <v>246</v>
      </c>
      <c r="AU153" s="146" t="s">
        <v>80</v>
      </c>
      <c r="AY153" s="13" t="s">
        <v>142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80</v>
      </c>
      <c r="BK153" s="148">
        <f t="shared" si="9"/>
        <v>0</v>
      </c>
      <c r="BL153" s="13" t="s">
        <v>635</v>
      </c>
      <c r="BM153" s="146" t="s">
        <v>1284</v>
      </c>
    </row>
    <row r="154" spans="2:65" s="1" customFormat="1" ht="16.5" customHeight="1">
      <c r="B154" s="135"/>
      <c r="C154" s="136" t="s">
        <v>275</v>
      </c>
      <c r="D154" s="136" t="s">
        <v>144</v>
      </c>
      <c r="E154" s="137" t="s">
        <v>1285</v>
      </c>
      <c r="F154" s="138" t="s">
        <v>1286</v>
      </c>
      <c r="G154" s="139" t="s">
        <v>291</v>
      </c>
      <c r="H154" s="140">
        <v>1</v>
      </c>
      <c r="I154" s="140"/>
      <c r="J154" s="140">
        <f t="shared" si="0"/>
        <v>0</v>
      </c>
      <c r="K154" s="141"/>
      <c r="L154" s="25"/>
      <c r="M154" s="142" t="s">
        <v>1</v>
      </c>
      <c r="N154" s="143" t="s">
        <v>33</v>
      </c>
      <c r="O154" s="144">
        <v>0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419</v>
      </c>
      <c r="AT154" s="146" t="s">
        <v>144</v>
      </c>
      <c r="AU154" s="146" t="s">
        <v>80</v>
      </c>
      <c r="AY154" s="13" t="s">
        <v>142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80</v>
      </c>
      <c r="BK154" s="148">
        <f t="shared" si="9"/>
        <v>0</v>
      </c>
      <c r="BL154" s="13" t="s">
        <v>419</v>
      </c>
      <c r="BM154" s="146" t="s">
        <v>1287</v>
      </c>
    </row>
    <row r="155" spans="2:65" s="1" customFormat="1" ht="16.5" customHeight="1">
      <c r="B155" s="135"/>
      <c r="C155" s="149" t="s">
        <v>279</v>
      </c>
      <c r="D155" s="149" t="s">
        <v>246</v>
      </c>
      <c r="E155" s="150" t="s">
        <v>1288</v>
      </c>
      <c r="F155" s="151" t="s">
        <v>1289</v>
      </c>
      <c r="G155" s="152" t="s">
        <v>291</v>
      </c>
      <c r="H155" s="153">
        <v>1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33</v>
      </c>
      <c r="O155" s="144">
        <v>0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919</v>
      </c>
      <c r="AT155" s="146" t="s">
        <v>246</v>
      </c>
      <c r="AU155" s="146" t="s">
        <v>80</v>
      </c>
      <c r="AY155" s="13" t="s">
        <v>142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80</v>
      </c>
      <c r="BK155" s="148">
        <f t="shared" si="9"/>
        <v>0</v>
      </c>
      <c r="BL155" s="13" t="s">
        <v>419</v>
      </c>
      <c r="BM155" s="146" t="s">
        <v>1290</v>
      </c>
    </row>
    <row r="156" spans="2:65" s="11" customFormat="1" ht="23.1" customHeight="1">
      <c r="B156" s="124"/>
      <c r="D156" s="125" t="s">
        <v>66</v>
      </c>
      <c r="E156" s="133" t="s">
        <v>1291</v>
      </c>
      <c r="F156" s="133" t="s">
        <v>1292</v>
      </c>
      <c r="J156" s="134">
        <f>BK156</f>
        <v>0</v>
      </c>
      <c r="L156" s="124"/>
      <c r="M156" s="128"/>
      <c r="P156" s="129">
        <f>SUM(P157:P162)</f>
        <v>24.258000000000003</v>
      </c>
      <c r="R156" s="129">
        <f>SUM(R157:R162)</f>
        <v>6.2463000000000006</v>
      </c>
      <c r="T156" s="130">
        <f>SUM(T157:T162)</f>
        <v>0</v>
      </c>
      <c r="AR156" s="125" t="s">
        <v>153</v>
      </c>
      <c r="AT156" s="131" t="s">
        <v>66</v>
      </c>
      <c r="AU156" s="131" t="s">
        <v>74</v>
      </c>
      <c r="AY156" s="125" t="s">
        <v>142</v>
      </c>
      <c r="BK156" s="132">
        <f>SUM(BK157:BK162)</f>
        <v>0</v>
      </c>
    </row>
    <row r="157" spans="2:65" s="1" customFormat="1" ht="24.2" customHeight="1">
      <c r="B157" s="135"/>
      <c r="C157" s="136" t="s">
        <v>258</v>
      </c>
      <c r="D157" s="136" t="s">
        <v>144</v>
      </c>
      <c r="E157" s="137" t="s">
        <v>1293</v>
      </c>
      <c r="F157" s="138" t="s">
        <v>1294</v>
      </c>
      <c r="G157" s="139" t="s">
        <v>253</v>
      </c>
      <c r="H157" s="140">
        <v>30</v>
      </c>
      <c r="I157" s="140"/>
      <c r="J157" s="140">
        <f t="shared" ref="J157:J162" si="10">ROUND(I157*H157,3)</f>
        <v>0</v>
      </c>
      <c r="K157" s="141"/>
      <c r="L157" s="25"/>
      <c r="M157" s="142" t="s">
        <v>1</v>
      </c>
      <c r="N157" s="143" t="s">
        <v>33</v>
      </c>
      <c r="O157" s="144">
        <v>0.43159999999999998</v>
      </c>
      <c r="P157" s="144">
        <f t="shared" ref="P157:P162" si="11">O157*H157</f>
        <v>12.948</v>
      </c>
      <c r="Q157" s="144">
        <v>0</v>
      </c>
      <c r="R157" s="144">
        <f t="shared" ref="R157:R162" si="12">Q157*H157</f>
        <v>0</v>
      </c>
      <c r="S157" s="144">
        <v>0</v>
      </c>
      <c r="T157" s="145">
        <f t="shared" ref="T157:T162" si="13">S157*H157</f>
        <v>0</v>
      </c>
      <c r="AR157" s="146" t="s">
        <v>419</v>
      </c>
      <c r="AT157" s="146" t="s">
        <v>144</v>
      </c>
      <c r="AU157" s="146" t="s">
        <v>80</v>
      </c>
      <c r="AY157" s="13" t="s">
        <v>142</v>
      </c>
      <c r="BE157" s="147">
        <f t="shared" ref="BE157:BE162" si="14">IF(N157="základná",J157,0)</f>
        <v>0</v>
      </c>
      <c r="BF157" s="147">
        <f t="shared" ref="BF157:BF162" si="15">IF(N157="znížená",J157,0)</f>
        <v>0</v>
      </c>
      <c r="BG157" s="147">
        <f t="shared" ref="BG157:BG162" si="16">IF(N157="zákl. prenesená",J157,0)</f>
        <v>0</v>
      </c>
      <c r="BH157" s="147">
        <f t="shared" ref="BH157:BH162" si="17">IF(N157="zníž. prenesená",J157,0)</f>
        <v>0</v>
      </c>
      <c r="BI157" s="147">
        <f t="shared" ref="BI157:BI162" si="18">IF(N157="nulová",J157,0)</f>
        <v>0</v>
      </c>
      <c r="BJ157" s="13" t="s">
        <v>80</v>
      </c>
      <c r="BK157" s="148">
        <f t="shared" ref="BK157:BK162" si="19">ROUND(I157*H157,3)</f>
        <v>0</v>
      </c>
      <c r="BL157" s="13" t="s">
        <v>419</v>
      </c>
      <c r="BM157" s="146" t="s">
        <v>1295</v>
      </c>
    </row>
    <row r="158" spans="2:65" s="1" customFormat="1" ht="33" customHeight="1">
      <c r="B158" s="135"/>
      <c r="C158" s="136" t="s">
        <v>288</v>
      </c>
      <c r="D158" s="136" t="s">
        <v>144</v>
      </c>
      <c r="E158" s="137" t="s">
        <v>1296</v>
      </c>
      <c r="F158" s="138" t="s">
        <v>1297</v>
      </c>
      <c r="G158" s="139" t="s">
        <v>253</v>
      </c>
      <c r="H158" s="140">
        <v>60</v>
      </c>
      <c r="I158" s="140"/>
      <c r="J158" s="140">
        <f t="shared" si="10"/>
        <v>0</v>
      </c>
      <c r="K158" s="141"/>
      <c r="L158" s="25"/>
      <c r="M158" s="142" t="s">
        <v>1</v>
      </c>
      <c r="N158" s="143" t="s">
        <v>33</v>
      </c>
      <c r="O158" s="144">
        <v>9.0999999999999998E-2</v>
      </c>
      <c r="P158" s="144">
        <f t="shared" si="11"/>
        <v>5.46</v>
      </c>
      <c r="Q158" s="144">
        <v>0</v>
      </c>
      <c r="R158" s="144">
        <f t="shared" si="12"/>
        <v>0</v>
      </c>
      <c r="S158" s="144">
        <v>0</v>
      </c>
      <c r="T158" s="145">
        <f t="shared" si="13"/>
        <v>0</v>
      </c>
      <c r="AR158" s="146" t="s">
        <v>419</v>
      </c>
      <c r="AT158" s="146" t="s">
        <v>144</v>
      </c>
      <c r="AU158" s="146" t="s">
        <v>80</v>
      </c>
      <c r="AY158" s="13" t="s">
        <v>142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80</v>
      </c>
      <c r="BK158" s="148">
        <f t="shared" si="19"/>
        <v>0</v>
      </c>
      <c r="BL158" s="13" t="s">
        <v>419</v>
      </c>
      <c r="BM158" s="146" t="s">
        <v>1298</v>
      </c>
    </row>
    <row r="159" spans="2:65" s="1" customFormat="1" ht="16.5" customHeight="1">
      <c r="B159" s="135"/>
      <c r="C159" s="149" t="s">
        <v>293</v>
      </c>
      <c r="D159" s="149" t="s">
        <v>246</v>
      </c>
      <c r="E159" s="150" t="s">
        <v>1299</v>
      </c>
      <c r="F159" s="151" t="s">
        <v>1300</v>
      </c>
      <c r="G159" s="152" t="s">
        <v>213</v>
      </c>
      <c r="H159" s="153">
        <v>6.24</v>
      </c>
      <c r="I159" s="153"/>
      <c r="J159" s="153">
        <f t="shared" si="10"/>
        <v>0</v>
      </c>
      <c r="K159" s="154"/>
      <c r="L159" s="155"/>
      <c r="M159" s="156" t="s">
        <v>1</v>
      </c>
      <c r="N159" s="157" t="s">
        <v>33</v>
      </c>
      <c r="O159" s="144">
        <v>0</v>
      </c>
      <c r="P159" s="144">
        <f t="shared" si="11"/>
        <v>0</v>
      </c>
      <c r="Q159" s="144">
        <v>1</v>
      </c>
      <c r="R159" s="144">
        <f t="shared" si="12"/>
        <v>6.24</v>
      </c>
      <c r="S159" s="144">
        <v>0</v>
      </c>
      <c r="T159" s="145">
        <f t="shared" si="13"/>
        <v>0</v>
      </c>
      <c r="AR159" s="146" t="s">
        <v>635</v>
      </c>
      <c r="AT159" s="146" t="s">
        <v>246</v>
      </c>
      <c r="AU159" s="146" t="s">
        <v>80</v>
      </c>
      <c r="AY159" s="13" t="s">
        <v>142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80</v>
      </c>
      <c r="BK159" s="148">
        <f t="shared" si="19"/>
        <v>0</v>
      </c>
      <c r="BL159" s="13" t="s">
        <v>635</v>
      </c>
      <c r="BM159" s="146" t="s">
        <v>1301</v>
      </c>
    </row>
    <row r="160" spans="2:65" s="1" customFormat="1" ht="24.2" customHeight="1">
      <c r="B160" s="135"/>
      <c r="C160" s="136" t="s">
        <v>297</v>
      </c>
      <c r="D160" s="136" t="s">
        <v>144</v>
      </c>
      <c r="E160" s="137" t="s">
        <v>1302</v>
      </c>
      <c r="F160" s="138" t="s">
        <v>1303</v>
      </c>
      <c r="G160" s="139" t="s">
        <v>253</v>
      </c>
      <c r="H160" s="140">
        <v>30</v>
      </c>
      <c r="I160" s="140"/>
      <c r="J160" s="140">
        <f t="shared" si="10"/>
        <v>0</v>
      </c>
      <c r="K160" s="141"/>
      <c r="L160" s="25"/>
      <c r="M160" s="142" t="s">
        <v>1</v>
      </c>
      <c r="N160" s="143" t="s">
        <v>33</v>
      </c>
      <c r="O160" s="144">
        <v>3.2500000000000001E-2</v>
      </c>
      <c r="P160" s="144">
        <f t="shared" si="11"/>
        <v>0.97500000000000009</v>
      </c>
      <c r="Q160" s="144">
        <v>0</v>
      </c>
      <c r="R160" s="144">
        <f t="shared" si="12"/>
        <v>0</v>
      </c>
      <c r="S160" s="144">
        <v>0</v>
      </c>
      <c r="T160" s="145">
        <f t="shared" si="13"/>
        <v>0</v>
      </c>
      <c r="AR160" s="146" t="s">
        <v>419</v>
      </c>
      <c r="AT160" s="146" t="s">
        <v>144</v>
      </c>
      <c r="AU160" s="146" t="s">
        <v>80</v>
      </c>
      <c r="AY160" s="13" t="s">
        <v>142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80</v>
      </c>
      <c r="BK160" s="148">
        <f t="shared" si="19"/>
        <v>0</v>
      </c>
      <c r="BL160" s="13" t="s">
        <v>419</v>
      </c>
      <c r="BM160" s="146" t="s">
        <v>1304</v>
      </c>
    </row>
    <row r="161" spans="2:65" s="1" customFormat="1" ht="16.5" customHeight="1">
      <c r="B161" s="135"/>
      <c r="C161" s="149" t="s">
        <v>301</v>
      </c>
      <c r="D161" s="149" t="s">
        <v>246</v>
      </c>
      <c r="E161" s="150" t="s">
        <v>1305</v>
      </c>
      <c r="F161" s="151" t="s">
        <v>1306</v>
      </c>
      <c r="G161" s="152" t="s">
        <v>253</v>
      </c>
      <c r="H161" s="153">
        <v>30</v>
      </c>
      <c r="I161" s="153"/>
      <c r="J161" s="153">
        <f t="shared" si="10"/>
        <v>0</v>
      </c>
      <c r="K161" s="154"/>
      <c r="L161" s="155"/>
      <c r="M161" s="156" t="s">
        <v>1</v>
      </c>
      <c r="N161" s="157" t="s">
        <v>33</v>
      </c>
      <c r="O161" s="144">
        <v>0</v>
      </c>
      <c r="P161" s="144">
        <f t="shared" si="11"/>
        <v>0</v>
      </c>
      <c r="Q161" s="144">
        <v>2.1000000000000001E-4</v>
      </c>
      <c r="R161" s="144">
        <f t="shared" si="12"/>
        <v>6.3E-3</v>
      </c>
      <c r="S161" s="144">
        <v>0</v>
      </c>
      <c r="T161" s="145">
        <f t="shared" si="13"/>
        <v>0</v>
      </c>
      <c r="AR161" s="146" t="s">
        <v>635</v>
      </c>
      <c r="AT161" s="146" t="s">
        <v>246</v>
      </c>
      <c r="AU161" s="146" t="s">
        <v>80</v>
      </c>
      <c r="AY161" s="13" t="s">
        <v>142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3" t="s">
        <v>80</v>
      </c>
      <c r="BK161" s="148">
        <f t="shared" si="19"/>
        <v>0</v>
      </c>
      <c r="BL161" s="13" t="s">
        <v>635</v>
      </c>
      <c r="BM161" s="146" t="s">
        <v>1307</v>
      </c>
    </row>
    <row r="162" spans="2:65" s="1" customFormat="1" ht="33" customHeight="1">
      <c r="B162" s="135"/>
      <c r="C162" s="136" t="s">
        <v>305</v>
      </c>
      <c r="D162" s="136" t="s">
        <v>144</v>
      </c>
      <c r="E162" s="137" t="s">
        <v>1308</v>
      </c>
      <c r="F162" s="138" t="s">
        <v>1309</v>
      </c>
      <c r="G162" s="139" t="s">
        <v>253</v>
      </c>
      <c r="H162" s="140">
        <v>30</v>
      </c>
      <c r="I162" s="140"/>
      <c r="J162" s="140">
        <f t="shared" si="10"/>
        <v>0</v>
      </c>
      <c r="K162" s="141"/>
      <c r="L162" s="25"/>
      <c r="M162" s="142" t="s">
        <v>1</v>
      </c>
      <c r="N162" s="143" t="s">
        <v>33</v>
      </c>
      <c r="O162" s="144">
        <v>0.16250000000000001</v>
      </c>
      <c r="P162" s="144">
        <f t="shared" si="11"/>
        <v>4.875</v>
      </c>
      <c r="Q162" s="144">
        <v>0</v>
      </c>
      <c r="R162" s="144">
        <f t="shared" si="12"/>
        <v>0</v>
      </c>
      <c r="S162" s="144">
        <v>0</v>
      </c>
      <c r="T162" s="145">
        <f t="shared" si="13"/>
        <v>0</v>
      </c>
      <c r="AR162" s="146" t="s">
        <v>419</v>
      </c>
      <c r="AT162" s="146" t="s">
        <v>144</v>
      </c>
      <c r="AU162" s="146" t="s">
        <v>80</v>
      </c>
      <c r="AY162" s="13" t="s">
        <v>142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3" t="s">
        <v>80</v>
      </c>
      <c r="BK162" s="148">
        <f t="shared" si="19"/>
        <v>0</v>
      </c>
      <c r="BL162" s="13" t="s">
        <v>419</v>
      </c>
      <c r="BM162" s="146" t="s">
        <v>1310</v>
      </c>
    </row>
    <row r="163" spans="2:65" s="11" customFormat="1" ht="26.1" customHeight="1">
      <c r="B163" s="124"/>
      <c r="D163" s="125" t="s">
        <v>66</v>
      </c>
      <c r="E163" s="126" t="s">
        <v>641</v>
      </c>
      <c r="F163" s="126" t="s">
        <v>642</v>
      </c>
      <c r="J163" s="127">
        <f>BK163</f>
        <v>0</v>
      </c>
      <c r="L163" s="124"/>
      <c r="M163" s="128"/>
      <c r="P163" s="129">
        <f>SUM(P164:P166)</f>
        <v>82.92</v>
      </c>
      <c r="R163" s="129">
        <f>SUM(R164:R166)</f>
        <v>0</v>
      </c>
      <c r="T163" s="130">
        <f>SUM(T164:T166)</f>
        <v>0</v>
      </c>
      <c r="AR163" s="125" t="s">
        <v>148</v>
      </c>
      <c r="AT163" s="131" t="s">
        <v>66</v>
      </c>
      <c r="AU163" s="131" t="s">
        <v>67</v>
      </c>
      <c r="AY163" s="125" t="s">
        <v>142</v>
      </c>
      <c r="BK163" s="132">
        <f>SUM(BK164:BK166)</f>
        <v>0</v>
      </c>
    </row>
    <row r="164" spans="2:65" s="1" customFormat="1" ht="38.1" customHeight="1">
      <c r="B164" s="135"/>
      <c r="C164" s="136" t="s">
        <v>311</v>
      </c>
      <c r="D164" s="136" t="s">
        <v>144</v>
      </c>
      <c r="E164" s="137" t="s">
        <v>960</v>
      </c>
      <c r="F164" s="138" t="s">
        <v>961</v>
      </c>
      <c r="G164" s="139" t="s">
        <v>645</v>
      </c>
      <c r="H164" s="140">
        <v>30</v>
      </c>
      <c r="I164" s="140"/>
      <c r="J164" s="140">
        <f>ROUND(I164*H164,3)</f>
        <v>0</v>
      </c>
      <c r="K164" s="141"/>
      <c r="L164" s="25"/>
      <c r="M164" s="142" t="s">
        <v>1</v>
      </c>
      <c r="N164" s="143" t="s">
        <v>33</v>
      </c>
      <c r="O164" s="144">
        <v>1.06</v>
      </c>
      <c r="P164" s="144">
        <f>O164*H164</f>
        <v>31.8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646</v>
      </c>
      <c r="AT164" s="146" t="s">
        <v>144</v>
      </c>
      <c r="AU164" s="146" t="s">
        <v>74</v>
      </c>
      <c r="AY164" s="13" t="s">
        <v>142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80</v>
      </c>
      <c r="BK164" s="148">
        <f>ROUND(I164*H164,3)</f>
        <v>0</v>
      </c>
      <c r="BL164" s="13" t="s">
        <v>646</v>
      </c>
      <c r="BM164" s="146" t="s">
        <v>1311</v>
      </c>
    </row>
    <row r="165" spans="2:65" s="1" customFormat="1" ht="33" customHeight="1">
      <c r="B165" s="135"/>
      <c r="C165" s="136" t="s">
        <v>316</v>
      </c>
      <c r="D165" s="136" t="s">
        <v>144</v>
      </c>
      <c r="E165" s="137" t="s">
        <v>1312</v>
      </c>
      <c r="F165" s="138" t="s">
        <v>1313</v>
      </c>
      <c r="G165" s="139" t="s">
        <v>645</v>
      </c>
      <c r="H165" s="140">
        <v>40</v>
      </c>
      <c r="I165" s="140"/>
      <c r="J165" s="140">
        <f>ROUND(I165*H165,3)</f>
        <v>0</v>
      </c>
      <c r="K165" s="141"/>
      <c r="L165" s="25"/>
      <c r="M165" s="142" t="s">
        <v>1</v>
      </c>
      <c r="N165" s="143" t="s">
        <v>33</v>
      </c>
      <c r="O165" s="144">
        <v>1.06</v>
      </c>
      <c r="P165" s="144">
        <f>O165*H165</f>
        <v>42.400000000000006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AR165" s="146" t="s">
        <v>646</v>
      </c>
      <c r="AT165" s="146" t="s">
        <v>144</v>
      </c>
      <c r="AU165" s="146" t="s">
        <v>74</v>
      </c>
      <c r="AY165" s="13" t="s">
        <v>142</v>
      </c>
      <c r="BE165" s="147">
        <f>IF(N165="základná",J165,0)</f>
        <v>0</v>
      </c>
      <c r="BF165" s="147">
        <f>IF(N165="znížená",J165,0)</f>
        <v>0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3" t="s">
        <v>80</v>
      </c>
      <c r="BK165" s="148">
        <f>ROUND(I165*H165,3)</f>
        <v>0</v>
      </c>
      <c r="BL165" s="13" t="s">
        <v>646</v>
      </c>
      <c r="BM165" s="146" t="s">
        <v>1314</v>
      </c>
    </row>
    <row r="166" spans="2:65" s="1" customFormat="1" ht="38.1" customHeight="1">
      <c r="B166" s="135"/>
      <c r="C166" s="136" t="s">
        <v>320</v>
      </c>
      <c r="D166" s="136" t="s">
        <v>144</v>
      </c>
      <c r="E166" s="137" t="s">
        <v>1315</v>
      </c>
      <c r="F166" s="138" t="s">
        <v>1316</v>
      </c>
      <c r="G166" s="139" t="s">
        <v>645</v>
      </c>
      <c r="H166" s="140">
        <v>8</v>
      </c>
      <c r="I166" s="140"/>
      <c r="J166" s="140">
        <f>ROUND(I166*H166,3)</f>
        <v>0</v>
      </c>
      <c r="K166" s="141"/>
      <c r="L166" s="25"/>
      <c r="M166" s="158" t="s">
        <v>1</v>
      </c>
      <c r="N166" s="159" t="s">
        <v>33</v>
      </c>
      <c r="O166" s="160">
        <v>1.0900000000000001</v>
      </c>
      <c r="P166" s="160">
        <f>O166*H166</f>
        <v>8.7200000000000006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AR166" s="146" t="s">
        <v>646</v>
      </c>
      <c r="AT166" s="146" t="s">
        <v>144</v>
      </c>
      <c r="AU166" s="146" t="s">
        <v>74</v>
      </c>
      <c r="AY166" s="13" t="s">
        <v>142</v>
      </c>
      <c r="BE166" s="147">
        <f>IF(N166="základná",J166,0)</f>
        <v>0</v>
      </c>
      <c r="BF166" s="147">
        <f>IF(N166="znížená",J166,0)</f>
        <v>0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3" t="s">
        <v>80</v>
      </c>
      <c r="BK166" s="148">
        <f>ROUND(I166*H166,3)</f>
        <v>0</v>
      </c>
      <c r="BL166" s="13" t="s">
        <v>646</v>
      </c>
      <c r="BM166" s="146" t="s">
        <v>1317</v>
      </c>
    </row>
    <row r="167" spans="2:65" s="1" customFormat="1" ht="6.95" customHeight="1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5"/>
    </row>
  </sheetData>
  <autoFilter ref="C120:K166" xr:uid="{00000000-0009-0000-0000-000009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4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SC 1 - Hlavný SO</vt:lpstr>
      <vt:lpstr>SC 2 - Spevnené plochy + ...</vt:lpstr>
      <vt:lpstr>SO 03 - Vodovodná prípojka</vt:lpstr>
      <vt:lpstr>SO 04 - Požiarny vodovod</vt:lpstr>
      <vt:lpstr>SO 05 - Daždová kanalizácia</vt:lpstr>
      <vt:lpstr>SO 06 - Kanalizačná prípojka</vt:lpstr>
      <vt:lpstr>SO 07 - Zdravotechnika</vt:lpstr>
      <vt:lpstr>SO 08 - ELI</vt:lpstr>
      <vt:lpstr>SO 09 - LPS</vt:lpstr>
      <vt:lpstr>'Rekapitulácia stavby'!Názvy_tlače</vt:lpstr>
      <vt:lpstr>'SC 1 - Hlavný SO'!Názvy_tlače</vt:lpstr>
      <vt:lpstr>'SC 2 - Spevnené plochy + ...'!Názvy_tlače</vt:lpstr>
      <vt:lpstr>'SO 03 - Vodovodná prípojka'!Názvy_tlače</vt:lpstr>
      <vt:lpstr>'SO 04 - Požiarny vodovod'!Názvy_tlače</vt:lpstr>
      <vt:lpstr>'SO 05 - Daždová kanalizácia'!Názvy_tlače</vt:lpstr>
      <vt:lpstr>'SO 06 - Kanalizačná prípojka'!Názvy_tlače</vt:lpstr>
      <vt:lpstr>'SO 07 - Zdravotechnika'!Názvy_tlače</vt:lpstr>
      <vt:lpstr>'SO 08 - ELI'!Názvy_tlače</vt:lpstr>
      <vt:lpstr>'SO 09 - LPS'!Názvy_tlače</vt:lpstr>
      <vt:lpstr>'Rekapitulácia stavby'!Oblasť_tlače</vt:lpstr>
      <vt:lpstr>'SC 1 - Hlavný SO'!Oblasť_tlače</vt:lpstr>
      <vt:lpstr>'SC 2 - Spevnené plochy + ...'!Oblasť_tlače</vt:lpstr>
      <vt:lpstr>'SO 03 - Vodovodná prípojka'!Oblasť_tlače</vt:lpstr>
      <vt:lpstr>'SO 04 - Požiarny vodovod'!Oblasť_tlače</vt:lpstr>
      <vt:lpstr>'SO 05 - Daždová kanalizácia'!Oblasť_tlače</vt:lpstr>
      <vt:lpstr>'SO 06 - Kanalizačná prípojka'!Oblasť_tlače</vt:lpstr>
      <vt:lpstr>'SO 07 - Zdravotechnika'!Oblasť_tlače</vt:lpstr>
      <vt:lpstr>'SO 08 - ELI'!Oblasť_tlače</vt:lpstr>
      <vt:lpstr>'SO 09 - LPS'!Oblasť_tlače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LAPTOP-ND8LQM8N\Dominika</dc:creator>
  <cp:lastModifiedBy>Július Fedáš</cp:lastModifiedBy>
  <cp:lastPrinted>2024-03-17T16:08:23Z</cp:lastPrinted>
  <dcterms:created xsi:type="dcterms:W3CDTF">2022-06-06T11:51:43Z</dcterms:created>
  <dcterms:modified xsi:type="dcterms:W3CDTF">2024-03-17T17:37:19Z</dcterms:modified>
</cp:coreProperties>
</file>