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10.1.1.30\CEPfiles\VÝZVY ŽoNFP\02_Min. pod\65_PRV 2023\VO\RIMGAL_proces ZS\1_Vyzva a prílohy\"/>
    </mc:Choice>
  </mc:AlternateContent>
  <xr:revisionPtr revIDLastSave="0" documentId="13_ncr:1_{E27FAB23-165F-48EA-8C33-941B0975C415}" xr6:coauthVersionLast="47" xr6:coauthVersionMax="47" xr10:uidLastSave="{00000000-0000-0000-0000-000000000000}"/>
  <bookViews>
    <workbookView xWindow="2340" yWindow="2340" windowWidth="18990" windowHeight="12675" activeTab="1" xr2:uid="{00000000-000D-0000-FFFF-FFFF00000000}"/>
  </bookViews>
  <sheets>
    <sheet name="Rekapitulácia stavby" sheetId="1" r:id="rId1"/>
    <sheet name="02-09-1-2024 - SO - 01 Zn..." sheetId="2" r:id="rId2"/>
    <sheet name="02-09-2-2024 - SO - 02 Hy..." sheetId="3" r:id="rId3"/>
  </sheets>
  <definedNames>
    <definedName name="_xlnm._FilterDatabase" localSheetId="1" hidden="1">'02-09-1-2024 - SO - 01 Zn...'!$C$121:$K$149</definedName>
    <definedName name="_xlnm._FilterDatabase" localSheetId="2" hidden="1">'02-09-2-2024 - SO - 02 Hy...'!$C$123:$K$172</definedName>
    <definedName name="_xlnm.Print_Titles" localSheetId="1">'02-09-1-2024 - SO - 01 Zn...'!$121:$121</definedName>
    <definedName name="_xlnm.Print_Titles" localSheetId="2">'02-09-2-2024 - SO - 02 Hy...'!$123:$123</definedName>
    <definedName name="_xlnm.Print_Titles" localSheetId="0">'Rekapitulácia stavby'!$92:$92</definedName>
    <definedName name="_xlnm.Print_Area" localSheetId="1">'02-09-1-2024 - SO - 01 Zn...'!$C$4:$J$76,'02-09-1-2024 - SO - 01 Zn...'!$C$82:$J$103,'02-09-1-2024 - SO - 01 Zn...'!$C$109:$J$149</definedName>
    <definedName name="_xlnm.Print_Area" localSheetId="2">'02-09-2-2024 - SO - 02 Hy...'!$C$4:$J$76,'02-09-2-2024 - SO - 02 Hy...'!$C$82:$J$105,'02-09-2-2024 - SO - 02 Hy...'!$C$111:$J$172</definedName>
    <definedName name="_xlnm.Print_Area" localSheetId="0">'Rekapitulácia stavby'!$D$4:$AO$76,'Rekapitulácia stavby'!$C$82:$AQ$97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96" i="1" s="1"/>
  <c r="J35" i="3"/>
  <c r="AX96" i="1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5" i="3"/>
  <c r="BH135" i="3"/>
  <c r="BG135" i="3"/>
  <c r="BE135" i="3"/>
  <c r="T135" i="3"/>
  <c r="T134" i="3" s="1"/>
  <c r="R135" i="3"/>
  <c r="R134" i="3"/>
  <c r="P135" i="3"/>
  <c r="P134" i="3" s="1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J120" i="3"/>
  <c r="F120" i="3"/>
  <c r="F118" i="3"/>
  <c r="E116" i="3"/>
  <c r="J91" i="3"/>
  <c r="F91" i="3"/>
  <c r="F89" i="3"/>
  <c r="E87" i="3"/>
  <c r="J24" i="3"/>
  <c r="E24" i="3"/>
  <c r="J92" i="3" s="1"/>
  <c r="J23" i="3"/>
  <c r="J18" i="3"/>
  <c r="E18" i="3"/>
  <c r="F121" i="3" s="1"/>
  <c r="J17" i="3"/>
  <c r="J12" i="3"/>
  <c r="J118" i="3" s="1"/>
  <c r="E7" i="3"/>
  <c r="E114" i="3"/>
  <c r="J37" i="2"/>
  <c r="J36" i="2"/>
  <c r="AY95" i="1" s="1"/>
  <c r="J35" i="2"/>
  <c r="AX95" i="1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J118" i="2"/>
  <c r="F118" i="2"/>
  <c r="F116" i="2"/>
  <c r="E114" i="2"/>
  <c r="J91" i="2"/>
  <c r="F91" i="2"/>
  <c r="F89" i="2"/>
  <c r="E87" i="2"/>
  <c r="J24" i="2"/>
  <c r="E24" i="2"/>
  <c r="J119" i="2" s="1"/>
  <c r="J23" i="2"/>
  <c r="J18" i="2"/>
  <c r="E18" i="2"/>
  <c r="F92" i="2" s="1"/>
  <c r="J17" i="2"/>
  <c r="J12" i="2"/>
  <c r="J116" i="2" s="1"/>
  <c r="E7" i="2"/>
  <c r="E85" i="2"/>
  <c r="L90" i="1"/>
  <c r="AM90" i="1"/>
  <c r="AM89" i="1"/>
  <c r="L89" i="1"/>
  <c r="AM87" i="1"/>
  <c r="L87" i="1"/>
  <c r="L85" i="1"/>
  <c r="L84" i="1"/>
  <c r="J139" i="2"/>
  <c r="J146" i="2"/>
  <c r="BK142" i="2"/>
  <c r="BK129" i="2"/>
  <c r="J136" i="2"/>
  <c r="J148" i="2"/>
  <c r="J153" i="3"/>
  <c r="BK166" i="3"/>
  <c r="BK146" i="3"/>
  <c r="BK131" i="3"/>
  <c r="J151" i="3"/>
  <c r="BK163" i="3"/>
  <c r="BK147" i="3"/>
  <c r="J156" i="3"/>
  <c r="BK133" i="3"/>
  <c r="BK151" i="3"/>
  <c r="BK127" i="2"/>
  <c r="BK132" i="2"/>
  <c r="J140" i="2"/>
  <c r="AS94" i="1"/>
  <c r="BK138" i="2"/>
  <c r="BK171" i="3"/>
  <c r="J138" i="3"/>
  <c r="J132" i="3"/>
  <c r="J166" i="3"/>
  <c r="J130" i="3"/>
  <c r="J162" i="3"/>
  <c r="BK143" i="3"/>
  <c r="BK132" i="3"/>
  <c r="J154" i="3"/>
  <c r="BK128" i="3"/>
  <c r="BK140" i="3"/>
  <c r="BK131" i="2"/>
  <c r="BK130" i="2"/>
  <c r="BK136" i="2"/>
  <c r="J138" i="2"/>
  <c r="J145" i="2"/>
  <c r="BK147" i="2"/>
  <c r="J164" i="3"/>
  <c r="J172" i="3"/>
  <c r="J143" i="3"/>
  <c r="J145" i="3"/>
  <c r="J160" i="3"/>
  <c r="BK138" i="3"/>
  <c r="J159" i="3"/>
  <c r="J150" i="3"/>
  <c r="J163" i="3"/>
  <c r="BK135" i="3"/>
  <c r="J147" i="3"/>
  <c r="BK126" i="2"/>
  <c r="J132" i="2"/>
  <c r="BK125" i="2"/>
  <c r="J143" i="2"/>
  <c r="BK139" i="3"/>
  <c r="J152" i="3"/>
  <c r="J144" i="3"/>
  <c r="BK127" i="3"/>
  <c r="BK154" i="3"/>
  <c r="J133" i="3"/>
  <c r="BK144" i="3"/>
  <c r="J139" i="3"/>
  <c r="BK137" i="2"/>
  <c r="BK139" i="2"/>
  <c r="BK143" i="2"/>
  <c r="BK140" i="2"/>
  <c r="J149" i="2"/>
  <c r="J142" i="2"/>
  <c r="BK155" i="3"/>
  <c r="BK167" i="3"/>
  <c r="J129" i="3"/>
  <c r="BK162" i="3"/>
  <c r="J128" i="3"/>
  <c r="J140" i="3"/>
  <c r="J169" i="3"/>
  <c r="J142" i="3"/>
  <c r="BK157" i="3"/>
  <c r="J135" i="3"/>
  <c r="J125" i="2"/>
  <c r="BK128" i="2"/>
  <c r="J137" i="2"/>
  <c r="BK142" i="3"/>
  <c r="J155" i="3"/>
  <c r="J146" i="3"/>
  <c r="BK159" i="3"/>
  <c r="J167" i="3"/>
  <c r="BK150" i="3"/>
  <c r="BK141" i="3"/>
  <c r="J149" i="3"/>
  <c r="J170" i="3"/>
  <c r="BK149" i="2"/>
  <c r="J147" i="2"/>
  <c r="J128" i="2"/>
  <c r="J127" i="2"/>
  <c r="BK145" i="2"/>
  <c r="BK133" i="2"/>
  <c r="J157" i="3"/>
  <c r="BK149" i="3"/>
  <c r="BK161" i="3"/>
  <c r="BK169" i="3"/>
  <c r="J158" i="3"/>
  <c r="J161" i="3"/>
  <c r="BK170" i="3"/>
  <c r="J131" i="3"/>
  <c r="BK145" i="3"/>
  <c r="BK172" i="3"/>
  <c r="BK130" i="3"/>
  <c r="BK146" i="2"/>
  <c r="BK148" i="2"/>
  <c r="J129" i="2"/>
  <c r="J133" i="2"/>
  <c r="J131" i="2"/>
  <c r="J130" i="2"/>
  <c r="J126" i="2"/>
  <c r="BK152" i="3"/>
  <c r="BK158" i="3"/>
  <c r="J171" i="3"/>
  <c r="BK164" i="3"/>
  <c r="BK153" i="3"/>
  <c r="BK160" i="3"/>
  <c r="BK156" i="3"/>
  <c r="J127" i="3"/>
  <c r="BK129" i="3"/>
  <c r="J141" i="3"/>
  <c r="P135" i="2" l="1"/>
  <c r="T144" i="2"/>
  <c r="R124" i="2"/>
  <c r="R123" i="2"/>
  <c r="BK141" i="2"/>
  <c r="J141" i="2" s="1"/>
  <c r="J101" i="2" s="1"/>
  <c r="BK124" i="2"/>
  <c r="J124" i="2" s="1"/>
  <c r="J98" i="2" s="1"/>
  <c r="P144" i="2"/>
  <c r="P124" i="2"/>
  <c r="P123" i="2" s="1"/>
  <c r="BK144" i="2"/>
  <c r="J144" i="2"/>
  <c r="J102" i="2"/>
  <c r="T126" i="3"/>
  <c r="T125" i="3"/>
  <c r="T148" i="3"/>
  <c r="T165" i="3"/>
  <c r="T135" i="2"/>
  <c r="T141" i="2"/>
  <c r="T134" i="2" s="1"/>
  <c r="P126" i="3"/>
  <c r="P125" i="3" s="1"/>
  <c r="P148" i="3"/>
  <c r="R165" i="3"/>
  <c r="BK168" i="3"/>
  <c r="J168" i="3" s="1"/>
  <c r="J104" i="3" s="1"/>
  <c r="R135" i="2"/>
  <c r="R144" i="2"/>
  <c r="R126" i="3"/>
  <c r="R125" i="3"/>
  <c r="BK137" i="3"/>
  <c r="J137" i="3"/>
  <c r="J101" i="3" s="1"/>
  <c r="BK148" i="3"/>
  <c r="J148" i="3"/>
  <c r="J102" i="3"/>
  <c r="BK165" i="3"/>
  <c r="J165" i="3"/>
  <c r="J103" i="3"/>
  <c r="P168" i="3"/>
  <c r="BK135" i="2"/>
  <c r="J135" i="2"/>
  <c r="J100" i="2"/>
  <c r="R141" i="2"/>
  <c r="P137" i="3"/>
  <c r="R148" i="3"/>
  <c r="R168" i="3"/>
  <c r="T124" i="2"/>
  <c r="T123" i="2" s="1"/>
  <c r="T122" i="2" s="1"/>
  <c r="P141" i="2"/>
  <c r="BK126" i="3"/>
  <c r="J126" i="3" s="1"/>
  <c r="J98" i="3" s="1"/>
  <c r="R137" i="3"/>
  <c r="R136" i="3"/>
  <c r="T137" i="3"/>
  <c r="P165" i="3"/>
  <c r="T168" i="3"/>
  <c r="BK134" i="3"/>
  <c r="J134" i="3" s="1"/>
  <c r="J99" i="3" s="1"/>
  <c r="F92" i="3"/>
  <c r="J121" i="3"/>
  <c r="BF153" i="3"/>
  <c r="BF154" i="3"/>
  <c r="BF158" i="3"/>
  <c r="BF160" i="3"/>
  <c r="BF164" i="3"/>
  <c r="BF131" i="3"/>
  <c r="BF132" i="3"/>
  <c r="BF151" i="3"/>
  <c r="BF166" i="3"/>
  <c r="E85" i="3"/>
  <c r="BF129" i="3"/>
  <c r="BF143" i="3"/>
  <c r="BF144" i="3"/>
  <c r="BF146" i="3"/>
  <c r="BF147" i="3"/>
  <c r="BF171" i="3"/>
  <c r="J89" i="3"/>
  <c r="BF135" i="3"/>
  <c r="BF145" i="3"/>
  <c r="BF152" i="3"/>
  <c r="BF156" i="3"/>
  <c r="BF157" i="3"/>
  <c r="BF170" i="3"/>
  <c r="BK123" i="2"/>
  <c r="J123" i="2" s="1"/>
  <c r="J97" i="2" s="1"/>
  <c r="BF142" i="3"/>
  <c r="BF155" i="3"/>
  <c r="BF127" i="3"/>
  <c r="BF128" i="3"/>
  <c r="BF138" i="3"/>
  <c r="BF139" i="3"/>
  <c r="BF149" i="3"/>
  <c r="BF150" i="3"/>
  <c r="BF163" i="3"/>
  <c r="BF130" i="3"/>
  <c r="BF133" i="3"/>
  <c r="BF159" i="3"/>
  <c r="BF161" i="3"/>
  <c r="BF140" i="3"/>
  <c r="BF141" i="3"/>
  <c r="BF162" i="3"/>
  <c r="BF167" i="3"/>
  <c r="BF169" i="3"/>
  <c r="BF172" i="3"/>
  <c r="J92" i="2"/>
  <c r="BF127" i="2"/>
  <c r="BF129" i="2"/>
  <c r="BF143" i="2"/>
  <c r="F119" i="2"/>
  <c r="BF133" i="2"/>
  <c r="BF136" i="2"/>
  <c r="BF139" i="2"/>
  <c r="BF149" i="2"/>
  <c r="E112" i="2"/>
  <c r="BF125" i="2"/>
  <c r="BF147" i="2"/>
  <c r="BF132" i="2"/>
  <c r="BF142" i="2"/>
  <c r="BF146" i="2"/>
  <c r="J89" i="2"/>
  <c r="BF130" i="2"/>
  <c r="BF126" i="2"/>
  <c r="BF131" i="2"/>
  <c r="BF138" i="2"/>
  <c r="BF145" i="2"/>
  <c r="BF148" i="2"/>
  <c r="BF137" i="2"/>
  <c r="BF128" i="2"/>
  <c r="BF140" i="2"/>
  <c r="F33" i="2"/>
  <c r="AZ95" i="1"/>
  <c r="F37" i="3"/>
  <c r="BD96" i="1" s="1"/>
  <c r="F35" i="2"/>
  <c r="BB95" i="1"/>
  <c r="F33" i="3"/>
  <c r="AZ96" i="1" s="1"/>
  <c r="J33" i="2"/>
  <c r="AV95" i="1"/>
  <c r="F35" i="3"/>
  <c r="BB96" i="1" s="1"/>
  <c r="F37" i="2"/>
  <c r="BD95" i="1"/>
  <c r="J33" i="3"/>
  <c r="AV96" i="1" s="1"/>
  <c r="F36" i="2"/>
  <c r="BC95" i="1"/>
  <c r="F36" i="3"/>
  <c r="BC96" i="1" s="1"/>
  <c r="T136" i="3" l="1"/>
  <c r="P136" i="3"/>
  <c r="R134" i="2"/>
  <c r="R122" i="2"/>
  <c r="R124" i="3"/>
  <c r="P124" i="3"/>
  <c r="AU96" i="1"/>
  <c r="T124" i="3"/>
  <c r="P134" i="2"/>
  <c r="P122" i="2"/>
  <c r="AU95" i="1"/>
  <c r="BK134" i="2"/>
  <c r="J134" i="2" s="1"/>
  <c r="J99" i="2" s="1"/>
  <c r="BK136" i="3"/>
  <c r="J136" i="3"/>
  <c r="J100" i="3" s="1"/>
  <c r="BK125" i="3"/>
  <c r="J125" i="3"/>
  <c r="J97" i="3"/>
  <c r="F34" i="2"/>
  <c r="BA95" i="1"/>
  <c r="BC94" i="1"/>
  <c r="AY94" i="1"/>
  <c r="AZ94" i="1"/>
  <c r="AV94" i="1"/>
  <c r="AK29" i="1" s="1"/>
  <c r="F34" i="3"/>
  <c r="BA96" i="1"/>
  <c r="BB94" i="1"/>
  <c r="W31" i="1" s="1"/>
  <c r="J34" i="2"/>
  <c r="AW95" i="1"/>
  <c r="AT95" i="1"/>
  <c r="J34" i="3"/>
  <c r="AW96" i="1"/>
  <c r="AT96" i="1" s="1"/>
  <c r="BD94" i="1"/>
  <c r="W33" i="1"/>
  <c r="BK122" i="2" l="1"/>
  <c r="J122" i="2" s="1"/>
  <c r="J30" i="2" s="1"/>
  <c r="AG95" i="1" s="1"/>
  <c r="BK124" i="3"/>
  <c r="J124" i="3"/>
  <c r="J96" i="3"/>
  <c r="AN95" i="1"/>
  <c r="J96" i="2"/>
  <c r="J39" i="2"/>
  <c r="AU94" i="1"/>
  <c r="BA94" i="1"/>
  <c r="AW94" i="1" s="1"/>
  <c r="AK30" i="1" s="1"/>
  <c r="AX94" i="1"/>
  <c r="W32" i="1"/>
  <c r="W29" i="1"/>
  <c r="J30" i="3" l="1"/>
  <c r="AG96" i="1"/>
  <c r="AT94" i="1"/>
  <c r="W30" i="1"/>
  <c r="J39" i="3" l="1"/>
  <c r="AG94" i="1"/>
  <c r="AK26" i="1"/>
  <c r="AK35" i="1" s="1"/>
  <c r="AN96" i="1"/>
  <c r="AN94" i="1"/>
</calcChain>
</file>

<file path=xl/sharedStrings.xml><?xml version="1.0" encoding="utf-8"?>
<sst xmlns="http://schemas.openxmlformats.org/spreadsheetml/2006/main" count="1320" uniqueCount="353">
  <si>
    <t>Export Komplet</t>
  </si>
  <si>
    <t/>
  </si>
  <si>
    <t>2.0</t>
  </si>
  <si>
    <t>ZAMOK</t>
  </si>
  <si>
    <t>False</t>
  </si>
  <si>
    <t>{0fc29c8e-bd2c-46d7-aa1c-bd0366b1d7f6}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</si>
  <si>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</si>
  <si>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</si>
  <si>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</si>
  <si>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</si>
  <si>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</si>
  <si>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</si>
  <si>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02-09/2024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</si>
  <si>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</si>
  <si>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</si>
  <si>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strechy poľnohospodárskych objektov</t>
  </si>
  <si>
    <t>JKSO:</t>
  </si>
  <si>
    <t>KS:</t>
  </si>
  <si>
    <t>Miesto:</t>
  </si>
  <si>
    <t>Nové Hony</t>
  </si>
  <si>
    <t>Dátum:</t>
  </si>
  <si>
    <t>Objednávateľ:</t>
  </si>
  <si>
    <t>IČO:</t>
  </si>
  <si>
    <t>RIMGAL s.r.o., Rimavská Sobota</t>
  </si>
  <si>
    <t>IČ DPH:</t>
  </si>
  <si>
    <t>Zhotoviteľ:</t>
  </si>
  <si>
    <t>Vyplň údaj</t>
  </si>
  <si>
    <t>Projektant:</t>
  </si>
  <si>
    <t>Mária Danušová, Rimavská Sobota</t>
  </si>
  <si>
    <t>True</t>
  </si>
  <si>
    <t>0,01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</si>
  <si>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</si>
  <si>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</si>
  <si>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</si>
  <si>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</si>
  <si>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</si>
  <si>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</si>
  <si>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</si>
  <si>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</si>
  <si>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</si>
  <si>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</si>
  <si>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</si>
  <si>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</si>
  <si>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</si>
  <si>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</si>
  <si>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</si>
  <si>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</si>
  <si>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</si>
  <si>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</si>
  <si>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</si>
  <si>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</si>
  <si>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</si>
  <si>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</si>
  <si>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</si>
  <si>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</si>
  <si>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</si>
  <si>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</si>
  <si>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</si>
  <si>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</si>
  <si>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</si>
  <si>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</si>
  <si>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</si>
  <si>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</si>
  <si>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</si>
  <si>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</si>
  <si>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</si>
  <si>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</si>
  <si>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</si>
  <si>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</si>
  <si>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</si>
  <si>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</si>
  <si>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</si>
  <si>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</si>
  <si>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</si>
  <si>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</si>
  <si>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</si>
  <si>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</si>
  <si>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</si>
  <si>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</si>
  <si>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02-09-1/2024</t>
  </si>
  <si>
    <t>SO - 01 Znášková Hala (p.č. 128/3)</t>
  </si>
  <si>
    <t>STA</t>
  </si>
  <si>
    <t>1</t>
  </si>
  <si>
    <t>{3fd28bd7-26da-4425-9f3e-4bbc6471c581}</t>
  </si>
  <si>
    <t>02-09-2/2024</t>
  </si>
  <si>
    <t>SO - 02 Hydináreň č. 3 (p.č. 128/9)</t>
  </si>
  <si>
    <t>{5e3db5c8-c9dc-4273-9f73-944e864d2b4f}</t>
  </si>
  <si>
    <t>KRYCÍ LIST ROZPOČTU</t>
  </si>
  <si>
    <t>Objekt:</t>
  </si>
  <si>
    <t>02-09-1/2024 - SO - 01 Znášková Hala (p.č. 128/3)</t>
  </si>
  <si>
    <t>Mária Danušová, Rimavská sobota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</si>
  <si>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</si>
  <si>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</si>
  <si>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</si>
  <si>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</si>
  <si>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</si>
  <si>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</si>
  <si>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9 - Ostatné konštrukcie a práce-búranie</t>
  </si>
  <si>
    <t>PSV - Práce a dodávky PSV</t>
  </si>
  <si>
    <t xml:space="preserve">    764 - Konštrukcie klampiarske</t>
  </si>
  <si>
    <t xml:space="preserve">    765 - Konštrukcie - krytiny tvrdé</t>
  </si>
  <si>
    <t xml:space="preserve">    767 - Konštrukcie doplnkové kovové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</si>
  <si>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</si>
  <si>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</si>
  <si>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</si>
  <si>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</si>
  <si>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</si>
  <si>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</si>
  <si>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</si>
  <si>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</si>
  <si>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</si>
  <si>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</si>
  <si>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</si>
  <si>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</si>
  <si>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</si>
  <si>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</si>
  <si>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</si>
  <si>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</si>
  <si>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</si>
  <si>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</si>
  <si>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941941041.S</t>
  </si>
  <si>
    <t>Montáž lešenia ľahkého pracovného radového s podlahami šírky nad 1,00 do 1,20 m, výšky do 10 m</t>
  </si>
  <si>
    <t>m2</t>
  </si>
  <si>
    <t>4</t>
  </si>
  <si>
    <t>2</t>
  </si>
  <si>
    <t>-68244660</t>
  </si>
  <si>
    <t>941941291.S</t>
  </si>
  <si>
    <t>Príplatok za prvý a každý ďalší i začatý mesiac použitia lešenia ľahkého pracovného radového s podlahami šírky nad 1,00 do 1,20 m, výšky do 10 m</t>
  </si>
  <si>
    <t>-881485946</t>
  </si>
  <si>
    <t>3</t>
  </si>
  <si>
    <t>941941841.S</t>
  </si>
  <si>
    <t>Demontáž lešenia ľahkého pracovného radového s podlahami šírky nad 1,00 do 1,20 m, výšky do 10 m</t>
  </si>
  <si>
    <t>-450134634</t>
  </si>
  <si>
    <t>941955002.S</t>
  </si>
  <si>
    <t>Lešenie ľahké pracovné pomocné s výškou lešeňovej podlahy nad 1,20 do 1,90 m</t>
  </si>
  <si>
    <t>-425510246</t>
  </si>
  <si>
    <t>5</t>
  </si>
  <si>
    <t>979081111.S</t>
  </si>
  <si>
    <t>Odvoz sutiny a vybúraných hmôt na skládku do 1 km</t>
  </si>
  <si>
    <t>t</t>
  </si>
  <si>
    <t>37964453</t>
  </si>
  <si>
    <t>6</t>
  </si>
  <si>
    <t>979081121.S</t>
  </si>
  <si>
    <t>Odvoz sutiny a vybúraných hmôt na skládku za každý ďalší 1 km</t>
  </si>
  <si>
    <t>-441258532</t>
  </si>
  <si>
    <t>7</t>
  </si>
  <si>
    <t>979082111.S</t>
  </si>
  <si>
    <t>Vnútrostavenisková doprava sutiny a vybúraných hmôt do 10 m</t>
  </si>
  <si>
    <t>518184669</t>
  </si>
  <si>
    <t>8</t>
  </si>
  <si>
    <t>979089411.S</t>
  </si>
  <si>
    <t>Poplatok za skládku - izolačné materiály a materiály obsahujúce azbest (17 06 ), nebezpečné</t>
  </si>
  <si>
    <t>924173777</t>
  </si>
  <si>
    <t>979089861.S</t>
  </si>
  <si>
    <t>Poplatok za likvidáciu stavebného odpadu a materiálu - iné materiály</t>
  </si>
  <si>
    <t>600733257</t>
  </si>
  <si>
    <t>PSV</t>
  </si>
  <si>
    <t>Práce a dodávky PSV</t>
  </si>
  <si>
    <t>764</t>
  </si>
  <si>
    <t>Konštrukcie klampiarske</t>
  </si>
  <si>
    <t>10</t>
  </si>
  <si>
    <t>764331250.S</t>
  </si>
  <si>
    <t>Lemovanie z pozinkovaného PZ plechu, múrov na strechách s tvrdou krytinou r.š. 500 mm</t>
  </si>
  <si>
    <t>m</t>
  </si>
  <si>
    <t>16</t>
  </si>
  <si>
    <t>385584208</t>
  </si>
  <si>
    <t>11</t>
  </si>
  <si>
    <t>764352227.S</t>
  </si>
  <si>
    <t>Žľaby z pozinkovaného PZ plechu, pododkvapové polkruhové r.š. 330 mm</t>
  </si>
  <si>
    <t>-497375115</t>
  </si>
  <si>
    <t>12</t>
  </si>
  <si>
    <t>764359212.S</t>
  </si>
  <si>
    <t>Kotlík kónický z pozinkovaného PZ plechu, pre rúry s priemerom od 100 do 125 mm</t>
  </si>
  <si>
    <t>ks</t>
  </si>
  <si>
    <t>-1199637329</t>
  </si>
  <si>
    <t>13</t>
  </si>
  <si>
    <t>764751112.S</t>
  </si>
  <si>
    <t>Zvodová rúra kruhová pozink farebný vrátane príslušenstva, priemer 100 mm</t>
  </si>
  <si>
    <t>636145471</t>
  </si>
  <si>
    <t>14</t>
  </si>
  <si>
    <t>998764202.S</t>
  </si>
  <si>
    <t>Presun hmôt pre konštrukcie klampiarske v objektoch výšky nad 6 do 12 m</t>
  </si>
  <si>
    <t>%</t>
  </si>
  <si>
    <t>-839382582</t>
  </si>
  <si>
    <t>765</t>
  </si>
  <si>
    <t>Konštrukcie - krytiny tvrdé</t>
  </si>
  <si>
    <t>15</t>
  </si>
  <si>
    <t>765323830.S</t>
  </si>
  <si>
    <t>Demontáž vlnoviek z azbestocementu do sute na drevenej alebo oceľovej konštrukcii, sklon do 45°,-0,02200 t</t>
  </si>
  <si>
    <t>-1919531828</t>
  </si>
  <si>
    <t>998765202.S</t>
  </si>
  <si>
    <t>Presun hmôt pre tvrdé krytiny v objektoch výšky nad 6 do 12 m</t>
  </si>
  <si>
    <t>-43077463</t>
  </si>
  <si>
    <t>767</t>
  </si>
  <si>
    <t>Konštrukcie doplnkové kovové</t>
  </si>
  <si>
    <t>17</t>
  </si>
  <si>
    <t>767397101.S</t>
  </si>
  <si>
    <t>Montáž strešných sendvičových panelov na OK, hrúbky do 80 mm</t>
  </si>
  <si>
    <t>-1358569312</t>
  </si>
  <si>
    <t>18</t>
  </si>
  <si>
    <t>M</t>
  </si>
  <si>
    <t>553260001400.S.1</t>
  </si>
  <si>
    <t>Panel sendvičový s polyuretánovým jadrom, hr. jadra 40 mm - Agro podhľad sklolaminát</t>
  </si>
  <si>
    <t>32</t>
  </si>
  <si>
    <t>-131239824</t>
  </si>
  <si>
    <t>19</t>
  </si>
  <si>
    <t>767411101.S</t>
  </si>
  <si>
    <t>Montáž opláštenia sendvičovými stenovými panelmi s viditeľným spojom na OK, hrúbky do 100 mm</t>
  </si>
  <si>
    <t>-1851562675</t>
  </si>
  <si>
    <t>553250002300.S</t>
  </si>
  <si>
    <t>Panel sendvičový z tvrdej polyuretánovej peny PIR, hr. jadra 60 mm</t>
  </si>
  <si>
    <t>-354520290</t>
  </si>
  <si>
    <t>21</t>
  </si>
  <si>
    <t>998767202.S</t>
  </si>
  <si>
    <t>Presun hmôt pre kovové stavebné doplnkové konštrukcie v objektoch výšky nad 6 do 12 m</t>
  </si>
  <si>
    <t>-403845018</t>
  </si>
  <si>
    <t>02-09-2/2024 - SO - 02 Hydináreň č. 3 (p.č. 128/9)</t>
  </si>
  <si>
    <t xml:space="preserve">    99 - Presun hmôt HSV</t>
  </si>
  <si>
    <t xml:space="preserve">    762 - Konštrukcie tesárske</t>
  </si>
  <si>
    <t xml:space="preserve">    766 - Konštrukcie stolárske</t>
  </si>
  <si>
    <t>941941031.S</t>
  </si>
  <si>
    <t>Montáž lešenia ľahkého pracovného radového s podlahami šírky od 0,80 do 1,00 m, výšky do 10 m</t>
  </si>
  <si>
    <t>945479934</t>
  </si>
  <si>
    <t>941941191.S</t>
  </si>
  <si>
    <t>Príplatok za prvý a každý ďalší i začatý mesiac použitia lešenia ľahkého pracovného radového s podlahami šírky od 0,80 do 1,00 m, výšky do 10 m</t>
  </si>
  <si>
    <t>-69813711</t>
  </si>
  <si>
    <t>941941831.S</t>
  </si>
  <si>
    <t>Demontáž lešenia ľahkého pracovného radového s podlahami šírky nad 0,80 do 1,00 m, výšky do 10 m</t>
  </si>
  <si>
    <t>1027717430</t>
  </si>
  <si>
    <t>1440191396</t>
  </si>
  <si>
    <t>-200500798</t>
  </si>
  <si>
    <t>-1161752803</t>
  </si>
  <si>
    <t>979089012.S</t>
  </si>
  <si>
    <t>Poplatok za skládku - betón, tehly, dlaždice (17 01) ker. krytina</t>
  </si>
  <si>
    <t>1580624294</t>
  </si>
  <si>
    <t>99</t>
  </si>
  <si>
    <t>Presun hmôt HSV</t>
  </si>
  <si>
    <t>999281111.S</t>
  </si>
  <si>
    <t>Presun hmôt pre opravy a údržbu objektov vrátane vonkajších plášťov výšky do 25 m</t>
  </si>
  <si>
    <t>2129551523</t>
  </si>
  <si>
    <t>762</t>
  </si>
  <si>
    <t>Konštrukcie tesárske</t>
  </si>
  <si>
    <t>762331812.S</t>
  </si>
  <si>
    <t>Demontáž viazaných konštrukcií krovov so sklonom do 60°, prierezovej plochy 120 - 224 cm2, -0,01400 t</t>
  </si>
  <si>
    <t>964680355</t>
  </si>
  <si>
    <t>762332120.S</t>
  </si>
  <si>
    <t>Montáž viazaných konštrukcií krovov striech z reziva priemernej plochy 120 - 224 cm2</t>
  </si>
  <si>
    <t>-1701203266</t>
  </si>
  <si>
    <t>605470000400.S</t>
  </si>
  <si>
    <t>Hranoly drevené zo smreku, nehobľované, masív, sušené 14±2%, triedy 3A STN 480055, bez defektov, hniloby, hrčí</t>
  </si>
  <si>
    <t>m3</t>
  </si>
  <si>
    <t>765496110</t>
  </si>
  <si>
    <t>762341202.S</t>
  </si>
  <si>
    <t>Montáž latovania zložitých striech pre sklon do 60°</t>
  </si>
  <si>
    <t>1006582538</t>
  </si>
  <si>
    <t>605430000203.S</t>
  </si>
  <si>
    <t>Laty a lišty z mäkkého reziva neopracované omietané impregnované akosť I</t>
  </si>
  <si>
    <t>145581218</t>
  </si>
  <si>
    <t>762341253.S</t>
  </si>
  <si>
    <t>Montáž kontralát pre sklon nad 35°</t>
  </si>
  <si>
    <t>147852991</t>
  </si>
  <si>
    <t>1900285080</t>
  </si>
  <si>
    <t>762342812.S</t>
  </si>
  <si>
    <t>Demontáž latovania striech so sklonom do 60° pri osovej vzdialenosti lát 0,22 - 0,50 m, -0,00500 t</t>
  </si>
  <si>
    <t>2000680288</t>
  </si>
  <si>
    <t>762395000.S</t>
  </si>
  <si>
    <t>Spojovacie prostriedky pre viazané konštrukcie krovov, debnenie a laťovanie, nadstrešné konštr., spádové kliny - svorky, dosky, klince, pásová oceľ, vruty</t>
  </si>
  <si>
    <t>812260228</t>
  </si>
  <si>
    <t>998762202.S</t>
  </si>
  <si>
    <t>Presun hmôt pre konštrukcie tesárske v objektoch výšky do 12 m</t>
  </si>
  <si>
    <t>368099400</t>
  </si>
  <si>
    <t>764171102.S</t>
  </si>
  <si>
    <t>Krytina škridloplech pozink farebný veľkoformátová, sklon strechy nad 30° do 45°</t>
  </si>
  <si>
    <t>332208180</t>
  </si>
  <si>
    <t>764171232.S</t>
  </si>
  <si>
    <t>Záveterná lišta pozink farebný, r.š. do 370 mm, sklon strechy 30° od 45°</t>
  </si>
  <si>
    <t>-229831719</t>
  </si>
  <si>
    <t>764171242.S</t>
  </si>
  <si>
    <t>Úžľabie s tesnením pozink farebný, r.š. do 500 mm, sklon strechy od 30° do 45°</t>
  </si>
  <si>
    <t>1960000223</t>
  </si>
  <si>
    <t>22</t>
  </si>
  <si>
    <t>764171245.S</t>
  </si>
  <si>
    <t>Lemovanie múru bočné pozink farebný, r.š. do 310 mm, sklon strechy 30° od 45°</t>
  </si>
  <si>
    <t>-718896805</t>
  </si>
  <si>
    <t>23</t>
  </si>
  <si>
    <t>764171247.S</t>
  </si>
  <si>
    <t>Pultové lemovanie pozink farebný, r.š. do 250 mm, sklon strechy do 30°</t>
  </si>
  <si>
    <t>1283985467</t>
  </si>
  <si>
    <t>24</t>
  </si>
  <si>
    <t>764171254.S</t>
  </si>
  <si>
    <t>Hrebenáč oblý s prevetrávacím pásom pozink farebný, r.š. do 410 mm, sklon strechy do 30°</t>
  </si>
  <si>
    <t>-496989074</t>
  </si>
  <si>
    <t>25</t>
  </si>
  <si>
    <t>764171261.S</t>
  </si>
  <si>
    <t>Čelo hrebenáča - štít pozink farebný, sklon strechy od 30° do 45°</t>
  </si>
  <si>
    <t>532582960</t>
  </si>
  <si>
    <t>26</t>
  </si>
  <si>
    <t>764173262.S</t>
  </si>
  <si>
    <t>Ukončenie hrebenáča - nárožie pozink farebný, sklon strechy od 30° do 45°</t>
  </si>
  <si>
    <t>-187358108</t>
  </si>
  <si>
    <t>27</t>
  </si>
  <si>
    <t>764430430.S</t>
  </si>
  <si>
    <t>Oplechovanie muriva a atík z pozinkovaného farbeného PZf plechu, vrátane rohov r.š. 400 mm</t>
  </si>
  <si>
    <t>-287504346</t>
  </si>
  <si>
    <t>28</t>
  </si>
  <si>
    <t>292179227</t>
  </si>
  <si>
    <t>29</t>
  </si>
  <si>
    <t>764751132.S</t>
  </si>
  <si>
    <t>Koleno zvodovej rúry pozink farebný, priemer 100 mm</t>
  </si>
  <si>
    <t>1079893518</t>
  </si>
  <si>
    <t>30</t>
  </si>
  <si>
    <t>764751142.S</t>
  </si>
  <si>
    <t>Koleno výtokové zvodovej rúry pozink farebný, priemer 100 mm</t>
  </si>
  <si>
    <t>-1414925005</t>
  </si>
  <si>
    <t>31</t>
  </si>
  <si>
    <t>764761122.S</t>
  </si>
  <si>
    <t>Žľab pododkvapový polkruhový pozink farebný vrátane čela, hákov, rohov, kútov, r.š. 330 mm</t>
  </si>
  <si>
    <t>550443708</t>
  </si>
  <si>
    <t>764761232.S</t>
  </si>
  <si>
    <t>Kotlík žľabový oválny pozink farebný, rozmer (r.š./D) 330/100 mm</t>
  </si>
  <si>
    <t>-1702772500</t>
  </si>
  <si>
    <t>33</t>
  </si>
  <si>
    <t>764900002.S</t>
  </si>
  <si>
    <t>Kontaktná paropriepustná fólia pod strešnú krytinu, plošná hmotnosť 140 g/m2</t>
  </si>
  <si>
    <t>-578521908</t>
  </si>
  <si>
    <t>34</t>
  </si>
  <si>
    <t>-959233953</t>
  </si>
  <si>
    <t>35</t>
  </si>
  <si>
    <t>765311810.S</t>
  </si>
  <si>
    <t>Demontáž keramickej krytiny pálenej uloženej na sucho od 15 ks/m2, do sutiny, sklon strechy do 45°, -0,05t</t>
  </si>
  <si>
    <t>353617795</t>
  </si>
  <si>
    <t>36</t>
  </si>
  <si>
    <t>765318866.S</t>
  </si>
  <si>
    <t>Demontáž hrebeňa a nárožia z keramickej krytiny pálenej uloženej na sucho, do sutiny, sklon strechy do 45°, -0,02t</t>
  </si>
  <si>
    <t>1459849798</t>
  </si>
  <si>
    <t>766</t>
  </si>
  <si>
    <t>Konštrukcie stolárske</t>
  </si>
  <si>
    <t>37</t>
  </si>
  <si>
    <t>766641161.S</t>
  </si>
  <si>
    <t>Montáž dverí plastových, vchodových, 1 m obvodu dverí</t>
  </si>
  <si>
    <t>-1755722346</t>
  </si>
  <si>
    <t>38</t>
  </si>
  <si>
    <t>611420000100.S.1</t>
  </si>
  <si>
    <t>Vchodové dvere plastové otváravé dvojkrídlové, plné, vxš 2600x2000 mm</t>
  </si>
  <si>
    <t>-211984253</t>
  </si>
  <si>
    <t>39</t>
  </si>
  <si>
    <t>611420000100.S.2</t>
  </si>
  <si>
    <t>Vchodové dvere plastové otváravé, dvojkrídlové, plné, vxš 1800x1200 mm</t>
  </si>
  <si>
    <t>397264145</t>
  </si>
  <si>
    <t>40</t>
  </si>
  <si>
    <t>998766202.S</t>
  </si>
  <si>
    <t>Presun hmot pre konštrukcie stolárske v objektoch výšky nad 6 do 12 m</t>
  </si>
  <si>
    <t>1548569023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</si>
</sst>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1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167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167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167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33" fillId="0" borderId="22" xfId="0" applyFont="1" applyBorder="1" applyAlignment="1">
      <alignment horizontal="center" vertical="center"/>
    </xf>
    <xf numFmtId="49" fontId="33" fillId="0" borderId="22" xfId="0" applyNumberFormat="1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center" vertical="center" wrapText="1"/>
    </xf>
    <xf numFmtId="167" fontId="33" fillId="0" borderId="22" xfId="0" applyNumberFormat="1" applyFont="1" applyBorder="1" applyAlignment="1">
      <alignment vertical="center"/>
    </xf>
    <xf numFmtId="167" fontId="33" fillId="2" borderId="22" xfId="0" applyNumberFormat="1" applyFont="1" applyFill="1" applyBorder="1" applyAlignment="1" applyProtection="1">
      <alignment vertical="center"/>
      <protection locked="0"/>
    </xf>
    <xf numFmtId="0" fontId="34" fillId="0" borderId="22" xfId="0" applyFont="1" applyBorder="1" applyAlignment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14" fontId="2" fillId="2" borderId="0" xfId="0" applyNumberFormat="1" applyFont="1" applyFill="1" applyAlignment="1" applyProtection="1">
      <alignment horizontal="left" vertical="center"/>
      <protection locked="0"/>
    </xf>
    <xf numFmtId="0" fontId="0" fillId="0" borderId="0" xfId="0"/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opLeftCell="A131" workbookViewId="0">
      <selection activeCell="AL6" sqref="AL6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6.950000000000003" customHeight="1">
      <c r="AR2" s="165"/>
      <c r="AS2" s="165"/>
      <c r="AT2" s="165"/>
      <c r="AU2" s="165"/>
      <c r="AV2" s="165"/>
      <c r="AW2" s="165"/>
      <c r="AX2" s="165"/>
      <c r="AY2" s="165"/>
      <c r="AZ2" s="165"/>
      <c r="BA2" s="165"/>
      <c r="BB2" s="165"/>
      <c r="BC2" s="165"/>
      <c r="BD2" s="165"/>
      <c r="BE2" s="165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6"/>
      <c r="D4" s="17" t="s">
        <v>8</v>
      </c>
      <c r="AR4" s="16"/>
      <c r="AS4" s="18" t="s">
        <v>9</v>
      </c>
      <c r="BE4" s="19" t="s">
        <v>10</v>
      </c>
      <c r="BS4" s="13" t="s">
        <v>6</v>
      </c>
    </row>
    <row r="5" spans="1:74" ht="12" customHeight="1">
      <c r="B5" s="16"/>
      <c r="D5" s="20" t="s">
        <v>11</v>
      </c>
      <c r="K5" s="198" t="s">
        <v>12</v>
      </c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R5" s="16"/>
      <c r="BE5" s="195" t="s">
        <v>13</v>
      </c>
      <c r="BS5" s="13" t="s">
        <v>6</v>
      </c>
    </row>
    <row r="6" spans="1:74" ht="36.950000000000003" customHeight="1">
      <c r="B6" s="16"/>
      <c r="D6" s="22" t="s">
        <v>14</v>
      </c>
      <c r="K6" s="199" t="s">
        <v>15</v>
      </c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R6" s="16"/>
      <c r="BE6" s="196"/>
      <c r="BS6" s="13" t="s">
        <v>6</v>
      </c>
    </row>
    <row r="7" spans="1:74" ht="12" customHeight="1">
      <c r="B7" s="16"/>
      <c r="D7" s="23" t="s">
        <v>16</v>
      </c>
      <c r="K7" s="21" t="s">
        <v>1</v>
      </c>
      <c r="AK7" s="23" t="s">
        <v>17</v>
      </c>
      <c r="AN7" s="21" t="s">
        <v>1</v>
      </c>
      <c r="AR7" s="16"/>
      <c r="BE7" s="196"/>
      <c r="BS7" s="13" t="s">
        <v>6</v>
      </c>
    </row>
    <row r="8" spans="1:74" ht="12" customHeight="1">
      <c r="B8" s="16"/>
      <c r="D8" s="23" t="s">
        <v>18</v>
      </c>
      <c r="K8" s="21" t="s">
        <v>19</v>
      </c>
      <c r="AK8" s="23" t="s">
        <v>20</v>
      </c>
      <c r="AN8" s="164">
        <v>45351</v>
      </c>
      <c r="AR8" s="16"/>
      <c r="BE8" s="196"/>
      <c r="BS8" s="13" t="s">
        <v>6</v>
      </c>
    </row>
    <row r="9" spans="1:74" ht="14.45" customHeight="1">
      <c r="B9" s="16"/>
      <c r="AR9" s="16"/>
      <c r="BE9" s="196"/>
      <c r="BS9" s="13" t="s">
        <v>6</v>
      </c>
    </row>
    <row r="10" spans="1:74" ht="12" customHeight="1">
      <c r="B10" s="16"/>
      <c r="D10" s="23" t="s">
        <v>21</v>
      </c>
      <c r="AK10" s="23" t="s">
        <v>22</v>
      </c>
      <c r="AN10" s="21" t="s">
        <v>1</v>
      </c>
      <c r="AR10" s="16"/>
      <c r="BE10" s="196"/>
      <c r="BS10" s="13" t="s">
        <v>6</v>
      </c>
    </row>
    <row r="11" spans="1:74" ht="18.399999999999999" customHeight="1">
      <c r="B11" s="16"/>
      <c r="E11" s="21" t="s">
        <v>23</v>
      </c>
      <c r="AK11" s="23" t="s">
        <v>24</v>
      </c>
      <c r="AN11" s="21" t="s">
        <v>1</v>
      </c>
      <c r="AR11" s="16"/>
      <c r="BE11" s="196"/>
      <c r="BS11" s="13" t="s">
        <v>6</v>
      </c>
    </row>
    <row r="12" spans="1:74" ht="6.95" customHeight="1">
      <c r="B12" s="16"/>
      <c r="AR12" s="16"/>
      <c r="BE12" s="196"/>
      <c r="BS12" s="13" t="s">
        <v>6</v>
      </c>
    </row>
    <row r="13" spans="1:74" ht="12" customHeight="1">
      <c r="B13" s="16"/>
      <c r="D13" s="23" t="s">
        <v>25</v>
      </c>
      <c r="AK13" s="23" t="s">
        <v>22</v>
      </c>
      <c r="AN13" s="25" t="s">
        <v>26</v>
      </c>
      <c r="AR13" s="16"/>
      <c r="BE13" s="196"/>
      <c r="BS13" s="13" t="s">
        <v>6</v>
      </c>
    </row>
    <row r="14" spans="1:74" ht="12.75">
      <c r="B14" s="16"/>
      <c r="E14" s="200" t="s">
        <v>26</v>
      </c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3" t="s">
        <v>24</v>
      </c>
      <c r="AN14" s="25" t="s">
        <v>26</v>
      </c>
      <c r="AR14" s="16"/>
      <c r="BE14" s="196"/>
      <c r="BS14" s="13" t="s">
        <v>6</v>
      </c>
    </row>
    <row r="15" spans="1:74" ht="6.95" customHeight="1">
      <c r="B15" s="16"/>
      <c r="AR15" s="16"/>
      <c r="BE15" s="196"/>
      <c r="BS15" s="13" t="s">
        <v>4</v>
      </c>
    </row>
    <row r="16" spans="1:74" ht="12" customHeight="1">
      <c r="B16" s="16"/>
      <c r="D16" s="23" t="s">
        <v>27</v>
      </c>
      <c r="AK16" s="23" t="s">
        <v>22</v>
      </c>
      <c r="AN16" s="21" t="s">
        <v>1</v>
      </c>
      <c r="AR16" s="16"/>
      <c r="BE16" s="196"/>
      <c r="BS16" s="13" t="s">
        <v>4</v>
      </c>
    </row>
    <row r="17" spans="2:71" ht="18.399999999999999" customHeight="1">
      <c r="B17" s="16"/>
      <c r="E17" s="21" t="s">
        <v>28</v>
      </c>
      <c r="AK17" s="23" t="s">
        <v>24</v>
      </c>
      <c r="AN17" s="21" t="s">
        <v>1</v>
      </c>
      <c r="AR17" s="16"/>
      <c r="BE17" s="196"/>
      <c r="BS17" s="13" t="s">
        <v>29</v>
      </c>
    </row>
    <row r="18" spans="2:71" ht="6.95" customHeight="1">
      <c r="B18" s="16"/>
      <c r="AR18" s="16"/>
      <c r="BE18" s="196"/>
      <c r="BS18" s="13" t="s">
        <v>30</v>
      </c>
    </row>
    <row r="19" spans="2:71" ht="12" customHeight="1">
      <c r="B19" s="16"/>
      <c r="D19" s="23" t="s">
        <v>31</v>
      </c>
      <c r="AK19" s="23" t="s">
        <v>22</v>
      </c>
      <c r="AN19" s="21" t="s">
        <v>1</v>
      </c>
      <c r="AR19" s="16"/>
      <c r="BE19" s="196"/>
      <c r="BS19" s="13" t="s">
        <v>30</v>
      </c>
    </row>
    <row r="20" spans="2:71" ht="18.399999999999999" customHeight="1">
      <c r="B20" s="16"/>
      <c r="E20" s="21" t="s">
        <v>32</v>
      </c>
      <c r="AK20" s="23" t="s">
        <v>24</v>
      </c>
      <c r="AN20" s="21" t="s">
        <v>1</v>
      </c>
      <c r="AR20" s="16"/>
      <c r="BE20" s="196"/>
      <c r="BS20" s="13" t="s">
        <v>29</v>
      </c>
    </row>
    <row r="21" spans="2:71" ht="6.95" customHeight="1">
      <c r="B21" s="16"/>
      <c r="AR21" s="16"/>
      <c r="BE21" s="196"/>
    </row>
    <row r="22" spans="2:71" ht="12" customHeight="1">
      <c r="B22" s="16"/>
      <c r="D22" s="23" t="s">
        <v>33</v>
      </c>
      <c r="AR22" s="16"/>
      <c r="BE22" s="196"/>
    </row>
    <row r="23" spans="2:71" ht="16.5" customHeight="1">
      <c r="B23" s="16"/>
      <c r="E23" s="202" t="s">
        <v>1</v>
      </c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R23" s="16"/>
      <c r="BE23" s="196"/>
    </row>
    <row r="24" spans="2:71" ht="6.95" customHeight="1">
      <c r="B24" s="16"/>
      <c r="AR24" s="16"/>
      <c r="BE24" s="196"/>
    </row>
    <row r="25" spans="2:7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96"/>
    </row>
    <row r="26" spans="2:71" s="1" customFormat="1" ht="25.9" customHeight="1">
      <c r="B26" s="28"/>
      <c r="D26" s="29" t="s">
        <v>34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03">
        <f>ROUND(AG94,2)</f>
        <v>0</v>
      </c>
      <c r="AL26" s="204"/>
      <c r="AM26" s="204"/>
      <c r="AN26" s="204"/>
      <c r="AO26" s="204"/>
      <c r="AR26" s="28"/>
      <c r="BE26" s="196"/>
    </row>
    <row r="27" spans="2:71" s="1" customFormat="1" ht="6.95" customHeight="1">
      <c r="B27" s="28"/>
      <c r="AR27" s="28"/>
      <c r="BE27" s="196"/>
    </row>
    <row r="28" spans="2:71" s="1" customFormat="1" ht="12.75">
      <c r="B28" s="28"/>
      <c r="L28" s="205" t="s">
        <v>35</v>
      </c>
      <c r="M28" s="205"/>
      <c r="N28" s="205"/>
      <c r="O28" s="205"/>
      <c r="P28" s="205"/>
      <c r="W28" s="205" t="s">
        <v>36</v>
      </c>
      <c r="X28" s="205"/>
      <c r="Y28" s="205"/>
      <c r="Z28" s="205"/>
      <c r="AA28" s="205"/>
      <c r="AB28" s="205"/>
      <c r="AC28" s="205"/>
      <c r="AD28" s="205"/>
      <c r="AE28" s="205"/>
      <c r="AK28" s="205" t="s">
        <v>37</v>
      </c>
      <c r="AL28" s="205"/>
      <c r="AM28" s="205"/>
      <c r="AN28" s="205"/>
      <c r="AO28" s="205"/>
      <c r="AR28" s="28"/>
      <c r="BE28" s="196"/>
    </row>
    <row r="29" spans="2:71" s="2" customFormat="1" ht="14.45" customHeight="1">
      <c r="B29" s="32"/>
      <c r="D29" s="23" t="s">
        <v>38</v>
      </c>
      <c r="F29" s="33" t="s">
        <v>39</v>
      </c>
      <c r="L29" s="187">
        <v>0.2</v>
      </c>
      <c r="M29" s="186"/>
      <c r="N29" s="186"/>
      <c r="O29" s="186"/>
      <c r="P29" s="186"/>
      <c r="Q29" s="34"/>
      <c r="R29" s="34"/>
      <c r="S29" s="34"/>
      <c r="T29" s="34"/>
      <c r="U29" s="34"/>
      <c r="V29" s="34"/>
      <c r="W29" s="185">
        <f>ROUND(AZ94, 2)</f>
        <v>0</v>
      </c>
      <c r="X29" s="186"/>
      <c r="Y29" s="186"/>
      <c r="Z29" s="186"/>
      <c r="AA29" s="186"/>
      <c r="AB29" s="186"/>
      <c r="AC29" s="186"/>
      <c r="AD29" s="186"/>
      <c r="AE29" s="186"/>
      <c r="AF29" s="34"/>
      <c r="AG29" s="34"/>
      <c r="AH29" s="34"/>
      <c r="AI29" s="34"/>
      <c r="AJ29" s="34"/>
      <c r="AK29" s="185">
        <f>ROUND(AV94, 2)</f>
        <v>0</v>
      </c>
      <c r="AL29" s="186"/>
      <c r="AM29" s="186"/>
      <c r="AN29" s="186"/>
      <c r="AO29" s="186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  <c r="BE29" s="197"/>
    </row>
    <row r="30" spans="2:71" s="2" customFormat="1" ht="14.45" customHeight="1">
      <c r="B30" s="32"/>
      <c r="F30" s="33" t="s">
        <v>40</v>
      </c>
      <c r="L30" s="187">
        <v>0.2</v>
      </c>
      <c r="M30" s="186"/>
      <c r="N30" s="186"/>
      <c r="O30" s="186"/>
      <c r="P30" s="186"/>
      <c r="Q30" s="34"/>
      <c r="R30" s="34"/>
      <c r="S30" s="34"/>
      <c r="T30" s="34"/>
      <c r="U30" s="34"/>
      <c r="V30" s="34"/>
      <c r="W30" s="185">
        <f>ROUND(BA94, 2)</f>
        <v>0</v>
      </c>
      <c r="X30" s="186"/>
      <c r="Y30" s="186"/>
      <c r="Z30" s="186"/>
      <c r="AA30" s="186"/>
      <c r="AB30" s="186"/>
      <c r="AC30" s="186"/>
      <c r="AD30" s="186"/>
      <c r="AE30" s="186"/>
      <c r="AF30" s="34"/>
      <c r="AG30" s="34"/>
      <c r="AH30" s="34"/>
      <c r="AI30" s="34"/>
      <c r="AJ30" s="34"/>
      <c r="AK30" s="185">
        <f>ROUND(AW94, 2)</f>
        <v>0</v>
      </c>
      <c r="AL30" s="186"/>
      <c r="AM30" s="186"/>
      <c r="AN30" s="186"/>
      <c r="AO30" s="186"/>
      <c r="AP30" s="34"/>
      <c r="AQ30" s="34"/>
      <c r="AR30" s="35"/>
      <c r="AS30" s="34"/>
      <c r="AT30" s="34"/>
      <c r="AU30" s="34"/>
      <c r="AV30" s="34"/>
      <c r="AW30" s="34"/>
      <c r="AX30" s="34"/>
      <c r="AY30" s="34"/>
      <c r="AZ30" s="34"/>
      <c r="BE30" s="197"/>
    </row>
    <row r="31" spans="2:71" s="2" customFormat="1" ht="14.45" hidden="1" customHeight="1">
      <c r="B31" s="32"/>
      <c r="F31" s="23" t="s">
        <v>41</v>
      </c>
      <c r="L31" s="194">
        <v>0.2</v>
      </c>
      <c r="M31" s="193"/>
      <c r="N31" s="193"/>
      <c r="O31" s="193"/>
      <c r="P31" s="193"/>
      <c r="W31" s="192">
        <f>ROUND(BB94, 2)</f>
        <v>0</v>
      </c>
      <c r="X31" s="193"/>
      <c r="Y31" s="193"/>
      <c r="Z31" s="193"/>
      <c r="AA31" s="193"/>
      <c r="AB31" s="193"/>
      <c r="AC31" s="193"/>
      <c r="AD31" s="193"/>
      <c r="AE31" s="193"/>
      <c r="AK31" s="192">
        <v>0</v>
      </c>
      <c r="AL31" s="193"/>
      <c r="AM31" s="193"/>
      <c r="AN31" s="193"/>
      <c r="AO31" s="193"/>
      <c r="AR31" s="32"/>
      <c r="BE31" s="197"/>
    </row>
    <row r="32" spans="2:71" s="2" customFormat="1" ht="14.45" hidden="1" customHeight="1">
      <c r="B32" s="32"/>
      <c r="F32" s="23" t="s">
        <v>42</v>
      </c>
      <c r="L32" s="194">
        <v>0.2</v>
      </c>
      <c r="M32" s="193"/>
      <c r="N32" s="193"/>
      <c r="O32" s="193"/>
      <c r="P32" s="193"/>
      <c r="W32" s="192">
        <f>ROUND(BC94, 2)</f>
        <v>0</v>
      </c>
      <c r="X32" s="193"/>
      <c r="Y32" s="193"/>
      <c r="Z32" s="193"/>
      <c r="AA32" s="193"/>
      <c r="AB32" s="193"/>
      <c r="AC32" s="193"/>
      <c r="AD32" s="193"/>
      <c r="AE32" s="193"/>
      <c r="AK32" s="192">
        <v>0</v>
      </c>
      <c r="AL32" s="193"/>
      <c r="AM32" s="193"/>
      <c r="AN32" s="193"/>
      <c r="AO32" s="193"/>
      <c r="AR32" s="32"/>
      <c r="BE32" s="197"/>
    </row>
    <row r="33" spans="2:57" s="2" customFormat="1" ht="14.45" hidden="1" customHeight="1">
      <c r="B33" s="32"/>
      <c r="F33" s="33" t="s">
        <v>43</v>
      </c>
      <c r="L33" s="187">
        <v>0</v>
      </c>
      <c r="M33" s="186"/>
      <c r="N33" s="186"/>
      <c r="O33" s="186"/>
      <c r="P33" s="186"/>
      <c r="Q33" s="34"/>
      <c r="R33" s="34"/>
      <c r="S33" s="34"/>
      <c r="T33" s="34"/>
      <c r="U33" s="34"/>
      <c r="V33" s="34"/>
      <c r="W33" s="185">
        <f>ROUND(BD94, 2)</f>
        <v>0</v>
      </c>
      <c r="X33" s="186"/>
      <c r="Y33" s="186"/>
      <c r="Z33" s="186"/>
      <c r="AA33" s="186"/>
      <c r="AB33" s="186"/>
      <c r="AC33" s="186"/>
      <c r="AD33" s="186"/>
      <c r="AE33" s="186"/>
      <c r="AF33" s="34"/>
      <c r="AG33" s="34"/>
      <c r="AH33" s="34"/>
      <c r="AI33" s="34"/>
      <c r="AJ33" s="34"/>
      <c r="AK33" s="185">
        <v>0</v>
      </c>
      <c r="AL33" s="186"/>
      <c r="AM33" s="186"/>
      <c r="AN33" s="186"/>
      <c r="AO33" s="186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  <c r="BE33" s="197"/>
    </row>
    <row r="34" spans="2:57" s="1" customFormat="1" ht="6.95" customHeight="1">
      <c r="B34" s="28"/>
      <c r="AR34" s="28"/>
      <c r="BE34" s="196"/>
    </row>
    <row r="35" spans="2:57" s="1" customFormat="1" ht="25.9" customHeight="1">
      <c r="B35" s="28"/>
      <c r="C35" s="36"/>
      <c r="D35" s="37" t="s">
        <v>44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45</v>
      </c>
      <c r="U35" s="38"/>
      <c r="V35" s="38"/>
      <c r="W35" s="38"/>
      <c r="X35" s="188" t="s">
        <v>46</v>
      </c>
      <c r="Y35" s="189"/>
      <c r="Z35" s="189"/>
      <c r="AA35" s="189"/>
      <c r="AB35" s="189"/>
      <c r="AC35" s="38"/>
      <c r="AD35" s="38"/>
      <c r="AE35" s="38"/>
      <c r="AF35" s="38"/>
      <c r="AG35" s="38"/>
      <c r="AH35" s="38"/>
      <c r="AI35" s="38"/>
      <c r="AJ35" s="38"/>
      <c r="AK35" s="190">
        <f>SUM(AK26:AK33)</f>
        <v>0</v>
      </c>
      <c r="AL35" s="189"/>
      <c r="AM35" s="189"/>
      <c r="AN35" s="189"/>
      <c r="AO35" s="191"/>
      <c r="AP35" s="36"/>
      <c r="AQ35" s="36"/>
      <c r="AR35" s="28"/>
    </row>
    <row r="36" spans="2:57" s="1" customFormat="1" ht="6.95" customHeight="1">
      <c r="B36" s="28"/>
      <c r="AR36" s="28"/>
    </row>
    <row r="37" spans="2:57" s="1" customFormat="1" ht="14.45" customHeight="1">
      <c r="B37" s="28"/>
      <c r="AR37" s="28"/>
    </row>
    <row r="38" spans="2:57" ht="14.45" customHeight="1">
      <c r="B38" s="16"/>
      <c r="AR38" s="16"/>
    </row>
    <row r="39" spans="2:57" ht="14.45" customHeight="1">
      <c r="B39" s="16"/>
      <c r="AR39" s="16"/>
    </row>
    <row r="40" spans="2:57" ht="14.45" customHeight="1">
      <c r="B40" s="16"/>
      <c r="AR40" s="16"/>
    </row>
    <row r="41" spans="2:57" ht="14.45" customHeight="1">
      <c r="B41" s="16"/>
      <c r="AR41" s="16"/>
    </row>
    <row r="42" spans="2:57" ht="14.45" customHeight="1">
      <c r="B42" s="16"/>
      <c r="AR42" s="16"/>
    </row>
    <row r="43" spans="2:57" ht="14.45" customHeight="1">
      <c r="B43" s="16"/>
      <c r="AR43" s="16"/>
    </row>
    <row r="44" spans="2:57" ht="14.45" customHeight="1">
      <c r="B44" s="16"/>
      <c r="AR44" s="16"/>
    </row>
    <row r="45" spans="2:57" ht="14.45" customHeight="1">
      <c r="B45" s="16"/>
      <c r="AR45" s="16"/>
    </row>
    <row r="46" spans="2:57" ht="14.45" customHeight="1">
      <c r="B46" s="16"/>
      <c r="AR46" s="16"/>
    </row>
    <row r="47" spans="2:57" ht="14.45" customHeight="1">
      <c r="B47" s="16"/>
      <c r="AR47" s="16"/>
    </row>
    <row r="48" spans="2:57" ht="14.45" customHeight="1">
      <c r="B48" s="16"/>
      <c r="AR48" s="16"/>
    </row>
    <row r="49" spans="2:44" s="1" customFormat="1" ht="14.45" customHeight="1">
      <c r="B49" s="28"/>
      <c r="D49" s="40" t="s">
        <v>47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48</v>
      </c>
      <c r="AI49" s="41"/>
      <c r="AJ49" s="41"/>
      <c r="AK49" s="41"/>
      <c r="AL49" s="41"/>
      <c r="AM49" s="41"/>
      <c r="AN49" s="41"/>
      <c r="AO49" s="41"/>
      <c r="AR49" s="28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8"/>
      <c r="D60" s="42" t="s">
        <v>49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50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49</v>
      </c>
      <c r="AI60" s="30"/>
      <c r="AJ60" s="30"/>
      <c r="AK60" s="30"/>
      <c r="AL60" s="30"/>
      <c r="AM60" s="42" t="s">
        <v>50</v>
      </c>
      <c r="AN60" s="30"/>
      <c r="AO60" s="30"/>
      <c r="AR60" s="28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8"/>
      <c r="D64" s="40" t="s">
        <v>51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52</v>
      </c>
      <c r="AI64" s="41"/>
      <c r="AJ64" s="41"/>
      <c r="AK64" s="41"/>
      <c r="AL64" s="41"/>
      <c r="AM64" s="41"/>
      <c r="AN64" s="41"/>
      <c r="AO64" s="41"/>
      <c r="AR64" s="28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8"/>
      <c r="D75" s="42" t="s">
        <v>49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50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49</v>
      </c>
      <c r="AI75" s="30"/>
      <c r="AJ75" s="30"/>
      <c r="AK75" s="30"/>
      <c r="AL75" s="30"/>
      <c r="AM75" s="42" t="s">
        <v>50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1:91" s="1" customFormat="1" ht="24.95" customHeight="1">
      <c r="B82" s="28"/>
      <c r="C82" s="17" t="s">
        <v>53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7"/>
      <c r="C84" s="23" t="s">
        <v>11</v>
      </c>
      <c r="L84" s="3" t="str">
        <f>K5</f>
        <v>02-09/2024</v>
      </c>
      <c r="AR84" s="47"/>
    </row>
    <row r="85" spans="1:91" s="4" customFormat="1" ht="36.950000000000003" customHeight="1">
      <c r="B85" s="48"/>
      <c r="C85" s="49" t="s">
        <v>14</v>
      </c>
      <c r="L85" s="176" t="str">
        <f>K6</f>
        <v>Rekonštrukcia strechy poľnohospodárskych objektov</v>
      </c>
      <c r="M85" s="177"/>
      <c r="N85" s="177"/>
      <c r="O85" s="177"/>
      <c r="P85" s="177"/>
      <c r="Q85" s="177"/>
      <c r="R85" s="177"/>
      <c r="S85" s="177"/>
      <c r="T85" s="177"/>
      <c r="U85" s="177"/>
      <c r="V85" s="177"/>
      <c r="W85" s="177"/>
      <c r="X85" s="177"/>
      <c r="Y85" s="177"/>
      <c r="Z85" s="177"/>
      <c r="AA85" s="177"/>
      <c r="AB85" s="177"/>
      <c r="AC85" s="177"/>
      <c r="AD85" s="177"/>
      <c r="AE85" s="177"/>
      <c r="AF85" s="177"/>
      <c r="AG85" s="177"/>
      <c r="AH85" s="177"/>
      <c r="AI85" s="177"/>
      <c r="AJ85" s="177"/>
      <c r="AR85" s="48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3" t="s">
        <v>18</v>
      </c>
      <c r="L87" s="50" t="str">
        <f>IF(K8="","",K8)</f>
        <v>Nové Hony</v>
      </c>
      <c r="AI87" s="23" t="s">
        <v>20</v>
      </c>
      <c r="AM87" s="178">
        <f>IF(AN8= "","",AN8)</f>
        <v>45351</v>
      </c>
      <c r="AN87" s="178"/>
      <c r="AR87" s="28"/>
    </row>
    <row r="88" spans="1:91" s="1" customFormat="1" ht="6.95" customHeight="1">
      <c r="B88" s="28"/>
      <c r="AR88" s="28"/>
    </row>
    <row r="89" spans="1:91" s="1" customFormat="1" ht="25.7" customHeight="1">
      <c r="B89" s="28"/>
      <c r="C89" s="23" t="s">
        <v>21</v>
      </c>
      <c r="L89" s="3" t="str">
        <f>IF(E11= "","",E11)</f>
        <v>RIMGAL s.r.o., Rimavská Sobota</v>
      </c>
      <c r="AI89" s="23" t="s">
        <v>27</v>
      </c>
      <c r="AM89" s="179" t="str">
        <f>IF(E17="","",E17)</f>
        <v>Mária Danušová, Rimavská Sobota</v>
      </c>
      <c r="AN89" s="180"/>
      <c r="AO89" s="180"/>
      <c r="AP89" s="180"/>
      <c r="AR89" s="28"/>
      <c r="AS89" s="181" t="s">
        <v>54</v>
      </c>
      <c r="AT89" s="182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28"/>
      <c r="C90" s="23" t="s">
        <v>25</v>
      </c>
      <c r="L90" s="3" t="str">
        <f>IF(E14= "Vyplň údaj","",E14)</f>
        <v/>
      </c>
      <c r="AI90" s="23" t="s">
        <v>31</v>
      </c>
      <c r="AM90" s="179" t="str">
        <f>IF(E20="","",E20)</f>
        <v xml:space="preserve"> </v>
      </c>
      <c r="AN90" s="180"/>
      <c r="AO90" s="180"/>
      <c r="AP90" s="180"/>
      <c r="AR90" s="28"/>
      <c r="AS90" s="183"/>
      <c r="AT90" s="184"/>
      <c r="BD90" s="55"/>
    </row>
    <row r="91" spans="1:91" s="1" customFormat="1" ht="10.9" customHeight="1">
      <c r="B91" s="28"/>
      <c r="AR91" s="28"/>
      <c r="AS91" s="183"/>
      <c r="AT91" s="184"/>
      <c r="BD91" s="55"/>
    </row>
    <row r="92" spans="1:91" s="1" customFormat="1" ht="29.25" customHeight="1">
      <c r="B92" s="28"/>
      <c r="C92" s="171" t="s">
        <v>55</v>
      </c>
      <c r="D92" s="172"/>
      <c r="E92" s="172"/>
      <c r="F92" s="172"/>
      <c r="G92" s="172"/>
      <c r="H92" s="56"/>
      <c r="I92" s="173" t="s">
        <v>56</v>
      </c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2"/>
      <c r="V92" s="172"/>
      <c r="W92" s="172"/>
      <c r="X92" s="172"/>
      <c r="Y92" s="172"/>
      <c r="Z92" s="172"/>
      <c r="AA92" s="172"/>
      <c r="AB92" s="172"/>
      <c r="AC92" s="172"/>
      <c r="AD92" s="172"/>
      <c r="AE92" s="172"/>
      <c r="AF92" s="172"/>
      <c r="AG92" s="174" t="s">
        <v>57</v>
      </c>
      <c r="AH92" s="172"/>
      <c r="AI92" s="172"/>
      <c r="AJ92" s="172"/>
      <c r="AK92" s="172"/>
      <c r="AL92" s="172"/>
      <c r="AM92" s="172"/>
      <c r="AN92" s="173" t="s">
        <v>58</v>
      </c>
      <c r="AO92" s="172"/>
      <c r="AP92" s="175"/>
      <c r="AQ92" s="57" t="s">
        <v>59</v>
      </c>
      <c r="AR92" s="28"/>
      <c r="AS92" s="58" t="s">
        <v>60</v>
      </c>
      <c r="AT92" s="59" t="s">
        <v>61</v>
      </c>
      <c r="AU92" s="59" t="s">
        <v>62</v>
      </c>
      <c r="AV92" s="59" t="s">
        <v>63</v>
      </c>
      <c r="AW92" s="59" t="s">
        <v>64</v>
      </c>
      <c r="AX92" s="59" t="s">
        <v>65</v>
      </c>
      <c r="AY92" s="59" t="s">
        <v>66</v>
      </c>
      <c r="AZ92" s="59" t="s">
        <v>67</v>
      </c>
      <c r="BA92" s="59" t="s">
        <v>68</v>
      </c>
      <c r="BB92" s="59" t="s">
        <v>69</v>
      </c>
      <c r="BC92" s="59" t="s">
        <v>70</v>
      </c>
      <c r="BD92" s="60" t="s">
        <v>71</v>
      </c>
    </row>
    <row r="93" spans="1:91" s="1" customFormat="1" ht="10.9" customHeight="1">
      <c r="B93" s="28"/>
      <c r="AR93" s="28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72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69">
        <f>ROUND(SUM(AG95:AG96),2)</f>
        <v>0</v>
      </c>
      <c r="AH94" s="169"/>
      <c r="AI94" s="169"/>
      <c r="AJ94" s="169"/>
      <c r="AK94" s="169"/>
      <c r="AL94" s="169"/>
      <c r="AM94" s="169"/>
      <c r="AN94" s="170">
        <f>SUM(AG94,AT94)</f>
        <v>0</v>
      </c>
      <c r="AO94" s="170"/>
      <c r="AP94" s="170"/>
      <c r="AQ94" s="66" t="s">
        <v>1</v>
      </c>
      <c r="AR94" s="62"/>
      <c r="AS94" s="67">
        <f>ROUND(SUM(AS95:AS96),2)</f>
        <v>0</v>
      </c>
      <c r="AT94" s="68">
        <f>ROUND(SUM(AV94:AW94),2)</f>
        <v>0</v>
      </c>
      <c r="AU94" s="69">
        <f>ROUND(SUM(AU95:AU96),5)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ROUND(SUM(AZ95:AZ96),2)</f>
        <v>0</v>
      </c>
      <c r="BA94" s="68">
        <f>ROUND(SUM(BA95:BA96),2)</f>
        <v>0</v>
      </c>
      <c r="BB94" s="68">
        <f>ROUND(SUM(BB95:BB96),2)</f>
        <v>0</v>
      </c>
      <c r="BC94" s="68">
        <f>ROUND(SUM(BC95:BC96),2)</f>
        <v>0</v>
      </c>
      <c r="BD94" s="70">
        <f>ROUND(SUM(BD95:BD96),2)</f>
        <v>0</v>
      </c>
      <c r="BS94" s="71" t="s">
        <v>73</v>
      </c>
      <c r="BT94" s="71" t="s">
        <v>74</v>
      </c>
      <c r="BU94" s="72" t="s">
        <v>75</v>
      </c>
      <c r="BV94" s="71" t="s">
        <v>76</v>
      </c>
      <c r="BW94" s="71" t="s">
        <v>5</v>
      </c>
      <c r="BX94" s="71" t="s">
        <v>77</v>
      </c>
      <c r="CL94" s="71" t="s">
        <v>1</v>
      </c>
    </row>
    <row r="95" spans="1:91" s="6" customFormat="1" ht="24.75" customHeight="1">
      <c r="A95" s="73" t="s">
        <v>78</v>
      </c>
      <c r="B95" s="74"/>
      <c r="C95" s="75"/>
      <c r="D95" s="168" t="s">
        <v>79</v>
      </c>
      <c r="E95" s="168"/>
      <c r="F95" s="168"/>
      <c r="G95" s="168"/>
      <c r="H95" s="168"/>
      <c r="I95" s="76"/>
      <c r="J95" s="168" t="s">
        <v>80</v>
      </c>
      <c r="K95" s="168"/>
      <c r="L95" s="168"/>
      <c r="M95" s="168"/>
      <c r="N95" s="168"/>
      <c r="O95" s="168"/>
      <c r="P95" s="168"/>
      <c r="Q95" s="168"/>
      <c r="R95" s="168"/>
      <c r="S95" s="168"/>
      <c r="T95" s="168"/>
      <c r="U95" s="168"/>
      <c r="V95" s="168"/>
      <c r="W95" s="168"/>
      <c r="X95" s="168"/>
      <c r="Y95" s="168"/>
      <c r="Z95" s="168"/>
      <c r="AA95" s="168"/>
      <c r="AB95" s="168"/>
      <c r="AC95" s="168"/>
      <c r="AD95" s="168"/>
      <c r="AE95" s="168"/>
      <c r="AF95" s="168"/>
      <c r="AG95" s="166">
        <f>'02-09-1-2024 - SO - 01 Zn...'!J30</f>
        <v>0</v>
      </c>
      <c r="AH95" s="167"/>
      <c r="AI95" s="167"/>
      <c r="AJ95" s="167"/>
      <c r="AK95" s="167"/>
      <c r="AL95" s="167"/>
      <c r="AM95" s="167"/>
      <c r="AN95" s="166">
        <f>SUM(AG95,AT95)</f>
        <v>0</v>
      </c>
      <c r="AO95" s="167"/>
      <c r="AP95" s="167"/>
      <c r="AQ95" s="77" t="s">
        <v>81</v>
      </c>
      <c r="AR95" s="74"/>
      <c r="AS95" s="78">
        <v>0</v>
      </c>
      <c r="AT95" s="79">
        <f>ROUND(SUM(AV95:AW95),2)</f>
        <v>0</v>
      </c>
      <c r="AU95" s="80">
        <f>'02-09-1-2024 - SO - 01 Zn...'!P122</f>
        <v>0</v>
      </c>
      <c r="AV95" s="79">
        <f>'02-09-1-2024 - SO - 01 Zn...'!J33</f>
        <v>0</v>
      </c>
      <c r="AW95" s="79">
        <f>'02-09-1-2024 - SO - 01 Zn...'!J34</f>
        <v>0</v>
      </c>
      <c r="AX95" s="79">
        <f>'02-09-1-2024 - SO - 01 Zn...'!J35</f>
        <v>0</v>
      </c>
      <c r="AY95" s="79">
        <f>'02-09-1-2024 - SO - 01 Zn...'!J36</f>
        <v>0</v>
      </c>
      <c r="AZ95" s="79">
        <f>'02-09-1-2024 - SO - 01 Zn...'!F33</f>
        <v>0</v>
      </c>
      <c r="BA95" s="79">
        <f>'02-09-1-2024 - SO - 01 Zn...'!F34</f>
        <v>0</v>
      </c>
      <c r="BB95" s="79">
        <f>'02-09-1-2024 - SO - 01 Zn...'!F35</f>
        <v>0</v>
      </c>
      <c r="BC95" s="79">
        <f>'02-09-1-2024 - SO - 01 Zn...'!F36</f>
        <v>0</v>
      </c>
      <c r="BD95" s="81">
        <f>'02-09-1-2024 - SO - 01 Zn...'!F37</f>
        <v>0</v>
      </c>
      <c r="BT95" s="82" t="s">
        <v>82</v>
      </c>
      <c r="BV95" s="82" t="s">
        <v>76</v>
      </c>
      <c r="BW95" s="82" t="s">
        <v>83</v>
      </c>
      <c r="BX95" s="82" t="s">
        <v>5</v>
      </c>
      <c r="CL95" s="82" t="s">
        <v>1</v>
      </c>
      <c r="CM95" s="82" t="s">
        <v>74</v>
      </c>
    </row>
    <row r="96" spans="1:91" s="6" customFormat="1" ht="24.75" customHeight="1">
      <c r="A96" s="73" t="s">
        <v>78</v>
      </c>
      <c r="B96" s="74"/>
      <c r="C96" s="75"/>
      <c r="D96" s="168" t="s">
        <v>84</v>
      </c>
      <c r="E96" s="168"/>
      <c r="F96" s="168"/>
      <c r="G96" s="168"/>
      <c r="H96" s="168"/>
      <c r="I96" s="76"/>
      <c r="J96" s="168" t="s">
        <v>85</v>
      </c>
      <c r="K96" s="168"/>
      <c r="L96" s="168"/>
      <c r="M96" s="168"/>
      <c r="N96" s="168"/>
      <c r="O96" s="168"/>
      <c r="P96" s="168"/>
      <c r="Q96" s="168"/>
      <c r="R96" s="168"/>
      <c r="S96" s="168"/>
      <c r="T96" s="168"/>
      <c r="U96" s="168"/>
      <c r="V96" s="168"/>
      <c r="W96" s="168"/>
      <c r="X96" s="168"/>
      <c r="Y96" s="168"/>
      <c r="Z96" s="168"/>
      <c r="AA96" s="168"/>
      <c r="AB96" s="168"/>
      <c r="AC96" s="168"/>
      <c r="AD96" s="168"/>
      <c r="AE96" s="168"/>
      <c r="AF96" s="168"/>
      <c r="AG96" s="166">
        <f>'02-09-2-2024 - SO - 02 Hy...'!J30</f>
        <v>0</v>
      </c>
      <c r="AH96" s="167"/>
      <c r="AI96" s="167"/>
      <c r="AJ96" s="167"/>
      <c r="AK96" s="167"/>
      <c r="AL96" s="167"/>
      <c r="AM96" s="167"/>
      <c r="AN96" s="166">
        <f>SUM(AG96,AT96)</f>
        <v>0</v>
      </c>
      <c r="AO96" s="167"/>
      <c r="AP96" s="167"/>
      <c r="AQ96" s="77" t="s">
        <v>81</v>
      </c>
      <c r="AR96" s="74"/>
      <c r="AS96" s="83">
        <v>0</v>
      </c>
      <c r="AT96" s="84">
        <f>ROUND(SUM(AV96:AW96),2)</f>
        <v>0</v>
      </c>
      <c r="AU96" s="85">
        <f>'02-09-2-2024 - SO - 02 Hy...'!P124</f>
        <v>0</v>
      </c>
      <c r="AV96" s="84">
        <f>'02-09-2-2024 - SO - 02 Hy...'!J33</f>
        <v>0</v>
      </c>
      <c r="AW96" s="84">
        <f>'02-09-2-2024 - SO - 02 Hy...'!J34</f>
        <v>0</v>
      </c>
      <c r="AX96" s="84">
        <f>'02-09-2-2024 - SO - 02 Hy...'!J35</f>
        <v>0</v>
      </c>
      <c r="AY96" s="84">
        <f>'02-09-2-2024 - SO - 02 Hy...'!J36</f>
        <v>0</v>
      </c>
      <c r="AZ96" s="84">
        <f>'02-09-2-2024 - SO - 02 Hy...'!F33</f>
        <v>0</v>
      </c>
      <c r="BA96" s="84">
        <f>'02-09-2-2024 - SO - 02 Hy...'!F34</f>
        <v>0</v>
      </c>
      <c r="BB96" s="84">
        <f>'02-09-2-2024 - SO - 02 Hy...'!F35</f>
        <v>0</v>
      </c>
      <c r="BC96" s="84">
        <f>'02-09-2-2024 - SO - 02 Hy...'!F36</f>
        <v>0</v>
      </c>
      <c r="BD96" s="86">
        <f>'02-09-2-2024 - SO - 02 Hy...'!F37</f>
        <v>0</v>
      </c>
      <c r="BT96" s="82" t="s">
        <v>82</v>
      </c>
      <c r="BV96" s="82" t="s">
        <v>76</v>
      </c>
      <c r="BW96" s="82" t="s">
        <v>86</v>
      </c>
      <c r="BX96" s="82" t="s">
        <v>5</v>
      </c>
      <c r="CL96" s="82" t="s">
        <v>1</v>
      </c>
      <c r="CM96" s="82" t="s">
        <v>74</v>
      </c>
    </row>
    <row r="97" spans="2:44" s="1" customFormat="1" ht="30" customHeight="1">
      <c r="B97" s="28"/>
      <c r="AR97" s="28"/>
    </row>
    <row r="98" spans="2:44" s="1" customFormat="1" ht="6.95" customHeight="1">
      <c r="B98" s="43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28"/>
    </row>
  </sheetData>
  <sheetProtection algorithmName="SHA-512" hashValue="1oi9udeutQcQuua9vGTuhlMNjvP03yFBdwmDJPmfktaGhvcKvYMVu5bqQ62UKCiST8sKJHq2i3QCTQ6ykPHktw==" saltValue="4I1M3q8gvxUWSE52feXSPalj52Q/XT0Ftq3IOnGu2DTc04GFTsQpz87lav3OovfQQ1cI4EppXJLGbZrzBtHsqw==" spinCount="100000" sheet="1" objects="1" scenarios="1" formatColumns="0" formatRows="0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AM87:AN87"/>
    <mergeCell ref="AM89:AP89"/>
    <mergeCell ref="AS89:AT91"/>
    <mergeCell ref="AM90:AP90"/>
    <mergeCell ref="W33:AE33"/>
    <mergeCell ref="AK33:AO33"/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</mergeCells>
  <hyperlinks>
    <hyperlink ref="A95" location="'02-09-1-2024 - SO - 01 Zn...'!C2" display="/" xr:uid="{00000000-0004-0000-0000-000000000000}"/>
    <hyperlink ref="A96" location="'02-09-2-2024 - SO - 02 Hy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50"/>
  <sheetViews>
    <sheetView showGridLines="0" tabSelected="1" topLeftCell="A26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AT2" s="13" t="s">
        <v>83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87</v>
      </c>
      <c r="L4" s="16"/>
      <c r="M4" s="87" t="s">
        <v>9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16.5" customHeight="1">
      <c r="B7" s="16"/>
      <c r="E7" s="207" t="str">
        <f>'Rekapitulácia stavby'!K6</f>
        <v>Rekonštrukcia strechy poľnohospodárskych objektov</v>
      </c>
      <c r="F7" s="208"/>
      <c r="G7" s="208"/>
      <c r="H7" s="208"/>
      <c r="L7" s="16"/>
    </row>
    <row r="8" spans="2:46" s="1" customFormat="1" ht="12" customHeight="1">
      <c r="B8" s="28"/>
      <c r="D8" s="23" t="s">
        <v>88</v>
      </c>
      <c r="L8" s="28"/>
    </row>
    <row r="9" spans="2:46" s="1" customFormat="1" ht="16.5" customHeight="1">
      <c r="B9" s="28"/>
      <c r="E9" s="176" t="s">
        <v>89</v>
      </c>
      <c r="F9" s="206"/>
      <c r="G9" s="206"/>
      <c r="H9" s="206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16</v>
      </c>
      <c r="F11" s="21" t="s">
        <v>1</v>
      </c>
      <c r="I11" s="23" t="s">
        <v>17</v>
      </c>
      <c r="J11" s="21" t="s">
        <v>1</v>
      </c>
      <c r="L11" s="28"/>
    </row>
    <row r="12" spans="2:46" s="1" customFormat="1" ht="12" customHeight="1">
      <c r="B12" s="28"/>
      <c r="D12" s="23" t="s">
        <v>18</v>
      </c>
      <c r="F12" s="21" t="s">
        <v>19</v>
      </c>
      <c r="I12" s="23" t="s">
        <v>20</v>
      </c>
      <c r="J12" s="51">
        <f>'Rekapitulácia stavby'!AN8</f>
        <v>45351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21</v>
      </c>
      <c r="I14" s="23" t="s">
        <v>22</v>
      </c>
      <c r="J14" s="21" t="s">
        <v>1</v>
      </c>
      <c r="L14" s="28"/>
    </row>
    <row r="15" spans="2:46" s="1" customFormat="1" ht="18" customHeight="1">
      <c r="B15" s="28"/>
      <c r="E15" s="21" t="s">
        <v>23</v>
      </c>
      <c r="I15" s="23" t="s">
        <v>24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25</v>
      </c>
      <c r="I17" s="23" t="s">
        <v>22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09" t="str">
        <f>'Rekapitulácia stavby'!E14</f>
        <v>Vyplň údaj</v>
      </c>
      <c r="F18" s="198"/>
      <c r="G18" s="198"/>
      <c r="H18" s="198"/>
      <c r="I18" s="23" t="s">
        <v>24</v>
      </c>
      <c r="J18" s="24" t="str">
        <f>'Rekapitulácia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27</v>
      </c>
      <c r="I20" s="23" t="s">
        <v>22</v>
      </c>
      <c r="J20" s="21" t="s">
        <v>1</v>
      </c>
      <c r="L20" s="28"/>
    </row>
    <row r="21" spans="2:12" s="1" customFormat="1" ht="18" customHeight="1">
      <c r="B21" s="28"/>
      <c r="E21" s="21" t="s">
        <v>90</v>
      </c>
      <c r="I21" s="23" t="s">
        <v>24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22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24</v>
      </c>
      <c r="J24" s="21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88"/>
      <c r="E27" s="202" t="s">
        <v>1</v>
      </c>
      <c r="F27" s="202"/>
      <c r="G27" s="202"/>
      <c r="H27" s="202"/>
      <c r="L27" s="88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9" t="s">
        <v>34</v>
      </c>
      <c r="J30" s="65">
        <f>ROUND(J122,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5" customHeight="1">
      <c r="B33" s="28"/>
      <c r="D33" s="54" t="s">
        <v>38</v>
      </c>
      <c r="E33" s="33" t="s">
        <v>39</v>
      </c>
      <c r="F33" s="90">
        <f>ROUND((SUM(BE122:BE149)),  2)</f>
        <v>0</v>
      </c>
      <c r="G33" s="91"/>
      <c r="H33" s="91"/>
      <c r="I33" s="92">
        <v>0.2</v>
      </c>
      <c r="J33" s="90">
        <f>ROUND(((SUM(BE122:BE149))*I33),  2)</f>
        <v>0</v>
      </c>
      <c r="L33" s="28"/>
    </row>
    <row r="34" spans="2:12" s="1" customFormat="1" ht="14.45" customHeight="1">
      <c r="B34" s="28"/>
      <c r="E34" s="33" t="s">
        <v>40</v>
      </c>
      <c r="F34" s="90">
        <f>ROUND((SUM(BF122:BF149)),  2)</f>
        <v>0</v>
      </c>
      <c r="G34" s="91"/>
      <c r="H34" s="91"/>
      <c r="I34" s="92">
        <v>0.2</v>
      </c>
      <c r="J34" s="90">
        <f>ROUND(((SUM(BF122:BF149))*I34),  2)</f>
        <v>0</v>
      </c>
      <c r="L34" s="28"/>
    </row>
    <row r="35" spans="2:12" s="1" customFormat="1" ht="14.45" hidden="1" customHeight="1">
      <c r="B35" s="28"/>
      <c r="E35" s="23" t="s">
        <v>41</v>
      </c>
      <c r="F35" s="93">
        <f>ROUND((SUM(BG122:BG149)),  2)</f>
        <v>0</v>
      </c>
      <c r="I35" s="94">
        <v>0.2</v>
      </c>
      <c r="J35" s="93">
        <f>0</f>
        <v>0</v>
      </c>
      <c r="L35" s="28"/>
    </row>
    <row r="36" spans="2:12" s="1" customFormat="1" ht="14.45" hidden="1" customHeight="1">
      <c r="B36" s="28"/>
      <c r="E36" s="23" t="s">
        <v>42</v>
      </c>
      <c r="F36" s="93">
        <f>ROUND((SUM(BH122:BH149)),  2)</f>
        <v>0</v>
      </c>
      <c r="I36" s="94">
        <v>0.2</v>
      </c>
      <c r="J36" s="93">
        <f>0</f>
        <v>0</v>
      </c>
      <c r="L36" s="28"/>
    </row>
    <row r="37" spans="2:12" s="1" customFormat="1" ht="14.45" hidden="1" customHeight="1">
      <c r="B37" s="28"/>
      <c r="E37" s="33" t="s">
        <v>43</v>
      </c>
      <c r="F37" s="90">
        <f>ROUND((SUM(BI122:BI149)),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5"/>
      <c r="D39" s="96" t="s">
        <v>44</v>
      </c>
      <c r="E39" s="56"/>
      <c r="F39" s="56"/>
      <c r="G39" s="97" t="s">
        <v>45</v>
      </c>
      <c r="H39" s="98" t="s">
        <v>46</v>
      </c>
      <c r="I39" s="56"/>
      <c r="J39" s="99">
        <f>SUM(J30:J37)</f>
        <v>0</v>
      </c>
      <c r="K39" s="100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49</v>
      </c>
      <c r="E61" s="30"/>
      <c r="F61" s="101" t="s">
        <v>50</v>
      </c>
      <c r="G61" s="42" t="s">
        <v>49</v>
      </c>
      <c r="H61" s="30"/>
      <c r="I61" s="30"/>
      <c r="J61" s="10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49</v>
      </c>
      <c r="E76" s="30"/>
      <c r="F76" s="101" t="s">
        <v>50</v>
      </c>
      <c r="G76" s="42" t="s">
        <v>49</v>
      </c>
      <c r="H76" s="30"/>
      <c r="I76" s="30"/>
      <c r="J76" s="102" t="s">
        <v>50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91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14</v>
      </c>
      <c r="L84" s="28"/>
    </row>
    <row r="85" spans="2:47" s="1" customFormat="1" ht="16.5" customHeight="1">
      <c r="B85" s="28"/>
      <c r="E85" s="207" t="str">
        <f>E7</f>
        <v>Rekonštrukcia strechy poľnohospodárskych objektov</v>
      </c>
      <c r="F85" s="208"/>
      <c r="G85" s="208"/>
      <c r="H85" s="208"/>
      <c r="L85" s="28"/>
    </row>
    <row r="86" spans="2:47" s="1" customFormat="1" ht="12" customHeight="1">
      <c r="B86" s="28"/>
      <c r="C86" s="23" t="s">
        <v>88</v>
      </c>
      <c r="L86" s="28"/>
    </row>
    <row r="87" spans="2:47" s="1" customFormat="1" ht="16.5" customHeight="1">
      <c r="B87" s="28"/>
      <c r="E87" s="176" t="str">
        <f>E9</f>
        <v>02-09-1/2024 - SO - 01 Znášková Hala (p.č. 128/3)</v>
      </c>
      <c r="F87" s="206"/>
      <c r="G87" s="206"/>
      <c r="H87" s="206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18</v>
      </c>
      <c r="F89" s="21" t="str">
        <f>F12</f>
        <v>Nové Hony</v>
      </c>
      <c r="I89" s="23" t="s">
        <v>20</v>
      </c>
      <c r="J89" s="51">
        <f>IF(J12="","",J12)</f>
        <v>45351</v>
      </c>
      <c r="L89" s="28"/>
    </row>
    <row r="90" spans="2:47" s="1" customFormat="1" ht="6.95" customHeight="1">
      <c r="B90" s="28"/>
      <c r="L90" s="28"/>
    </row>
    <row r="91" spans="2:47" s="1" customFormat="1" ht="25.7" customHeight="1">
      <c r="B91" s="28"/>
      <c r="C91" s="23" t="s">
        <v>21</v>
      </c>
      <c r="F91" s="21" t="str">
        <f>E15</f>
        <v>RIMGAL s.r.o., Rimavská Sobota</v>
      </c>
      <c r="I91" s="23" t="s">
        <v>27</v>
      </c>
      <c r="J91" s="26" t="str">
        <f>E21</f>
        <v>Mária Danušová, Rimavská sobota</v>
      </c>
      <c r="L91" s="28"/>
    </row>
    <row r="92" spans="2:47" s="1" customFormat="1" ht="15.2" customHeight="1">
      <c r="B92" s="28"/>
      <c r="C92" s="23" t="s">
        <v>25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3" t="s">
        <v>92</v>
      </c>
      <c r="D94" s="95"/>
      <c r="E94" s="95"/>
      <c r="F94" s="95"/>
      <c r="G94" s="95"/>
      <c r="H94" s="95"/>
      <c r="I94" s="95"/>
      <c r="J94" s="104" t="s">
        <v>93</v>
      </c>
      <c r="K94" s="95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5" t="s">
        <v>94</v>
      </c>
      <c r="J96" s="65">
        <f>J122</f>
        <v>0</v>
      </c>
      <c r="L96" s="28"/>
      <c r="AU96" s="13" t="s">
        <v>95</v>
      </c>
    </row>
    <row r="97" spans="2:12" s="8" customFormat="1" ht="24.95" customHeight="1">
      <c r="B97" s="106"/>
      <c r="D97" s="107" t="s">
        <v>96</v>
      </c>
      <c r="E97" s="108"/>
      <c r="F97" s="108"/>
      <c r="G97" s="108"/>
      <c r="H97" s="108"/>
      <c r="I97" s="108"/>
      <c r="J97" s="109">
        <f>J123</f>
        <v>0</v>
      </c>
      <c r="L97" s="106"/>
    </row>
    <row r="98" spans="2:12" s="9" customFormat="1" ht="19.899999999999999" customHeight="1">
      <c r="B98" s="110"/>
      <c r="D98" s="111" t="s">
        <v>97</v>
      </c>
      <c r="E98" s="112"/>
      <c r="F98" s="112"/>
      <c r="G98" s="112"/>
      <c r="H98" s="112"/>
      <c r="I98" s="112"/>
      <c r="J98" s="113">
        <f>J124</f>
        <v>0</v>
      </c>
      <c r="L98" s="110"/>
    </row>
    <row r="99" spans="2:12" s="8" customFormat="1" ht="24.95" customHeight="1">
      <c r="B99" s="106"/>
      <c r="D99" s="107" t="s">
        <v>98</v>
      </c>
      <c r="E99" s="108"/>
      <c r="F99" s="108"/>
      <c r="G99" s="108"/>
      <c r="H99" s="108"/>
      <c r="I99" s="108"/>
      <c r="J99" s="109">
        <f>J134</f>
        <v>0</v>
      </c>
      <c r="L99" s="106"/>
    </row>
    <row r="100" spans="2:12" s="9" customFormat="1" ht="19.899999999999999" customHeight="1">
      <c r="B100" s="110"/>
      <c r="D100" s="111" t="s">
        <v>99</v>
      </c>
      <c r="E100" s="112"/>
      <c r="F100" s="112"/>
      <c r="G100" s="112"/>
      <c r="H100" s="112"/>
      <c r="I100" s="112"/>
      <c r="J100" s="113">
        <f>J135</f>
        <v>0</v>
      </c>
      <c r="L100" s="110"/>
    </row>
    <row r="101" spans="2:12" s="9" customFormat="1" ht="19.899999999999999" customHeight="1">
      <c r="B101" s="110"/>
      <c r="D101" s="111" t="s">
        <v>100</v>
      </c>
      <c r="E101" s="112"/>
      <c r="F101" s="112"/>
      <c r="G101" s="112"/>
      <c r="H101" s="112"/>
      <c r="I101" s="112"/>
      <c r="J101" s="113">
        <f>J141</f>
        <v>0</v>
      </c>
      <c r="L101" s="110"/>
    </row>
    <row r="102" spans="2:12" s="9" customFormat="1" ht="19.899999999999999" customHeight="1">
      <c r="B102" s="110"/>
      <c r="D102" s="111" t="s">
        <v>101</v>
      </c>
      <c r="E102" s="112"/>
      <c r="F102" s="112"/>
      <c r="G102" s="112"/>
      <c r="H102" s="112"/>
      <c r="I102" s="112"/>
      <c r="J102" s="113">
        <f>J144</f>
        <v>0</v>
      </c>
      <c r="L102" s="110"/>
    </row>
    <row r="103" spans="2:12" s="1" customFormat="1" ht="21.75" customHeight="1">
      <c r="B103" s="28"/>
      <c r="L103" s="28"/>
    </row>
    <row r="104" spans="2:12" s="1" customFormat="1" ht="6.95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28"/>
    </row>
    <row r="108" spans="2:12" s="1" customFormat="1" ht="6.95" customHeight="1"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28"/>
    </row>
    <row r="109" spans="2:12" s="1" customFormat="1" ht="24.95" customHeight="1">
      <c r="B109" s="28"/>
      <c r="C109" s="17" t="s">
        <v>102</v>
      </c>
      <c r="L109" s="28"/>
    </row>
    <row r="110" spans="2:12" s="1" customFormat="1" ht="6.95" customHeight="1">
      <c r="B110" s="28"/>
      <c r="L110" s="28"/>
    </row>
    <row r="111" spans="2:12" s="1" customFormat="1" ht="12" customHeight="1">
      <c r="B111" s="28"/>
      <c r="C111" s="23" t="s">
        <v>14</v>
      </c>
      <c r="L111" s="28"/>
    </row>
    <row r="112" spans="2:12" s="1" customFormat="1" ht="16.5" customHeight="1">
      <c r="B112" s="28"/>
      <c r="E112" s="207" t="str">
        <f>E7</f>
        <v>Rekonštrukcia strechy poľnohospodárskych objektov</v>
      </c>
      <c r="F112" s="208"/>
      <c r="G112" s="208"/>
      <c r="H112" s="208"/>
      <c r="L112" s="28"/>
    </row>
    <row r="113" spans="2:65" s="1" customFormat="1" ht="12" customHeight="1">
      <c r="B113" s="28"/>
      <c r="C113" s="23" t="s">
        <v>88</v>
      </c>
      <c r="L113" s="28"/>
    </row>
    <row r="114" spans="2:65" s="1" customFormat="1" ht="16.5" customHeight="1">
      <c r="B114" s="28"/>
      <c r="E114" s="176" t="str">
        <f>E9</f>
        <v>02-09-1/2024 - SO - 01 Znášková Hala (p.č. 128/3)</v>
      </c>
      <c r="F114" s="206"/>
      <c r="G114" s="206"/>
      <c r="H114" s="206"/>
      <c r="L114" s="28"/>
    </row>
    <row r="115" spans="2:65" s="1" customFormat="1" ht="6.95" customHeight="1">
      <c r="B115" s="28"/>
      <c r="L115" s="28"/>
    </row>
    <row r="116" spans="2:65" s="1" customFormat="1" ht="12" customHeight="1">
      <c r="B116" s="28"/>
      <c r="C116" s="23" t="s">
        <v>18</v>
      </c>
      <c r="F116" s="21" t="str">
        <f>F12</f>
        <v>Nové Hony</v>
      </c>
      <c r="I116" s="23" t="s">
        <v>20</v>
      </c>
      <c r="J116" s="51">
        <f>IF(J12="","",J12)</f>
        <v>45351</v>
      </c>
      <c r="L116" s="28"/>
    </row>
    <row r="117" spans="2:65" s="1" customFormat="1" ht="6.95" customHeight="1">
      <c r="B117" s="28"/>
      <c r="L117" s="28"/>
    </row>
    <row r="118" spans="2:65" s="1" customFormat="1" ht="25.7" customHeight="1">
      <c r="B118" s="28"/>
      <c r="C118" s="23" t="s">
        <v>21</v>
      </c>
      <c r="F118" s="21" t="str">
        <f>E15</f>
        <v>RIMGAL s.r.o., Rimavská Sobota</v>
      </c>
      <c r="I118" s="23" t="s">
        <v>27</v>
      </c>
      <c r="J118" s="26" t="str">
        <f>E21</f>
        <v>Mária Danušová, Rimavská sobota</v>
      </c>
      <c r="L118" s="28"/>
    </row>
    <row r="119" spans="2:65" s="1" customFormat="1" ht="15.2" customHeight="1">
      <c r="B119" s="28"/>
      <c r="C119" s="23" t="s">
        <v>25</v>
      </c>
      <c r="F119" s="21" t="str">
        <f>IF(E18="","",E18)</f>
        <v>Vyplň údaj</v>
      </c>
      <c r="I119" s="23" t="s">
        <v>31</v>
      </c>
      <c r="J119" s="26" t="str">
        <f>E24</f>
        <v xml:space="preserve"> </v>
      </c>
      <c r="L119" s="28"/>
    </row>
    <row r="120" spans="2:65" s="1" customFormat="1" ht="10.35" customHeight="1">
      <c r="B120" s="28"/>
      <c r="L120" s="28"/>
    </row>
    <row r="121" spans="2:65" s="10" customFormat="1" ht="29.25" customHeight="1">
      <c r="B121" s="114"/>
      <c r="C121" s="115" t="s">
        <v>103</v>
      </c>
      <c r="D121" s="116" t="s">
        <v>59</v>
      </c>
      <c r="E121" s="116" t="s">
        <v>55</v>
      </c>
      <c r="F121" s="116" t="s">
        <v>56</v>
      </c>
      <c r="G121" s="116" t="s">
        <v>104</v>
      </c>
      <c r="H121" s="116" t="s">
        <v>105</v>
      </c>
      <c r="I121" s="116" t="s">
        <v>106</v>
      </c>
      <c r="J121" s="117" t="s">
        <v>93</v>
      </c>
      <c r="K121" s="118" t="s">
        <v>107</v>
      </c>
      <c r="L121" s="114"/>
      <c r="M121" s="58" t="s">
        <v>1</v>
      </c>
      <c r="N121" s="59" t="s">
        <v>38</v>
      </c>
      <c r="O121" s="59" t="s">
        <v>108</v>
      </c>
      <c r="P121" s="59" t="s">
        <v>109</v>
      </c>
      <c r="Q121" s="59" t="s">
        <v>110</v>
      </c>
      <c r="R121" s="59" t="s">
        <v>111</v>
      </c>
      <c r="S121" s="59" t="s">
        <v>112</v>
      </c>
      <c r="T121" s="60" t="s">
        <v>113</v>
      </c>
    </row>
    <row r="122" spans="2:65" s="1" customFormat="1" ht="22.9" customHeight="1">
      <c r="B122" s="28"/>
      <c r="C122" s="63" t="s">
        <v>94</v>
      </c>
      <c r="J122" s="119">
        <f>BK122</f>
        <v>0</v>
      </c>
      <c r="L122" s="28"/>
      <c r="M122" s="61"/>
      <c r="N122" s="52"/>
      <c r="O122" s="52"/>
      <c r="P122" s="120">
        <f>P123+P134</f>
        <v>0</v>
      </c>
      <c r="Q122" s="52"/>
      <c r="R122" s="120">
        <f>R123+R134</f>
        <v>34.000317111000001</v>
      </c>
      <c r="S122" s="52"/>
      <c r="T122" s="121">
        <f>T123+T134</f>
        <v>29.303999999999998</v>
      </c>
      <c r="AT122" s="13" t="s">
        <v>73</v>
      </c>
      <c r="AU122" s="13" t="s">
        <v>95</v>
      </c>
      <c r="BK122" s="122">
        <f>BK123+BK134</f>
        <v>0</v>
      </c>
    </row>
    <row r="123" spans="2:65" s="11" customFormat="1" ht="25.9" customHeight="1">
      <c r="B123" s="123"/>
      <c r="D123" s="124" t="s">
        <v>73</v>
      </c>
      <c r="E123" s="125" t="s">
        <v>114</v>
      </c>
      <c r="F123" s="125" t="s">
        <v>115</v>
      </c>
      <c r="I123" s="126"/>
      <c r="J123" s="127">
        <f>BK123</f>
        <v>0</v>
      </c>
      <c r="L123" s="123"/>
      <c r="M123" s="128"/>
      <c r="P123" s="129">
        <f>P124</f>
        <v>0</v>
      </c>
      <c r="R123" s="129">
        <f>R124</f>
        <v>17.021292786000004</v>
      </c>
      <c r="T123" s="130">
        <f>T124</f>
        <v>0</v>
      </c>
      <c r="AR123" s="124" t="s">
        <v>82</v>
      </c>
      <c r="AT123" s="131" t="s">
        <v>73</v>
      </c>
      <c r="AU123" s="131" t="s">
        <v>74</v>
      </c>
      <c r="AY123" s="124" t="s">
        <v>116</v>
      </c>
      <c r="BK123" s="132">
        <f>BK124</f>
        <v>0</v>
      </c>
    </row>
    <row r="124" spans="2:65" s="11" customFormat="1" ht="22.9" customHeight="1">
      <c r="B124" s="123"/>
      <c r="D124" s="124" t="s">
        <v>73</v>
      </c>
      <c r="E124" s="133" t="s">
        <v>117</v>
      </c>
      <c r="F124" s="133" t="s">
        <v>118</v>
      </c>
      <c r="I124" s="126"/>
      <c r="J124" s="134">
        <f>BK124</f>
        <v>0</v>
      </c>
      <c r="L124" s="123"/>
      <c r="M124" s="128"/>
      <c r="P124" s="129">
        <f>SUM(P125:P133)</f>
        <v>0</v>
      </c>
      <c r="R124" s="129">
        <f>SUM(R125:R133)</f>
        <v>17.021292786000004</v>
      </c>
      <c r="T124" s="130">
        <f>SUM(T125:T133)</f>
        <v>0</v>
      </c>
      <c r="AR124" s="124" t="s">
        <v>82</v>
      </c>
      <c r="AT124" s="131" t="s">
        <v>73</v>
      </c>
      <c r="AU124" s="131" t="s">
        <v>82</v>
      </c>
      <c r="AY124" s="124" t="s">
        <v>116</v>
      </c>
      <c r="BK124" s="132">
        <f>SUM(BK125:BK133)</f>
        <v>0</v>
      </c>
    </row>
    <row r="125" spans="2:65" s="1" customFormat="1" ht="33" customHeight="1">
      <c r="B125" s="28"/>
      <c r="C125" s="135" t="s">
        <v>82</v>
      </c>
      <c r="D125" s="135" t="s">
        <v>119</v>
      </c>
      <c r="E125" s="136" t="s">
        <v>120</v>
      </c>
      <c r="F125" s="137" t="s">
        <v>121</v>
      </c>
      <c r="G125" s="138" t="s">
        <v>122</v>
      </c>
      <c r="H125" s="139">
        <v>325</v>
      </c>
      <c r="I125" s="140"/>
      <c r="J125" s="139">
        <f t="shared" ref="J125:J133" si="0">ROUND(I125*H125,3)</f>
        <v>0</v>
      </c>
      <c r="K125" s="141"/>
      <c r="L125" s="28"/>
      <c r="M125" s="142" t="s">
        <v>1</v>
      </c>
      <c r="N125" s="143" t="s">
        <v>40</v>
      </c>
      <c r="P125" s="144">
        <f t="shared" ref="P125:P133" si="1">O125*H125</f>
        <v>0</v>
      </c>
      <c r="Q125" s="144">
        <v>2.5710569999999999E-2</v>
      </c>
      <c r="R125" s="144">
        <f t="shared" ref="R125:R133" si="2">Q125*H125</f>
        <v>8.3559352499999999</v>
      </c>
      <c r="S125" s="144">
        <v>0</v>
      </c>
      <c r="T125" s="145">
        <f t="shared" ref="T125:T133" si="3">S125*H125</f>
        <v>0</v>
      </c>
      <c r="AR125" s="146" t="s">
        <v>123</v>
      </c>
      <c r="AT125" s="146" t="s">
        <v>119</v>
      </c>
      <c r="AU125" s="146" t="s">
        <v>124</v>
      </c>
      <c r="AY125" s="13" t="s">
        <v>116</v>
      </c>
      <c r="BE125" s="147">
        <f t="shared" ref="BE125:BE133" si="4">IF(N125="základná",J125,0)</f>
        <v>0</v>
      </c>
      <c r="BF125" s="147">
        <f t="shared" ref="BF125:BF133" si="5">IF(N125="znížená",J125,0)</f>
        <v>0</v>
      </c>
      <c r="BG125" s="147">
        <f t="shared" ref="BG125:BG133" si="6">IF(N125="zákl. prenesená",J125,0)</f>
        <v>0</v>
      </c>
      <c r="BH125" s="147">
        <f t="shared" ref="BH125:BH133" si="7">IF(N125="zníž. prenesená",J125,0)</f>
        <v>0</v>
      </c>
      <c r="BI125" s="147">
        <f t="shared" ref="BI125:BI133" si="8">IF(N125="nulová",J125,0)</f>
        <v>0</v>
      </c>
      <c r="BJ125" s="13" t="s">
        <v>124</v>
      </c>
      <c r="BK125" s="148">
        <f t="shared" ref="BK125:BK133" si="9">ROUND(I125*H125,3)</f>
        <v>0</v>
      </c>
      <c r="BL125" s="13" t="s">
        <v>123</v>
      </c>
      <c r="BM125" s="146" t="s">
        <v>125</v>
      </c>
    </row>
    <row r="126" spans="2:65" s="1" customFormat="1" ht="44.25" customHeight="1">
      <c r="B126" s="28"/>
      <c r="C126" s="135" t="s">
        <v>124</v>
      </c>
      <c r="D126" s="135" t="s">
        <v>119</v>
      </c>
      <c r="E126" s="136" t="s">
        <v>126</v>
      </c>
      <c r="F126" s="137" t="s">
        <v>127</v>
      </c>
      <c r="G126" s="138" t="s">
        <v>122</v>
      </c>
      <c r="H126" s="139">
        <v>325</v>
      </c>
      <c r="I126" s="140"/>
      <c r="J126" s="139">
        <f t="shared" si="0"/>
        <v>0</v>
      </c>
      <c r="K126" s="141"/>
      <c r="L126" s="28"/>
      <c r="M126" s="142" t="s">
        <v>1</v>
      </c>
      <c r="N126" s="143" t="s">
        <v>40</v>
      </c>
      <c r="P126" s="144">
        <f t="shared" si="1"/>
        <v>0</v>
      </c>
      <c r="Q126" s="144">
        <v>0</v>
      </c>
      <c r="R126" s="144">
        <f t="shared" si="2"/>
        <v>0</v>
      </c>
      <c r="S126" s="144">
        <v>0</v>
      </c>
      <c r="T126" s="145">
        <f t="shared" si="3"/>
        <v>0</v>
      </c>
      <c r="AR126" s="146" t="s">
        <v>123</v>
      </c>
      <c r="AT126" s="146" t="s">
        <v>119</v>
      </c>
      <c r="AU126" s="146" t="s">
        <v>124</v>
      </c>
      <c r="AY126" s="13" t="s">
        <v>116</v>
      </c>
      <c r="BE126" s="147">
        <f t="shared" si="4"/>
        <v>0</v>
      </c>
      <c r="BF126" s="147">
        <f t="shared" si="5"/>
        <v>0</v>
      </c>
      <c r="BG126" s="147">
        <f t="shared" si="6"/>
        <v>0</v>
      </c>
      <c r="BH126" s="147">
        <f t="shared" si="7"/>
        <v>0</v>
      </c>
      <c r="BI126" s="147">
        <f t="shared" si="8"/>
        <v>0</v>
      </c>
      <c r="BJ126" s="13" t="s">
        <v>124</v>
      </c>
      <c r="BK126" s="148">
        <f t="shared" si="9"/>
        <v>0</v>
      </c>
      <c r="BL126" s="13" t="s">
        <v>123</v>
      </c>
      <c r="BM126" s="146" t="s">
        <v>128</v>
      </c>
    </row>
    <row r="127" spans="2:65" s="1" customFormat="1" ht="33" customHeight="1">
      <c r="B127" s="28"/>
      <c r="C127" s="135" t="s">
        <v>129</v>
      </c>
      <c r="D127" s="135" t="s">
        <v>119</v>
      </c>
      <c r="E127" s="136" t="s">
        <v>130</v>
      </c>
      <c r="F127" s="137" t="s">
        <v>131</v>
      </c>
      <c r="G127" s="138" t="s">
        <v>122</v>
      </c>
      <c r="H127" s="139">
        <v>325</v>
      </c>
      <c r="I127" s="140"/>
      <c r="J127" s="139">
        <f t="shared" si="0"/>
        <v>0</v>
      </c>
      <c r="K127" s="141"/>
      <c r="L127" s="28"/>
      <c r="M127" s="142" t="s">
        <v>1</v>
      </c>
      <c r="N127" s="143" t="s">
        <v>40</v>
      </c>
      <c r="P127" s="144">
        <f t="shared" si="1"/>
        <v>0</v>
      </c>
      <c r="Q127" s="144">
        <v>2.571E-2</v>
      </c>
      <c r="R127" s="144">
        <f t="shared" si="2"/>
        <v>8.3557500000000005</v>
      </c>
      <c r="S127" s="144">
        <v>0</v>
      </c>
      <c r="T127" s="145">
        <f t="shared" si="3"/>
        <v>0</v>
      </c>
      <c r="AR127" s="146" t="s">
        <v>123</v>
      </c>
      <c r="AT127" s="146" t="s">
        <v>119</v>
      </c>
      <c r="AU127" s="146" t="s">
        <v>124</v>
      </c>
      <c r="AY127" s="13" t="s">
        <v>116</v>
      </c>
      <c r="BE127" s="147">
        <f t="shared" si="4"/>
        <v>0</v>
      </c>
      <c r="BF127" s="147">
        <f t="shared" si="5"/>
        <v>0</v>
      </c>
      <c r="BG127" s="147">
        <f t="shared" si="6"/>
        <v>0</v>
      </c>
      <c r="BH127" s="147">
        <f t="shared" si="7"/>
        <v>0</v>
      </c>
      <c r="BI127" s="147">
        <f t="shared" si="8"/>
        <v>0</v>
      </c>
      <c r="BJ127" s="13" t="s">
        <v>124</v>
      </c>
      <c r="BK127" s="148">
        <f t="shared" si="9"/>
        <v>0</v>
      </c>
      <c r="BL127" s="13" t="s">
        <v>123</v>
      </c>
      <c r="BM127" s="146" t="s">
        <v>132</v>
      </c>
    </row>
    <row r="128" spans="2:65" s="1" customFormat="1" ht="24.2" customHeight="1">
      <c r="B128" s="28"/>
      <c r="C128" s="135" t="s">
        <v>123</v>
      </c>
      <c r="D128" s="135" t="s">
        <v>119</v>
      </c>
      <c r="E128" s="136" t="s">
        <v>133</v>
      </c>
      <c r="F128" s="137" t="s">
        <v>134</v>
      </c>
      <c r="G128" s="138" t="s">
        <v>122</v>
      </c>
      <c r="H128" s="139">
        <v>160.80000000000001</v>
      </c>
      <c r="I128" s="140"/>
      <c r="J128" s="139">
        <f t="shared" si="0"/>
        <v>0</v>
      </c>
      <c r="K128" s="141"/>
      <c r="L128" s="28"/>
      <c r="M128" s="142" t="s">
        <v>1</v>
      </c>
      <c r="N128" s="143" t="s">
        <v>40</v>
      </c>
      <c r="P128" s="144">
        <f t="shared" si="1"/>
        <v>0</v>
      </c>
      <c r="Q128" s="144">
        <v>1.92542E-3</v>
      </c>
      <c r="R128" s="144">
        <f t="shared" si="2"/>
        <v>0.30960753600000002</v>
      </c>
      <c r="S128" s="144">
        <v>0</v>
      </c>
      <c r="T128" s="145">
        <f t="shared" si="3"/>
        <v>0</v>
      </c>
      <c r="AR128" s="146" t="s">
        <v>123</v>
      </c>
      <c r="AT128" s="146" t="s">
        <v>119</v>
      </c>
      <c r="AU128" s="146" t="s">
        <v>124</v>
      </c>
      <c r="AY128" s="13" t="s">
        <v>116</v>
      </c>
      <c r="BE128" s="147">
        <f t="shared" si="4"/>
        <v>0</v>
      </c>
      <c r="BF128" s="147">
        <f t="shared" si="5"/>
        <v>0</v>
      </c>
      <c r="BG128" s="147">
        <f t="shared" si="6"/>
        <v>0</v>
      </c>
      <c r="BH128" s="147">
        <f t="shared" si="7"/>
        <v>0</v>
      </c>
      <c r="BI128" s="147">
        <f t="shared" si="8"/>
        <v>0</v>
      </c>
      <c r="BJ128" s="13" t="s">
        <v>124</v>
      </c>
      <c r="BK128" s="148">
        <f t="shared" si="9"/>
        <v>0</v>
      </c>
      <c r="BL128" s="13" t="s">
        <v>123</v>
      </c>
      <c r="BM128" s="146" t="s">
        <v>135</v>
      </c>
    </row>
    <row r="129" spans="2:65" s="1" customFormat="1" ht="21.75" customHeight="1">
      <c r="B129" s="28"/>
      <c r="C129" s="135" t="s">
        <v>136</v>
      </c>
      <c r="D129" s="135" t="s">
        <v>119</v>
      </c>
      <c r="E129" s="136" t="s">
        <v>137</v>
      </c>
      <c r="F129" s="137" t="s">
        <v>138</v>
      </c>
      <c r="G129" s="138" t="s">
        <v>139</v>
      </c>
      <c r="H129" s="139">
        <v>29.303999999999998</v>
      </c>
      <c r="I129" s="140"/>
      <c r="J129" s="139">
        <f t="shared" si="0"/>
        <v>0</v>
      </c>
      <c r="K129" s="141"/>
      <c r="L129" s="28"/>
      <c r="M129" s="142" t="s">
        <v>1</v>
      </c>
      <c r="N129" s="143" t="s">
        <v>40</v>
      </c>
      <c r="P129" s="144">
        <f t="shared" si="1"/>
        <v>0</v>
      </c>
      <c r="Q129" s="144">
        <v>0</v>
      </c>
      <c r="R129" s="144">
        <f t="shared" si="2"/>
        <v>0</v>
      </c>
      <c r="S129" s="144">
        <v>0</v>
      </c>
      <c r="T129" s="145">
        <f t="shared" si="3"/>
        <v>0</v>
      </c>
      <c r="AR129" s="146" t="s">
        <v>123</v>
      </c>
      <c r="AT129" s="146" t="s">
        <v>119</v>
      </c>
      <c r="AU129" s="146" t="s">
        <v>124</v>
      </c>
      <c r="AY129" s="13" t="s">
        <v>116</v>
      </c>
      <c r="BE129" s="147">
        <f t="shared" si="4"/>
        <v>0</v>
      </c>
      <c r="BF129" s="147">
        <f t="shared" si="5"/>
        <v>0</v>
      </c>
      <c r="BG129" s="147">
        <f t="shared" si="6"/>
        <v>0</v>
      </c>
      <c r="BH129" s="147">
        <f t="shared" si="7"/>
        <v>0</v>
      </c>
      <c r="BI129" s="147">
        <f t="shared" si="8"/>
        <v>0</v>
      </c>
      <c r="BJ129" s="13" t="s">
        <v>124</v>
      </c>
      <c r="BK129" s="148">
        <f t="shared" si="9"/>
        <v>0</v>
      </c>
      <c r="BL129" s="13" t="s">
        <v>123</v>
      </c>
      <c r="BM129" s="146" t="s">
        <v>140</v>
      </c>
    </row>
    <row r="130" spans="2:65" s="1" customFormat="1" ht="24.2" customHeight="1">
      <c r="B130" s="28"/>
      <c r="C130" s="135" t="s">
        <v>141</v>
      </c>
      <c r="D130" s="135" t="s">
        <v>119</v>
      </c>
      <c r="E130" s="136" t="s">
        <v>142</v>
      </c>
      <c r="F130" s="137" t="s">
        <v>143</v>
      </c>
      <c r="G130" s="138" t="s">
        <v>139</v>
      </c>
      <c r="H130" s="139">
        <v>3663</v>
      </c>
      <c r="I130" s="140"/>
      <c r="J130" s="139">
        <f t="shared" si="0"/>
        <v>0</v>
      </c>
      <c r="K130" s="141"/>
      <c r="L130" s="28"/>
      <c r="M130" s="142" t="s">
        <v>1</v>
      </c>
      <c r="N130" s="143" t="s">
        <v>40</v>
      </c>
      <c r="P130" s="144">
        <f t="shared" si="1"/>
        <v>0</v>
      </c>
      <c r="Q130" s="144">
        <v>0</v>
      </c>
      <c r="R130" s="144">
        <f t="shared" si="2"/>
        <v>0</v>
      </c>
      <c r="S130" s="144">
        <v>0</v>
      </c>
      <c r="T130" s="145">
        <f t="shared" si="3"/>
        <v>0</v>
      </c>
      <c r="AR130" s="146" t="s">
        <v>123</v>
      </c>
      <c r="AT130" s="146" t="s">
        <v>119</v>
      </c>
      <c r="AU130" s="146" t="s">
        <v>124</v>
      </c>
      <c r="AY130" s="13" t="s">
        <v>116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3" t="s">
        <v>124</v>
      </c>
      <c r="BK130" s="148">
        <f t="shared" si="9"/>
        <v>0</v>
      </c>
      <c r="BL130" s="13" t="s">
        <v>123</v>
      </c>
      <c r="BM130" s="146" t="s">
        <v>144</v>
      </c>
    </row>
    <row r="131" spans="2:65" s="1" customFormat="1" ht="24.2" customHeight="1">
      <c r="B131" s="28"/>
      <c r="C131" s="135" t="s">
        <v>145</v>
      </c>
      <c r="D131" s="135" t="s">
        <v>119</v>
      </c>
      <c r="E131" s="136" t="s">
        <v>146</v>
      </c>
      <c r="F131" s="137" t="s">
        <v>147</v>
      </c>
      <c r="G131" s="138" t="s">
        <v>139</v>
      </c>
      <c r="H131" s="139">
        <v>29.303999999999998</v>
      </c>
      <c r="I131" s="140"/>
      <c r="J131" s="139">
        <f t="shared" si="0"/>
        <v>0</v>
      </c>
      <c r="K131" s="141"/>
      <c r="L131" s="28"/>
      <c r="M131" s="142" t="s">
        <v>1</v>
      </c>
      <c r="N131" s="143" t="s">
        <v>40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</v>
      </c>
      <c r="T131" s="145">
        <f t="shared" si="3"/>
        <v>0</v>
      </c>
      <c r="AR131" s="146" t="s">
        <v>123</v>
      </c>
      <c r="AT131" s="146" t="s">
        <v>119</v>
      </c>
      <c r="AU131" s="146" t="s">
        <v>124</v>
      </c>
      <c r="AY131" s="13" t="s">
        <v>116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124</v>
      </c>
      <c r="BK131" s="148">
        <f t="shared" si="9"/>
        <v>0</v>
      </c>
      <c r="BL131" s="13" t="s">
        <v>123</v>
      </c>
      <c r="BM131" s="146" t="s">
        <v>148</v>
      </c>
    </row>
    <row r="132" spans="2:65" s="1" customFormat="1" ht="33" customHeight="1">
      <c r="B132" s="28"/>
      <c r="C132" s="135" t="s">
        <v>149</v>
      </c>
      <c r="D132" s="135" t="s">
        <v>119</v>
      </c>
      <c r="E132" s="136" t="s">
        <v>150</v>
      </c>
      <c r="F132" s="137" t="s">
        <v>151</v>
      </c>
      <c r="G132" s="138" t="s">
        <v>139</v>
      </c>
      <c r="H132" s="139">
        <v>29.303999999999998</v>
      </c>
      <c r="I132" s="140"/>
      <c r="J132" s="139">
        <f t="shared" si="0"/>
        <v>0</v>
      </c>
      <c r="K132" s="141"/>
      <c r="L132" s="28"/>
      <c r="M132" s="142" t="s">
        <v>1</v>
      </c>
      <c r="N132" s="143" t="s">
        <v>40</v>
      </c>
      <c r="P132" s="144">
        <f t="shared" si="1"/>
        <v>0</v>
      </c>
      <c r="Q132" s="144">
        <v>0</v>
      </c>
      <c r="R132" s="144">
        <f t="shared" si="2"/>
        <v>0</v>
      </c>
      <c r="S132" s="144">
        <v>0</v>
      </c>
      <c r="T132" s="145">
        <f t="shared" si="3"/>
        <v>0</v>
      </c>
      <c r="AR132" s="146" t="s">
        <v>123</v>
      </c>
      <c r="AT132" s="146" t="s">
        <v>119</v>
      </c>
      <c r="AU132" s="146" t="s">
        <v>124</v>
      </c>
      <c r="AY132" s="13" t="s">
        <v>116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124</v>
      </c>
      <c r="BK132" s="148">
        <f t="shared" si="9"/>
        <v>0</v>
      </c>
      <c r="BL132" s="13" t="s">
        <v>123</v>
      </c>
      <c r="BM132" s="146" t="s">
        <v>152</v>
      </c>
    </row>
    <row r="133" spans="2:65" s="1" customFormat="1" ht="24.2" customHeight="1">
      <c r="B133" s="28"/>
      <c r="C133" s="135" t="s">
        <v>117</v>
      </c>
      <c r="D133" s="135" t="s">
        <v>119</v>
      </c>
      <c r="E133" s="136" t="s">
        <v>153</v>
      </c>
      <c r="F133" s="137" t="s">
        <v>154</v>
      </c>
      <c r="G133" s="138" t="s">
        <v>139</v>
      </c>
      <c r="H133" s="139">
        <v>29.303999999999998</v>
      </c>
      <c r="I133" s="140"/>
      <c r="J133" s="139">
        <f t="shared" si="0"/>
        <v>0</v>
      </c>
      <c r="K133" s="141"/>
      <c r="L133" s="28"/>
      <c r="M133" s="142" t="s">
        <v>1</v>
      </c>
      <c r="N133" s="143" t="s">
        <v>40</v>
      </c>
      <c r="P133" s="144">
        <f t="shared" si="1"/>
        <v>0</v>
      </c>
      <c r="Q133" s="144">
        <v>0</v>
      </c>
      <c r="R133" s="144">
        <f t="shared" si="2"/>
        <v>0</v>
      </c>
      <c r="S133" s="144">
        <v>0</v>
      </c>
      <c r="T133" s="145">
        <f t="shared" si="3"/>
        <v>0</v>
      </c>
      <c r="AR133" s="146" t="s">
        <v>123</v>
      </c>
      <c r="AT133" s="146" t="s">
        <v>119</v>
      </c>
      <c r="AU133" s="146" t="s">
        <v>124</v>
      </c>
      <c r="AY133" s="13" t="s">
        <v>116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124</v>
      </c>
      <c r="BK133" s="148">
        <f t="shared" si="9"/>
        <v>0</v>
      </c>
      <c r="BL133" s="13" t="s">
        <v>123</v>
      </c>
      <c r="BM133" s="146" t="s">
        <v>155</v>
      </c>
    </row>
    <row r="134" spans="2:65" s="11" customFormat="1" ht="25.9" customHeight="1">
      <c r="B134" s="123"/>
      <c r="D134" s="124" t="s">
        <v>73</v>
      </c>
      <c r="E134" s="125" t="s">
        <v>156</v>
      </c>
      <c r="F134" s="125" t="s">
        <v>157</v>
      </c>
      <c r="I134" s="126"/>
      <c r="J134" s="127">
        <f>BK134</f>
        <v>0</v>
      </c>
      <c r="L134" s="123"/>
      <c r="M134" s="128"/>
      <c r="P134" s="129">
        <f>P135+P141+P144</f>
        <v>0</v>
      </c>
      <c r="R134" s="129">
        <f>R135+R141+R144</f>
        <v>16.979024325000001</v>
      </c>
      <c r="T134" s="130">
        <f>T135+T141+T144</f>
        <v>29.303999999999998</v>
      </c>
      <c r="AR134" s="124" t="s">
        <v>124</v>
      </c>
      <c r="AT134" s="131" t="s">
        <v>73</v>
      </c>
      <c r="AU134" s="131" t="s">
        <v>74</v>
      </c>
      <c r="AY134" s="124" t="s">
        <v>116</v>
      </c>
      <c r="BK134" s="132">
        <f>BK135+BK141+BK144</f>
        <v>0</v>
      </c>
    </row>
    <row r="135" spans="2:65" s="11" customFormat="1" ht="22.9" customHeight="1">
      <c r="B135" s="123"/>
      <c r="D135" s="124" t="s">
        <v>73</v>
      </c>
      <c r="E135" s="133" t="s">
        <v>158</v>
      </c>
      <c r="F135" s="133" t="s">
        <v>159</v>
      </c>
      <c r="I135" s="126"/>
      <c r="J135" s="134">
        <f>BK135</f>
        <v>0</v>
      </c>
      <c r="L135" s="123"/>
      <c r="M135" s="128"/>
      <c r="P135" s="129">
        <f>SUM(P136:P140)</f>
        <v>0</v>
      </c>
      <c r="R135" s="129">
        <f>SUM(R136:R140)</f>
        <v>0.51029392500000004</v>
      </c>
      <c r="T135" s="130">
        <f>SUM(T136:T140)</f>
        <v>0</v>
      </c>
      <c r="AR135" s="124" t="s">
        <v>124</v>
      </c>
      <c r="AT135" s="131" t="s">
        <v>73</v>
      </c>
      <c r="AU135" s="131" t="s">
        <v>82</v>
      </c>
      <c r="AY135" s="124" t="s">
        <v>116</v>
      </c>
      <c r="BK135" s="132">
        <f>SUM(BK136:BK140)</f>
        <v>0</v>
      </c>
    </row>
    <row r="136" spans="2:65" s="1" customFormat="1" ht="24.2" customHeight="1">
      <c r="B136" s="28"/>
      <c r="C136" s="135" t="s">
        <v>160</v>
      </c>
      <c r="D136" s="135" t="s">
        <v>119</v>
      </c>
      <c r="E136" s="136" t="s">
        <v>161</v>
      </c>
      <c r="F136" s="137" t="s">
        <v>162</v>
      </c>
      <c r="G136" s="138" t="s">
        <v>163</v>
      </c>
      <c r="H136" s="139">
        <v>55.05</v>
      </c>
      <c r="I136" s="140"/>
      <c r="J136" s="139">
        <f>ROUND(I136*H136,3)</f>
        <v>0</v>
      </c>
      <c r="K136" s="141"/>
      <c r="L136" s="28"/>
      <c r="M136" s="142" t="s">
        <v>1</v>
      </c>
      <c r="N136" s="143" t="s">
        <v>40</v>
      </c>
      <c r="P136" s="144">
        <f>O136*H136</f>
        <v>0</v>
      </c>
      <c r="Q136" s="144">
        <v>2.8965000000000002E-3</v>
      </c>
      <c r="R136" s="144">
        <f>Q136*H136</f>
        <v>0.15945232500000001</v>
      </c>
      <c r="S136" s="144">
        <v>0</v>
      </c>
      <c r="T136" s="145">
        <f>S136*H136</f>
        <v>0</v>
      </c>
      <c r="AR136" s="146" t="s">
        <v>164</v>
      </c>
      <c r="AT136" s="146" t="s">
        <v>119</v>
      </c>
      <c r="AU136" s="146" t="s">
        <v>124</v>
      </c>
      <c r="AY136" s="13" t="s">
        <v>116</v>
      </c>
      <c r="BE136" s="147">
        <f>IF(N136="základná",J136,0)</f>
        <v>0</v>
      </c>
      <c r="BF136" s="147">
        <f>IF(N136="znížená",J136,0)</f>
        <v>0</v>
      </c>
      <c r="BG136" s="147">
        <f>IF(N136="zákl. prenesená",J136,0)</f>
        <v>0</v>
      </c>
      <c r="BH136" s="147">
        <f>IF(N136="zníž. prenesená",J136,0)</f>
        <v>0</v>
      </c>
      <c r="BI136" s="147">
        <f>IF(N136="nulová",J136,0)</f>
        <v>0</v>
      </c>
      <c r="BJ136" s="13" t="s">
        <v>124</v>
      </c>
      <c r="BK136" s="148">
        <f>ROUND(I136*H136,3)</f>
        <v>0</v>
      </c>
      <c r="BL136" s="13" t="s">
        <v>164</v>
      </c>
      <c r="BM136" s="146" t="s">
        <v>165</v>
      </c>
    </row>
    <row r="137" spans="2:65" s="1" customFormat="1" ht="24.2" customHeight="1">
      <c r="B137" s="28"/>
      <c r="C137" s="135" t="s">
        <v>166</v>
      </c>
      <c r="D137" s="135" t="s">
        <v>119</v>
      </c>
      <c r="E137" s="136" t="s">
        <v>167</v>
      </c>
      <c r="F137" s="137" t="s">
        <v>168</v>
      </c>
      <c r="G137" s="138" t="s">
        <v>163</v>
      </c>
      <c r="H137" s="139">
        <v>110.1</v>
      </c>
      <c r="I137" s="140"/>
      <c r="J137" s="139">
        <f>ROUND(I137*H137,3)</f>
        <v>0</v>
      </c>
      <c r="K137" s="141"/>
      <c r="L137" s="28"/>
      <c r="M137" s="142" t="s">
        <v>1</v>
      </c>
      <c r="N137" s="143" t="s">
        <v>40</v>
      </c>
      <c r="P137" s="144">
        <f>O137*H137</f>
        <v>0</v>
      </c>
      <c r="Q137" s="144">
        <v>2.48E-3</v>
      </c>
      <c r="R137" s="144">
        <f>Q137*H137</f>
        <v>0.27304800000000001</v>
      </c>
      <c r="S137" s="144">
        <v>0</v>
      </c>
      <c r="T137" s="145">
        <f>S137*H137</f>
        <v>0</v>
      </c>
      <c r="AR137" s="146" t="s">
        <v>164</v>
      </c>
      <c r="AT137" s="146" t="s">
        <v>119</v>
      </c>
      <c r="AU137" s="146" t="s">
        <v>124</v>
      </c>
      <c r="AY137" s="13" t="s">
        <v>116</v>
      </c>
      <c r="BE137" s="147">
        <f>IF(N137="základná",J137,0)</f>
        <v>0</v>
      </c>
      <c r="BF137" s="147">
        <f>IF(N137="znížená",J137,0)</f>
        <v>0</v>
      </c>
      <c r="BG137" s="147">
        <f>IF(N137="zákl. prenesená",J137,0)</f>
        <v>0</v>
      </c>
      <c r="BH137" s="147">
        <f>IF(N137="zníž. prenesená",J137,0)</f>
        <v>0</v>
      </c>
      <c r="BI137" s="147">
        <f>IF(N137="nulová",J137,0)</f>
        <v>0</v>
      </c>
      <c r="BJ137" s="13" t="s">
        <v>124</v>
      </c>
      <c r="BK137" s="148">
        <f>ROUND(I137*H137,3)</f>
        <v>0</v>
      </c>
      <c r="BL137" s="13" t="s">
        <v>164</v>
      </c>
      <c r="BM137" s="146" t="s">
        <v>169</v>
      </c>
    </row>
    <row r="138" spans="2:65" s="1" customFormat="1" ht="24.2" customHeight="1">
      <c r="B138" s="28"/>
      <c r="C138" s="135" t="s">
        <v>170</v>
      </c>
      <c r="D138" s="135" t="s">
        <v>119</v>
      </c>
      <c r="E138" s="136" t="s">
        <v>171</v>
      </c>
      <c r="F138" s="137" t="s">
        <v>172</v>
      </c>
      <c r="G138" s="138" t="s">
        <v>173</v>
      </c>
      <c r="H138" s="139">
        <v>10</v>
      </c>
      <c r="I138" s="140"/>
      <c r="J138" s="139">
        <f>ROUND(I138*H138,3)</f>
        <v>0</v>
      </c>
      <c r="K138" s="141"/>
      <c r="L138" s="28"/>
      <c r="M138" s="142" t="s">
        <v>1</v>
      </c>
      <c r="N138" s="143" t="s">
        <v>40</v>
      </c>
      <c r="P138" s="144">
        <f>O138*H138</f>
        <v>0</v>
      </c>
      <c r="Q138" s="144">
        <v>1.0568000000000001E-3</v>
      </c>
      <c r="R138" s="144">
        <f>Q138*H138</f>
        <v>1.0568000000000001E-2</v>
      </c>
      <c r="S138" s="144">
        <v>0</v>
      </c>
      <c r="T138" s="145">
        <f>S138*H138</f>
        <v>0</v>
      </c>
      <c r="AR138" s="146" t="s">
        <v>164</v>
      </c>
      <c r="AT138" s="146" t="s">
        <v>119</v>
      </c>
      <c r="AU138" s="146" t="s">
        <v>124</v>
      </c>
      <c r="AY138" s="13" t="s">
        <v>116</v>
      </c>
      <c r="BE138" s="147">
        <f>IF(N138="základná",J138,0)</f>
        <v>0</v>
      </c>
      <c r="BF138" s="147">
        <f>IF(N138="znížená",J138,0)</f>
        <v>0</v>
      </c>
      <c r="BG138" s="147">
        <f>IF(N138="zákl. prenesená",J138,0)</f>
        <v>0</v>
      </c>
      <c r="BH138" s="147">
        <f>IF(N138="zníž. prenesená",J138,0)</f>
        <v>0</v>
      </c>
      <c r="BI138" s="147">
        <f>IF(N138="nulová",J138,0)</f>
        <v>0</v>
      </c>
      <c r="BJ138" s="13" t="s">
        <v>124</v>
      </c>
      <c r="BK138" s="148">
        <f>ROUND(I138*H138,3)</f>
        <v>0</v>
      </c>
      <c r="BL138" s="13" t="s">
        <v>164</v>
      </c>
      <c r="BM138" s="146" t="s">
        <v>174</v>
      </c>
    </row>
    <row r="139" spans="2:65" s="1" customFormat="1" ht="24.2" customHeight="1">
      <c r="B139" s="28"/>
      <c r="C139" s="135" t="s">
        <v>175</v>
      </c>
      <c r="D139" s="135" t="s">
        <v>119</v>
      </c>
      <c r="E139" s="136" t="s">
        <v>176</v>
      </c>
      <c r="F139" s="137" t="s">
        <v>177</v>
      </c>
      <c r="G139" s="138" t="s">
        <v>163</v>
      </c>
      <c r="H139" s="139">
        <v>32</v>
      </c>
      <c r="I139" s="140"/>
      <c r="J139" s="139">
        <f>ROUND(I139*H139,3)</f>
        <v>0</v>
      </c>
      <c r="K139" s="141"/>
      <c r="L139" s="28"/>
      <c r="M139" s="142" t="s">
        <v>1</v>
      </c>
      <c r="N139" s="143" t="s">
        <v>40</v>
      </c>
      <c r="P139" s="144">
        <f>O139*H139</f>
        <v>0</v>
      </c>
      <c r="Q139" s="144">
        <v>2.1007999999999999E-3</v>
      </c>
      <c r="R139" s="144">
        <f>Q139*H139</f>
        <v>6.7225599999999996E-2</v>
      </c>
      <c r="S139" s="144">
        <v>0</v>
      </c>
      <c r="T139" s="145">
        <f>S139*H139</f>
        <v>0</v>
      </c>
      <c r="AR139" s="146" t="s">
        <v>164</v>
      </c>
      <c r="AT139" s="146" t="s">
        <v>119</v>
      </c>
      <c r="AU139" s="146" t="s">
        <v>124</v>
      </c>
      <c r="AY139" s="13" t="s">
        <v>116</v>
      </c>
      <c r="BE139" s="147">
        <f>IF(N139="základná",J139,0)</f>
        <v>0</v>
      </c>
      <c r="BF139" s="147">
        <f>IF(N139="znížená",J139,0)</f>
        <v>0</v>
      </c>
      <c r="BG139" s="147">
        <f>IF(N139="zákl. prenesená",J139,0)</f>
        <v>0</v>
      </c>
      <c r="BH139" s="147">
        <f>IF(N139="zníž. prenesená",J139,0)</f>
        <v>0</v>
      </c>
      <c r="BI139" s="147">
        <f>IF(N139="nulová",J139,0)</f>
        <v>0</v>
      </c>
      <c r="BJ139" s="13" t="s">
        <v>124</v>
      </c>
      <c r="BK139" s="148">
        <f>ROUND(I139*H139,3)</f>
        <v>0</v>
      </c>
      <c r="BL139" s="13" t="s">
        <v>164</v>
      </c>
      <c r="BM139" s="146" t="s">
        <v>178</v>
      </c>
    </row>
    <row r="140" spans="2:65" s="1" customFormat="1" ht="24.2" customHeight="1">
      <c r="B140" s="28"/>
      <c r="C140" s="135" t="s">
        <v>179</v>
      </c>
      <c r="D140" s="135" t="s">
        <v>119</v>
      </c>
      <c r="E140" s="136" t="s">
        <v>180</v>
      </c>
      <c r="F140" s="137" t="s">
        <v>181</v>
      </c>
      <c r="G140" s="138" t="s">
        <v>182</v>
      </c>
      <c r="H140" s="140"/>
      <c r="I140" s="140"/>
      <c r="J140" s="139">
        <f>ROUND(I140*H140,3)</f>
        <v>0</v>
      </c>
      <c r="K140" s="141"/>
      <c r="L140" s="28"/>
      <c r="M140" s="142" t="s">
        <v>1</v>
      </c>
      <c r="N140" s="143" t="s">
        <v>40</v>
      </c>
      <c r="P140" s="144">
        <f>O140*H140</f>
        <v>0</v>
      </c>
      <c r="Q140" s="144">
        <v>0</v>
      </c>
      <c r="R140" s="144">
        <f>Q140*H140</f>
        <v>0</v>
      </c>
      <c r="S140" s="144">
        <v>0</v>
      </c>
      <c r="T140" s="145">
        <f>S140*H140</f>
        <v>0</v>
      </c>
      <c r="AR140" s="146" t="s">
        <v>164</v>
      </c>
      <c r="AT140" s="146" t="s">
        <v>119</v>
      </c>
      <c r="AU140" s="146" t="s">
        <v>124</v>
      </c>
      <c r="AY140" s="13" t="s">
        <v>116</v>
      </c>
      <c r="BE140" s="147">
        <f>IF(N140="základná",J140,0)</f>
        <v>0</v>
      </c>
      <c r="BF140" s="147">
        <f>IF(N140="znížená",J140,0)</f>
        <v>0</v>
      </c>
      <c r="BG140" s="147">
        <f>IF(N140="zákl. prenesená",J140,0)</f>
        <v>0</v>
      </c>
      <c r="BH140" s="147">
        <f>IF(N140="zníž. prenesená",J140,0)</f>
        <v>0</v>
      </c>
      <c r="BI140" s="147">
        <f>IF(N140="nulová",J140,0)</f>
        <v>0</v>
      </c>
      <c r="BJ140" s="13" t="s">
        <v>124</v>
      </c>
      <c r="BK140" s="148">
        <f>ROUND(I140*H140,3)</f>
        <v>0</v>
      </c>
      <c r="BL140" s="13" t="s">
        <v>164</v>
      </c>
      <c r="BM140" s="146" t="s">
        <v>183</v>
      </c>
    </row>
    <row r="141" spans="2:65" s="11" customFormat="1" ht="22.9" customHeight="1">
      <c r="B141" s="123"/>
      <c r="D141" s="124" t="s">
        <v>73</v>
      </c>
      <c r="E141" s="133" t="s">
        <v>184</v>
      </c>
      <c r="F141" s="133" t="s">
        <v>185</v>
      </c>
      <c r="I141" s="126"/>
      <c r="J141" s="134">
        <f>BK141</f>
        <v>0</v>
      </c>
      <c r="L141" s="123"/>
      <c r="M141" s="128"/>
      <c r="P141" s="129">
        <f>SUM(P142:P143)</f>
        <v>0</v>
      </c>
      <c r="R141" s="129">
        <f>SUM(R142:R143)</f>
        <v>0.2219112</v>
      </c>
      <c r="T141" s="130">
        <f>SUM(T142:T143)</f>
        <v>29.303999999999998</v>
      </c>
      <c r="AR141" s="124" t="s">
        <v>124</v>
      </c>
      <c r="AT141" s="131" t="s">
        <v>73</v>
      </c>
      <c r="AU141" s="131" t="s">
        <v>82</v>
      </c>
      <c r="AY141" s="124" t="s">
        <v>116</v>
      </c>
      <c r="BK141" s="132">
        <f>SUM(BK142:BK143)</f>
        <v>0</v>
      </c>
    </row>
    <row r="142" spans="2:65" s="1" customFormat="1" ht="37.9" customHeight="1">
      <c r="B142" s="28"/>
      <c r="C142" s="135" t="s">
        <v>186</v>
      </c>
      <c r="D142" s="135" t="s">
        <v>119</v>
      </c>
      <c r="E142" s="136" t="s">
        <v>187</v>
      </c>
      <c r="F142" s="137" t="s">
        <v>188</v>
      </c>
      <c r="G142" s="138" t="s">
        <v>122</v>
      </c>
      <c r="H142" s="139">
        <v>1332</v>
      </c>
      <c r="I142" s="140"/>
      <c r="J142" s="139">
        <f>ROUND(I142*H142,3)</f>
        <v>0</v>
      </c>
      <c r="K142" s="141"/>
      <c r="L142" s="28"/>
      <c r="M142" s="142" t="s">
        <v>1</v>
      </c>
      <c r="N142" s="143" t="s">
        <v>40</v>
      </c>
      <c r="P142" s="144">
        <f>O142*H142</f>
        <v>0</v>
      </c>
      <c r="Q142" s="144">
        <v>1.6660000000000001E-4</v>
      </c>
      <c r="R142" s="144">
        <f>Q142*H142</f>
        <v>0.2219112</v>
      </c>
      <c r="S142" s="144">
        <v>2.1999999999999999E-2</v>
      </c>
      <c r="T142" s="145">
        <f>S142*H142</f>
        <v>29.303999999999998</v>
      </c>
      <c r="AR142" s="146" t="s">
        <v>164</v>
      </c>
      <c r="AT142" s="146" t="s">
        <v>119</v>
      </c>
      <c r="AU142" s="146" t="s">
        <v>124</v>
      </c>
      <c r="AY142" s="13" t="s">
        <v>116</v>
      </c>
      <c r="BE142" s="147">
        <f>IF(N142="základná",J142,0)</f>
        <v>0</v>
      </c>
      <c r="BF142" s="147">
        <f>IF(N142="znížená",J142,0)</f>
        <v>0</v>
      </c>
      <c r="BG142" s="147">
        <f>IF(N142="zákl. prenesená",J142,0)</f>
        <v>0</v>
      </c>
      <c r="BH142" s="147">
        <f>IF(N142="zníž. prenesená",J142,0)</f>
        <v>0</v>
      </c>
      <c r="BI142" s="147">
        <f>IF(N142="nulová",J142,0)</f>
        <v>0</v>
      </c>
      <c r="BJ142" s="13" t="s">
        <v>124</v>
      </c>
      <c r="BK142" s="148">
        <f>ROUND(I142*H142,3)</f>
        <v>0</v>
      </c>
      <c r="BL142" s="13" t="s">
        <v>164</v>
      </c>
      <c r="BM142" s="146" t="s">
        <v>189</v>
      </c>
    </row>
    <row r="143" spans="2:65" s="1" customFormat="1" ht="24.2" customHeight="1">
      <c r="B143" s="28"/>
      <c r="C143" s="135" t="s">
        <v>164</v>
      </c>
      <c r="D143" s="135" t="s">
        <v>119</v>
      </c>
      <c r="E143" s="136" t="s">
        <v>190</v>
      </c>
      <c r="F143" s="137" t="s">
        <v>191</v>
      </c>
      <c r="G143" s="138" t="s">
        <v>182</v>
      </c>
      <c r="H143" s="140"/>
      <c r="I143" s="140"/>
      <c r="J143" s="139">
        <f>ROUND(I143*H143,3)</f>
        <v>0</v>
      </c>
      <c r="K143" s="141"/>
      <c r="L143" s="28"/>
      <c r="M143" s="142" t="s">
        <v>1</v>
      </c>
      <c r="N143" s="143" t="s">
        <v>40</v>
      </c>
      <c r="P143" s="144">
        <f>O143*H143</f>
        <v>0</v>
      </c>
      <c r="Q143" s="144">
        <v>0</v>
      </c>
      <c r="R143" s="144">
        <f>Q143*H143</f>
        <v>0</v>
      </c>
      <c r="S143" s="144">
        <v>0</v>
      </c>
      <c r="T143" s="145">
        <f>S143*H143</f>
        <v>0</v>
      </c>
      <c r="AR143" s="146" t="s">
        <v>164</v>
      </c>
      <c r="AT143" s="146" t="s">
        <v>119</v>
      </c>
      <c r="AU143" s="146" t="s">
        <v>124</v>
      </c>
      <c r="AY143" s="13" t="s">
        <v>116</v>
      </c>
      <c r="BE143" s="147">
        <f>IF(N143="základná",J143,0)</f>
        <v>0</v>
      </c>
      <c r="BF143" s="147">
        <f>IF(N143="znížená",J143,0)</f>
        <v>0</v>
      </c>
      <c r="BG143" s="147">
        <f>IF(N143="zákl. prenesená",J143,0)</f>
        <v>0</v>
      </c>
      <c r="BH143" s="147">
        <f>IF(N143="zníž. prenesená",J143,0)</f>
        <v>0</v>
      </c>
      <c r="BI143" s="147">
        <f>IF(N143="nulová",J143,0)</f>
        <v>0</v>
      </c>
      <c r="BJ143" s="13" t="s">
        <v>124</v>
      </c>
      <c r="BK143" s="148">
        <f>ROUND(I143*H143,3)</f>
        <v>0</v>
      </c>
      <c r="BL143" s="13" t="s">
        <v>164</v>
      </c>
      <c r="BM143" s="146" t="s">
        <v>192</v>
      </c>
    </row>
    <row r="144" spans="2:65" s="11" customFormat="1" ht="22.9" customHeight="1">
      <c r="B144" s="123"/>
      <c r="D144" s="124" t="s">
        <v>73</v>
      </c>
      <c r="E144" s="133" t="s">
        <v>193</v>
      </c>
      <c r="F144" s="133" t="s">
        <v>194</v>
      </c>
      <c r="I144" s="126"/>
      <c r="J144" s="134">
        <f>BK144</f>
        <v>0</v>
      </c>
      <c r="L144" s="123"/>
      <c r="M144" s="128"/>
      <c r="P144" s="129">
        <f>SUM(P145:P149)</f>
        <v>0</v>
      </c>
      <c r="R144" s="129">
        <f>SUM(R145:R149)</f>
        <v>16.246819200000001</v>
      </c>
      <c r="T144" s="130">
        <f>SUM(T145:T149)</f>
        <v>0</v>
      </c>
      <c r="AR144" s="124" t="s">
        <v>124</v>
      </c>
      <c r="AT144" s="131" t="s">
        <v>73</v>
      </c>
      <c r="AU144" s="131" t="s">
        <v>82</v>
      </c>
      <c r="AY144" s="124" t="s">
        <v>116</v>
      </c>
      <c r="BK144" s="132">
        <f>SUM(BK145:BK149)</f>
        <v>0</v>
      </c>
    </row>
    <row r="145" spans="2:65" s="1" customFormat="1" ht="24.2" customHeight="1">
      <c r="B145" s="28"/>
      <c r="C145" s="135" t="s">
        <v>195</v>
      </c>
      <c r="D145" s="135" t="s">
        <v>119</v>
      </c>
      <c r="E145" s="136" t="s">
        <v>196</v>
      </c>
      <c r="F145" s="137" t="s">
        <v>197</v>
      </c>
      <c r="G145" s="138" t="s">
        <v>122</v>
      </c>
      <c r="H145" s="139">
        <v>1332</v>
      </c>
      <c r="I145" s="140"/>
      <c r="J145" s="139">
        <f>ROUND(I145*H145,3)</f>
        <v>0</v>
      </c>
      <c r="K145" s="141"/>
      <c r="L145" s="28"/>
      <c r="M145" s="142" t="s">
        <v>1</v>
      </c>
      <c r="N145" s="143" t="s">
        <v>40</v>
      </c>
      <c r="P145" s="144">
        <f>O145*H145</f>
        <v>0</v>
      </c>
      <c r="Q145" s="144">
        <v>3.9740000000000001E-4</v>
      </c>
      <c r="R145" s="144">
        <f>Q145*H145</f>
        <v>0.52933680000000005</v>
      </c>
      <c r="S145" s="144">
        <v>0</v>
      </c>
      <c r="T145" s="145">
        <f>S145*H145</f>
        <v>0</v>
      </c>
      <c r="AR145" s="146" t="s">
        <v>164</v>
      </c>
      <c r="AT145" s="146" t="s">
        <v>119</v>
      </c>
      <c r="AU145" s="146" t="s">
        <v>124</v>
      </c>
      <c r="AY145" s="13" t="s">
        <v>116</v>
      </c>
      <c r="BE145" s="147">
        <f>IF(N145="základná",J145,0)</f>
        <v>0</v>
      </c>
      <c r="BF145" s="147">
        <f>IF(N145="znížená",J145,0)</f>
        <v>0</v>
      </c>
      <c r="BG145" s="147">
        <f>IF(N145="zákl. prenesená",J145,0)</f>
        <v>0</v>
      </c>
      <c r="BH145" s="147">
        <f>IF(N145="zníž. prenesená",J145,0)</f>
        <v>0</v>
      </c>
      <c r="BI145" s="147">
        <f>IF(N145="nulová",J145,0)</f>
        <v>0</v>
      </c>
      <c r="BJ145" s="13" t="s">
        <v>124</v>
      </c>
      <c r="BK145" s="148">
        <f>ROUND(I145*H145,3)</f>
        <v>0</v>
      </c>
      <c r="BL145" s="13" t="s">
        <v>164</v>
      </c>
      <c r="BM145" s="146" t="s">
        <v>198</v>
      </c>
    </row>
    <row r="146" spans="2:65" s="1" customFormat="1" ht="24.2" customHeight="1">
      <c r="B146" s="28"/>
      <c r="C146" s="149" t="s">
        <v>199</v>
      </c>
      <c r="D146" s="149" t="s">
        <v>200</v>
      </c>
      <c r="E146" s="150" t="s">
        <v>201</v>
      </c>
      <c r="F146" s="151" t="s">
        <v>202</v>
      </c>
      <c r="G146" s="152" t="s">
        <v>122</v>
      </c>
      <c r="H146" s="153">
        <v>1344</v>
      </c>
      <c r="I146" s="154"/>
      <c r="J146" s="153">
        <f>ROUND(I146*H146,3)</f>
        <v>0</v>
      </c>
      <c r="K146" s="155"/>
      <c r="L146" s="156"/>
      <c r="M146" s="157" t="s">
        <v>1</v>
      </c>
      <c r="N146" s="158" t="s">
        <v>40</v>
      </c>
      <c r="P146" s="144">
        <f>O146*H146</f>
        <v>0</v>
      </c>
      <c r="Q146" s="144">
        <v>1.0840000000000001E-2</v>
      </c>
      <c r="R146" s="144">
        <f>Q146*H146</f>
        <v>14.568960000000001</v>
      </c>
      <c r="S146" s="144">
        <v>0</v>
      </c>
      <c r="T146" s="145">
        <f>S146*H146</f>
        <v>0</v>
      </c>
      <c r="AR146" s="146" t="s">
        <v>203</v>
      </c>
      <c r="AT146" s="146" t="s">
        <v>200</v>
      </c>
      <c r="AU146" s="146" t="s">
        <v>124</v>
      </c>
      <c r="AY146" s="13" t="s">
        <v>116</v>
      </c>
      <c r="BE146" s="147">
        <f>IF(N146="základná",J146,0)</f>
        <v>0</v>
      </c>
      <c r="BF146" s="147">
        <f>IF(N146="znížená",J146,0)</f>
        <v>0</v>
      </c>
      <c r="BG146" s="147">
        <f>IF(N146="zákl. prenesená",J146,0)</f>
        <v>0</v>
      </c>
      <c r="BH146" s="147">
        <f>IF(N146="zníž. prenesená",J146,0)</f>
        <v>0</v>
      </c>
      <c r="BI146" s="147">
        <f>IF(N146="nulová",J146,0)</f>
        <v>0</v>
      </c>
      <c r="BJ146" s="13" t="s">
        <v>124</v>
      </c>
      <c r="BK146" s="148">
        <f>ROUND(I146*H146,3)</f>
        <v>0</v>
      </c>
      <c r="BL146" s="13" t="s">
        <v>164</v>
      </c>
      <c r="BM146" s="146" t="s">
        <v>204</v>
      </c>
    </row>
    <row r="147" spans="2:65" s="1" customFormat="1" ht="33" customHeight="1">
      <c r="B147" s="28"/>
      <c r="C147" s="135" t="s">
        <v>205</v>
      </c>
      <c r="D147" s="135" t="s">
        <v>119</v>
      </c>
      <c r="E147" s="136" t="s">
        <v>206</v>
      </c>
      <c r="F147" s="137" t="s">
        <v>207</v>
      </c>
      <c r="G147" s="138" t="s">
        <v>122</v>
      </c>
      <c r="H147" s="139">
        <v>99.09</v>
      </c>
      <c r="I147" s="140"/>
      <c r="J147" s="139">
        <f>ROUND(I147*H147,3)</f>
        <v>0</v>
      </c>
      <c r="K147" s="141"/>
      <c r="L147" s="28"/>
      <c r="M147" s="142" t="s">
        <v>1</v>
      </c>
      <c r="N147" s="143" t="s">
        <v>40</v>
      </c>
      <c r="P147" s="144">
        <f>O147*H147</f>
        <v>0</v>
      </c>
      <c r="Q147" s="144">
        <v>4.0000000000000002E-4</v>
      </c>
      <c r="R147" s="144">
        <f>Q147*H147</f>
        <v>3.9636000000000005E-2</v>
      </c>
      <c r="S147" s="144">
        <v>0</v>
      </c>
      <c r="T147" s="145">
        <f>S147*H147</f>
        <v>0</v>
      </c>
      <c r="AR147" s="146" t="s">
        <v>164</v>
      </c>
      <c r="AT147" s="146" t="s">
        <v>119</v>
      </c>
      <c r="AU147" s="146" t="s">
        <v>124</v>
      </c>
      <c r="AY147" s="13" t="s">
        <v>116</v>
      </c>
      <c r="BE147" s="147">
        <f>IF(N147="základná",J147,0)</f>
        <v>0</v>
      </c>
      <c r="BF147" s="147">
        <f>IF(N147="znížená",J147,0)</f>
        <v>0</v>
      </c>
      <c r="BG147" s="147">
        <f>IF(N147="zákl. prenesená",J147,0)</f>
        <v>0</v>
      </c>
      <c r="BH147" s="147">
        <f>IF(N147="zníž. prenesená",J147,0)</f>
        <v>0</v>
      </c>
      <c r="BI147" s="147">
        <f>IF(N147="nulová",J147,0)</f>
        <v>0</v>
      </c>
      <c r="BJ147" s="13" t="s">
        <v>124</v>
      </c>
      <c r="BK147" s="148">
        <f>ROUND(I147*H147,3)</f>
        <v>0</v>
      </c>
      <c r="BL147" s="13" t="s">
        <v>164</v>
      </c>
      <c r="BM147" s="146" t="s">
        <v>208</v>
      </c>
    </row>
    <row r="148" spans="2:65" s="1" customFormat="1" ht="24.2" customHeight="1">
      <c r="B148" s="28"/>
      <c r="C148" s="149" t="s">
        <v>7</v>
      </c>
      <c r="D148" s="149" t="s">
        <v>200</v>
      </c>
      <c r="E148" s="150" t="s">
        <v>209</v>
      </c>
      <c r="F148" s="151" t="s">
        <v>210</v>
      </c>
      <c r="G148" s="152" t="s">
        <v>122</v>
      </c>
      <c r="H148" s="153">
        <v>100.08</v>
      </c>
      <c r="I148" s="154"/>
      <c r="J148" s="153">
        <f>ROUND(I148*H148,3)</f>
        <v>0</v>
      </c>
      <c r="K148" s="155"/>
      <c r="L148" s="156"/>
      <c r="M148" s="157" t="s">
        <v>1</v>
      </c>
      <c r="N148" s="158" t="s">
        <v>40</v>
      </c>
      <c r="P148" s="144">
        <f>O148*H148</f>
        <v>0</v>
      </c>
      <c r="Q148" s="144">
        <v>1.108E-2</v>
      </c>
      <c r="R148" s="144">
        <f>Q148*H148</f>
        <v>1.1088863999999998</v>
      </c>
      <c r="S148" s="144">
        <v>0</v>
      </c>
      <c r="T148" s="145">
        <f>S148*H148</f>
        <v>0</v>
      </c>
      <c r="AR148" s="146" t="s">
        <v>203</v>
      </c>
      <c r="AT148" s="146" t="s">
        <v>200</v>
      </c>
      <c r="AU148" s="146" t="s">
        <v>124</v>
      </c>
      <c r="AY148" s="13" t="s">
        <v>116</v>
      </c>
      <c r="BE148" s="147">
        <f>IF(N148="základná",J148,0)</f>
        <v>0</v>
      </c>
      <c r="BF148" s="147">
        <f>IF(N148="znížená",J148,0)</f>
        <v>0</v>
      </c>
      <c r="BG148" s="147">
        <f>IF(N148="zákl. prenesená",J148,0)</f>
        <v>0</v>
      </c>
      <c r="BH148" s="147">
        <f>IF(N148="zníž. prenesená",J148,0)</f>
        <v>0</v>
      </c>
      <c r="BI148" s="147">
        <f>IF(N148="nulová",J148,0)</f>
        <v>0</v>
      </c>
      <c r="BJ148" s="13" t="s">
        <v>124</v>
      </c>
      <c r="BK148" s="148">
        <f>ROUND(I148*H148,3)</f>
        <v>0</v>
      </c>
      <c r="BL148" s="13" t="s">
        <v>164</v>
      </c>
      <c r="BM148" s="146" t="s">
        <v>211</v>
      </c>
    </row>
    <row r="149" spans="2:65" s="1" customFormat="1" ht="24.2" customHeight="1">
      <c r="B149" s="28"/>
      <c r="C149" s="135" t="s">
        <v>212</v>
      </c>
      <c r="D149" s="135" t="s">
        <v>119</v>
      </c>
      <c r="E149" s="136" t="s">
        <v>213</v>
      </c>
      <c r="F149" s="137" t="s">
        <v>214</v>
      </c>
      <c r="G149" s="138" t="s">
        <v>182</v>
      </c>
      <c r="H149" s="140"/>
      <c r="I149" s="140"/>
      <c r="J149" s="139">
        <f>ROUND(I149*H149,3)</f>
        <v>0</v>
      </c>
      <c r="K149" s="141"/>
      <c r="L149" s="28"/>
      <c r="M149" s="159" t="s">
        <v>1</v>
      </c>
      <c r="N149" s="160" t="s">
        <v>40</v>
      </c>
      <c r="O149" s="161"/>
      <c r="P149" s="162">
        <f>O149*H149</f>
        <v>0</v>
      </c>
      <c r="Q149" s="162">
        <v>0</v>
      </c>
      <c r="R149" s="162">
        <f>Q149*H149</f>
        <v>0</v>
      </c>
      <c r="S149" s="162">
        <v>0</v>
      </c>
      <c r="T149" s="163">
        <f>S149*H149</f>
        <v>0</v>
      </c>
      <c r="AR149" s="146" t="s">
        <v>164</v>
      </c>
      <c r="AT149" s="146" t="s">
        <v>119</v>
      </c>
      <c r="AU149" s="146" t="s">
        <v>124</v>
      </c>
      <c r="AY149" s="13" t="s">
        <v>116</v>
      </c>
      <c r="BE149" s="147">
        <f>IF(N149="základná",J149,0)</f>
        <v>0</v>
      </c>
      <c r="BF149" s="147">
        <f>IF(N149="znížená",J149,0)</f>
        <v>0</v>
      </c>
      <c r="BG149" s="147">
        <f>IF(N149="zákl. prenesená",J149,0)</f>
        <v>0</v>
      </c>
      <c r="BH149" s="147">
        <f>IF(N149="zníž. prenesená",J149,0)</f>
        <v>0</v>
      </c>
      <c r="BI149" s="147">
        <f>IF(N149="nulová",J149,0)</f>
        <v>0</v>
      </c>
      <c r="BJ149" s="13" t="s">
        <v>124</v>
      </c>
      <c r="BK149" s="148">
        <f>ROUND(I149*H149,3)</f>
        <v>0</v>
      </c>
      <c r="BL149" s="13" t="s">
        <v>164</v>
      </c>
      <c r="BM149" s="146" t="s">
        <v>215</v>
      </c>
    </row>
    <row r="150" spans="2:65" s="1" customFormat="1" ht="6.95" customHeight="1">
      <c r="B150" s="43"/>
      <c r="C150" s="44"/>
      <c r="D150" s="44"/>
      <c r="E150" s="44"/>
      <c r="F150" s="44"/>
      <c r="G150" s="44"/>
      <c r="H150" s="44"/>
      <c r="I150" s="44"/>
      <c r="J150" s="44"/>
      <c r="K150" s="44"/>
      <c r="L150" s="28"/>
    </row>
  </sheetData>
  <sheetProtection algorithmName="SHA-512" hashValue="pmDwePrwplgNQXELal3CF+AJ3hjBhg7rbPYe1qT0ABxlNxD0pNy+8xWwKxfnLupArNlCwTXZIyZr1jtIcT3yQw==" saltValue="M0cUh6QX0r6P5u023D2lMJzQ5WZDER62TQ33SG9g/Zs38RSoNwupfLkMfTfr8ilxCGqEbXxLlSR2b6VEU7uCEw==" spinCount="100000" sheet="1" objects="1" scenarios="1" formatColumns="0" formatRows="0" autoFilter="0"/>
  <autoFilter ref="C121:K149" xr:uid="{00000000-0009-0000-0000-000001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73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AT2" s="13" t="s">
        <v>86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87</v>
      </c>
      <c r="L4" s="16"/>
      <c r="M4" s="87" t="s">
        <v>9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16.5" customHeight="1">
      <c r="B7" s="16"/>
      <c r="E7" s="207" t="str">
        <f>'Rekapitulácia stavby'!K6</f>
        <v>Rekonštrukcia strechy poľnohospodárskych objektov</v>
      </c>
      <c r="F7" s="208"/>
      <c r="G7" s="208"/>
      <c r="H7" s="208"/>
      <c r="L7" s="16"/>
    </row>
    <row r="8" spans="2:46" s="1" customFormat="1" ht="12" customHeight="1">
      <c r="B8" s="28"/>
      <c r="D8" s="23" t="s">
        <v>88</v>
      </c>
      <c r="L8" s="28"/>
    </row>
    <row r="9" spans="2:46" s="1" customFormat="1" ht="16.5" customHeight="1">
      <c r="B9" s="28"/>
      <c r="E9" s="176" t="s">
        <v>216</v>
      </c>
      <c r="F9" s="206"/>
      <c r="G9" s="206"/>
      <c r="H9" s="206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16</v>
      </c>
      <c r="F11" s="21" t="s">
        <v>1</v>
      </c>
      <c r="I11" s="23" t="s">
        <v>17</v>
      </c>
      <c r="J11" s="21" t="s">
        <v>1</v>
      </c>
      <c r="L11" s="28"/>
    </row>
    <row r="12" spans="2:46" s="1" customFormat="1" ht="12" customHeight="1">
      <c r="B12" s="28"/>
      <c r="D12" s="23" t="s">
        <v>18</v>
      </c>
      <c r="F12" s="21" t="s">
        <v>19</v>
      </c>
      <c r="I12" s="23" t="s">
        <v>20</v>
      </c>
      <c r="J12" s="51">
        <f>'Rekapitulácia stavby'!AN8</f>
        <v>45351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21</v>
      </c>
      <c r="I14" s="23" t="s">
        <v>22</v>
      </c>
      <c r="J14" s="21" t="s">
        <v>1</v>
      </c>
      <c r="L14" s="28"/>
    </row>
    <row r="15" spans="2:46" s="1" customFormat="1" ht="18" customHeight="1">
      <c r="B15" s="28"/>
      <c r="E15" s="21" t="s">
        <v>23</v>
      </c>
      <c r="I15" s="23" t="s">
        <v>24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25</v>
      </c>
      <c r="I17" s="23" t="s">
        <v>22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09" t="str">
        <f>'Rekapitulácia stavby'!E14</f>
        <v>Vyplň údaj</v>
      </c>
      <c r="F18" s="198"/>
      <c r="G18" s="198"/>
      <c r="H18" s="198"/>
      <c r="I18" s="23" t="s">
        <v>24</v>
      </c>
      <c r="J18" s="24" t="str">
        <f>'Rekapitulácia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27</v>
      </c>
      <c r="I20" s="23" t="s">
        <v>22</v>
      </c>
      <c r="J20" s="21" t="s">
        <v>1</v>
      </c>
      <c r="L20" s="28"/>
    </row>
    <row r="21" spans="2:12" s="1" customFormat="1" ht="18" customHeight="1">
      <c r="B21" s="28"/>
      <c r="E21" s="21" t="s">
        <v>28</v>
      </c>
      <c r="I21" s="23" t="s">
        <v>24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22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24</v>
      </c>
      <c r="J24" s="21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88"/>
      <c r="E27" s="202" t="s">
        <v>1</v>
      </c>
      <c r="F27" s="202"/>
      <c r="G27" s="202"/>
      <c r="H27" s="202"/>
      <c r="L27" s="88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9" t="s">
        <v>34</v>
      </c>
      <c r="J30" s="65">
        <f>ROUND(J124,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5" customHeight="1">
      <c r="B33" s="28"/>
      <c r="D33" s="54" t="s">
        <v>38</v>
      </c>
      <c r="E33" s="33" t="s">
        <v>39</v>
      </c>
      <c r="F33" s="90">
        <f>ROUND((SUM(BE124:BE172)),  2)</f>
        <v>0</v>
      </c>
      <c r="G33" s="91"/>
      <c r="H33" s="91"/>
      <c r="I33" s="92">
        <v>0.2</v>
      </c>
      <c r="J33" s="90">
        <f>ROUND(((SUM(BE124:BE172))*I33),  2)</f>
        <v>0</v>
      </c>
      <c r="L33" s="28"/>
    </row>
    <row r="34" spans="2:12" s="1" customFormat="1" ht="14.45" customHeight="1">
      <c r="B34" s="28"/>
      <c r="E34" s="33" t="s">
        <v>40</v>
      </c>
      <c r="F34" s="90">
        <f>ROUND((SUM(BF124:BF172)),  2)</f>
        <v>0</v>
      </c>
      <c r="G34" s="91"/>
      <c r="H34" s="91"/>
      <c r="I34" s="92">
        <v>0.2</v>
      </c>
      <c r="J34" s="90">
        <f>ROUND(((SUM(BF124:BF172))*I34),  2)</f>
        <v>0</v>
      </c>
      <c r="L34" s="28"/>
    </row>
    <row r="35" spans="2:12" s="1" customFormat="1" ht="14.45" hidden="1" customHeight="1">
      <c r="B35" s="28"/>
      <c r="E35" s="23" t="s">
        <v>41</v>
      </c>
      <c r="F35" s="93">
        <f>ROUND((SUM(BG124:BG172)),  2)</f>
        <v>0</v>
      </c>
      <c r="I35" s="94">
        <v>0.2</v>
      </c>
      <c r="J35" s="93">
        <f>0</f>
        <v>0</v>
      </c>
      <c r="L35" s="28"/>
    </row>
    <row r="36" spans="2:12" s="1" customFormat="1" ht="14.45" hidden="1" customHeight="1">
      <c r="B36" s="28"/>
      <c r="E36" s="23" t="s">
        <v>42</v>
      </c>
      <c r="F36" s="93">
        <f>ROUND((SUM(BH124:BH172)),  2)</f>
        <v>0</v>
      </c>
      <c r="I36" s="94">
        <v>0.2</v>
      </c>
      <c r="J36" s="93">
        <f>0</f>
        <v>0</v>
      </c>
      <c r="L36" s="28"/>
    </row>
    <row r="37" spans="2:12" s="1" customFormat="1" ht="14.45" hidden="1" customHeight="1">
      <c r="B37" s="28"/>
      <c r="E37" s="33" t="s">
        <v>43</v>
      </c>
      <c r="F37" s="90">
        <f>ROUND((SUM(BI124:BI172)),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5"/>
      <c r="D39" s="96" t="s">
        <v>44</v>
      </c>
      <c r="E39" s="56"/>
      <c r="F39" s="56"/>
      <c r="G39" s="97" t="s">
        <v>45</v>
      </c>
      <c r="H39" s="98" t="s">
        <v>46</v>
      </c>
      <c r="I39" s="56"/>
      <c r="J39" s="99">
        <f>SUM(J30:J37)</f>
        <v>0</v>
      </c>
      <c r="K39" s="100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49</v>
      </c>
      <c r="E61" s="30"/>
      <c r="F61" s="101" t="s">
        <v>50</v>
      </c>
      <c r="G61" s="42" t="s">
        <v>49</v>
      </c>
      <c r="H61" s="30"/>
      <c r="I61" s="30"/>
      <c r="J61" s="10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49</v>
      </c>
      <c r="E76" s="30"/>
      <c r="F76" s="101" t="s">
        <v>50</v>
      </c>
      <c r="G76" s="42" t="s">
        <v>49</v>
      </c>
      <c r="H76" s="30"/>
      <c r="I76" s="30"/>
      <c r="J76" s="102" t="s">
        <v>50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91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14</v>
      </c>
      <c r="L84" s="28"/>
    </row>
    <row r="85" spans="2:47" s="1" customFormat="1" ht="16.5" customHeight="1">
      <c r="B85" s="28"/>
      <c r="E85" s="207" t="str">
        <f>E7</f>
        <v>Rekonštrukcia strechy poľnohospodárskych objektov</v>
      </c>
      <c r="F85" s="208"/>
      <c r="G85" s="208"/>
      <c r="H85" s="208"/>
      <c r="L85" s="28"/>
    </row>
    <row r="86" spans="2:47" s="1" customFormat="1" ht="12" customHeight="1">
      <c r="B86" s="28"/>
      <c r="C86" s="23" t="s">
        <v>88</v>
      </c>
      <c r="L86" s="28"/>
    </row>
    <row r="87" spans="2:47" s="1" customFormat="1" ht="16.5" customHeight="1">
      <c r="B87" s="28"/>
      <c r="E87" s="176" t="str">
        <f>E9</f>
        <v>02-09-2/2024 - SO - 02 Hydináreň č. 3 (p.č. 128/9)</v>
      </c>
      <c r="F87" s="206"/>
      <c r="G87" s="206"/>
      <c r="H87" s="206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18</v>
      </c>
      <c r="F89" s="21" t="str">
        <f>F12</f>
        <v>Nové Hony</v>
      </c>
      <c r="I89" s="23" t="s">
        <v>20</v>
      </c>
      <c r="J89" s="51">
        <f>IF(J12="","",J12)</f>
        <v>45351</v>
      </c>
      <c r="L89" s="28"/>
    </row>
    <row r="90" spans="2:47" s="1" customFormat="1" ht="6.95" customHeight="1">
      <c r="B90" s="28"/>
      <c r="L90" s="28"/>
    </row>
    <row r="91" spans="2:47" s="1" customFormat="1" ht="25.7" customHeight="1">
      <c r="B91" s="28"/>
      <c r="C91" s="23" t="s">
        <v>21</v>
      </c>
      <c r="F91" s="21" t="str">
        <f>E15</f>
        <v>RIMGAL s.r.o., Rimavská Sobota</v>
      </c>
      <c r="I91" s="23" t="s">
        <v>27</v>
      </c>
      <c r="J91" s="26" t="str">
        <f>E21</f>
        <v>Mária Danušová, Rimavská Sobota</v>
      </c>
      <c r="L91" s="28"/>
    </row>
    <row r="92" spans="2:47" s="1" customFormat="1" ht="15.2" customHeight="1">
      <c r="B92" s="28"/>
      <c r="C92" s="23" t="s">
        <v>25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3" t="s">
        <v>92</v>
      </c>
      <c r="D94" s="95"/>
      <c r="E94" s="95"/>
      <c r="F94" s="95"/>
      <c r="G94" s="95"/>
      <c r="H94" s="95"/>
      <c r="I94" s="95"/>
      <c r="J94" s="104" t="s">
        <v>93</v>
      </c>
      <c r="K94" s="95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5" t="s">
        <v>94</v>
      </c>
      <c r="J96" s="65">
        <f>J124</f>
        <v>0</v>
      </c>
      <c r="L96" s="28"/>
      <c r="AU96" s="13" t="s">
        <v>95</v>
      </c>
    </row>
    <row r="97" spans="2:12" s="8" customFormat="1" ht="24.95" customHeight="1">
      <c r="B97" s="106"/>
      <c r="D97" s="107" t="s">
        <v>96</v>
      </c>
      <c r="E97" s="108"/>
      <c r="F97" s="108"/>
      <c r="G97" s="108"/>
      <c r="H97" s="108"/>
      <c r="I97" s="108"/>
      <c r="J97" s="109">
        <f>J125</f>
        <v>0</v>
      </c>
      <c r="L97" s="106"/>
    </row>
    <row r="98" spans="2:12" s="9" customFormat="1" ht="19.899999999999999" customHeight="1">
      <c r="B98" s="110"/>
      <c r="D98" s="111" t="s">
        <v>97</v>
      </c>
      <c r="E98" s="112"/>
      <c r="F98" s="112"/>
      <c r="G98" s="112"/>
      <c r="H98" s="112"/>
      <c r="I98" s="112"/>
      <c r="J98" s="113">
        <f>J126</f>
        <v>0</v>
      </c>
      <c r="L98" s="110"/>
    </row>
    <row r="99" spans="2:12" s="9" customFormat="1" ht="19.899999999999999" customHeight="1">
      <c r="B99" s="110"/>
      <c r="D99" s="111" t="s">
        <v>217</v>
      </c>
      <c r="E99" s="112"/>
      <c r="F99" s="112"/>
      <c r="G99" s="112"/>
      <c r="H99" s="112"/>
      <c r="I99" s="112"/>
      <c r="J99" s="113">
        <f>J134</f>
        <v>0</v>
      </c>
      <c r="L99" s="110"/>
    </row>
    <row r="100" spans="2:12" s="8" customFormat="1" ht="24.95" customHeight="1">
      <c r="B100" s="106"/>
      <c r="D100" s="107" t="s">
        <v>98</v>
      </c>
      <c r="E100" s="108"/>
      <c r="F100" s="108"/>
      <c r="G100" s="108"/>
      <c r="H100" s="108"/>
      <c r="I100" s="108"/>
      <c r="J100" s="109">
        <f>J136</f>
        <v>0</v>
      </c>
      <c r="L100" s="106"/>
    </row>
    <row r="101" spans="2:12" s="9" customFormat="1" ht="19.899999999999999" customHeight="1">
      <c r="B101" s="110"/>
      <c r="D101" s="111" t="s">
        <v>218</v>
      </c>
      <c r="E101" s="112"/>
      <c r="F101" s="112"/>
      <c r="G101" s="112"/>
      <c r="H101" s="112"/>
      <c r="I101" s="112"/>
      <c r="J101" s="113">
        <f>J137</f>
        <v>0</v>
      </c>
      <c r="L101" s="110"/>
    </row>
    <row r="102" spans="2:12" s="9" customFormat="1" ht="19.899999999999999" customHeight="1">
      <c r="B102" s="110"/>
      <c r="D102" s="111" t="s">
        <v>99</v>
      </c>
      <c r="E102" s="112"/>
      <c r="F102" s="112"/>
      <c r="G102" s="112"/>
      <c r="H102" s="112"/>
      <c r="I102" s="112"/>
      <c r="J102" s="113">
        <f>J148</f>
        <v>0</v>
      </c>
      <c r="L102" s="110"/>
    </row>
    <row r="103" spans="2:12" s="9" customFormat="1" ht="19.899999999999999" customHeight="1">
      <c r="B103" s="110"/>
      <c r="D103" s="111" t="s">
        <v>100</v>
      </c>
      <c r="E103" s="112"/>
      <c r="F103" s="112"/>
      <c r="G103" s="112"/>
      <c r="H103" s="112"/>
      <c r="I103" s="112"/>
      <c r="J103" s="113">
        <f>J165</f>
        <v>0</v>
      </c>
      <c r="L103" s="110"/>
    </row>
    <row r="104" spans="2:12" s="9" customFormat="1" ht="19.899999999999999" customHeight="1">
      <c r="B104" s="110"/>
      <c r="D104" s="111" t="s">
        <v>219</v>
      </c>
      <c r="E104" s="112"/>
      <c r="F104" s="112"/>
      <c r="G104" s="112"/>
      <c r="H104" s="112"/>
      <c r="I104" s="112"/>
      <c r="J104" s="113">
        <f>J168</f>
        <v>0</v>
      </c>
      <c r="L104" s="110"/>
    </row>
    <row r="105" spans="2:12" s="1" customFormat="1" ht="21.75" customHeight="1">
      <c r="B105" s="28"/>
      <c r="L105" s="28"/>
    </row>
    <row r="106" spans="2:12" s="1" customFormat="1" ht="6.95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8"/>
    </row>
    <row r="110" spans="2:12" s="1" customFormat="1" ht="6.95" customHeight="1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28"/>
    </row>
    <row r="111" spans="2:12" s="1" customFormat="1" ht="24.95" customHeight="1">
      <c r="B111" s="28"/>
      <c r="C111" s="17" t="s">
        <v>102</v>
      </c>
      <c r="L111" s="28"/>
    </row>
    <row r="112" spans="2:12" s="1" customFormat="1" ht="6.95" customHeight="1">
      <c r="B112" s="28"/>
      <c r="L112" s="28"/>
    </row>
    <row r="113" spans="2:65" s="1" customFormat="1" ht="12" customHeight="1">
      <c r="B113" s="28"/>
      <c r="C113" s="23" t="s">
        <v>14</v>
      </c>
      <c r="L113" s="28"/>
    </row>
    <row r="114" spans="2:65" s="1" customFormat="1" ht="16.5" customHeight="1">
      <c r="B114" s="28"/>
      <c r="E114" s="207" t="str">
        <f>E7</f>
        <v>Rekonštrukcia strechy poľnohospodárskych objektov</v>
      </c>
      <c r="F114" s="208"/>
      <c r="G114" s="208"/>
      <c r="H114" s="208"/>
      <c r="L114" s="28"/>
    </row>
    <row r="115" spans="2:65" s="1" customFormat="1" ht="12" customHeight="1">
      <c r="B115" s="28"/>
      <c r="C115" s="23" t="s">
        <v>88</v>
      </c>
      <c r="L115" s="28"/>
    </row>
    <row r="116" spans="2:65" s="1" customFormat="1" ht="16.5" customHeight="1">
      <c r="B116" s="28"/>
      <c r="E116" s="176" t="str">
        <f>E9</f>
        <v>02-09-2/2024 - SO - 02 Hydináreň č. 3 (p.č. 128/9)</v>
      </c>
      <c r="F116" s="206"/>
      <c r="G116" s="206"/>
      <c r="H116" s="206"/>
      <c r="L116" s="28"/>
    </row>
    <row r="117" spans="2:65" s="1" customFormat="1" ht="6.95" customHeight="1">
      <c r="B117" s="28"/>
      <c r="L117" s="28"/>
    </row>
    <row r="118" spans="2:65" s="1" customFormat="1" ht="12" customHeight="1">
      <c r="B118" s="28"/>
      <c r="C118" s="23" t="s">
        <v>18</v>
      </c>
      <c r="F118" s="21" t="str">
        <f>F12</f>
        <v>Nové Hony</v>
      </c>
      <c r="I118" s="23" t="s">
        <v>20</v>
      </c>
      <c r="J118" s="51">
        <f>IF(J12="","",J12)</f>
        <v>45351</v>
      </c>
      <c r="L118" s="28"/>
    </row>
    <row r="119" spans="2:65" s="1" customFormat="1" ht="6.95" customHeight="1">
      <c r="B119" s="28"/>
      <c r="L119" s="28"/>
    </row>
    <row r="120" spans="2:65" s="1" customFormat="1" ht="25.7" customHeight="1">
      <c r="B120" s="28"/>
      <c r="C120" s="23" t="s">
        <v>21</v>
      </c>
      <c r="F120" s="21" t="str">
        <f>E15</f>
        <v>RIMGAL s.r.o., Rimavská Sobota</v>
      </c>
      <c r="I120" s="23" t="s">
        <v>27</v>
      </c>
      <c r="J120" s="26" t="str">
        <f>E21</f>
        <v>Mária Danušová, Rimavská Sobota</v>
      </c>
      <c r="L120" s="28"/>
    </row>
    <row r="121" spans="2:65" s="1" customFormat="1" ht="15.2" customHeight="1">
      <c r="B121" s="28"/>
      <c r="C121" s="23" t="s">
        <v>25</v>
      </c>
      <c r="F121" s="21" t="str">
        <f>IF(E18="","",E18)</f>
        <v>Vyplň údaj</v>
      </c>
      <c r="I121" s="23" t="s">
        <v>31</v>
      </c>
      <c r="J121" s="26" t="str">
        <f>E24</f>
        <v xml:space="preserve"> </v>
      </c>
      <c r="L121" s="28"/>
    </row>
    <row r="122" spans="2:65" s="1" customFormat="1" ht="10.35" customHeight="1">
      <c r="B122" s="28"/>
      <c r="L122" s="28"/>
    </row>
    <row r="123" spans="2:65" s="10" customFormat="1" ht="29.25" customHeight="1">
      <c r="B123" s="114"/>
      <c r="C123" s="115" t="s">
        <v>103</v>
      </c>
      <c r="D123" s="116" t="s">
        <v>59</v>
      </c>
      <c r="E123" s="116" t="s">
        <v>55</v>
      </c>
      <c r="F123" s="116" t="s">
        <v>56</v>
      </c>
      <c r="G123" s="116" t="s">
        <v>104</v>
      </c>
      <c r="H123" s="116" t="s">
        <v>105</v>
      </c>
      <c r="I123" s="116" t="s">
        <v>106</v>
      </c>
      <c r="J123" s="117" t="s">
        <v>93</v>
      </c>
      <c r="K123" s="118" t="s">
        <v>107</v>
      </c>
      <c r="L123" s="114"/>
      <c r="M123" s="58" t="s">
        <v>1</v>
      </c>
      <c r="N123" s="59" t="s">
        <v>38</v>
      </c>
      <c r="O123" s="59" t="s">
        <v>108</v>
      </c>
      <c r="P123" s="59" t="s">
        <v>109</v>
      </c>
      <c r="Q123" s="59" t="s">
        <v>110</v>
      </c>
      <c r="R123" s="59" t="s">
        <v>111</v>
      </c>
      <c r="S123" s="59" t="s">
        <v>112</v>
      </c>
      <c r="T123" s="60" t="s">
        <v>113</v>
      </c>
    </row>
    <row r="124" spans="2:65" s="1" customFormat="1" ht="22.9" customHeight="1">
      <c r="B124" s="28"/>
      <c r="C124" s="63" t="s">
        <v>94</v>
      </c>
      <c r="J124" s="119">
        <f>BK124</f>
        <v>0</v>
      </c>
      <c r="L124" s="28"/>
      <c r="M124" s="61"/>
      <c r="N124" s="52"/>
      <c r="O124" s="52"/>
      <c r="P124" s="120">
        <f>P125+P136</f>
        <v>0</v>
      </c>
      <c r="Q124" s="52"/>
      <c r="R124" s="120">
        <f>R125+R136</f>
        <v>23.271824962</v>
      </c>
      <c r="S124" s="52"/>
      <c r="T124" s="121">
        <f>T125+T136</f>
        <v>16.8627</v>
      </c>
      <c r="AT124" s="13" t="s">
        <v>73</v>
      </c>
      <c r="AU124" s="13" t="s">
        <v>95</v>
      </c>
      <c r="BK124" s="122">
        <f>BK125+BK136</f>
        <v>0</v>
      </c>
    </row>
    <row r="125" spans="2:65" s="11" customFormat="1" ht="25.9" customHeight="1">
      <c r="B125" s="123"/>
      <c r="D125" s="124" t="s">
        <v>73</v>
      </c>
      <c r="E125" s="125" t="s">
        <v>114</v>
      </c>
      <c r="F125" s="125" t="s">
        <v>115</v>
      </c>
      <c r="I125" s="126"/>
      <c r="J125" s="127">
        <f>BK125</f>
        <v>0</v>
      </c>
      <c r="L125" s="123"/>
      <c r="M125" s="128"/>
      <c r="P125" s="129">
        <f>P126+P134</f>
        <v>0</v>
      </c>
      <c r="R125" s="129">
        <f>R126+R134</f>
        <v>18.0551046</v>
      </c>
      <c r="T125" s="130">
        <f>T126+T134</f>
        <v>0</v>
      </c>
      <c r="AR125" s="124" t="s">
        <v>82</v>
      </c>
      <c r="AT125" s="131" t="s">
        <v>73</v>
      </c>
      <c r="AU125" s="131" t="s">
        <v>74</v>
      </c>
      <c r="AY125" s="124" t="s">
        <v>116</v>
      </c>
      <c r="BK125" s="132">
        <f>BK126+BK134</f>
        <v>0</v>
      </c>
    </row>
    <row r="126" spans="2:65" s="11" customFormat="1" ht="22.9" customHeight="1">
      <c r="B126" s="123"/>
      <c r="D126" s="124" t="s">
        <v>73</v>
      </c>
      <c r="E126" s="133" t="s">
        <v>117</v>
      </c>
      <c r="F126" s="133" t="s">
        <v>118</v>
      </c>
      <c r="I126" s="126"/>
      <c r="J126" s="134">
        <f>BK126</f>
        <v>0</v>
      </c>
      <c r="L126" s="123"/>
      <c r="M126" s="128"/>
      <c r="P126" s="129">
        <f>SUM(P127:P133)</f>
        <v>0</v>
      </c>
      <c r="R126" s="129">
        <f>SUM(R127:R133)</f>
        <v>18.0551046</v>
      </c>
      <c r="T126" s="130">
        <f>SUM(T127:T133)</f>
        <v>0</v>
      </c>
      <c r="AR126" s="124" t="s">
        <v>82</v>
      </c>
      <c r="AT126" s="131" t="s">
        <v>73</v>
      </c>
      <c r="AU126" s="131" t="s">
        <v>82</v>
      </c>
      <c r="AY126" s="124" t="s">
        <v>116</v>
      </c>
      <c r="BK126" s="132">
        <f>SUM(BK127:BK133)</f>
        <v>0</v>
      </c>
    </row>
    <row r="127" spans="2:65" s="1" customFormat="1" ht="33" customHeight="1">
      <c r="B127" s="28"/>
      <c r="C127" s="135" t="s">
        <v>82</v>
      </c>
      <c r="D127" s="135" t="s">
        <v>119</v>
      </c>
      <c r="E127" s="136" t="s">
        <v>220</v>
      </c>
      <c r="F127" s="137" t="s">
        <v>221</v>
      </c>
      <c r="G127" s="138" t="s">
        <v>122</v>
      </c>
      <c r="H127" s="139">
        <v>351.13</v>
      </c>
      <c r="I127" s="140"/>
      <c r="J127" s="139">
        <f t="shared" ref="J127:J133" si="0">ROUND(I127*H127,3)</f>
        <v>0</v>
      </c>
      <c r="K127" s="141"/>
      <c r="L127" s="28"/>
      <c r="M127" s="142" t="s">
        <v>1</v>
      </c>
      <c r="N127" s="143" t="s">
        <v>40</v>
      </c>
      <c r="P127" s="144">
        <f t="shared" ref="P127:P133" si="1">O127*H127</f>
        <v>0</v>
      </c>
      <c r="Q127" s="144">
        <v>2.571E-2</v>
      </c>
      <c r="R127" s="144">
        <f t="shared" ref="R127:R133" si="2">Q127*H127</f>
        <v>9.0275523</v>
      </c>
      <c r="S127" s="144">
        <v>0</v>
      </c>
      <c r="T127" s="145">
        <f t="shared" ref="T127:T133" si="3">S127*H127</f>
        <v>0</v>
      </c>
      <c r="AR127" s="146" t="s">
        <v>123</v>
      </c>
      <c r="AT127" s="146" t="s">
        <v>119</v>
      </c>
      <c r="AU127" s="146" t="s">
        <v>124</v>
      </c>
      <c r="AY127" s="13" t="s">
        <v>116</v>
      </c>
      <c r="BE127" s="147">
        <f t="shared" ref="BE127:BE133" si="4">IF(N127="základná",J127,0)</f>
        <v>0</v>
      </c>
      <c r="BF127" s="147">
        <f t="shared" ref="BF127:BF133" si="5">IF(N127="znížená",J127,0)</f>
        <v>0</v>
      </c>
      <c r="BG127" s="147">
        <f t="shared" ref="BG127:BG133" si="6">IF(N127="zákl. prenesená",J127,0)</f>
        <v>0</v>
      </c>
      <c r="BH127" s="147">
        <f t="shared" ref="BH127:BH133" si="7">IF(N127="zníž. prenesená",J127,0)</f>
        <v>0</v>
      </c>
      <c r="BI127" s="147">
        <f t="shared" ref="BI127:BI133" si="8">IF(N127="nulová",J127,0)</f>
        <v>0</v>
      </c>
      <c r="BJ127" s="13" t="s">
        <v>124</v>
      </c>
      <c r="BK127" s="148">
        <f t="shared" ref="BK127:BK133" si="9">ROUND(I127*H127,3)</f>
        <v>0</v>
      </c>
      <c r="BL127" s="13" t="s">
        <v>123</v>
      </c>
      <c r="BM127" s="146" t="s">
        <v>222</v>
      </c>
    </row>
    <row r="128" spans="2:65" s="1" customFormat="1" ht="44.25" customHeight="1">
      <c r="B128" s="28"/>
      <c r="C128" s="135" t="s">
        <v>124</v>
      </c>
      <c r="D128" s="135" t="s">
        <v>119</v>
      </c>
      <c r="E128" s="136" t="s">
        <v>223</v>
      </c>
      <c r="F128" s="137" t="s">
        <v>224</v>
      </c>
      <c r="G128" s="138" t="s">
        <v>122</v>
      </c>
      <c r="H128" s="139">
        <v>351.13</v>
      </c>
      <c r="I128" s="140"/>
      <c r="J128" s="139">
        <f t="shared" si="0"/>
        <v>0</v>
      </c>
      <c r="K128" s="141"/>
      <c r="L128" s="28"/>
      <c r="M128" s="142" t="s">
        <v>1</v>
      </c>
      <c r="N128" s="143" t="s">
        <v>40</v>
      </c>
      <c r="P128" s="144">
        <f t="shared" si="1"/>
        <v>0</v>
      </c>
      <c r="Q128" s="144">
        <v>0</v>
      </c>
      <c r="R128" s="144">
        <f t="shared" si="2"/>
        <v>0</v>
      </c>
      <c r="S128" s="144">
        <v>0</v>
      </c>
      <c r="T128" s="145">
        <f t="shared" si="3"/>
        <v>0</v>
      </c>
      <c r="AR128" s="146" t="s">
        <v>123</v>
      </c>
      <c r="AT128" s="146" t="s">
        <v>119</v>
      </c>
      <c r="AU128" s="146" t="s">
        <v>124</v>
      </c>
      <c r="AY128" s="13" t="s">
        <v>116</v>
      </c>
      <c r="BE128" s="147">
        <f t="shared" si="4"/>
        <v>0</v>
      </c>
      <c r="BF128" s="147">
        <f t="shared" si="5"/>
        <v>0</v>
      </c>
      <c r="BG128" s="147">
        <f t="shared" si="6"/>
        <v>0</v>
      </c>
      <c r="BH128" s="147">
        <f t="shared" si="7"/>
        <v>0</v>
      </c>
      <c r="BI128" s="147">
        <f t="shared" si="8"/>
        <v>0</v>
      </c>
      <c r="BJ128" s="13" t="s">
        <v>124</v>
      </c>
      <c r="BK128" s="148">
        <f t="shared" si="9"/>
        <v>0</v>
      </c>
      <c r="BL128" s="13" t="s">
        <v>123</v>
      </c>
      <c r="BM128" s="146" t="s">
        <v>225</v>
      </c>
    </row>
    <row r="129" spans="2:65" s="1" customFormat="1" ht="33" customHeight="1">
      <c r="B129" s="28"/>
      <c r="C129" s="135" t="s">
        <v>129</v>
      </c>
      <c r="D129" s="135" t="s">
        <v>119</v>
      </c>
      <c r="E129" s="136" t="s">
        <v>226</v>
      </c>
      <c r="F129" s="137" t="s">
        <v>227</v>
      </c>
      <c r="G129" s="138" t="s">
        <v>122</v>
      </c>
      <c r="H129" s="139">
        <v>351.13</v>
      </c>
      <c r="I129" s="140"/>
      <c r="J129" s="139">
        <f t="shared" si="0"/>
        <v>0</v>
      </c>
      <c r="K129" s="141"/>
      <c r="L129" s="28"/>
      <c r="M129" s="142" t="s">
        <v>1</v>
      </c>
      <c r="N129" s="143" t="s">
        <v>40</v>
      </c>
      <c r="P129" s="144">
        <f t="shared" si="1"/>
        <v>0</v>
      </c>
      <c r="Q129" s="144">
        <v>2.571E-2</v>
      </c>
      <c r="R129" s="144">
        <f t="shared" si="2"/>
        <v>9.0275523</v>
      </c>
      <c r="S129" s="144">
        <v>0</v>
      </c>
      <c r="T129" s="145">
        <f t="shared" si="3"/>
        <v>0</v>
      </c>
      <c r="AR129" s="146" t="s">
        <v>123</v>
      </c>
      <c r="AT129" s="146" t="s">
        <v>119</v>
      </c>
      <c r="AU129" s="146" t="s">
        <v>124</v>
      </c>
      <c r="AY129" s="13" t="s">
        <v>116</v>
      </c>
      <c r="BE129" s="147">
        <f t="shared" si="4"/>
        <v>0</v>
      </c>
      <c r="BF129" s="147">
        <f t="shared" si="5"/>
        <v>0</v>
      </c>
      <c r="BG129" s="147">
        <f t="shared" si="6"/>
        <v>0</v>
      </c>
      <c r="BH129" s="147">
        <f t="shared" si="7"/>
        <v>0</v>
      </c>
      <c r="BI129" s="147">
        <f t="shared" si="8"/>
        <v>0</v>
      </c>
      <c r="BJ129" s="13" t="s">
        <v>124</v>
      </c>
      <c r="BK129" s="148">
        <f t="shared" si="9"/>
        <v>0</v>
      </c>
      <c r="BL129" s="13" t="s">
        <v>123</v>
      </c>
      <c r="BM129" s="146" t="s">
        <v>228</v>
      </c>
    </row>
    <row r="130" spans="2:65" s="1" customFormat="1" ht="21.75" customHeight="1">
      <c r="B130" s="28"/>
      <c r="C130" s="135" t="s">
        <v>123</v>
      </c>
      <c r="D130" s="135" t="s">
        <v>119</v>
      </c>
      <c r="E130" s="136" t="s">
        <v>137</v>
      </c>
      <c r="F130" s="137" t="s">
        <v>138</v>
      </c>
      <c r="G130" s="138" t="s">
        <v>139</v>
      </c>
      <c r="H130" s="139">
        <v>16.863</v>
      </c>
      <c r="I130" s="140"/>
      <c r="J130" s="139">
        <f t="shared" si="0"/>
        <v>0</v>
      </c>
      <c r="K130" s="141"/>
      <c r="L130" s="28"/>
      <c r="M130" s="142" t="s">
        <v>1</v>
      </c>
      <c r="N130" s="143" t="s">
        <v>40</v>
      </c>
      <c r="P130" s="144">
        <f t="shared" si="1"/>
        <v>0</v>
      </c>
      <c r="Q130" s="144">
        <v>0</v>
      </c>
      <c r="R130" s="144">
        <f t="shared" si="2"/>
        <v>0</v>
      </c>
      <c r="S130" s="144">
        <v>0</v>
      </c>
      <c r="T130" s="145">
        <f t="shared" si="3"/>
        <v>0</v>
      </c>
      <c r="AR130" s="146" t="s">
        <v>123</v>
      </c>
      <c r="AT130" s="146" t="s">
        <v>119</v>
      </c>
      <c r="AU130" s="146" t="s">
        <v>124</v>
      </c>
      <c r="AY130" s="13" t="s">
        <v>116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3" t="s">
        <v>124</v>
      </c>
      <c r="BK130" s="148">
        <f t="shared" si="9"/>
        <v>0</v>
      </c>
      <c r="BL130" s="13" t="s">
        <v>123</v>
      </c>
      <c r="BM130" s="146" t="s">
        <v>229</v>
      </c>
    </row>
    <row r="131" spans="2:65" s="1" customFormat="1" ht="24.2" customHeight="1">
      <c r="B131" s="28"/>
      <c r="C131" s="135" t="s">
        <v>136</v>
      </c>
      <c r="D131" s="135" t="s">
        <v>119</v>
      </c>
      <c r="E131" s="136" t="s">
        <v>142</v>
      </c>
      <c r="F131" s="137" t="s">
        <v>143</v>
      </c>
      <c r="G131" s="138" t="s">
        <v>139</v>
      </c>
      <c r="H131" s="139">
        <v>252.94499999999999</v>
      </c>
      <c r="I131" s="140"/>
      <c r="J131" s="139">
        <f t="shared" si="0"/>
        <v>0</v>
      </c>
      <c r="K131" s="141"/>
      <c r="L131" s="28"/>
      <c r="M131" s="142" t="s">
        <v>1</v>
      </c>
      <c r="N131" s="143" t="s">
        <v>40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</v>
      </c>
      <c r="T131" s="145">
        <f t="shared" si="3"/>
        <v>0</v>
      </c>
      <c r="AR131" s="146" t="s">
        <v>123</v>
      </c>
      <c r="AT131" s="146" t="s">
        <v>119</v>
      </c>
      <c r="AU131" s="146" t="s">
        <v>124</v>
      </c>
      <c r="AY131" s="13" t="s">
        <v>116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124</v>
      </c>
      <c r="BK131" s="148">
        <f t="shared" si="9"/>
        <v>0</v>
      </c>
      <c r="BL131" s="13" t="s">
        <v>123</v>
      </c>
      <c r="BM131" s="146" t="s">
        <v>230</v>
      </c>
    </row>
    <row r="132" spans="2:65" s="1" customFormat="1" ht="24.2" customHeight="1">
      <c r="B132" s="28"/>
      <c r="C132" s="135" t="s">
        <v>141</v>
      </c>
      <c r="D132" s="135" t="s">
        <v>119</v>
      </c>
      <c r="E132" s="136" t="s">
        <v>146</v>
      </c>
      <c r="F132" s="137" t="s">
        <v>147</v>
      </c>
      <c r="G132" s="138" t="s">
        <v>139</v>
      </c>
      <c r="H132" s="139">
        <v>16.863</v>
      </c>
      <c r="I132" s="140"/>
      <c r="J132" s="139">
        <f t="shared" si="0"/>
        <v>0</v>
      </c>
      <c r="K132" s="141"/>
      <c r="L132" s="28"/>
      <c r="M132" s="142" t="s">
        <v>1</v>
      </c>
      <c r="N132" s="143" t="s">
        <v>40</v>
      </c>
      <c r="P132" s="144">
        <f t="shared" si="1"/>
        <v>0</v>
      </c>
      <c r="Q132" s="144">
        <v>0</v>
      </c>
      <c r="R132" s="144">
        <f t="shared" si="2"/>
        <v>0</v>
      </c>
      <c r="S132" s="144">
        <v>0</v>
      </c>
      <c r="T132" s="145">
        <f t="shared" si="3"/>
        <v>0</v>
      </c>
      <c r="AR132" s="146" t="s">
        <v>123</v>
      </c>
      <c r="AT132" s="146" t="s">
        <v>119</v>
      </c>
      <c r="AU132" s="146" t="s">
        <v>124</v>
      </c>
      <c r="AY132" s="13" t="s">
        <v>116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124</v>
      </c>
      <c r="BK132" s="148">
        <f t="shared" si="9"/>
        <v>0</v>
      </c>
      <c r="BL132" s="13" t="s">
        <v>123</v>
      </c>
      <c r="BM132" s="146" t="s">
        <v>231</v>
      </c>
    </row>
    <row r="133" spans="2:65" s="1" customFormat="1" ht="24.2" customHeight="1">
      <c r="B133" s="28"/>
      <c r="C133" s="135" t="s">
        <v>145</v>
      </c>
      <c r="D133" s="135" t="s">
        <v>119</v>
      </c>
      <c r="E133" s="136" t="s">
        <v>232</v>
      </c>
      <c r="F133" s="137" t="s">
        <v>233</v>
      </c>
      <c r="G133" s="138" t="s">
        <v>139</v>
      </c>
      <c r="H133" s="139">
        <v>16.863</v>
      </c>
      <c r="I133" s="140"/>
      <c r="J133" s="139">
        <f t="shared" si="0"/>
        <v>0</v>
      </c>
      <c r="K133" s="141"/>
      <c r="L133" s="28"/>
      <c r="M133" s="142" t="s">
        <v>1</v>
      </c>
      <c r="N133" s="143" t="s">
        <v>40</v>
      </c>
      <c r="P133" s="144">
        <f t="shared" si="1"/>
        <v>0</v>
      </c>
      <c r="Q133" s="144">
        <v>0</v>
      </c>
      <c r="R133" s="144">
        <f t="shared" si="2"/>
        <v>0</v>
      </c>
      <c r="S133" s="144">
        <v>0</v>
      </c>
      <c r="T133" s="145">
        <f t="shared" si="3"/>
        <v>0</v>
      </c>
      <c r="AR133" s="146" t="s">
        <v>123</v>
      </c>
      <c r="AT133" s="146" t="s">
        <v>119</v>
      </c>
      <c r="AU133" s="146" t="s">
        <v>124</v>
      </c>
      <c r="AY133" s="13" t="s">
        <v>116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124</v>
      </c>
      <c r="BK133" s="148">
        <f t="shared" si="9"/>
        <v>0</v>
      </c>
      <c r="BL133" s="13" t="s">
        <v>123</v>
      </c>
      <c r="BM133" s="146" t="s">
        <v>234</v>
      </c>
    </row>
    <row r="134" spans="2:65" s="11" customFormat="1" ht="22.9" customHeight="1">
      <c r="B134" s="123"/>
      <c r="D134" s="124" t="s">
        <v>73</v>
      </c>
      <c r="E134" s="133" t="s">
        <v>235</v>
      </c>
      <c r="F134" s="133" t="s">
        <v>236</v>
      </c>
      <c r="I134" s="126"/>
      <c r="J134" s="134">
        <f>BK134</f>
        <v>0</v>
      </c>
      <c r="L134" s="123"/>
      <c r="M134" s="128"/>
      <c r="P134" s="129">
        <f>P135</f>
        <v>0</v>
      </c>
      <c r="R134" s="129">
        <f>R135</f>
        <v>0</v>
      </c>
      <c r="T134" s="130">
        <f>T135</f>
        <v>0</v>
      </c>
      <c r="AR134" s="124" t="s">
        <v>82</v>
      </c>
      <c r="AT134" s="131" t="s">
        <v>73</v>
      </c>
      <c r="AU134" s="131" t="s">
        <v>82</v>
      </c>
      <c r="AY134" s="124" t="s">
        <v>116</v>
      </c>
      <c r="BK134" s="132">
        <f>BK135</f>
        <v>0</v>
      </c>
    </row>
    <row r="135" spans="2:65" s="1" customFormat="1" ht="24.2" customHeight="1">
      <c r="B135" s="28"/>
      <c r="C135" s="135" t="s">
        <v>149</v>
      </c>
      <c r="D135" s="135" t="s">
        <v>119</v>
      </c>
      <c r="E135" s="136" t="s">
        <v>237</v>
      </c>
      <c r="F135" s="137" t="s">
        <v>238</v>
      </c>
      <c r="G135" s="138" t="s">
        <v>139</v>
      </c>
      <c r="H135" s="139">
        <v>23.265999999999998</v>
      </c>
      <c r="I135" s="140"/>
      <c r="J135" s="139">
        <f>ROUND(I135*H135,3)</f>
        <v>0</v>
      </c>
      <c r="K135" s="141"/>
      <c r="L135" s="28"/>
      <c r="M135" s="142" t="s">
        <v>1</v>
      </c>
      <c r="N135" s="143" t="s">
        <v>40</v>
      </c>
      <c r="P135" s="144">
        <f>O135*H135</f>
        <v>0</v>
      </c>
      <c r="Q135" s="144">
        <v>0</v>
      </c>
      <c r="R135" s="144">
        <f>Q135*H135</f>
        <v>0</v>
      </c>
      <c r="S135" s="144">
        <v>0</v>
      </c>
      <c r="T135" s="145">
        <f>S135*H135</f>
        <v>0</v>
      </c>
      <c r="AR135" s="146" t="s">
        <v>123</v>
      </c>
      <c r="AT135" s="146" t="s">
        <v>119</v>
      </c>
      <c r="AU135" s="146" t="s">
        <v>124</v>
      </c>
      <c r="AY135" s="13" t="s">
        <v>116</v>
      </c>
      <c r="BE135" s="147">
        <f>IF(N135="základná",J135,0)</f>
        <v>0</v>
      </c>
      <c r="BF135" s="147">
        <f>IF(N135="znížená",J135,0)</f>
        <v>0</v>
      </c>
      <c r="BG135" s="147">
        <f>IF(N135="zákl. prenesená",J135,0)</f>
        <v>0</v>
      </c>
      <c r="BH135" s="147">
        <f>IF(N135="zníž. prenesená",J135,0)</f>
        <v>0</v>
      </c>
      <c r="BI135" s="147">
        <f>IF(N135="nulová",J135,0)</f>
        <v>0</v>
      </c>
      <c r="BJ135" s="13" t="s">
        <v>124</v>
      </c>
      <c r="BK135" s="148">
        <f>ROUND(I135*H135,3)</f>
        <v>0</v>
      </c>
      <c r="BL135" s="13" t="s">
        <v>123</v>
      </c>
      <c r="BM135" s="146" t="s">
        <v>239</v>
      </c>
    </row>
    <row r="136" spans="2:65" s="11" customFormat="1" ht="25.9" customHeight="1">
      <c r="B136" s="123"/>
      <c r="D136" s="124" t="s">
        <v>73</v>
      </c>
      <c r="E136" s="125" t="s">
        <v>156</v>
      </c>
      <c r="F136" s="125" t="s">
        <v>157</v>
      </c>
      <c r="I136" s="126"/>
      <c r="J136" s="127">
        <f>BK136</f>
        <v>0</v>
      </c>
      <c r="L136" s="123"/>
      <c r="M136" s="128"/>
      <c r="P136" s="129">
        <f>P137+P148+P165+P168</f>
        <v>0</v>
      </c>
      <c r="R136" s="129">
        <f>R137+R148+R165+R168</f>
        <v>5.2167203620000002</v>
      </c>
      <c r="T136" s="130">
        <f>T137+T148+T165+T168</f>
        <v>16.8627</v>
      </c>
      <c r="AR136" s="124" t="s">
        <v>124</v>
      </c>
      <c r="AT136" s="131" t="s">
        <v>73</v>
      </c>
      <c r="AU136" s="131" t="s">
        <v>74</v>
      </c>
      <c r="AY136" s="124" t="s">
        <v>116</v>
      </c>
      <c r="BK136" s="132">
        <f>BK137+BK148+BK165+BK168</f>
        <v>0</v>
      </c>
    </row>
    <row r="137" spans="2:65" s="11" customFormat="1" ht="22.9" customHeight="1">
      <c r="B137" s="123"/>
      <c r="D137" s="124" t="s">
        <v>73</v>
      </c>
      <c r="E137" s="133" t="s">
        <v>240</v>
      </c>
      <c r="F137" s="133" t="s">
        <v>241</v>
      </c>
      <c r="I137" s="126"/>
      <c r="J137" s="134">
        <f>BK137</f>
        <v>0</v>
      </c>
      <c r="L137" s="123"/>
      <c r="M137" s="128"/>
      <c r="P137" s="129">
        <f>SUM(P138:P147)</f>
        <v>0</v>
      </c>
      <c r="R137" s="129">
        <f>SUM(R138:R147)</f>
        <v>3.3028477499999997</v>
      </c>
      <c r="T137" s="130">
        <f>SUM(T138:T147)</f>
        <v>2.9956999999999998</v>
      </c>
      <c r="AR137" s="124" t="s">
        <v>124</v>
      </c>
      <c r="AT137" s="131" t="s">
        <v>73</v>
      </c>
      <c r="AU137" s="131" t="s">
        <v>82</v>
      </c>
      <c r="AY137" s="124" t="s">
        <v>116</v>
      </c>
      <c r="BK137" s="132">
        <f>SUM(BK138:BK147)</f>
        <v>0</v>
      </c>
    </row>
    <row r="138" spans="2:65" s="1" customFormat="1" ht="33" customHeight="1">
      <c r="B138" s="28"/>
      <c r="C138" s="135" t="s">
        <v>117</v>
      </c>
      <c r="D138" s="135" t="s">
        <v>119</v>
      </c>
      <c r="E138" s="136" t="s">
        <v>242</v>
      </c>
      <c r="F138" s="137" t="s">
        <v>243</v>
      </c>
      <c r="G138" s="138" t="s">
        <v>163</v>
      </c>
      <c r="H138" s="139">
        <v>120</v>
      </c>
      <c r="I138" s="140"/>
      <c r="J138" s="139">
        <f t="shared" ref="J138:J147" si="10">ROUND(I138*H138,3)</f>
        <v>0</v>
      </c>
      <c r="K138" s="141"/>
      <c r="L138" s="28"/>
      <c r="M138" s="142" t="s">
        <v>1</v>
      </c>
      <c r="N138" s="143" t="s">
        <v>40</v>
      </c>
      <c r="P138" s="144">
        <f t="shared" ref="P138:P147" si="11">O138*H138</f>
        <v>0</v>
      </c>
      <c r="Q138" s="144">
        <v>0</v>
      </c>
      <c r="R138" s="144">
        <f t="shared" ref="R138:R147" si="12">Q138*H138</f>
        <v>0</v>
      </c>
      <c r="S138" s="144">
        <v>1.4E-2</v>
      </c>
      <c r="T138" s="145">
        <f t="shared" ref="T138:T147" si="13">S138*H138</f>
        <v>1.68</v>
      </c>
      <c r="AR138" s="146" t="s">
        <v>164</v>
      </c>
      <c r="AT138" s="146" t="s">
        <v>119</v>
      </c>
      <c r="AU138" s="146" t="s">
        <v>124</v>
      </c>
      <c r="AY138" s="13" t="s">
        <v>116</v>
      </c>
      <c r="BE138" s="147">
        <f t="shared" ref="BE138:BE147" si="14">IF(N138="základná",J138,0)</f>
        <v>0</v>
      </c>
      <c r="BF138" s="147">
        <f t="shared" ref="BF138:BF147" si="15">IF(N138="znížená",J138,0)</f>
        <v>0</v>
      </c>
      <c r="BG138" s="147">
        <f t="shared" ref="BG138:BG147" si="16">IF(N138="zákl. prenesená",J138,0)</f>
        <v>0</v>
      </c>
      <c r="BH138" s="147">
        <f t="shared" ref="BH138:BH147" si="17">IF(N138="zníž. prenesená",J138,0)</f>
        <v>0</v>
      </c>
      <c r="BI138" s="147">
        <f t="shared" ref="BI138:BI147" si="18">IF(N138="nulová",J138,0)</f>
        <v>0</v>
      </c>
      <c r="BJ138" s="13" t="s">
        <v>124</v>
      </c>
      <c r="BK138" s="148">
        <f t="shared" ref="BK138:BK147" si="19">ROUND(I138*H138,3)</f>
        <v>0</v>
      </c>
      <c r="BL138" s="13" t="s">
        <v>164</v>
      </c>
      <c r="BM138" s="146" t="s">
        <v>244</v>
      </c>
    </row>
    <row r="139" spans="2:65" s="1" customFormat="1" ht="24.2" customHeight="1">
      <c r="B139" s="28"/>
      <c r="C139" s="135" t="s">
        <v>160</v>
      </c>
      <c r="D139" s="135" t="s">
        <v>119</v>
      </c>
      <c r="E139" s="136" t="s">
        <v>245</v>
      </c>
      <c r="F139" s="137" t="s">
        <v>246</v>
      </c>
      <c r="G139" s="138" t="s">
        <v>163</v>
      </c>
      <c r="H139" s="139">
        <v>120</v>
      </c>
      <c r="I139" s="140"/>
      <c r="J139" s="139">
        <f t="shared" si="10"/>
        <v>0</v>
      </c>
      <c r="K139" s="141"/>
      <c r="L139" s="28"/>
      <c r="M139" s="142" t="s">
        <v>1</v>
      </c>
      <c r="N139" s="143" t="s">
        <v>40</v>
      </c>
      <c r="P139" s="144">
        <f t="shared" si="11"/>
        <v>0</v>
      </c>
      <c r="Q139" s="144">
        <v>2.5999999999999998E-4</v>
      </c>
      <c r="R139" s="144">
        <f t="shared" si="12"/>
        <v>3.1199999999999999E-2</v>
      </c>
      <c r="S139" s="144">
        <v>0</v>
      </c>
      <c r="T139" s="145">
        <f t="shared" si="13"/>
        <v>0</v>
      </c>
      <c r="AR139" s="146" t="s">
        <v>164</v>
      </c>
      <c r="AT139" s="146" t="s">
        <v>119</v>
      </c>
      <c r="AU139" s="146" t="s">
        <v>124</v>
      </c>
      <c r="AY139" s="13" t="s">
        <v>116</v>
      </c>
      <c r="BE139" s="147">
        <f t="shared" si="14"/>
        <v>0</v>
      </c>
      <c r="BF139" s="147">
        <f t="shared" si="15"/>
        <v>0</v>
      </c>
      <c r="BG139" s="147">
        <f t="shared" si="16"/>
        <v>0</v>
      </c>
      <c r="BH139" s="147">
        <f t="shared" si="17"/>
        <v>0</v>
      </c>
      <c r="BI139" s="147">
        <f t="shared" si="18"/>
        <v>0</v>
      </c>
      <c r="BJ139" s="13" t="s">
        <v>124</v>
      </c>
      <c r="BK139" s="148">
        <f t="shared" si="19"/>
        <v>0</v>
      </c>
      <c r="BL139" s="13" t="s">
        <v>164</v>
      </c>
      <c r="BM139" s="146" t="s">
        <v>247</v>
      </c>
    </row>
    <row r="140" spans="2:65" s="1" customFormat="1" ht="37.9" customHeight="1">
      <c r="B140" s="28"/>
      <c r="C140" s="149" t="s">
        <v>166</v>
      </c>
      <c r="D140" s="149" t="s">
        <v>200</v>
      </c>
      <c r="E140" s="150" t="s">
        <v>248</v>
      </c>
      <c r="F140" s="151" t="s">
        <v>249</v>
      </c>
      <c r="G140" s="152" t="s">
        <v>250</v>
      </c>
      <c r="H140" s="153">
        <v>2.5339999999999998</v>
      </c>
      <c r="I140" s="154"/>
      <c r="J140" s="153">
        <f t="shared" si="10"/>
        <v>0</v>
      </c>
      <c r="K140" s="155"/>
      <c r="L140" s="156"/>
      <c r="M140" s="157" t="s">
        <v>1</v>
      </c>
      <c r="N140" s="158" t="s">
        <v>40</v>
      </c>
      <c r="P140" s="144">
        <f t="shared" si="11"/>
        <v>0</v>
      </c>
      <c r="Q140" s="144">
        <v>0.54</v>
      </c>
      <c r="R140" s="144">
        <f t="shared" si="12"/>
        <v>1.36836</v>
      </c>
      <c r="S140" s="144">
        <v>0</v>
      </c>
      <c r="T140" s="145">
        <f t="shared" si="13"/>
        <v>0</v>
      </c>
      <c r="AR140" s="146" t="s">
        <v>203</v>
      </c>
      <c r="AT140" s="146" t="s">
        <v>200</v>
      </c>
      <c r="AU140" s="146" t="s">
        <v>124</v>
      </c>
      <c r="AY140" s="13" t="s">
        <v>116</v>
      </c>
      <c r="BE140" s="147">
        <f t="shared" si="14"/>
        <v>0</v>
      </c>
      <c r="BF140" s="147">
        <f t="shared" si="15"/>
        <v>0</v>
      </c>
      <c r="BG140" s="147">
        <f t="shared" si="16"/>
        <v>0</v>
      </c>
      <c r="BH140" s="147">
        <f t="shared" si="17"/>
        <v>0</v>
      </c>
      <c r="BI140" s="147">
        <f t="shared" si="18"/>
        <v>0</v>
      </c>
      <c r="BJ140" s="13" t="s">
        <v>124</v>
      </c>
      <c r="BK140" s="148">
        <f t="shared" si="19"/>
        <v>0</v>
      </c>
      <c r="BL140" s="13" t="s">
        <v>164</v>
      </c>
      <c r="BM140" s="146" t="s">
        <v>251</v>
      </c>
    </row>
    <row r="141" spans="2:65" s="1" customFormat="1" ht="21.75" customHeight="1">
      <c r="B141" s="28"/>
      <c r="C141" s="135" t="s">
        <v>170</v>
      </c>
      <c r="D141" s="135" t="s">
        <v>119</v>
      </c>
      <c r="E141" s="136" t="s">
        <v>252</v>
      </c>
      <c r="F141" s="137" t="s">
        <v>253</v>
      </c>
      <c r="G141" s="138" t="s">
        <v>163</v>
      </c>
      <c r="H141" s="139">
        <v>1052.56</v>
      </c>
      <c r="I141" s="140"/>
      <c r="J141" s="139">
        <f t="shared" si="10"/>
        <v>0</v>
      </c>
      <c r="K141" s="141"/>
      <c r="L141" s="28"/>
      <c r="M141" s="142" t="s">
        <v>1</v>
      </c>
      <c r="N141" s="143" t="s">
        <v>40</v>
      </c>
      <c r="P141" s="144">
        <f t="shared" si="11"/>
        <v>0</v>
      </c>
      <c r="Q141" s="144">
        <v>0</v>
      </c>
      <c r="R141" s="144">
        <f t="shared" si="12"/>
        <v>0</v>
      </c>
      <c r="S141" s="144">
        <v>0</v>
      </c>
      <c r="T141" s="145">
        <f t="shared" si="13"/>
        <v>0</v>
      </c>
      <c r="AR141" s="146" t="s">
        <v>164</v>
      </c>
      <c r="AT141" s="146" t="s">
        <v>119</v>
      </c>
      <c r="AU141" s="146" t="s">
        <v>124</v>
      </c>
      <c r="AY141" s="13" t="s">
        <v>116</v>
      </c>
      <c r="BE141" s="147">
        <f t="shared" si="14"/>
        <v>0</v>
      </c>
      <c r="BF141" s="147">
        <f t="shared" si="15"/>
        <v>0</v>
      </c>
      <c r="BG141" s="147">
        <f t="shared" si="16"/>
        <v>0</v>
      </c>
      <c r="BH141" s="147">
        <f t="shared" si="17"/>
        <v>0</v>
      </c>
      <c r="BI141" s="147">
        <f t="shared" si="18"/>
        <v>0</v>
      </c>
      <c r="BJ141" s="13" t="s">
        <v>124</v>
      </c>
      <c r="BK141" s="148">
        <f t="shared" si="19"/>
        <v>0</v>
      </c>
      <c r="BL141" s="13" t="s">
        <v>164</v>
      </c>
      <c r="BM141" s="146" t="s">
        <v>254</v>
      </c>
    </row>
    <row r="142" spans="2:65" s="1" customFormat="1" ht="24.2" customHeight="1">
      <c r="B142" s="28"/>
      <c r="C142" s="149" t="s">
        <v>175</v>
      </c>
      <c r="D142" s="149" t="s">
        <v>200</v>
      </c>
      <c r="E142" s="150" t="s">
        <v>255</v>
      </c>
      <c r="F142" s="151" t="s">
        <v>256</v>
      </c>
      <c r="G142" s="152" t="s">
        <v>250</v>
      </c>
      <c r="H142" s="153">
        <v>2.3159999999999998</v>
      </c>
      <c r="I142" s="154"/>
      <c r="J142" s="153">
        <f t="shared" si="10"/>
        <v>0</v>
      </c>
      <c r="K142" s="155"/>
      <c r="L142" s="156"/>
      <c r="M142" s="157" t="s">
        <v>1</v>
      </c>
      <c r="N142" s="158" t="s">
        <v>40</v>
      </c>
      <c r="P142" s="144">
        <f t="shared" si="11"/>
        <v>0</v>
      </c>
      <c r="Q142" s="144">
        <v>0.5</v>
      </c>
      <c r="R142" s="144">
        <f t="shared" si="12"/>
        <v>1.1579999999999999</v>
      </c>
      <c r="S142" s="144">
        <v>0</v>
      </c>
      <c r="T142" s="145">
        <f t="shared" si="13"/>
        <v>0</v>
      </c>
      <c r="AR142" s="146" t="s">
        <v>203</v>
      </c>
      <c r="AT142" s="146" t="s">
        <v>200</v>
      </c>
      <c r="AU142" s="146" t="s">
        <v>124</v>
      </c>
      <c r="AY142" s="13" t="s">
        <v>116</v>
      </c>
      <c r="BE142" s="147">
        <f t="shared" si="14"/>
        <v>0</v>
      </c>
      <c r="BF142" s="147">
        <f t="shared" si="15"/>
        <v>0</v>
      </c>
      <c r="BG142" s="147">
        <f t="shared" si="16"/>
        <v>0</v>
      </c>
      <c r="BH142" s="147">
        <f t="shared" si="17"/>
        <v>0</v>
      </c>
      <c r="BI142" s="147">
        <f t="shared" si="18"/>
        <v>0</v>
      </c>
      <c r="BJ142" s="13" t="s">
        <v>124</v>
      </c>
      <c r="BK142" s="148">
        <f t="shared" si="19"/>
        <v>0</v>
      </c>
      <c r="BL142" s="13" t="s">
        <v>164</v>
      </c>
      <c r="BM142" s="146" t="s">
        <v>257</v>
      </c>
    </row>
    <row r="143" spans="2:65" s="1" customFormat="1" ht="16.5" customHeight="1">
      <c r="B143" s="28"/>
      <c r="C143" s="135" t="s">
        <v>179</v>
      </c>
      <c r="D143" s="135" t="s">
        <v>119</v>
      </c>
      <c r="E143" s="136" t="s">
        <v>258</v>
      </c>
      <c r="F143" s="137" t="s">
        <v>259</v>
      </c>
      <c r="G143" s="138" t="s">
        <v>163</v>
      </c>
      <c r="H143" s="139">
        <v>450</v>
      </c>
      <c r="I143" s="140"/>
      <c r="J143" s="139">
        <f t="shared" si="10"/>
        <v>0</v>
      </c>
      <c r="K143" s="141"/>
      <c r="L143" s="28"/>
      <c r="M143" s="142" t="s">
        <v>1</v>
      </c>
      <c r="N143" s="143" t="s">
        <v>40</v>
      </c>
      <c r="P143" s="144">
        <f t="shared" si="11"/>
        <v>0</v>
      </c>
      <c r="Q143" s="144">
        <v>0</v>
      </c>
      <c r="R143" s="144">
        <f t="shared" si="12"/>
        <v>0</v>
      </c>
      <c r="S143" s="144">
        <v>0</v>
      </c>
      <c r="T143" s="145">
        <f t="shared" si="13"/>
        <v>0</v>
      </c>
      <c r="AR143" s="146" t="s">
        <v>164</v>
      </c>
      <c r="AT143" s="146" t="s">
        <v>119</v>
      </c>
      <c r="AU143" s="146" t="s">
        <v>124</v>
      </c>
      <c r="AY143" s="13" t="s">
        <v>116</v>
      </c>
      <c r="BE143" s="147">
        <f t="shared" si="14"/>
        <v>0</v>
      </c>
      <c r="BF143" s="147">
        <f t="shared" si="15"/>
        <v>0</v>
      </c>
      <c r="BG143" s="147">
        <f t="shared" si="16"/>
        <v>0</v>
      </c>
      <c r="BH143" s="147">
        <f t="shared" si="17"/>
        <v>0</v>
      </c>
      <c r="BI143" s="147">
        <f t="shared" si="18"/>
        <v>0</v>
      </c>
      <c r="BJ143" s="13" t="s">
        <v>124</v>
      </c>
      <c r="BK143" s="148">
        <f t="shared" si="19"/>
        <v>0</v>
      </c>
      <c r="BL143" s="13" t="s">
        <v>164</v>
      </c>
      <c r="BM143" s="146" t="s">
        <v>260</v>
      </c>
    </row>
    <row r="144" spans="2:65" s="1" customFormat="1" ht="24.2" customHeight="1">
      <c r="B144" s="28"/>
      <c r="C144" s="149" t="s">
        <v>186</v>
      </c>
      <c r="D144" s="149" t="s">
        <v>200</v>
      </c>
      <c r="E144" s="150" t="s">
        <v>255</v>
      </c>
      <c r="F144" s="151" t="s">
        <v>256</v>
      </c>
      <c r="G144" s="152" t="s">
        <v>250</v>
      </c>
      <c r="H144" s="153">
        <v>1.2150000000000001</v>
      </c>
      <c r="I144" s="154"/>
      <c r="J144" s="153">
        <f t="shared" si="10"/>
        <v>0</v>
      </c>
      <c r="K144" s="155"/>
      <c r="L144" s="156"/>
      <c r="M144" s="157" t="s">
        <v>1</v>
      </c>
      <c r="N144" s="158" t="s">
        <v>40</v>
      </c>
      <c r="P144" s="144">
        <f t="shared" si="11"/>
        <v>0</v>
      </c>
      <c r="Q144" s="144">
        <v>0.5</v>
      </c>
      <c r="R144" s="144">
        <f t="shared" si="12"/>
        <v>0.60750000000000004</v>
      </c>
      <c r="S144" s="144">
        <v>0</v>
      </c>
      <c r="T144" s="145">
        <f t="shared" si="13"/>
        <v>0</v>
      </c>
      <c r="AR144" s="146" t="s">
        <v>203</v>
      </c>
      <c r="AT144" s="146" t="s">
        <v>200</v>
      </c>
      <c r="AU144" s="146" t="s">
        <v>124</v>
      </c>
      <c r="AY144" s="13" t="s">
        <v>116</v>
      </c>
      <c r="BE144" s="147">
        <f t="shared" si="14"/>
        <v>0</v>
      </c>
      <c r="BF144" s="147">
        <f t="shared" si="15"/>
        <v>0</v>
      </c>
      <c r="BG144" s="147">
        <f t="shared" si="16"/>
        <v>0</v>
      </c>
      <c r="BH144" s="147">
        <f t="shared" si="17"/>
        <v>0</v>
      </c>
      <c r="BI144" s="147">
        <f t="shared" si="18"/>
        <v>0</v>
      </c>
      <c r="BJ144" s="13" t="s">
        <v>124</v>
      </c>
      <c r="BK144" s="148">
        <f t="shared" si="19"/>
        <v>0</v>
      </c>
      <c r="BL144" s="13" t="s">
        <v>164</v>
      </c>
      <c r="BM144" s="146" t="s">
        <v>261</v>
      </c>
    </row>
    <row r="145" spans="2:65" s="1" customFormat="1" ht="33" customHeight="1">
      <c r="B145" s="28"/>
      <c r="C145" s="135" t="s">
        <v>164</v>
      </c>
      <c r="D145" s="135" t="s">
        <v>119</v>
      </c>
      <c r="E145" s="136" t="s">
        <v>262</v>
      </c>
      <c r="F145" s="137" t="s">
        <v>263</v>
      </c>
      <c r="G145" s="138" t="s">
        <v>122</v>
      </c>
      <c r="H145" s="139">
        <v>263.14</v>
      </c>
      <c r="I145" s="140"/>
      <c r="J145" s="139">
        <f t="shared" si="10"/>
        <v>0</v>
      </c>
      <c r="K145" s="141"/>
      <c r="L145" s="28"/>
      <c r="M145" s="142" t="s">
        <v>1</v>
      </c>
      <c r="N145" s="143" t="s">
        <v>40</v>
      </c>
      <c r="P145" s="144">
        <f t="shared" si="11"/>
        <v>0</v>
      </c>
      <c r="Q145" s="144">
        <v>0</v>
      </c>
      <c r="R145" s="144">
        <f t="shared" si="12"/>
        <v>0</v>
      </c>
      <c r="S145" s="144">
        <v>5.0000000000000001E-3</v>
      </c>
      <c r="T145" s="145">
        <f t="shared" si="13"/>
        <v>1.3156999999999999</v>
      </c>
      <c r="AR145" s="146" t="s">
        <v>164</v>
      </c>
      <c r="AT145" s="146" t="s">
        <v>119</v>
      </c>
      <c r="AU145" s="146" t="s">
        <v>124</v>
      </c>
      <c r="AY145" s="13" t="s">
        <v>116</v>
      </c>
      <c r="BE145" s="147">
        <f t="shared" si="14"/>
        <v>0</v>
      </c>
      <c r="BF145" s="147">
        <f t="shared" si="15"/>
        <v>0</v>
      </c>
      <c r="BG145" s="147">
        <f t="shared" si="16"/>
        <v>0</v>
      </c>
      <c r="BH145" s="147">
        <f t="shared" si="17"/>
        <v>0</v>
      </c>
      <c r="BI145" s="147">
        <f t="shared" si="18"/>
        <v>0</v>
      </c>
      <c r="BJ145" s="13" t="s">
        <v>124</v>
      </c>
      <c r="BK145" s="148">
        <f t="shared" si="19"/>
        <v>0</v>
      </c>
      <c r="BL145" s="13" t="s">
        <v>164</v>
      </c>
      <c r="BM145" s="146" t="s">
        <v>264</v>
      </c>
    </row>
    <row r="146" spans="2:65" s="1" customFormat="1" ht="44.25" customHeight="1">
      <c r="B146" s="28"/>
      <c r="C146" s="135" t="s">
        <v>195</v>
      </c>
      <c r="D146" s="135" t="s">
        <v>119</v>
      </c>
      <c r="E146" s="136" t="s">
        <v>265</v>
      </c>
      <c r="F146" s="137" t="s">
        <v>266</v>
      </c>
      <c r="G146" s="138" t="s">
        <v>250</v>
      </c>
      <c r="H146" s="139">
        <v>6.165</v>
      </c>
      <c r="I146" s="140"/>
      <c r="J146" s="139">
        <f t="shared" si="10"/>
        <v>0</v>
      </c>
      <c r="K146" s="141"/>
      <c r="L146" s="28"/>
      <c r="M146" s="142" t="s">
        <v>1</v>
      </c>
      <c r="N146" s="143" t="s">
        <v>40</v>
      </c>
      <c r="P146" s="144">
        <f t="shared" si="11"/>
        <v>0</v>
      </c>
      <c r="Q146" s="144">
        <v>2.2349999999999998E-2</v>
      </c>
      <c r="R146" s="144">
        <f t="shared" si="12"/>
        <v>0.13778774999999999</v>
      </c>
      <c r="S146" s="144">
        <v>0</v>
      </c>
      <c r="T146" s="145">
        <f t="shared" si="13"/>
        <v>0</v>
      </c>
      <c r="AR146" s="146" t="s">
        <v>164</v>
      </c>
      <c r="AT146" s="146" t="s">
        <v>119</v>
      </c>
      <c r="AU146" s="146" t="s">
        <v>124</v>
      </c>
      <c r="AY146" s="13" t="s">
        <v>116</v>
      </c>
      <c r="BE146" s="147">
        <f t="shared" si="14"/>
        <v>0</v>
      </c>
      <c r="BF146" s="147">
        <f t="shared" si="15"/>
        <v>0</v>
      </c>
      <c r="BG146" s="147">
        <f t="shared" si="16"/>
        <v>0</v>
      </c>
      <c r="BH146" s="147">
        <f t="shared" si="17"/>
        <v>0</v>
      </c>
      <c r="BI146" s="147">
        <f t="shared" si="18"/>
        <v>0</v>
      </c>
      <c r="BJ146" s="13" t="s">
        <v>124</v>
      </c>
      <c r="BK146" s="148">
        <f t="shared" si="19"/>
        <v>0</v>
      </c>
      <c r="BL146" s="13" t="s">
        <v>164</v>
      </c>
      <c r="BM146" s="146" t="s">
        <v>267</v>
      </c>
    </row>
    <row r="147" spans="2:65" s="1" customFormat="1" ht="24.2" customHeight="1">
      <c r="B147" s="28"/>
      <c r="C147" s="135" t="s">
        <v>199</v>
      </c>
      <c r="D147" s="135" t="s">
        <v>119</v>
      </c>
      <c r="E147" s="136" t="s">
        <v>268</v>
      </c>
      <c r="F147" s="137" t="s">
        <v>269</v>
      </c>
      <c r="G147" s="138" t="s">
        <v>182</v>
      </c>
      <c r="H147" s="140"/>
      <c r="I147" s="140"/>
      <c r="J147" s="139">
        <f t="shared" si="10"/>
        <v>0</v>
      </c>
      <c r="K147" s="141"/>
      <c r="L147" s="28"/>
      <c r="M147" s="142" t="s">
        <v>1</v>
      </c>
      <c r="N147" s="143" t="s">
        <v>40</v>
      </c>
      <c r="P147" s="144">
        <f t="shared" si="11"/>
        <v>0</v>
      </c>
      <c r="Q147" s="144">
        <v>0</v>
      </c>
      <c r="R147" s="144">
        <f t="shared" si="12"/>
        <v>0</v>
      </c>
      <c r="S147" s="144">
        <v>0</v>
      </c>
      <c r="T147" s="145">
        <f t="shared" si="13"/>
        <v>0</v>
      </c>
      <c r="AR147" s="146" t="s">
        <v>164</v>
      </c>
      <c r="AT147" s="146" t="s">
        <v>119</v>
      </c>
      <c r="AU147" s="146" t="s">
        <v>124</v>
      </c>
      <c r="AY147" s="13" t="s">
        <v>116</v>
      </c>
      <c r="BE147" s="147">
        <f t="shared" si="14"/>
        <v>0</v>
      </c>
      <c r="BF147" s="147">
        <f t="shared" si="15"/>
        <v>0</v>
      </c>
      <c r="BG147" s="147">
        <f t="shared" si="16"/>
        <v>0</v>
      </c>
      <c r="BH147" s="147">
        <f t="shared" si="17"/>
        <v>0</v>
      </c>
      <c r="BI147" s="147">
        <f t="shared" si="18"/>
        <v>0</v>
      </c>
      <c r="BJ147" s="13" t="s">
        <v>124</v>
      </c>
      <c r="BK147" s="148">
        <f t="shared" si="19"/>
        <v>0</v>
      </c>
      <c r="BL147" s="13" t="s">
        <v>164</v>
      </c>
      <c r="BM147" s="146" t="s">
        <v>270</v>
      </c>
    </row>
    <row r="148" spans="2:65" s="11" customFormat="1" ht="22.9" customHeight="1">
      <c r="B148" s="123"/>
      <c r="D148" s="124" t="s">
        <v>73</v>
      </c>
      <c r="E148" s="133" t="s">
        <v>158</v>
      </c>
      <c r="F148" s="133" t="s">
        <v>159</v>
      </c>
      <c r="I148" s="126"/>
      <c r="J148" s="134">
        <f>BK148</f>
        <v>0</v>
      </c>
      <c r="L148" s="123"/>
      <c r="M148" s="128"/>
      <c r="P148" s="129">
        <f>SUM(P149:P164)</f>
        <v>0</v>
      </c>
      <c r="R148" s="129">
        <f>SUM(R149:R164)</f>
        <v>1.815296612</v>
      </c>
      <c r="T148" s="130">
        <f>SUM(T149:T164)</f>
        <v>0</v>
      </c>
      <c r="AR148" s="124" t="s">
        <v>124</v>
      </c>
      <c r="AT148" s="131" t="s">
        <v>73</v>
      </c>
      <c r="AU148" s="131" t="s">
        <v>82</v>
      </c>
      <c r="AY148" s="124" t="s">
        <v>116</v>
      </c>
      <c r="BK148" s="132">
        <f>SUM(BK149:BK164)</f>
        <v>0</v>
      </c>
    </row>
    <row r="149" spans="2:65" s="1" customFormat="1" ht="24.2" customHeight="1">
      <c r="B149" s="28"/>
      <c r="C149" s="135" t="s">
        <v>205</v>
      </c>
      <c r="D149" s="135" t="s">
        <v>119</v>
      </c>
      <c r="E149" s="136" t="s">
        <v>271</v>
      </c>
      <c r="F149" s="137" t="s">
        <v>272</v>
      </c>
      <c r="G149" s="138" t="s">
        <v>122</v>
      </c>
      <c r="H149" s="139">
        <v>263.14</v>
      </c>
      <c r="I149" s="140"/>
      <c r="J149" s="139">
        <f t="shared" ref="J149:J164" si="20">ROUND(I149*H149,3)</f>
        <v>0</v>
      </c>
      <c r="K149" s="141"/>
      <c r="L149" s="28"/>
      <c r="M149" s="142" t="s">
        <v>1</v>
      </c>
      <c r="N149" s="143" t="s">
        <v>40</v>
      </c>
      <c r="P149" s="144">
        <f t="shared" ref="P149:P164" si="21">O149*H149</f>
        <v>0</v>
      </c>
      <c r="Q149" s="144">
        <v>5.3299999999999997E-3</v>
      </c>
      <c r="R149" s="144">
        <f t="shared" ref="R149:R164" si="22">Q149*H149</f>
        <v>1.4025361999999999</v>
      </c>
      <c r="S149" s="144">
        <v>0</v>
      </c>
      <c r="T149" s="145">
        <f t="shared" ref="T149:T164" si="23">S149*H149</f>
        <v>0</v>
      </c>
      <c r="AR149" s="146" t="s">
        <v>164</v>
      </c>
      <c r="AT149" s="146" t="s">
        <v>119</v>
      </c>
      <c r="AU149" s="146" t="s">
        <v>124</v>
      </c>
      <c r="AY149" s="13" t="s">
        <v>116</v>
      </c>
      <c r="BE149" s="147">
        <f t="shared" ref="BE149:BE164" si="24">IF(N149="základná",J149,0)</f>
        <v>0</v>
      </c>
      <c r="BF149" s="147">
        <f t="shared" ref="BF149:BF164" si="25">IF(N149="znížená",J149,0)</f>
        <v>0</v>
      </c>
      <c r="BG149" s="147">
        <f t="shared" ref="BG149:BG164" si="26">IF(N149="zákl. prenesená",J149,0)</f>
        <v>0</v>
      </c>
      <c r="BH149" s="147">
        <f t="shared" ref="BH149:BH164" si="27">IF(N149="zníž. prenesená",J149,0)</f>
        <v>0</v>
      </c>
      <c r="BI149" s="147">
        <f t="shared" ref="BI149:BI164" si="28">IF(N149="nulová",J149,0)</f>
        <v>0</v>
      </c>
      <c r="BJ149" s="13" t="s">
        <v>124</v>
      </c>
      <c r="BK149" s="148">
        <f t="shared" ref="BK149:BK164" si="29">ROUND(I149*H149,3)</f>
        <v>0</v>
      </c>
      <c r="BL149" s="13" t="s">
        <v>164</v>
      </c>
      <c r="BM149" s="146" t="s">
        <v>273</v>
      </c>
    </row>
    <row r="150" spans="2:65" s="1" customFormat="1" ht="24.2" customHeight="1">
      <c r="B150" s="28"/>
      <c r="C150" s="135" t="s">
        <v>7</v>
      </c>
      <c r="D150" s="135" t="s">
        <v>119</v>
      </c>
      <c r="E150" s="136" t="s">
        <v>274</v>
      </c>
      <c r="F150" s="137" t="s">
        <v>275</v>
      </c>
      <c r="G150" s="138" t="s">
        <v>163</v>
      </c>
      <c r="H150" s="139">
        <v>65.8</v>
      </c>
      <c r="I150" s="140"/>
      <c r="J150" s="139">
        <f t="shared" si="20"/>
        <v>0</v>
      </c>
      <c r="K150" s="141"/>
      <c r="L150" s="28"/>
      <c r="M150" s="142" t="s">
        <v>1</v>
      </c>
      <c r="N150" s="143" t="s">
        <v>40</v>
      </c>
      <c r="P150" s="144">
        <f t="shared" si="21"/>
        <v>0</v>
      </c>
      <c r="Q150" s="144">
        <v>3.2000000000000003E-4</v>
      </c>
      <c r="R150" s="144">
        <f t="shared" si="22"/>
        <v>2.1056000000000002E-2</v>
      </c>
      <c r="S150" s="144">
        <v>0</v>
      </c>
      <c r="T150" s="145">
        <f t="shared" si="23"/>
        <v>0</v>
      </c>
      <c r="AR150" s="146" t="s">
        <v>164</v>
      </c>
      <c r="AT150" s="146" t="s">
        <v>119</v>
      </c>
      <c r="AU150" s="146" t="s">
        <v>124</v>
      </c>
      <c r="AY150" s="13" t="s">
        <v>116</v>
      </c>
      <c r="BE150" s="147">
        <f t="shared" si="24"/>
        <v>0</v>
      </c>
      <c r="BF150" s="147">
        <f t="shared" si="25"/>
        <v>0</v>
      </c>
      <c r="BG150" s="147">
        <f t="shared" si="26"/>
        <v>0</v>
      </c>
      <c r="BH150" s="147">
        <f t="shared" si="27"/>
        <v>0</v>
      </c>
      <c r="BI150" s="147">
        <f t="shared" si="28"/>
        <v>0</v>
      </c>
      <c r="BJ150" s="13" t="s">
        <v>124</v>
      </c>
      <c r="BK150" s="148">
        <f t="shared" si="29"/>
        <v>0</v>
      </c>
      <c r="BL150" s="13" t="s">
        <v>164</v>
      </c>
      <c r="BM150" s="146" t="s">
        <v>276</v>
      </c>
    </row>
    <row r="151" spans="2:65" s="1" customFormat="1" ht="24.2" customHeight="1">
      <c r="B151" s="28"/>
      <c r="C151" s="135" t="s">
        <v>212</v>
      </c>
      <c r="D151" s="135" t="s">
        <v>119</v>
      </c>
      <c r="E151" s="136" t="s">
        <v>277</v>
      </c>
      <c r="F151" s="137" t="s">
        <v>278</v>
      </c>
      <c r="G151" s="138" t="s">
        <v>163</v>
      </c>
      <c r="H151" s="139">
        <v>28</v>
      </c>
      <c r="I151" s="140"/>
      <c r="J151" s="139">
        <f t="shared" si="20"/>
        <v>0</v>
      </c>
      <c r="K151" s="141"/>
      <c r="L151" s="28"/>
      <c r="M151" s="142" t="s">
        <v>1</v>
      </c>
      <c r="N151" s="143" t="s">
        <v>40</v>
      </c>
      <c r="P151" s="144">
        <f t="shared" si="21"/>
        <v>0</v>
      </c>
      <c r="Q151" s="144">
        <v>2.8E-3</v>
      </c>
      <c r="R151" s="144">
        <f t="shared" si="22"/>
        <v>7.8399999999999997E-2</v>
      </c>
      <c r="S151" s="144">
        <v>0</v>
      </c>
      <c r="T151" s="145">
        <f t="shared" si="23"/>
        <v>0</v>
      </c>
      <c r="AR151" s="146" t="s">
        <v>164</v>
      </c>
      <c r="AT151" s="146" t="s">
        <v>119</v>
      </c>
      <c r="AU151" s="146" t="s">
        <v>124</v>
      </c>
      <c r="AY151" s="13" t="s">
        <v>116</v>
      </c>
      <c r="BE151" s="147">
        <f t="shared" si="24"/>
        <v>0</v>
      </c>
      <c r="BF151" s="147">
        <f t="shared" si="25"/>
        <v>0</v>
      </c>
      <c r="BG151" s="147">
        <f t="shared" si="26"/>
        <v>0</v>
      </c>
      <c r="BH151" s="147">
        <f t="shared" si="27"/>
        <v>0</v>
      </c>
      <c r="BI151" s="147">
        <f t="shared" si="28"/>
        <v>0</v>
      </c>
      <c r="BJ151" s="13" t="s">
        <v>124</v>
      </c>
      <c r="BK151" s="148">
        <f t="shared" si="29"/>
        <v>0</v>
      </c>
      <c r="BL151" s="13" t="s">
        <v>164</v>
      </c>
      <c r="BM151" s="146" t="s">
        <v>279</v>
      </c>
    </row>
    <row r="152" spans="2:65" s="1" customFormat="1" ht="24.2" customHeight="1">
      <c r="B152" s="28"/>
      <c r="C152" s="135" t="s">
        <v>280</v>
      </c>
      <c r="D152" s="135" t="s">
        <v>119</v>
      </c>
      <c r="E152" s="136" t="s">
        <v>281</v>
      </c>
      <c r="F152" s="137" t="s">
        <v>282</v>
      </c>
      <c r="G152" s="138" t="s">
        <v>163</v>
      </c>
      <c r="H152" s="139">
        <v>41.1</v>
      </c>
      <c r="I152" s="140"/>
      <c r="J152" s="139">
        <f t="shared" si="20"/>
        <v>0</v>
      </c>
      <c r="K152" s="141"/>
      <c r="L152" s="28"/>
      <c r="M152" s="142" t="s">
        <v>1</v>
      </c>
      <c r="N152" s="143" t="s">
        <v>40</v>
      </c>
      <c r="P152" s="144">
        <f t="shared" si="21"/>
        <v>0</v>
      </c>
      <c r="Q152" s="144">
        <v>1.09E-3</v>
      </c>
      <c r="R152" s="144">
        <f t="shared" si="22"/>
        <v>4.4799000000000005E-2</v>
      </c>
      <c r="S152" s="144">
        <v>0</v>
      </c>
      <c r="T152" s="145">
        <f t="shared" si="23"/>
        <v>0</v>
      </c>
      <c r="AR152" s="146" t="s">
        <v>164</v>
      </c>
      <c r="AT152" s="146" t="s">
        <v>119</v>
      </c>
      <c r="AU152" s="146" t="s">
        <v>124</v>
      </c>
      <c r="AY152" s="13" t="s">
        <v>116</v>
      </c>
      <c r="BE152" s="147">
        <f t="shared" si="24"/>
        <v>0</v>
      </c>
      <c r="BF152" s="147">
        <f t="shared" si="25"/>
        <v>0</v>
      </c>
      <c r="BG152" s="147">
        <f t="shared" si="26"/>
        <v>0</v>
      </c>
      <c r="BH152" s="147">
        <f t="shared" si="27"/>
        <v>0</v>
      </c>
      <c r="BI152" s="147">
        <f t="shared" si="28"/>
        <v>0</v>
      </c>
      <c r="BJ152" s="13" t="s">
        <v>124</v>
      </c>
      <c r="BK152" s="148">
        <f t="shared" si="29"/>
        <v>0</v>
      </c>
      <c r="BL152" s="13" t="s">
        <v>164</v>
      </c>
      <c r="BM152" s="146" t="s">
        <v>283</v>
      </c>
    </row>
    <row r="153" spans="2:65" s="1" customFormat="1" ht="24.2" customHeight="1">
      <c r="B153" s="28"/>
      <c r="C153" s="135" t="s">
        <v>284</v>
      </c>
      <c r="D153" s="135" t="s">
        <v>119</v>
      </c>
      <c r="E153" s="136" t="s">
        <v>285</v>
      </c>
      <c r="F153" s="137" t="s">
        <v>286</v>
      </c>
      <c r="G153" s="138" t="s">
        <v>163</v>
      </c>
      <c r="H153" s="139">
        <v>8.3000000000000007</v>
      </c>
      <c r="I153" s="140"/>
      <c r="J153" s="139">
        <f t="shared" si="20"/>
        <v>0</v>
      </c>
      <c r="K153" s="141"/>
      <c r="L153" s="28"/>
      <c r="M153" s="142" t="s">
        <v>1</v>
      </c>
      <c r="N153" s="143" t="s">
        <v>40</v>
      </c>
      <c r="P153" s="144">
        <f t="shared" si="21"/>
        <v>0</v>
      </c>
      <c r="Q153" s="144">
        <v>1.09E-3</v>
      </c>
      <c r="R153" s="144">
        <f t="shared" si="22"/>
        <v>9.0470000000000012E-3</v>
      </c>
      <c r="S153" s="144">
        <v>0</v>
      </c>
      <c r="T153" s="145">
        <f t="shared" si="23"/>
        <v>0</v>
      </c>
      <c r="AR153" s="146" t="s">
        <v>164</v>
      </c>
      <c r="AT153" s="146" t="s">
        <v>119</v>
      </c>
      <c r="AU153" s="146" t="s">
        <v>124</v>
      </c>
      <c r="AY153" s="13" t="s">
        <v>116</v>
      </c>
      <c r="BE153" s="147">
        <f t="shared" si="24"/>
        <v>0</v>
      </c>
      <c r="BF153" s="147">
        <f t="shared" si="25"/>
        <v>0</v>
      </c>
      <c r="BG153" s="147">
        <f t="shared" si="26"/>
        <v>0</v>
      </c>
      <c r="BH153" s="147">
        <f t="shared" si="27"/>
        <v>0</v>
      </c>
      <c r="BI153" s="147">
        <f t="shared" si="28"/>
        <v>0</v>
      </c>
      <c r="BJ153" s="13" t="s">
        <v>124</v>
      </c>
      <c r="BK153" s="148">
        <f t="shared" si="29"/>
        <v>0</v>
      </c>
      <c r="BL153" s="13" t="s">
        <v>164</v>
      </c>
      <c r="BM153" s="146" t="s">
        <v>287</v>
      </c>
    </row>
    <row r="154" spans="2:65" s="1" customFormat="1" ht="24.2" customHeight="1">
      <c r="B154" s="28"/>
      <c r="C154" s="135" t="s">
        <v>288</v>
      </c>
      <c r="D154" s="135" t="s">
        <v>119</v>
      </c>
      <c r="E154" s="136" t="s">
        <v>289</v>
      </c>
      <c r="F154" s="137" t="s">
        <v>290</v>
      </c>
      <c r="G154" s="138" t="s">
        <v>163</v>
      </c>
      <c r="H154" s="139">
        <v>35.5</v>
      </c>
      <c r="I154" s="140"/>
      <c r="J154" s="139">
        <f t="shared" si="20"/>
        <v>0</v>
      </c>
      <c r="K154" s="141"/>
      <c r="L154" s="28"/>
      <c r="M154" s="142" t="s">
        <v>1</v>
      </c>
      <c r="N154" s="143" t="s">
        <v>40</v>
      </c>
      <c r="P154" s="144">
        <f t="shared" si="21"/>
        <v>0</v>
      </c>
      <c r="Q154" s="144">
        <v>7.6000000000000004E-4</v>
      </c>
      <c r="R154" s="144">
        <f t="shared" si="22"/>
        <v>2.6980000000000001E-2</v>
      </c>
      <c r="S154" s="144">
        <v>0</v>
      </c>
      <c r="T154" s="145">
        <f t="shared" si="23"/>
        <v>0</v>
      </c>
      <c r="AR154" s="146" t="s">
        <v>164</v>
      </c>
      <c r="AT154" s="146" t="s">
        <v>119</v>
      </c>
      <c r="AU154" s="146" t="s">
        <v>124</v>
      </c>
      <c r="AY154" s="13" t="s">
        <v>116</v>
      </c>
      <c r="BE154" s="147">
        <f t="shared" si="24"/>
        <v>0</v>
      </c>
      <c r="BF154" s="147">
        <f t="shared" si="25"/>
        <v>0</v>
      </c>
      <c r="BG154" s="147">
        <f t="shared" si="26"/>
        <v>0</v>
      </c>
      <c r="BH154" s="147">
        <f t="shared" si="27"/>
        <v>0</v>
      </c>
      <c r="BI154" s="147">
        <f t="shared" si="28"/>
        <v>0</v>
      </c>
      <c r="BJ154" s="13" t="s">
        <v>124</v>
      </c>
      <c r="BK154" s="148">
        <f t="shared" si="29"/>
        <v>0</v>
      </c>
      <c r="BL154" s="13" t="s">
        <v>164</v>
      </c>
      <c r="BM154" s="146" t="s">
        <v>291</v>
      </c>
    </row>
    <row r="155" spans="2:65" s="1" customFormat="1" ht="24.2" customHeight="1">
      <c r="B155" s="28"/>
      <c r="C155" s="135" t="s">
        <v>292</v>
      </c>
      <c r="D155" s="135" t="s">
        <v>119</v>
      </c>
      <c r="E155" s="136" t="s">
        <v>293</v>
      </c>
      <c r="F155" s="137" t="s">
        <v>294</v>
      </c>
      <c r="G155" s="138" t="s">
        <v>173</v>
      </c>
      <c r="H155" s="139">
        <v>3</v>
      </c>
      <c r="I155" s="140"/>
      <c r="J155" s="139">
        <f t="shared" si="20"/>
        <v>0</v>
      </c>
      <c r="K155" s="141"/>
      <c r="L155" s="28"/>
      <c r="M155" s="142" t="s">
        <v>1</v>
      </c>
      <c r="N155" s="143" t="s">
        <v>40</v>
      </c>
      <c r="P155" s="144">
        <f t="shared" si="21"/>
        <v>0</v>
      </c>
      <c r="Q155" s="144">
        <v>1.6000000000000001E-4</v>
      </c>
      <c r="R155" s="144">
        <f t="shared" si="22"/>
        <v>4.8000000000000007E-4</v>
      </c>
      <c r="S155" s="144">
        <v>0</v>
      </c>
      <c r="T155" s="145">
        <f t="shared" si="23"/>
        <v>0</v>
      </c>
      <c r="AR155" s="146" t="s">
        <v>164</v>
      </c>
      <c r="AT155" s="146" t="s">
        <v>119</v>
      </c>
      <c r="AU155" s="146" t="s">
        <v>124</v>
      </c>
      <c r="AY155" s="13" t="s">
        <v>116</v>
      </c>
      <c r="BE155" s="147">
        <f t="shared" si="24"/>
        <v>0</v>
      </c>
      <c r="BF155" s="147">
        <f t="shared" si="25"/>
        <v>0</v>
      </c>
      <c r="BG155" s="147">
        <f t="shared" si="26"/>
        <v>0</v>
      </c>
      <c r="BH155" s="147">
        <f t="shared" si="27"/>
        <v>0</v>
      </c>
      <c r="BI155" s="147">
        <f t="shared" si="28"/>
        <v>0</v>
      </c>
      <c r="BJ155" s="13" t="s">
        <v>124</v>
      </c>
      <c r="BK155" s="148">
        <f t="shared" si="29"/>
        <v>0</v>
      </c>
      <c r="BL155" s="13" t="s">
        <v>164</v>
      </c>
      <c r="BM155" s="146" t="s">
        <v>295</v>
      </c>
    </row>
    <row r="156" spans="2:65" s="1" customFormat="1" ht="24.2" customHeight="1">
      <c r="B156" s="28"/>
      <c r="C156" s="135" t="s">
        <v>296</v>
      </c>
      <c r="D156" s="135" t="s">
        <v>119</v>
      </c>
      <c r="E156" s="136" t="s">
        <v>297</v>
      </c>
      <c r="F156" s="137" t="s">
        <v>298</v>
      </c>
      <c r="G156" s="138" t="s">
        <v>173</v>
      </c>
      <c r="H156" s="139">
        <v>3</v>
      </c>
      <c r="I156" s="140"/>
      <c r="J156" s="139">
        <f t="shared" si="20"/>
        <v>0</v>
      </c>
      <c r="K156" s="141"/>
      <c r="L156" s="28"/>
      <c r="M156" s="142" t="s">
        <v>1</v>
      </c>
      <c r="N156" s="143" t="s">
        <v>40</v>
      </c>
      <c r="P156" s="144">
        <f t="shared" si="21"/>
        <v>0</v>
      </c>
      <c r="Q156" s="144">
        <v>5.8E-4</v>
      </c>
      <c r="R156" s="144">
        <f t="shared" si="22"/>
        <v>1.74E-3</v>
      </c>
      <c r="S156" s="144">
        <v>0</v>
      </c>
      <c r="T156" s="145">
        <f t="shared" si="23"/>
        <v>0</v>
      </c>
      <c r="AR156" s="146" t="s">
        <v>164</v>
      </c>
      <c r="AT156" s="146" t="s">
        <v>119</v>
      </c>
      <c r="AU156" s="146" t="s">
        <v>124</v>
      </c>
      <c r="AY156" s="13" t="s">
        <v>116</v>
      </c>
      <c r="BE156" s="147">
        <f t="shared" si="24"/>
        <v>0</v>
      </c>
      <c r="BF156" s="147">
        <f t="shared" si="25"/>
        <v>0</v>
      </c>
      <c r="BG156" s="147">
        <f t="shared" si="26"/>
        <v>0</v>
      </c>
      <c r="BH156" s="147">
        <f t="shared" si="27"/>
        <v>0</v>
      </c>
      <c r="BI156" s="147">
        <f t="shared" si="28"/>
        <v>0</v>
      </c>
      <c r="BJ156" s="13" t="s">
        <v>124</v>
      </c>
      <c r="BK156" s="148">
        <f t="shared" si="29"/>
        <v>0</v>
      </c>
      <c r="BL156" s="13" t="s">
        <v>164</v>
      </c>
      <c r="BM156" s="146" t="s">
        <v>299</v>
      </c>
    </row>
    <row r="157" spans="2:65" s="1" customFormat="1" ht="33" customHeight="1">
      <c r="B157" s="28"/>
      <c r="C157" s="135" t="s">
        <v>300</v>
      </c>
      <c r="D157" s="135" t="s">
        <v>119</v>
      </c>
      <c r="E157" s="136" t="s">
        <v>301</v>
      </c>
      <c r="F157" s="137" t="s">
        <v>302</v>
      </c>
      <c r="G157" s="138" t="s">
        <v>163</v>
      </c>
      <c r="H157" s="139">
        <v>11.2</v>
      </c>
      <c r="I157" s="140"/>
      <c r="J157" s="139">
        <f t="shared" si="20"/>
        <v>0</v>
      </c>
      <c r="K157" s="141"/>
      <c r="L157" s="28"/>
      <c r="M157" s="142" t="s">
        <v>1</v>
      </c>
      <c r="N157" s="143" t="s">
        <v>40</v>
      </c>
      <c r="P157" s="144">
        <f t="shared" si="21"/>
        <v>0</v>
      </c>
      <c r="Q157" s="144">
        <v>3.4399999999999999E-3</v>
      </c>
      <c r="R157" s="144">
        <f t="shared" si="22"/>
        <v>3.8528E-2</v>
      </c>
      <c r="S157" s="144">
        <v>0</v>
      </c>
      <c r="T157" s="145">
        <f t="shared" si="23"/>
        <v>0</v>
      </c>
      <c r="AR157" s="146" t="s">
        <v>164</v>
      </c>
      <c r="AT157" s="146" t="s">
        <v>119</v>
      </c>
      <c r="AU157" s="146" t="s">
        <v>124</v>
      </c>
      <c r="AY157" s="13" t="s">
        <v>116</v>
      </c>
      <c r="BE157" s="147">
        <f t="shared" si="24"/>
        <v>0</v>
      </c>
      <c r="BF157" s="147">
        <f t="shared" si="25"/>
        <v>0</v>
      </c>
      <c r="BG157" s="147">
        <f t="shared" si="26"/>
        <v>0</v>
      </c>
      <c r="BH157" s="147">
        <f t="shared" si="27"/>
        <v>0</v>
      </c>
      <c r="BI157" s="147">
        <f t="shared" si="28"/>
        <v>0</v>
      </c>
      <c r="BJ157" s="13" t="s">
        <v>124</v>
      </c>
      <c r="BK157" s="148">
        <f t="shared" si="29"/>
        <v>0</v>
      </c>
      <c r="BL157" s="13" t="s">
        <v>164</v>
      </c>
      <c r="BM157" s="146" t="s">
        <v>303</v>
      </c>
    </row>
    <row r="158" spans="2:65" s="1" customFormat="1" ht="24.2" customHeight="1">
      <c r="B158" s="28"/>
      <c r="C158" s="135" t="s">
        <v>304</v>
      </c>
      <c r="D158" s="135" t="s">
        <v>119</v>
      </c>
      <c r="E158" s="136" t="s">
        <v>176</v>
      </c>
      <c r="F158" s="137" t="s">
        <v>177</v>
      </c>
      <c r="G158" s="138" t="s">
        <v>163</v>
      </c>
      <c r="H158" s="139">
        <v>29.6</v>
      </c>
      <c r="I158" s="140"/>
      <c r="J158" s="139">
        <f t="shared" si="20"/>
        <v>0</v>
      </c>
      <c r="K158" s="141"/>
      <c r="L158" s="28"/>
      <c r="M158" s="142" t="s">
        <v>1</v>
      </c>
      <c r="N158" s="143" t="s">
        <v>40</v>
      </c>
      <c r="P158" s="144">
        <f t="shared" si="21"/>
        <v>0</v>
      </c>
      <c r="Q158" s="144">
        <v>2.0999999999999999E-3</v>
      </c>
      <c r="R158" s="144">
        <f t="shared" si="22"/>
        <v>6.216E-2</v>
      </c>
      <c r="S158" s="144">
        <v>0</v>
      </c>
      <c r="T158" s="145">
        <f t="shared" si="23"/>
        <v>0</v>
      </c>
      <c r="AR158" s="146" t="s">
        <v>164</v>
      </c>
      <c r="AT158" s="146" t="s">
        <v>119</v>
      </c>
      <c r="AU158" s="146" t="s">
        <v>124</v>
      </c>
      <c r="AY158" s="13" t="s">
        <v>116</v>
      </c>
      <c r="BE158" s="147">
        <f t="shared" si="24"/>
        <v>0</v>
      </c>
      <c r="BF158" s="147">
        <f t="shared" si="25"/>
        <v>0</v>
      </c>
      <c r="BG158" s="147">
        <f t="shared" si="26"/>
        <v>0</v>
      </c>
      <c r="BH158" s="147">
        <f t="shared" si="27"/>
        <v>0</v>
      </c>
      <c r="BI158" s="147">
        <f t="shared" si="28"/>
        <v>0</v>
      </c>
      <c r="BJ158" s="13" t="s">
        <v>124</v>
      </c>
      <c r="BK158" s="148">
        <f t="shared" si="29"/>
        <v>0</v>
      </c>
      <c r="BL158" s="13" t="s">
        <v>164</v>
      </c>
      <c r="BM158" s="146" t="s">
        <v>305</v>
      </c>
    </row>
    <row r="159" spans="2:65" s="1" customFormat="1" ht="21.75" customHeight="1">
      <c r="B159" s="28"/>
      <c r="C159" s="135" t="s">
        <v>306</v>
      </c>
      <c r="D159" s="135" t="s">
        <v>119</v>
      </c>
      <c r="E159" s="136" t="s">
        <v>307</v>
      </c>
      <c r="F159" s="137" t="s">
        <v>308</v>
      </c>
      <c r="G159" s="138" t="s">
        <v>173</v>
      </c>
      <c r="H159" s="139">
        <v>18</v>
      </c>
      <c r="I159" s="140"/>
      <c r="J159" s="139">
        <f t="shared" si="20"/>
        <v>0</v>
      </c>
      <c r="K159" s="141"/>
      <c r="L159" s="28"/>
      <c r="M159" s="142" t="s">
        <v>1</v>
      </c>
      <c r="N159" s="143" t="s">
        <v>40</v>
      </c>
      <c r="P159" s="144">
        <f t="shared" si="21"/>
        <v>0</v>
      </c>
      <c r="Q159" s="144">
        <v>4.2000000000000002E-4</v>
      </c>
      <c r="R159" s="144">
        <f t="shared" si="22"/>
        <v>7.5600000000000007E-3</v>
      </c>
      <c r="S159" s="144">
        <v>0</v>
      </c>
      <c r="T159" s="145">
        <f t="shared" si="23"/>
        <v>0</v>
      </c>
      <c r="AR159" s="146" t="s">
        <v>164</v>
      </c>
      <c r="AT159" s="146" t="s">
        <v>119</v>
      </c>
      <c r="AU159" s="146" t="s">
        <v>124</v>
      </c>
      <c r="AY159" s="13" t="s">
        <v>116</v>
      </c>
      <c r="BE159" s="147">
        <f t="shared" si="24"/>
        <v>0</v>
      </c>
      <c r="BF159" s="147">
        <f t="shared" si="25"/>
        <v>0</v>
      </c>
      <c r="BG159" s="147">
        <f t="shared" si="26"/>
        <v>0</v>
      </c>
      <c r="BH159" s="147">
        <f t="shared" si="27"/>
        <v>0</v>
      </c>
      <c r="BI159" s="147">
        <f t="shared" si="28"/>
        <v>0</v>
      </c>
      <c r="BJ159" s="13" t="s">
        <v>124</v>
      </c>
      <c r="BK159" s="148">
        <f t="shared" si="29"/>
        <v>0</v>
      </c>
      <c r="BL159" s="13" t="s">
        <v>164</v>
      </c>
      <c r="BM159" s="146" t="s">
        <v>309</v>
      </c>
    </row>
    <row r="160" spans="2:65" s="1" customFormat="1" ht="24.2" customHeight="1">
      <c r="B160" s="28"/>
      <c r="C160" s="135" t="s">
        <v>310</v>
      </c>
      <c r="D160" s="135" t="s">
        <v>119</v>
      </c>
      <c r="E160" s="136" t="s">
        <v>311</v>
      </c>
      <c r="F160" s="137" t="s">
        <v>312</v>
      </c>
      <c r="G160" s="138" t="s">
        <v>173</v>
      </c>
      <c r="H160" s="139">
        <v>9</v>
      </c>
      <c r="I160" s="140"/>
      <c r="J160" s="139">
        <f t="shared" si="20"/>
        <v>0</v>
      </c>
      <c r="K160" s="141"/>
      <c r="L160" s="28"/>
      <c r="M160" s="142" t="s">
        <v>1</v>
      </c>
      <c r="N160" s="143" t="s">
        <v>40</v>
      </c>
      <c r="P160" s="144">
        <f t="shared" si="21"/>
        <v>0</v>
      </c>
      <c r="Q160" s="144">
        <v>4.1599999999999997E-4</v>
      </c>
      <c r="R160" s="144">
        <f t="shared" si="22"/>
        <v>3.7439999999999999E-3</v>
      </c>
      <c r="S160" s="144">
        <v>0</v>
      </c>
      <c r="T160" s="145">
        <f t="shared" si="23"/>
        <v>0</v>
      </c>
      <c r="AR160" s="146" t="s">
        <v>164</v>
      </c>
      <c r="AT160" s="146" t="s">
        <v>119</v>
      </c>
      <c r="AU160" s="146" t="s">
        <v>124</v>
      </c>
      <c r="AY160" s="13" t="s">
        <v>116</v>
      </c>
      <c r="BE160" s="147">
        <f t="shared" si="24"/>
        <v>0</v>
      </c>
      <c r="BF160" s="147">
        <f t="shared" si="25"/>
        <v>0</v>
      </c>
      <c r="BG160" s="147">
        <f t="shared" si="26"/>
        <v>0</v>
      </c>
      <c r="BH160" s="147">
        <f t="shared" si="27"/>
        <v>0</v>
      </c>
      <c r="BI160" s="147">
        <f t="shared" si="28"/>
        <v>0</v>
      </c>
      <c r="BJ160" s="13" t="s">
        <v>124</v>
      </c>
      <c r="BK160" s="148">
        <f t="shared" si="29"/>
        <v>0</v>
      </c>
      <c r="BL160" s="13" t="s">
        <v>164</v>
      </c>
      <c r="BM160" s="146" t="s">
        <v>313</v>
      </c>
    </row>
    <row r="161" spans="2:65" s="1" customFormat="1" ht="24.2" customHeight="1">
      <c r="B161" s="28"/>
      <c r="C161" s="135" t="s">
        <v>314</v>
      </c>
      <c r="D161" s="135" t="s">
        <v>119</v>
      </c>
      <c r="E161" s="136" t="s">
        <v>315</v>
      </c>
      <c r="F161" s="137" t="s">
        <v>316</v>
      </c>
      <c r="G161" s="138" t="s">
        <v>163</v>
      </c>
      <c r="H161" s="139">
        <v>48.75</v>
      </c>
      <c r="I161" s="140"/>
      <c r="J161" s="139">
        <f t="shared" si="20"/>
        <v>0</v>
      </c>
      <c r="K161" s="141"/>
      <c r="L161" s="28"/>
      <c r="M161" s="142" t="s">
        <v>1</v>
      </c>
      <c r="N161" s="143" t="s">
        <v>40</v>
      </c>
      <c r="P161" s="144">
        <f t="shared" si="21"/>
        <v>0</v>
      </c>
      <c r="Q161" s="144">
        <v>1.6800000000000001E-3</v>
      </c>
      <c r="R161" s="144">
        <f t="shared" si="22"/>
        <v>8.1900000000000001E-2</v>
      </c>
      <c r="S161" s="144">
        <v>0</v>
      </c>
      <c r="T161" s="145">
        <f t="shared" si="23"/>
        <v>0</v>
      </c>
      <c r="AR161" s="146" t="s">
        <v>164</v>
      </c>
      <c r="AT161" s="146" t="s">
        <v>119</v>
      </c>
      <c r="AU161" s="146" t="s">
        <v>124</v>
      </c>
      <c r="AY161" s="13" t="s">
        <v>116</v>
      </c>
      <c r="BE161" s="147">
        <f t="shared" si="24"/>
        <v>0</v>
      </c>
      <c r="BF161" s="147">
        <f t="shared" si="25"/>
        <v>0</v>
      </c>
      <c r="BG161" s="147">
        <f t="shared" si="26"/>
        <v>0</v>
      </c>
      <c r="BH161" s="147">
        <f t="shared" si="27"/>
        <v>0</v>
      </c>
      <c r="BI161" s="147">
        <f t="shared" si="28"/>
        <v>0</v>
      </c>
      <c r="BJ161" s="13" t="s">
        <v>124</v>
      </c>
      <c r="BK161" s="148">
        <f t="shared" si="29"/>
        <v>0</v>
      </c>
      <c r="BL161" s="13" t="s">
        <v>164</v>
      </c>
      <c r="BM161" s="146" t="s">
        <v>317</v>
      </c>
    </row>
    <row r="162" spans="2:65" s="1" customFormat="1" ht="24.2" customHeight="1">
      <c r="B162" s="28"/>
      <c r="C162" s="135" t="s">
        <v>203</v>
      </c>
      <c r="D162" s="135" t="s">
        <v>119</v>
      </c>
      <c r="E162" s="136" t="s">
        <v>318</v>
      </c>
      <c r="F162" s="137" t="s">
        <v>319</v>
      </c>
      <c r="G162" s="138" t="s">
        <v>173</v>
      </c>
      <c r="H162" s="139">
        <v>9</v>
      </c>
      <c r="I162" s="140"/>
      <c r="J162" s="139">
        <f t="shared" si="20"/>
        <v>0</v>
      </c>
      <c r="K162" s="141"/>
      <c r="L162" s="28"/>
      <c r="M162" s="142" t="s">
        <v>1</v>
      </c>
      <c r="N162" s="143" t="s">
        <v>40</v>
      </c>
      <c r="P162" s="144">
        <f t="shared" si="21"/>
        <v>0</v>
      </c>
      <c r="Q162" s="144">
        <v>3.6259999999999998E-4</v>
      </c>
      <c r="R162" s="144">
        <f t="shared" si="22"/>
        <v>3.2633999999999996E-3</v>
      </c>
      <c r="S162" s="144">
        <v>0</v>
      </c>
      <c r="T162" s="145">
        <f t="shared" si="23"/>
        <v>0</v>
      </c>
      <c r="AR162" s="146" t="s">
        <v>164</v>
      </c>
      <c r="AT162" s="146" t="s">
        <v>119</v>
      </c>
      <c r="AU162" s="146" t="s">
        <v>124</v>
      </c>
      <c r="AY162" s="13" t="s">
        <v>116</v>
      </c>
      <c r="BE162" s="147">
        <f t="shared" si="24"/>
        <v>0</v>
      </c>
      <c r="BF162" s="147">
        <f t="shared" si="25"/>
        <v>0</v>
      </c>
      <c r="BG162" s="147">
        <f t="shared" si="26"/>
        <v>0</v>
      </c>
      <c r="BH162" s="147">
        <f t="shared" si="27"/>
        <v>0</v>
      </c>
      <c r="BI162" s="147">
        <f t="shared" si="28"/>
        <v>0</v>
      </c>
      <c r="BJ162" s="13" t="s">
        <v>124</v>
      </c>
      <c r="BK162" s="148">
        <f t="shared" si="29"/>
        <v>0</v>
      </c>
      <c r="BL162" s="13" t="s">
        <v>164</v>
      </c>
      <c r="BM162" s="146" t="s">
        <v>320</v>
      </c>
    </row>
    <row r="163" spans="2:65" s="1" customFormat="1" ht="24.2" customHeight="1">
      <c r="B163" s="28"/>
      <c r="C163" s="135" t="s">
        <v>321</v>
      </c>
      <c r="D163" s="135" t="s">
        <v>119</v>
      </c>
      <c r="E163" s="136" t="s">
        <v>322</v>
      </c>
      <c r="F163" s="137" t="s">
        <v>323</v>
      </c>
      <c r="G163" s="138" t="s">
        <v>122</v>
      </c>
      <c r="H163" s="139">
        <v>263.14</v>
      </c>
      <c r="I163" s="140"/>
      <c r="J163" s="139">
        <f t="shared" si="20"/>
        <v>0</v>
      </c>
      <c r="K163" s="141"/>
      <c r="L163" s="28"/>
      <c r="M163" s="142" t="s">
        <v>1</v>
      </c>
      <c r="N163" s="143" t="s">
        <v>40</v>
      </c>
      <c r="P163" s="144">
        <f t="shared" si="21"/>
        <v>0</v>
      </c>
      <c r="Q163" s="144">
        <v>1.2579999999999999E-4</v>
      </c>
      <c r="R163" s="144">
        <f t="shared" si="22"/>
        <v>3.3103011999999994E-2</v>
      </c>
      <c r="S163" s="144">
        <v>0</v>
      </c>
      <c r="T163" s="145">
        <f t="shared" si="23"/>
        <v>0</v>
      </c>
      <c r="AR163" s="146" t="s">
        <v>164</v>
      </c>
      <c r="AT163" s="146" t="s">
        <v>119</v>
      </c>
      <c r="AU163" s="146" t="s">
        <v>124</v>
      </c>
      <c r="AY163" s="13" t="s">
        <v>116</v>
      </c>
      <c r="BE163" s="147">
        <f t="shared" si="24"/>
        <v>0</v>
      </c>
      <c r="BF163" s="147">
        <f t="shared" si="25"/>
        <v>0</v>
      </c>
      <c r="BG163" s="147">
        <f t="shared" si="26"/>
        <v>0</v>
      </c>
      <c r="BH163" s="147">
        <f t="shared" si="27"/>
        <v>0</v>
      </c>
      <c r="BI163" s="147">
        <f t="shared" si="28"/>
        <v>0</v>
      </c>
      <c r="BJ163" s="13" t="s">
        <v>124</v>
      </c>
      <c r="BK163" s="148">
        <f t="shared" si="29"/>
        <v>0</v>
      </c>
      <c r="BL163" s="13" t="s">
        <v>164</v>
      </c>
      <c r="BM163" s="146" t="s">
        <v>324</v>
      </c>
    </row>
    <row r="164" spans="2:65" s="1" customFormat="1" ht="24.2" customHeight="1">
      <c r="B164" s="28"/>
      <c r="C164" s="135" t="s">
        <v>325</v>
      </c>
      <c r="D164" s="135" t="s">
        <v>119</v>
      </c>
      <c r="E164" s="136" t="s">
        <v>180</v>
      </c>
      <c r="F164" s="137" t="s">
        <v>181</v>
      </c>
      <c r="G164" s="138" t="s">
        <v>182</v>
      </c>
      <c r="H164" s="140"/>
      <c r="I164" s="140"/>
      <c r="J164" s="139">
        <f t="shared" si="20"/>
        <v>0</v>
      </c>
      <c r="K164" s="141"/>
      <c r="L164" s="28"/>
      <c r="M164" s="142" t="s">
        <v>1</v>
      </c>
      <c r="N164" s="143" t="s">
        <v>40</v>
      </c>
      <c r="P164" s="144">
        <f t="shared" si="21"/>
        <v>0</v>
      </c>
      <c r="Q164" s="144">
        <v>0</v>
      </c>
      <c r="R164" s="144">
        <f t="shared" si="22"/>
        <v>0</v>
      </c>
      <c r="S164" s="144">
        <v>0</v>
      </c>
      <c r="T164" s="145">
        <f t="shared" si="23"/>
        <v>0</v>
      </c>
      <c r="AR164" s="146" t="s">
        <v>164</v>
      </c>
      <c r="AT164" s="146" t="s">
        <v>119</v>
      </c>
      <c r="AU164" s="146" t="s">
        <v>124</v>
      </c>
      <c r="AY164" s="13" t="s">
        <v>116</v>
      </c>
      <c r="BE164" s="147">
        <f t="shared" si="24"/>
        <v>0</v>
      </c>
      <c r="BF164" s="147">
        <f t="shared" si="25"/>
        <v>0</v>
      </c>
      <c r="BG164" s="147">
        <f t="shared" si="26"/>
        <v>0</v>
      </c>
      <c r="BH164" s="147">
        <f t="shared" si="27"/>
        <v>0</v>
      </c>
      <c r="BI164" s="147">
        <f t="shared" si="28"/>
        <v>0</v>
      </c>
      <c r="BJ164" s="13" t="s">
        <v>124</v>
      </c>
      <c r="BK164" s="148">
        <f t="shared" si="29"/>
        <v>0</v>
      </c>
      <c r="BL164" s="13" t="s">
        <v>164</v>
      </c>
      <c r="BM164" s="146" t="s">
        <v>326</v>
      </c>
    </row>
    <row r="165" spans="2:65" s="11" customFormat="1" ht="22.9" customHeight="1">
      <c r="B165" s="123"/>
      <c r="D165" s="124" t="s">
        <v>73</v>
      </c>
      <c r="E165" s="133" t="s">
        <v>184</v>
      </c>
      <c r="F165" s="133" t="s">
        <v>185</v>
      </c>
      <c r="I165" s="126"/>
      <c r="J165" s="134">
        <f>BK165</f>
        <v>0</v>
      </c>
      <c r="L165" s="123"/>
      <c r="M165" s="128"/>
      <c r="P165" s="129">
        <f>SUM(P166:P167)</f>
        <v>0</v>
      </c>
      <c r="R165" s="129">
        <f>SUM(R166:R167)</f>
        <v>0</v>
      </c>
      <c r="T165" s="130">
        <f>SUM(T166:T167)</f>
        <v>13.867000000000001</v>
      </c>
      <c r="AR165" s="124" t="s">
        <v>124</v>
      </c>
      <c r="AT165" s="131" t="s">
        <v>73</v>
      </c>
      <c r="AU165" s="131" t="s">
        <v>82</v>
      </c>
      <c r="AY165" s="124" t="s">
        <v>116</v>
      </c>
      <c r="BK165" s="132">
        <f>SUM(BK166:BK167)</f>
        <v>0</v>
      </c>
    </row>
    <row r="166" spans="2:65" s="1" customFormat="1" ht="37.9" customHeight="1">
      <c r="B166" s="28"/>
      <c r="C166" s="135" t="s">
        <v>327</v>
      </c>
      <c r="D166" s="135" t="s">
        <v>119</v>
      </c>
      <c r="E166" s="136" t="s">
        <v>328</v>
      </c>
      <c r="F166" s="137" t="s">
        <v>329</v>
      </c>
      <c r="G166" s="138" t="s">
        <v>122</v>
      </c>
      <c r="H166" s="139">
        <v>263.14</v>
      </c>
      <c r="I166" s="140"/>
      <c r="J166" s="139">
        <f>ROUND(I166*H166,3)</f>
        <v>0</v>
      </c>
      <c r="K166" s="141"/>
      <c r="L166" s="28"/>
      <c r="M166" s="142" t="s">
        <v>1</v>
      </c>
      <c r="N166" s="143" t="s">
        <v>40</v>
      </c>
      <c r="P166" s="144">
        <f>O166*H166</f>
        <v>0</v>
      </c>
      <c r="Q166" s="144">
        <v>0</v>
      </c>
      <c r="R166" s="144">
        <f>Q166*H166</f>
        <v>0</v>
      </c>
      <c r="S166" s="144">
        <v>0.05</v>
      </c>
      <c r="T166" s="145">
        <f>S166*H166</f>
        <v>13.157</v>
      </c>
      <c r="AR166" s="146" t="s">
        <v>164</v>
      </c>
      <c r="AT166" s="146" t="s">
        <v>119</v>
      </c>
      <c r="AU166" s="146" t="s">
        <v>124</v>
      </c>
      <c r="AY166" s="13" t="s">
        <v>116</v>
      </c>
      <c r="BE166" s="147">
        <f>IF(N166="základná",J166,0)</f>
        <v>0</v>
      </c>
      <c r="BF166" s="147">
        <f>IF(N166="znížená",J166,0)</f>
        <v>0</v>
      </c>
      <c r="BG166" s="147">
        <f>IF(N166="zákl. prenesená",J166,0)</f>
        <v>0</v>
      </c>
      <c r="BH166" s="147">
        <f>IF(N166="zníž. prenesená",J166,0)</f>
        <v>0</v>
      </c>
      <c r="BI166" s="147">
        <f>IF(N166="nulová",J166,0)</f>
        <v>0</v>
      </c>
      <c r="BJ166" s="13" t="s">
        <v>124</v>
      </c>
      <c r="BK166" s="148">
        <f>ROUND(I166*H166,3)</f>
        <v>0</v>
      </c>
      <c r="BL166" s="13" t="s">
        <v>164</v>
      </c>
      <c r="BM166" s="146" t="s">
        <v>330</v>
      </c>
    </row>
    <row r="167" spans="2:65" s="1" customFormat="1" ht="37.9" customHeight="1">
      <c r="B167" s="28"/>
      <c r="C167" s="135" t="s">
        <v>331</v>
      </c>
      <c r="D167" s="135" t="s">
        <v>119</v>
      </c>
      <c r="E167" s="136" t="s">
        <v>332</v>
      </c>
      <c r="F167" s="137" t="s">
        <v>333</v>
      </c>
      <c r="G167" s="138" t="s">
        <v>163</v>
      </c>
      <c r="H167" s="139">
        <v>35.5</v>
      </c>
      <c r="I167" s="140"/>
      <c r="J167" s="139">
        <f>ROUND(I167*H167,3)</f>
        <v>0</v>
      </c>
      <c r="K167" s="141"/>
      <c r="L167" s="28"/>
      <c r="M167" s="142" t="s">
        <v>1</v>
      </c>
      <c r="N167" s="143" t="s">
        <v>40</v>
      </c>
      <c r="P167" s="144">
        <f>O167*H167</f>
        <v>0</v>
      </c>
      <c r="Q167" s="144">
        <v>0</v>
      </c>
      <c r="R167" s="144">
        <f>Q167*H167</f>
        <v>0</v>
      </c>
      <c r="S167" s="144">
        <v>0.02</v>
      </c>
      <c r="T167" s="145">
        <f>S167*H167</f>
        <v>0.71</v>
      </c>
      <c r="AR167" s="146" t="s">
        <v>164</v>
      </c>
      <c r="AT167" s="146" t="s">
        <v>119</v>
      </c>
      <c r="AU167" s="146" t="s">
        <v>124</v>
      </c>
      <c r="AY167" s="13" t="s">
        <v>116</v>
      </c>
      <c r="BE167" s="147">
        <f>IF(N167="základná",J167,0)</f>
        <v>0</v>
      </c>
      <c r="BF167" s="147">
        <f>IF(N167="znížená",J167,0)</f>
        <v>0</v>
      </c>
      <c r="BG167" s="147">
        <f>IF(N167="zákl. prenesená",J167,0)</f>
        <v>0</v>
      </c>
      <c r="BH167" s="147">
        <f>IF(N167="zníž. prenesená",J167,0)</f>
        <v>0</v>
      </c>
      <c r="BI167" s="147">
        <f>IF(N167="nulová",J167,0)</f>
        <v>0</v>
      </c>
      <c r="BJ167" s="13" t="s">
        <v>124</v>
      </c>
      <c r="BK167" s="148">
        <f>ROUND(I167*H167,3)</f>
        <v>0</v>
      </c>
      <c r="BL167" s="13" t="s">
        <v>164</v>
      </c>
      <c r="BM167" s="146" t="s">
        <v>334</v>
      </c>
    </row>
    <row r="168" spans="2:65" s="11" customFormat="1" ht="22.9" customHeight="1">
      <c r="B168" s="123"/>
      <c r="D168" s="124" t="s">
        <v>73</v>
      </c>
      <c r="E168" s="133" t="s">
        <v>335</v>
      </c>
      <c r="F168" s="133" t="s">
        <v>336</v>
      </c>
      <c r="I168" s="126"/>
      <c r="J168" s="134">
        <f>BK168</f>
        <v>0</v>
      </c>
      <c r="L168" s="123"/>
      <c r="M168" s="128"/>
      <c r="P168" s="129">
        <f>SUM(P169:P172)</f>
        <v>0</v>
      </c>
      <c r="R168" s="129">
        <f>SUM(R169:R172)</f>
        <v>9.8575999999999997E-2</v>
      </c>
      <c r="T168" s="130">
        <f>SUM(T169:T172)</f>
        <v>0</v>
      </c>
      <c r="AR168" s="124" t="s">
        <v>124</v>
      </c>
      <c r="AT168" s="131" t="s">
        <v>73</v>
      </c>
      <c r="AU168" s="131" t="s">
        <v>82</v>
      </c>
      <c r="AY168" s="124" t="s">
        <v>116</v>
      </c>
      <c r="BK168" s="132">
        <f>SUM(BK169:BK172)</f>
        <v>0</v>
      </c>
    </row>
    <row r="169" spans="2:65" s="1" customFormat="1" ht="21.75" customHeight="1">
      <c r="B169" s="28"/>
      <c r="C169" s="135" t="s">
        <v>337</v>
      </c>
      <c r="D169" s="135" t="s">
        <v>119</v>
      </c>
      <c r="E169" s="136" t="s">
        <v>338</v>
      </c>
      <c r="F169" s="137" t="s">
        <v>339</v>
      </c>
      <c r="G169" s="138" t="s">
        <v>163</v>
      </c>
      <c r="H169" s="139">
        <v>15.2</v>
      </c>
      <c r="I169" s="140"/>
      <c r="J169" s="139">
        <f>ROUND(I169*H169,3)</f>
        <v>0</v>
      </c>
      <c r="K169" s="141"/>
      <c r="L169" s="28"/>
      <c r="M169" s="142" t="s">
        <v>1</v>
      </c>
      <c r="N169" s="143" t="s">
        <v>40</v>
      </c>
      <c r="P169" s="144">
        <f>O169*H169</f>
        <v>0</v>
      </c>
      <c r="Q169" s="144">
        <v>4.2999999999999999E-4</v>
      </c>
      <c r="R169" s="144">
        <f>Q169*H169</f>
        <v>6.5359999999999993E-3</v>
      </c>
      <c r="S169" s="144">
        <v>0</v>
      </c>
      <c r="T169" s="145">
        <f>S169*H169</f>
        <v>0</v>
      </c>
      <c r="AR169" s="146" t="s">
        <v>164</v>
      </c>
      <c r="AT169" s="146" t="s">
        <v>119</v>
      </c>
      <c r="AU169" s="146" t="s">
        <v>124</v>
      </c>
      <c r="AY169" s="13" t="s">
        <v>116</v>
      </c>
      <c r="BE169" s="147">
        <f>IF(N169="základná",J169,0)</f>
        <v>0</v>
      </c>
      <c r="BF169" s="147">
        <f>IF(N169="znížená",J169,0)</f>
        <v>0</v>
      </c>
      <c r="BG169" s="147">
        <f>IF(N169="zákl. prenesená",J169,0)</f>
        <v>0</v>
      </c>
      <c r="BH169" s="147">
        <f>IF(N169="zníž. prenesená",J169,0)</f>
        <v>0</v>
      </c>
      <c r="BI169" s="147">
        <f>IF(N169="nulová",J169,0)</f>
        <v>0</v>
      </c>
      <c r="BJ169" s="13" t="s">
        <v>124</v>
      </c>
      <c r="BK169" s="148">
        <f>ROUND(I169*H169,3)</f>
        <v>0</v>
      </c>
      <c r="BL169" s="13" t="s">
        <v>164</v>
      </c>
      <c r="BM169" s="146" t="s">
        <v>340</v>
      </c>
    </row>
    <row r="170" spans="2:65" s="1" customFormat="1" ht="24.2" customHeight="1">
      <c r="B170" s="28"/>
      <c r="C170" s="149" t="s">
        <v>341</v>
      </c>
      <c r="D170" s="149" t="s">
        <v>200</v>
      </c>
      <c r="E170" s="150" t="s">
        <v>342</v>
      </c>
      <c r="F170" s="151" t="s">
        <v>343</v>
      </c>
      <c r="G170" s="152" t="s">
        <v>173</v>
      </c>
      <c r="H170" s="153">
        <v>1</v>
      </c>
      <c r="I170" s="154"/>
      <c r="J170" s="153">
        <f>ROUND(I170*H170,3)</f>
        <v>0</v>
      </c>
      <c r="K170" s="155"/>
      <c r="L170" s="156"/>
      <c r="M170" s="157" t="s">
        <v>1</v>
      </c>
      <c r="N170" s="158" t="s">
        <v>40</v>
      </c>
      <c r="P170" s="144">
        <f>O170*H170</f>
        <v>0</v>
      </c>
      <c r="Q170" s="144">
        <v>4.6019999999999998E-2</v>
      </c>
      <c r="R170" s="144">
        <f>Q170*H170</f>
        <v>4.6019999999999998E-2</v>
      </c>
      <c r="S170" s="144">
        <v>0</v>
      </c>
      <c r="T170" s="145">
        <f>S170*H170</f>
        <v>0</v>
      </c>
      <c r="AR170" s="146" t="s">
        <v>203</v>
      </c>
      <c r="AT170" s="146" t="s">
        <v>200</v>
      </c>
      <c r="AU170" s="146" t="s">
        <v>124</v>
      </c>
      <c r="AY170" s="13" t="s">
        <v>116</v>
      </c>
      <c r="BE170" s="147">
        <f>IF(N170="základná",J170,0)</f>
        <v>0</v>
      </c>
      <c r="BF170" s="147">
        <f>IF(N170="znížená",J170,0)</f>
        <v>0</v>
      </c>
      <c r="BG170" s="147">
        <f>IF(N170="zákl. prenesená",J170,0)</f>
        <v>0</v>
      </c>
      <c r="BH170" s="147">
        <f>IF(N170="zníž. prenesená",J170,0)</f>
        <v>0</v>
      </c>
      <c r="BI170" s="147">
        <f>IF(N170="nulová",J170,0)</f>
        <v>0</v>
      </c>
      <c r="BJ170" s="13" t="s">
        <v>124</v>
      </c>
      <c r="BK170" s="148">
        <f>ROUND(I170*H170,3)</f>
        <v>0</v>
      </c>
      <c r="BL170" s="13" t="s">
        <v>164</v>
      </c>
      <c r="BM170" s="146" t="s">
        <v>344</v>
      </c>
    </row>
    <row r="171" spans="2:65" s="1" customFormat="1" ht="24.2" customHeight="1">
      <c r="B171" s="28"/>
      <c r="C171" s="149" t="s">
        <v>345</v>
      </c>
      <c r="D171" s="149" t="s">
        <v>200</v>
      </c>
      <c r="E171" s="150" t="s">
        <v>346</v>
      </c>
      <c r="F171" s="151" t="s">
        <v>347</v>
      </c>
      <c r="G171" s="152" t="s">
        <v>173</v>
      </c>
      <c r="H171" s="153">
        <v>1</v>
      </c>
      <c r="I171" s="154"/>
      <c r="J171" s="153">
        <f>ROUND(I171*H171,3)</f>
        <v>0</v>
      </c>
      <c r="K171" s="155"/>
      <c r="L171" s="156"/>
      <c r="M171" s="157" t="s">
        <v>1</v>
      </c>
      <c r="N171" s="158" t="s">
        <v>40</v>
      </c>
      <c r="P171" s="144">
        <f>O171*H171</f>
        <v>0</v>
      </c>
      <c r="Q171" s="144">
        <v>4.6019999999999998E-2</v>
      </c>
      <c r="R171" s="144">
        <f>Q171*H171</f>
        <v>4.6019999999999998E-2</v>
      </c>
      <c r="S171" s="144">
        <v>0</v>
      </c>
      <c r="T171" s="145">
        <f>S171*H171</f>
        <v>0</v>
      </c>
      <c r="AR171" s="146" t="s">
        <v>203</v>
      </c>
      <c r="AT171" s="146" t="s">
        <v>200</v>
      </c>
      <c r="AU171" s="146" t="s">
        <v>124</v>
      </c>
      <c r="AY171" s="13" t="s">
        <v>116</v>
      </c>
      <c r="BE171" s="147">
        <f>IF(N171="základná",J171,0)</f>
        <v>0</v>
      </c>
      <c r="BF171" s="147">
        <f>IF(N171="znížená",J171,0)</f>
        <v>0</v>
      </c>
      <c r="BG171" s="147">
        <f>IF(N171="zákl. prenesená",J171,0)</f>
        <v>0</v>
      </c>
      <c r="BH171" s="147">
        <f>IF(N171="zníž. prenesená",J171,0)</f>
        <v>0</v>
      </c>
      <c r="BI171" s="147">
        <f>IF(N171="nulová",J171,0)</f>
        <v>0</v>
      </c>
      <c r="BJ171" s="13" t="s">
        <v>124</v>
      </c>
      <c r="BK171" s="148">
        <f>ROUND(I171*H171,3)</f>
        <v>0</v>
      </c>
      <c r="BL171" s="13" t="s">
        <v>164</v>
      </c>
      <c r="BM171" s="146" t="s">
        <v>348</v>
      </c>
    </row>
    <row r="172" spans="2:65" s="1" customFormat="1" ht="24.2" customHeight="1">
      <c r="B172" s="28"/>
      <c r="C172" s="135" t="s">
        <v>349</v>
      </c>
      <c r="D172" s="135" t="s">
        <v>119</v>
      </c>
      <c r="E172" s="136" t="s">
        <v>350</v>
      </c>
      <c r="F172" s="137" t="s">
        <v>351</v>
      </c>
      <c r="G172" s="138" t="s">
        <v>182</v>
      </c>
      <c r="H172" s="140"/>
      <c r="I172" s="140"/>
      <c r="J172" s="139">
        <f>ROUND(I172*H172,3)</f>
        <v>0</v>
      </c>
      <c r="K172" s="141"/>
      <c r="L172" s="28"/>
      <c r="M172" s="159" t="s">
        <v>1</v>
      </c>
      <c r="N172" s="160" t="s">
        <v>40</v>
      </c>
      <c r="O172" s="161"/>
      <c r="P172" s="162">
        <f>O172*H172</f>
        <v>0</v>
      </c>
      <c r="Q172" s="162">
        <v>0</v>
      </c>
      <c r="R172" s="162">
        <f>Q172*H172</f>
        <v>0</v>
      </c>
      <c r="S172" s="162">
        <v>0</v>
      </c>
      <c r="T172" s="163">
        <f>S172*H172</f>
        <v>0</v>
      </c>
      <c r="AR172" s="146" t="s">
        <v>164</v>
      </c>
      <c r="AT172" s="146" t="s">
        <v>119</v>
      </c>
      <c r="AU172" s="146" t="s">
        <v>124</v>
      </c>
      <c r="AY172" s="13" t="s">
        <v>116</v>
      </c>
      <c r="BE172" s="147">
        <f>IF(N172="základná",J172,0)</f>
        <v>0</v>
      </c>
      <c r="BF172" s="147">
        <f>IF(N172="znížená",J172,0)</f>
        <v>0</v>
      </c>
      <c r="BG172" s="147">
        <f>IF(N172="zákl. prenesená",J172,0)</f>
        <v>0</v>
      </c>
      <c r="BH172" s="147">
        <f>IF(N172="zníž. prenesená",J172,0)</f>
        <v>0</v>
      </c>
      <c r="BI172" s="147">
        <f>IF(N172="nulová",J172,0)</f>
        <v>0</v>
      </c>
      <c r="BJ172" s="13" t="s">
        <v>124</v>
      </c>
      <c r="BK172" s="148">
        <f>ROUND(I172*H172,3)</f>
        <v>0</v>
      </c>
      <c r="BL172" s="13" t="s">
        <v>164</v>
      </c>
      <c r="BM172" s="146" t="s">
        <v>352</v>
      </c>
    </row>
    <row r="173" spans="2:65" s="1" customFormat="1" ht="6.95" customHeight="1">
      <c r="B173" s="43"/>
      <c r="C173" s="44"/>
      <c r="D173" s="44"/>
      <c r="E173" s="44"/>
      <c r="F173" s="44"/>
      <c r="G173" s="44"/>
      <c r="H173" s="44"/>
      <c r="I173" s="44"/>
      <c r="J173" s="44"/>
      <c r="K173" s="44"/>
      <c r="L173" s="28"/>
    </row>
  </sheetData>
  <sheetProtection algorithmName="SHA-512" hashValue="b/CqFEJgdmxHIuxdMfz8QzZuMFEVxBpBLtBG2wuTEpnJT8bumPgS4e9mDjKBb6MI1feRZGJsRjyYLlkuikM0Ng==" saltValue="1Mn6rVqXnXomLCcP+kVvxJvW7W39kyZ8l/isFi2T6Mh+YsQ6rkFhrEcyhT6G4NL7Myb9tg5q+3Hmn/oTNEvSBA==" spinCount="100000" sheet="1" objects="1" scenarios="1" formatColumns="0" formatRows="0" autoFilter="0"/>
  <autoFilter ref="C123:K172" xr:uid="{00000000-0009-0000-0000-000002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02-09-1-2024 - SO - 01 Zn...</vt:lpstr>
      <vt:lpstr>02-09-2-2024 - SO - 02 Hy...</vt:lpstr>
      <vt:lpstr>'02-09-1-2024 - SO - 01 Zn...'!Názvy_tlače</vt:lpstr>
      <vt:lpstr>'02-09-2-2024 - SO - 02 Hy...'!Názvy_tlače</vt:lpstr>
      <vt:lpstr>'Rekapitulácia stavby'!Názvy_tlače</vt:lpstr>
      <vt:lpstr>'02-09-1-2024 - SO - 01 Zn...'!Oblasť_tlače</vt:lpstr>
      <vt:lpstr>'02-09-2-2024 - SO - 02 Hy...'!Oblasť_tlače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LAPTOP-O7A9F8MK\ampex</dc:creator>
  <cp:lastModifiedBy>Zuzana Semanová</cp:lastModifiedBy>
  <dcterms:created xsi:type="dcterms:W3CDTF">2024-02-29T14:45:33Z</dcterms:created>
  <dcterms:modified xsi:type="dcterms:W3CDTF">2024-03-26T12:26:21Z</dcterms:modified>
</cp:coreProperties>
</file>