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368" activeTab="1"/>
  </bookViews>
  <sheets>
    <sheet name="Rekapitulácia stavby" sheetId="1" r:id="rId1"/>
    <sheet name="SO-01 - Stavebné úpravy a..." sheetId="2" r:id="rId2"/>
    <sheet name="Rekapitulácia" sheetId="5" r:id="rId3"/>
    <sheet name="Položky" sheetId="3" r:id="rId4"/>
    <sheet name="Rozvádzač RS" sheetId="4" r:id="rId5"/>
  </sheets>
  <definedNames>
    <definedName name="_xlnm._FilterDatabase" localSheetId="1" hidden="1">'SO-01 - Stavebné úpravy a...'!$C$126:$K$197</definedName>
    <definedName name="_xlnm.Print_Titles" localSheetId="0">'Rekapitulácia stavby'!$92:$92</definedName>
    <definedName name="_xlnm.Print_Titles" localSheetId="4">'Rozvádzač RS'!$26:$26</definedName>
    <definedName name="_xlnm.Print_Titles" localSheetId="1">'SO-01 - Stavebné úpravy a...'!$126:$126</definedName>
    <definedName name="_xlnm.Print_Area" localSheetId="2">Rekapitulácia!$A$1:$E$24</definedName>
    <definedName name="_xlnm.Print_Area" localSheetId="0">'Rekapitulácia stavby'!$D$4:$AO$76,'Rekapitulácia stavby'!$C$82:$AQ$96</definedName>
    <definedName name="_xlnm.Print_Area" localSheetId="4">'Rozvádzač RS'!$A$1:$K$18</definedName>
    <definedName name="_xlnm.Print_Area" localSheetId="1">'SO-01 - Stavebné úpravy a...'!$C$4:$J$76,'SO-01 - Stavebné úpravy a...'!$C$116:$J$197</definedName>
  </definedNames>
  <calcPr calcId="124519"/>
</workbook>
</file>

<file path=xl/calcChain.xml><?xml version="1.0" encoding="utf-8"?>
<calcChain xmlns="http://schemas.openxmlformats.org/spreadsheetml/2006/main">
  <c r="AG95" i="1"/>
  <c r="AG94" s="1"/>
  <c r="AK26" l="1"/>
  <c r="J134" i="2"/>
  <c r="K16" i="4" l="1"/>
  <c r="K17" s="1"/>
  <c r="G143" i="3"/>
  <c r="G142"/>
  <c r="G141"/>
  <c r="G140"/>
  <c r="G139"/>
  <c r="G138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130" s="1"/>
  <c r="E7" i="5" s="1"/>
  <c r="G65" i="3"/>
  <c r="G64"/>
  <c r="G63"/>
  <c r="G62"/>
  <c r="G54"/>
  <c r="G53"/>
  <c r="G52"/>
  <c r="G51"/>
  <c r="G55" s="1"/>
  <c r="G50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66" l="1"/>
  <c r="E9" i="5" s="1"/>
  <c r="G144" i="3"/>
  <c r="E13" i="5" s="1"/>
  <c r="E14" s="1"/>
  <c r="G43" i="3"/>
  <c r="E6" i="5" s="1"/>
  <c r="E8" s="1"/>
  <c r="K18" i="4"/>
  <c r="E17" i="5" s="1"/>
  <c r="E18" s="1"/>
  <c r="E19" s="1"/>
  <c r="E10" l="1"/>
  <c r="E22" s="1"/>
  <c r="J35" i="2"/>
  <c r="J34"/>
  <c r="AY95" i="1"/>
  <c r="J33" i="2"/>
  <c r="AX95" i="1" s="1"/>
  <c r="BI197" i="2"/>
  <c r="BH197"/>
  <c r="BG197"/>
  <c r="BE197"/>
  <c r="T197"/>
  <c r="T196"/>
  <c r="T195"/>
  <c r="R197"/>
  <c r="R196"/>
  <c r="R195"/>
  <c r="P197"/>
  <c r="P196" s="1"/>
  <c r="P195" s="1"/>
  <c r="BI194"/>
  <c r="BH194"/>
  <c r="BG194"/>
  <c r="BE194"/>
  <c r="T194"/>
  <c r="T193"/>
  <c r="R194"/>
  <c r="R193"/>
  <c r="P194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1"/>
  <c r="BH151"/>
  <c r="BG151"/>
  <c r="BE151"/>
  <c r="T151"/>
  <c r="T150"/>
  <c r="R151"/>
  <c r="R150" s="1"/>
  <c r="P151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T129" s="1"/>
  <c r="R130"/>
  <c r="R129"/>
  <c r="P130"/>
  <c r="P129" s="1"/>
  <c r="J123"/>
  <c r="F123"/>
  <c r="F121"/>
  <c r="E119"/>
  <c r="J89"/>
  <c r="F89"/>
  <c r="F87"/>
  <c r="E85"/>
  <c r="J22"/>
  <c r="E22"/>
  <c r="J124" s="1"/>
  <c r="J21"/>
  <c r="J16"/>
  <c r="E16"/>
  <c r="F90" s="1"/>
  <c r="J15"/>
  <c r="J10"/>
  <c r="J121"/>
  <c r="L90" i="1"/>
  <c r="AM90"/>
  <c r="AM89"/>
  <c r="L89"/>
  <c r="AM87"/>
  <c r="L87"/>
  <c r="L85"/>
  <c r="L84"/>
  <c r="J192" i="2"/>
  <c r="BK179"/>
  <c r="J173"/>
  <c r="J167"/>
  <c r="BK158"/>
  <c r="J143"/>
  <c r="J130"/>
  <c r="BK185"/>
  <c r="J174"/>
  <c r="J161"/>
  <c r="J148"/>
  <c r="BK144"/>
  <c r="BK136"/>
  <c r="AS94" i="1"/>
  <c r="BK190" i="2"/>
  <c r="BK182"/>
  <c r="BK177"/>
  <c r="J163"/>
  <c r="BK149"/>
  <c r="J144"/>
  <c r="BK130"/>
  <c r="BK183"/>
  <c r="J178"/>
  <c r="BK168"/>
  <c r="BK161"/>
  <c r="J156"/>
  <c r="BK143"/>
  <c r="J136"/>
  <c r="J186"/>
  <c r="BK178"/>
  <c r="BK170"/>
  <c r="BK163"/>
  <c r="BK151"/>
  <c r="BK135"/>
  <c r="J194"/>
  <c r="BK181"/>
  <c r="BK166"/>
  <c r="J158"/>
  <c r="BK146"/>
  <c r="BK142"/>
  <c r="BK134"/>
  <c r="BK194"/>
  <c r="BK188"/>
  <c r="J181"/>
  <c r="J170"/>
  <c r="BK154"/>
  <c r="BK145"/>
  <c r="BK140"/>
  <c r="BK186"/>
  <c r="BK180"/>
  <c r="BK173"/>
  <c r="BK162"/>
  <c r="BK157"/>
  <c r="BK148"/>
  <c r="J142"/>
  <c r="J135"/>
  <c r="BK191"/>
  <c r="J177"/>
  <c r="BK172"/>
  <c r="BK165"/>
  <c r="BK156"/>
  <c r="J149"/>
  <c r="J190"/>
  <c r="J171"/>
  <c r="J162"/>
  <c r="J151"/>
  <c r="J145"/>
  <c r="J140"/>
  <c r="J132"/>
  <c r="J191"/>
  <c r="BK187"/>
  <c r="J172"/>
  <c r="BK160"/>
  <c r="BK147"/>
  <c r="BK141"/>
  <c r="BK132"/>
  <c r="J188"/>
  <c r="J179"/>
  <c r="BK171"/>
  <c r="J166"/>
  <c r="J159"/>
  <c r="J147"/>
  <c r="BK139"/>
  <c r="J133"/>
  <c r="J197"/>
  <c r="J185"/>
  <c r="BK174"/>
  <c r="J168"/>
  <c r="BK159"/>
  <c r="BK155"/>
  <c r="J138"/>
  <c r="J187"/>
  <c r="J180"/>
  <c r="J165"/>
  <c r="J155"/>
  <c r="J141"/>
  <c r="BK133"/>
  <c r="BK192"/>
  <c r="J183"/>
  <c r="BK176"/>
  <c r="J157"/>
  <c r="J146"/>
  <c r="J139"/>
  <c r="BK197"/>
  <c r="J182"/>
  <c r="J176"/>
  <c r="BK167"/>
  <c r="J160"/>
  <c r="J154"/>
  <c r="BK138"/>
  <c r="R131" l="1"/>
  <c r="T137"/>
  <c r="T128" s="1"/>
  <c r="BK164"/>
  <c r="J164" s="1"/>
  <c r="J102" s="1"/>
  <c r="BK169"/>
  <c r="J169"/>
  <c r="J103" s="1"/>
  <c r="R169"/>
  <c r="R175"/>
  <c r="R184"/>
  <c r="BK189"/>
  <c r="J189"/>
  <c r="J106"/>
  <c r="BK131"/>
  <c r="J131" s="1"/>
  <c r="J97" s="1"/>
  <c r="BK137"/>
  <c r="J137"/>
  <c r="J98" s="1"/>
  <c r="BK153"/>
  <c r="R153"/>
  <c r="P164"/>
  <c r="P152" s="1"/>
  <c r="P169"/>
  <c r="P175"/>
  <c r="P184"/>
  <c r="P189"/>
  <c r="T131"/>
  <c r="P137"/>
  <c r="P153"/>
  <c r="T164"/>
  <c r="T152" s="1"/>
  <c r="T169"/>
  <c r="T175"/>
  <c r="T184"/>
  <c r="T189"/>
  <c r="P131"/>
  <c r="P128" s="1"/>
  <c r="P127" s="1"/>
  <c r="AU95" i="1" s="1"/>
  <c r="AU94" s="1"/>
  <c r="R137" i="2"/>
  <c r="R128" s="1"/>
  <c r="T153"/>
  <c r="R164"/>
  <c r="BK175"/>
  <c r="J175" s="1"/>
  <c r="J104" s="1"/>
  <c r="BK184"/>
  <c r="J184"/>
  <c r="J105" s="1"/>
  <c r="R189"/>
  <c r="BK193"/>
  <c r="J193"/>
  <c r="J107" s="1"/>
  <c r="BK150"/>
  <c r="J150"/>
  <c r="J99"/>
  <c r="BK129"/>
  <c r="J129"/>
  <c r="J96"/>
  <c r="BK196"/>
  <c r="BK195" s="1"/>
  <c r="J195" s="1"/>
  <c r="J108" s="1"/>
  <c r="J87"/>
  <c r="F124"/>
  <c r="BF134"/>
  <c r="BF136"/>
  <c r="BF141"/>
  <c r="BF158"/>
  <c r="BF168"/>
  <c r="BF181"/>
  <c r="BF182"/>
  <c r="BF191"/>
  <c r="BF130"/>
  <c r="BF135"/>
  <c r="BF138"/>
  <c r="BF139"/>
  <c r="BF146"/>
  <c r="BF148"/>
  <c r="BF151"/>
  <c r="BF154"/>
  <c r="BF159"/>
  <c r="BF162"/>
  <c r="BF170"/>
  <c r="BF174"/>
  <c r="BF179"/>
  <c r="BF180"/>
  <c r="BF190"/>
  <c r="BF192"/>
  <c r="J90"/>
  <c r="BF132"/>
  <c r="BF133"/>
  <c r="BF140"/>
  <c r="BF143"/>
  <c r="BF144"/>
  <c r="BF147"/>
  <c r="BF155"/>
  <c r="BF156"/>
  <c r="BF157"/>
  <c r="BF160"/>
  <c r="BF165"/>
  <c r="BF166"/>
  <c r="BF167"/>
  <c r="BF171"/>
  <c r="BF176"/>
  <c r="BF183"/>
  <c r="BF186"/>
  <c r="BF187"/>
  <c r="BF188"/>
  <c r="BF194"/>
  <c r="BF142"/>
  <c r="BF145"/>
  <c r="BF149"/>
  <c r="BF161"/>
  <c r="BF163"/>
  <c r="BF172"/>
  <c r="BF173"/>
  <c r="BF177"/>
  <c r="BF178"/>
  <c r="BF185"/>
  <c r="BF197"/>
  <c r="F31"/>
  <c r="AZ95" i="1" s="1"/>
  <c r="AZ94" s="1"/>
  <c r="W29" s="1"/>
  <c r="F33" i="2"/>
  <c r="BB95" i="1"/>
  <c r="BB94" s="1"/>
  <c r="AX94" s="1"/>
  <c r="F34" i="2"/>
  <c r="BC95" i="1" s="1"/>
  <c r="BC94" s="1"/>
  <c r="W32" s="1"/>
  <c r="J31" i="2"/>
  <c r="AV95" i="1"/>
  <c r="F35" i="2"/>
  <c r="BD95" i="1" s="1"/>
  <c r="BD94" s="1"/>
  <c r="W33" s="1"/>
  <c r="T127" i="2" l="1"/>
  <c r="R152"/>
  <c r="R127"/>
  <c r="BK152"/>
  <c r="J152" s="1"/>
  <c r="J100" s="1"/>
  <c r="J153"/>
  <c r="J101"/>
  <c r="BK128"/>
  <c r="J196"/>
  <c r="J109" s="1"/>
  <c r="F32"/>
  <c r="BA95" i="1" s="1"/>
  <c r="BA94" s="1"/>
  <c r="W30" s="1"/>
  <c r="AY94"/>
  <c r="AV94"/>
  <c r="AK29" s="1"/>
  <c r="J32" i="2"/>
  <c r="AW95" i="1" s="1"/>
  <c r="AT95" s="1"/>
  <c r="AN95" s="1"/>
  <c r="W31"/>
  <c r="BK127" i="2" l="1"/>
  <c r="J127" s="1"/>
  <c r="J28" s="1"/>
  <c r="J128"/>
  <c r="J95" s="1"/>
  <c r="J37"/>
  <c r="AW94" i="1"/>
  <c r="AK30" s="1"/>
  <c r="AK35" s="1"/>
  <c r="J94" i="2" l="1"/>
  <c r="AT94" i="1"/>
  <c r="AN94" s="1"/>
</calcChain>
</file>

<file path=xl/sharedStrings.xml><?xml version="1.0" encoding="utf-8"?>
<sst xmlns="http://schemas.openxmlformats.org/spreadsheetml/2006/main" count="1569" uniqueCount="647">
  <si>
    <t>Export Komplet</t>
  </si>
  <si>
    <t/>
  </si>
  <si>
    <t>2.0</t>
  </si>
  <si>
    <t>False</t>
  </si>
  <si>
    <t>{b58b770e-3b52-4f82-9578-338727eb911f}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</si>
  <si>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</si>
  <si>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</si>
  <si>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</si>
  <si>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</si>
  <si>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</si>
  <si>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</si>
  <si>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</si>
  <si>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SO-01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</si>
  <si>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</si>
  <si>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</si>
  <si>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Stavebné úpravy a zmena užívania stavby senníka Čremošné</t>
  </si>
  <si>
    <t>JKSO:</t>
  </si>
  <si>
    <t>KS:</t>
  </si>
  <si>
    <t>Miesto:</t>
  </si>
  <si>
    <t xml:space="preserve"> </t>
  </si>
  <si>
    <t>Dátum:</t>
  </si>
  <si>
    <t>13. 6. 2022</t>
  </si>
  <si>
    <t>Objednávateľ:</t>
  </si>
  <si>
    <t>IČO:</t>
  </si>
  <si>
    <t>MORKY PETRÁNEK s.r.o</t>
  </si>
  <si>
    <t>IČ DPH:</t>
  </si>
  <si>
    <t>Zhotoviteľ:</t>
  </si>
  <si>
    <t>Vyplň údaj</t>
  </si>
  <si>
    <t>Projektant:</t>
  </si>
  <si>
    <t>CREAT architects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</si>
  <si>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</si>
  <si>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</si>
  <si>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</si>
  <si>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</si>
  <si>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</si>
  <si>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</si>
  <si>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</si>
  <si>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</si>
  <si>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</si>
  <si>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</si>
  <si>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</si>
  <si>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</si>
  <si>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</si>
  <si>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</si>
  <si>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</si>
  <si>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</si>
  <si>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</si>
  <si>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</si>
  <si>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</si>
  <si>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</si>
  <si>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</si>
  <si>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</si>
  <si>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</si>
  <si>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</si>
  <si>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</si>
  <si>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</si>
  <si>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</si>
  <si>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</si>
  <si>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</si>
  <si>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</si>
  <si>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</si>
  <si>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</si>
  <si>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</si>
  <si>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</si>
  <si>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</si>
  <si>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</si>
  <si>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</si>
  <si>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</si>
  <si>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</si>
  <si>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</si>
  <si>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</si>
  <si>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</si>
  <si>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</si>
  <si>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</si>
  <si>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</si>
  <si>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</si>
  <si>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</si>
  <si>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</si>
  <si>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</si>
  <si>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</si>
  <si>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</si>
  <si>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</si>
  <si>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</si>
  <si>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</si>
  <si>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</si>
  <si>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</si>
  <si>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</si>
  <si>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</si>
  <si>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</si>
  <si>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</si>
  <si>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</si>
  <si>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</si>
  <si>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</si>
  <si>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</si>
  <si>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</si>
  <si>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</si>
  <si>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</si>
  <si>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</si>
  <si>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</si>
  <si>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783 - Nátery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</si>
  <si>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</si>
  <si>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</si>
  <si>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</si>
  <si>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</si>
  <si>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</si>
  <si>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</si>
  <si>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</si>
  <si>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</si>
  <si>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</si>
  <si>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</si>
  <si>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</si>
  <si>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</si>
  <si>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</si>
  <si>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</si>
  <si>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</si>
  <si>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</si>
  <si>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</si>
  <si>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</si>
  <si>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</si>
  <si>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</si>
  <si>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311272562</t>
  </si>
  <si>
    <t>Murivo nosné (m3) z tvárnic YTONG Statik hr. 250 mm P4-550 PD, na MVC a maltu YTONG (250x249x599)</t>
  </si>
  <si>
    <t>m3</t>
  </si>
  <si>
    <t>4</t>
  </si>
  <si>
    <t>2</t>
  </si>
  <si>
    <t>-1138379382</t>
  </si>
  <si>
    <t>6</t>
  </si>
  <si>
    <t>Úpravy povrchov, podlahy, osadenie</t>
  </si>
  <si>
    <t>612465116</t>
  </si>
  <si>
    <t>Príprava vnútorného podkladu stien BAUMIT, Univerzálny základ (Baumit UniPrimer)</t>
  </si>
  <si>
    <t>m2</t>
  </si>
  <si>
    <t>-1569135702</t>
  </si>
  <si>
    <t>612465136</t>
  </si>
  <si>
    <t>Vnútorná omietka stien BAUMIT, vápennocementová, strojné miešanie, ručné nanášanie, MVR Uni, hr. 10 mm</t>
  </si>
  <si>
    <t>1421316892</t>
  </si>
  <si>
    <t>622464262</t>
  </si>
  <si>
    <t>Vonkajšia omietka stien tenkovrstvová BAUMIT, minerálna, Baumit Ušľachtilá omietka 4 mm (Baumit EdelPutz), škrabaná, hr. 12 mm</t>
  </si>
  <si>
    <t>513615003</t>
  </si>
  <si>
    <t>622466111</t>
  </si>
  <si>
    <t>Príprava vonkajšieho podkladu stien BAUMIT, cementový Prednástrek (Baumit Vorspritzer 2 mm), ručné nanášanie</t>
  </si>
  <si>
    <t>-700465543</t>
  </si>
  <si>
    <t>622466116</t>
  </si>
  <si>
    <t>Príprava vonkajšieho podkladu stien BAUMIT, Univerzálny základ (Baumit UniPrimer)</t>
  </si>
  <si>
    <t>1441888409</t>
  </si>
  <si>
    <t>9</t>
  </si>
  <si>
    <t>Ostatné konštrukcie a práce-búranie</t>
  </si>
  <si>
    <t>941942001.S</t>
  </si>
  <si>
    <t>Montáž lešenia rámového systémového s podlahami šírky do 0,75 m, výšky do 10 m</t>
  </si>
  <si>
    <t>270639796</t>
  </si>
  <si>
    <t>8</t>
  </si>
  <si>
    <t>941942801.S</t>
  </si>
  <si>
    <t>Demontáž lešenia rámového systémového s podlahami šírky do 0,75 m, výšky do 10 m</t>
  </si>
  <si>
    <t>-729672470</t>
  </si>
  <si>
    <t>941942901.S</t>
  </si>
  <si>
    <t>Príplatok za prvý a každý ďalší i začatý týždeň použitia lešenia rámového systémového šírky do 0,75 m, výšky do 10 m /2 týždne/</t>
  </si>
  <si>
    <t>576724360</t>
  </si>
  <si>
    <t>953947952.S</t>
  </si>
  <si>
    <t>Montáž hranatej kovovej vetracej mriežky plochy nad 0,06 m2</t>
  </si>
  <si>
    <t>ks</t>
  </si>
  <si>
    <t>-468530757</t>
  </si>
  <si>
    <t>M</t>
  </si>
  <si>
    <t>429720339520.S</t>
  </si>
  <si>
    <t>Mriežka ventilačná kovová, hranatá so sieťkou, rozmery šxvxhr 450x450x8 mm, pozinkovaná</t>
  </si>
  <si>
    <t>-1890163215</t>
  </si>
  <si>
    <t>979011201.S</t>
  </si>
  <si>
    <t>Plastový sklz na stavebnú sutinu výšky do 10 m</t>
  </si>
  <si>
    <t>473312651</t>
  </si>
  <si>
    <t>979011231.S</t>
  </si>
  <si>
    <t>Demontáž sklzu na stavebnú sutinu výšky do 10 m</t>
  </si>
  <si>
    <t>m</t>
  </si>
  <si>
    <t>-556420034</t>
  </si>
  <si>
    <t>979081111.S</t>
  </si>
  <si>
    <t>Odvoz sutiny a vybúraných hmôt na skládku do 1 km</t>
  </si>
  <si>
    <t>t</t>
  </si>
  <si>
    <t>-1565588538</t>
  </si>
  <si>
    <t>979081121.S</t>
  </si>
  <si>
    <t>Odvoz sutiny a vybúraných hmôt na skládku za každý ďalší 1 km - 10 km</t>
  </si>
  <si>
    <t>466640349</t>
  </si>
  <si>
    <t>16</t>
  </si>
  <si>
    <t>979082111.S</t>
  </si>
  <si>
    <t>Vnútrostavenisková doprava sutiny a vybúraných hmôt do 10 m</t>
  </si>
  <si>
    <t>-2146807147</t>
  </si>
  <si>
    <t>979089012.S</t>
  </si>
  <si>
    <t>Poplatok za skladovanie - betón, tehly, dlaždice (17 01) ostatné</t>
  </si>
  <si>
    <t>-1917629284</t>
  </si>
  <si>
    <t>979089713.S</t>
  </si>
  <si>
    <t>Prenájom kontajneru 7 m3</t>
  </si>
  <si>
    <t>2138334274</t>
  </si>
  <si>
    <t>99</t>
  </si>
  <si>
    <t>Presun hmôt HSV</t>
  </si>
  <si>
    <t>999281111.S</t>
  </si>
  <si>
    <t>Presun hmôt pre opravy a údržbu objektov vrátane vonkajších plášťov výšky do 25 m</t>
  </si>
  <si>
    <t>-1437646970</t>
  </si>
  <si>
    <t>PSV</t>
  </si>
  <si>
    <t>Práce a dodávky PSV</t>
  </si>
  <si>
    <t>762</t>
  </si>
  <si>
    <t>Konštrukcie tesárske</t>
  </si>
  <si>
    <t>762111811.S</t>
  </si>
  <si>
    <t>Demontáž stien a priečok z hranolčekov, fošien alebo lát -0,02200 t</t>
  </si>
  <si>
    <t>-118919502</t>
  </si>
  <si>
    <t>21</t>
  </si>
  <si>
    <t>762331812.S</t>
  </si>
  <si>
    <t>Demontáž viazaných konštrukcií krovov so sklonom do 60°, prierezovej plochy 120 - 224 cm2, -0,01400 t</t>
  </si>
  <si>
    <t>-1509050348</t>
  </si>
  <si>
    <t>762332120.S</t>
  </si>
  <si>
    <t>Montáž viazaných konštrukcií krovov striech z reziva priemernej plochy 120 - 224 cm2</t>
  </si>
  <si>
    <t>1781968072</t>
  </si>
  <si>
    <t>762332140.S</t>
  </si>
  <si>
    <t>Montáž viazaných konštrukcií krovov striech z reziva priemernej plochy 288 - 450 cm2</t>
  </si>
  <si>
    <t>-1303675214</t>
  </si>
  <si>
    <t>605420000200</t>
  </si>
  <si>
    <t>Rezivo stavebné zo smreku - hranoly hranené, stredové rezivo EBW hr. 140 mm, š. 140 mm, dĺ. 4000-7000 mm, hranol 180x180mm, 180x70mm</t>
  </si>
  <si>
    <t>32</t>
  </si>
  <si>
    <t>1262329964</t>
  </si>
  <si>
    <t>762341201.S</t>
  </si>
  <si>
    <t>Montáž latovania jednoduchých striech pre sklon do 60°</t>
  </si>
  <si>
    <t>-293505794</t>
  </si>
  <si>
    <t>605430000200</t>
  </si>
  <si>
    <t xml:space="preserve">Rezivo stavebné zo smreku - strešné laty impregnované hr. 50 mm, š. 50 mm, dĺ. 4000-5000 mm, </t>
  </si>
  <si>
    <t>-1935284021</t>
  </si>
  <si>
    <t>762342812.S</t>
  </si>
  <si>
    <t>Demontáž latovania striech so sklonom do 60° pri osovej vzdialenosti lát 0,22 - 0,50 m, -0,00500 t</t>
  </si>
  <si>
    <t>-38162357</t>
  </si>
  <si>
    <t>762395000.S</t>
  </si>
  <si>
    <t>Spojovacie prostriedky pre viazané konštrukcie krovov, debnenie a laťovanie, nadstrešné konštr., spádové kliny - svorky, dosky, klince, pásová oceľ, vruty</t>
  </si>
  <si>
    <t>-1131713765</t>
  </si>
  <si>
    <t>998762202.S</t>
  </si>
  <si>
    <t>Presun hmôt pre konštrukcie tesárske v objektoch výšky do 12 m</t>
  </si>
  <si>
    <t>%</t>
  </si>
  <si>
    <t>2139674283</t>
  </si>
  <si>
    <t>763</t>
  </si>
  <si>
    <t>Konštrukcie - drevostavby</t>
  </si>
  <si>
    <t>763119521.S</t>
  </si>
  <si>
    <t>Demontáž sadrokartónovej priečky, jednoduchá nosná oceľová konštrukcia, jednoduché opláštenie, -0,03036t</t>
  </si>
  <si>
    <t>1951267527</t>
  </si>
  <si>
    <t>763167721</t>
  </si>
  <si>
    <t>SDK obklady KNAUF K254 drevených trámov prierezu nad 280 cm2, dosky GKF hr. 12,5 mm</t>
  </si>
  <si>
    <t>-1070176370</t>
  </si>
  <si>
    <t>763168721</t>
  </si>
  <si>
    <t xml:space="preserve">SDK obklady KNAUF K254 drevených stĺpov prierezu nad 400 cm2, dosky GKF hr. 12,5 mm, </t>
  </si>
  <si>
    <t>-1939915965</t>
  </si>
  <si>
    <t>998763403.S</t>
  </si>
  <si>
    <t>Presun hmôt pre sádrokartónové konštrukcie v stavbách (objektoch) výšky od 7 do 24 m</t>
  </si>
  <si>
    <t>1491467090</t>
  </si>
  <si>
    <t>764</t>
  </si>
  <si>
    <t>Konštrukcie klampiarske</t>
  </si>
  <si>
    <t>764391430.S</t>
  </si>
  <si>
    <t>Záveterná lišta z pozinkovaného farbeného PZf plechu, r.š. 400 mm</t>
  </si>
  <si>
    <t>877425676</t>
  </si>
  <si>
    <t>764410430.S</t>
  </si>
  <si>
    <t>Oplechovanie parapetov z pozinkovaného farbeného PZf plechu, vrátane rohov r.š. 200 mm</t>
  </si>
  <si>
    <t>-59551608</t>
  </si>
  <si>
    <t>7644214301.S</t>
  </si>
  <si>
    <t>Oplechovanie sendvičových panelov z pozinkovaného farbeného PZf plechu, r.š. 200 mm</t>
  </si>
  <si>
    <t>-1119889194</t>
  </si>
  <si>
    <t>764430460.S</t>
  </si>
  <si>
    <t>Oplechovanie muriva a atík z pozinkovaného farbeného PZf plechu, vrátane rohov r.š. 750 mm</t>
  </si>
  <si>
    <t>206432861</t>
  </si>
  <si>
    <t>998764202.S</t>
  </si>
  <si>
    <t>Presun hmôt pre konštrukcie klampiarske v objektoch výšky nad 6 do 12 m</t>
  </si>
  <si>
    <t>63195918</t>
  </si>
  <si>
    <t>765</t>
  </si>
  <si>
    <t>Konštrukcie - krytiny tvrdé</t>
  </si>
  <si>
    <t>765311811.S</t>
  </si>
  <si>
    <t>Demontáž keramickej krytiny pálenej uloženej na sucho do 15 ks/m2, do sutiny, sklon strechy nad 45°, -0,05t</t>
  </si>
  <si>
    <t>-449280673</t>
  </si>
  <si>
    <t>765312339</t>
  </si>
  <si>
    <t>Keramická krytina TONDACH Steinbruck, jednoduchých striech, sklon od 35° do 60°</t>
  </si>
  <si>
    <t>-253727134</t>
  </si>
  <si>
    <t>765314307</t>
  </si>
  <si>
    <t>Hrebeň drážkový univerzálny TONDACH, s použitím vetracieho pásu hliník, sklon od 35° do 60°</t>
  </si>
  <si>
    <t>1944827246</t>
  </si>
  <si>
    <t>765314433</t>
  </si>
  <si>
    <t>Štítová hrana z okrajových škridiel TONDACH Steinbrück</t>
  </si>
  <si>
    <t>1988992529</t>
  </si>
  <si>
    <t>765314523</t>
  </si>
  <si>
    <t xml:space="preserve">Odkvapová hrana TONDACH, pre profilovanú krytinu </t>
  </si>
  <si>
    <t>-2101168126</t>
  </si>
  <si>
    <t>7653153512</t>
  </si>
  <si>
    <t>Olemovanie múru tesniacim pásom TONDACH</t>
  </si>
  <si>
    <t>2145279532</t>
  </si>
  <si>
    <t>765318867.S</t>
  </si>
  <si>
    <t>Demontáž hrebeňa a nárožia z keramickej krytiny pálenej uloženej na sucho, do sutiny, sklon strechy nad 45°, -0,02t</t>
  </si>
  <si>
    <t>-1020450800</t>
  </si>
  <si>
    <t>998765202.S</t>
  </si>
  <si>
    <t>Presun hmôt pre tvrdé krytiny v objektoch výšky nad 6 do 12 m</t>
  </si>
  <si>
    <t>-1510900920</t>
  </si>
  <si>
    <t>766</t>
  </si>
  <si>
    <t>Konštrukcie stolárske</t>
  </si>
  <si>
    <t>766112820.S</t>
  </si>
  <si>
    <t>Demontáž drevených stien zasklených,  -0,01638t</t>
  </si>
  <si>
    <t>217225637</t>
  </si>
  <si>
    <t>766125100.S</t>
  </si>
  <si>
    <t>985798505</t>
  </si>
  <si>
    <t>605480000600.S</t>
  </si>
  <si>
    <t>Rezivo stavebné zo smreku prierez 100x150 mm - izolačný rošt, triedy 3A STN 480055, sušené 14±2%, štvorstranne hobľované, bez defektov, hniloby, hrčí</t>
  </si>
  <si>
    <t>689547078</t>
  </si>
  <si>
    <t>998766202.S</t>
  </si>
  <si>
    <t>Presun hmot pre konštrukcie stolárske v objektoch výšky nad 6 do 12 m</t>
  </si>
  <si>
    <t>-2104437814</t>
  </si>
  <si>
    <t>767</t>
  </si>
  <si>
    <t>Konštrukcie doplnkové kovové</t>
  </si>
  <si>
    <t>767411101.S</t>
  </si>
  <si>
    <t>Montáž opláštenia sendvičovými stenovými panelmi s viditeľným spojom na OK, hrúbky do 100 mm</t>
  </si>
  <si>
    <t>1822543812</t>
  </si>
  <si>
    <t>553250002400</t>
  </si>
  <si>
    <t>959552604</t>
  </si>
  <si>
    <t>998767202.S</t>
  </si>
  <si>
    <t>Presun hmôt pre kovové stavebné doplnkové konštrukcie v objektoch výšky nad 6 do 12 m</t>
  </si>
  <si>
    <t>585892402</t>
  </si>
  <si>
    <t>783</t>
  </si>
  <si>
    <t>Nátery</t>
  </si>
  <si>
    <t>783782404.S</t>
  </si>
  <si>
    <t>Nátery tesárskych konštrukcií, povrchová impregnácia proti drevokaznému hmyzu, hubám a plesniam, jednonásobná</t>
  </si>
  <si>
    <t>1471202808</t>
  </si>
  <si>
    <t>Práce a dodávky M</t>
  </si>
  <si>
    <t>21-M</t>
  </si>
  <si>
    <t>Elektromontáže</t>
  </si>
  <si>
    <t>Elektroinštalácia  / samostatný rozpočet /</t>
  </si>
  <si>
    <t>súbor</t>
  </si>
  <si>
    <t>64</t>
  </si>
  <si>
    <t>-274162915</t>
  </si>
  <si>
    <t>Č. zákazky :</t>
  </si>
  <si>
    <t>4122</t>
  </si>
  <si>
    <t>Názov stavby :</t>
  </si>
  <si>
    <t>REKONŠTRUKCIA  SENNÍKA  ČREMOŠNÉ</t>
  </si>
  <si>
    <t>Časť :</t>
  </si>
  <si>
    <t>ELEKTROINŠTALÁCIA</t>
  </si>
  <si>
    <t>C21M - Elektromontáže</t>
  </si>
  <si>
    <t>Por.č.</t>
  </si>
  <si>
    <t>Číslo pol.</t>
  </si>
  <si>
    <t>Popis položky</t>
  </si>
  <si>
    <t>Cena/jedn. [€]</t>
  </si>
  <si>
    <t>Jedn.</t>
  </si>
  <si>
    <t>Celkom [€]</t>
  </si>
  <si>
    <t>2100100153</t>
  </si>
  <si>
    <t>rúrka tuhá do vonku do 20mm (na príchytkách)</t>
  </si>
  <si>
    <t>72,00</t>
  </si>
  <si>
    <t>21001001543</t>
  </si>
  <si>
    <t>rúrka tuhá do vonku na povrch do 25mm (na príchytkách)</t>
  </si>
  <si>
    <t>84,00</t>
  </si>
  <si>
    <t>21001001561</t>
  </si>
  <si>
    <t>rúrka tuhá na povrch do vonku do 40mm (na príchytkách)</t>
  </si>
  <si>
    <t>3,00</t>
  </si>
  <si>
    <t>2100103481</t>
  </si>
  <si>
    <t>krab.rozvodka do 16A na horľ. povrch, do 5x4mm2 vr.zapoj.</t>
  </si>
  <si>
    <t>5,00</t>
  </si>
  <si>
    <t>210100251</t>
  </si>
  <si>
    <t>ukonč.káb.zmršt.zákl.do 4x10 mm2</t>
  </si>
  <si>
    <t>210100252</t>
  </si>
  <si>
    <t>ukonč.káb.zmršt.zákl.do 4x25 mm2</t>
  </si>
  <si>
    <t>2,00</t>
  </si>
  <si>
    <t>2101100011</t>
  </si>
  <si>
    <t>spín.nást.prost.vlhké 1-pólový radenie 1</t>
  </si>
  <si>
    <t>1,00</t>
  </si>
  <si>
    <t>2101100031</t>
  </si>
  <si>
    <t>sériový prep. radenia 5 nást. prost.vlhké</t>
  </si>
  <si>
    <t>2101110221</t>
  </si>
  <si>
    <t>zás.v krabici pr.vlhké 10/16A 250V 2P+Z koncová</t>
  </si>
  <si>
    <t>210120102</t>
  </si>
  <si>
    <t>nožové patróny do 500V</t>
  </si>
  <si>
    <t>2101404661</t>
  </si>
  <si>
    <t>tlačítkový ovl. aretovateľný - STOP  TLAČÍTKO s ochranou proti náhodnému spusteniu</t>
  </si>
  <si>
    <t>210190003</t>
  </si>
  <si>
    <t>mont.oceľoplech.rozvodníc do 100kg</t>
  </si>
  <si>
    <t>210192548</t>
  </si>
  <si>
    <t>prípojnica potenciálového vyrovnania, do vonkajšieho prostredia</t>
  </si>
  <si>
    <t>210200004322</t>
  </si>
  <si>
    <t>svietidlo LED prisadené so senzorom, min.  IP44</t>
  </si>
  <si>
    <t>210220021</t>
  </si>
  <si>
    <t>uzem. v zemi FeZn do 120 mm2 vr.svoriek;prepoj.aj.</t>
  </si>
  <si>
    <t>26,00</t>
  </si>
  <si>
    <t>21022002181</t>
  </si>
  <si>
    <t>uzem. prepoj cez rôzne prostredia zem - betón - vzduch</t>
  </si>
  <si>
    <t>10,00</t>
  </si>
  <si>
    <t>210220101</t>
  </si>
  <si>
    <t>zvodové vodiče FeZn do h 10mm;Al o10mm;Cu h 8mm; vr. podpier</t>
  </si>
  <si>
    <t>145,00</t>
  </si>
  <si>
    <t>2102202116</t>
  </si>
  <si>
    <t>zberacia tyč JP 10 na podpere PV 15 UNI</t>
  </si>
  <si>
    <t>4,00</t>
  </si>
  <si>
    <t>210220301</t>
  </si>
  <si>
    <t>svorky hromozvodové do 2 skrutky (SS;SR 03;SU;SU-A,B)</t>
  </si>
  <si>
    <t>12,00</t>
  </si>
  <si>
    <t>210220302</t>
  </si>
  <si>
    <t>svorky hromozv.nad 2 skrutky(ST;SJ;SK;SZ;SR01;02)</t>
  </si>
  <si>
    <t>22,00</t>
  </si>
  <si>
    <t>210220352</t>
  </si>
  <si>
    <t>zemnaice dosky (ZD 01) 2000x250mm vr.prísluš.</t>
  </si>
  <si>
    <t>210220361</t>
  </si>
  <si>
    <t>tyčový zemnič vr.zarazenia do zeme a pripoj. do 2m</t>
  </si>
  <si>
    <t>210220372</t>
  </si>
  <si>
    <t>ochranný uhoľník alebo rúrka s držiakmi do muriva</t>
  </si>
  <si>
    <t>6,00</t>
  </si>
  <si>
    <t>210220401</t>
  </si>
  <si>
    <t>označenie zvodu štítkami smalt.;umelá hmota</t>
  </si>
  <si>
    <t>210220452</t>
  </si>
  <si>
    <t>ochran.pospoj. v práčov.apod. Cu 4-16mm2 (pu)</t>
  </si>
  <si>
    <t>210805011</t>
  </si>
  <si>
    <t>bezhalogénový kábel s funkčnou odolnosťou do 5x6 mm2 (VU)</t>
  </si>
  <si>
    <t>35,00</t>
  </si>
  <si>
    <t>210810005</t>
  </si>
  <si>
    <t>CYKY-CYKYm 3Ax1.5 mm2 750V (VU)</t>
  </si>
  <si>
    <t>CYKY-CYKYm 3Cx1.5 mm2 750V (VU)</t>
  </si>
  <si>
    <t>70,00</t>
  </si>
  <si>
    <t>210810006</t>
  </si>
  <si>
    <t>CYKY-CYKYm 3Cx2.5 mm2 750V (VU)</t>
  </si>
  <si>
    <t>210810014</t>
  </si>
  <si>
    <t>CYKY-CYKYm 4Bx16 mm2 750V (VU)</t>
  </si>
  <si>
    <t>2108100152</t>
  </si>
  <si>
    <t>CYKY-J 5x1.5 mm2 750V (VU)</t>
  </si>
  <si>
    <t>20,00</t>
  </si>
  <si>
    <t>210950202</t>
  </si>
  <si>
    <t>prípl. za zaťahovanie káb. pri váhe káb. do 2kg</t>
  </si>
  <si>
    <t>159,00</t>
  </si>
  <si>
    <t>21120085611</t>
  </si>
  <si>
    <t>LED svietidlo prisadené, s obmedzenou povrchovou teplotou</t>
  </si>
  <si>
    <t>Celkom za cenník:</t>
  </si>
  <si>
    <t>C46M - Zemné práce</t>
  </si>
  <si>
    <t>460070103</t>
  </si>
  <si>
    <t>jáma pro pás.zem.FeZn 2000x250x3mm zem.tř.3</t>
  </si>
  <si>
    <t>460200154</t>
  </si>
  <si>
    <t>kábel.ryha 35cm šír. 70cm hl. zem.tr.4</t>
  </si>
  <si>
    <t>460420001</t>
  </si>
  <si>
    <t>kábl.lôžko z pres.zem.v ryhe 65cm hr.5cm</t>
  </si>
  <si>
    <t>460560153</t>
  </si>
  <si>
    <t>ruč.zah.káb.ryhy 35cm šír.70cm hl.zem.tr.3</t>
  </si>
  <si>
    <t>460620013</t>
  </si>
  <si>
    <t>provizórna úprava terénu zem.tr.3</t>
  </si>
  <si>
    <t>Východiskové revízie elektro</t>
  </si>
  <si>
    <t>320410002</t>
  </si>
  <si>
    <t>Celk.prehl.el.zar.a vyhot.spr.do 10 tis.mont.pr.</t>
  </si>
  <si>
    <t>objem</t>
  </si>
  <si>
    <t>320410005</t>
  </si>
  <si>
    <t>Kontrola rozvádzača nn 1 pole do hmotnosti 200 kg</t>
  </si>
  <si>
    <t>320410016</t>
  </si>
  <si>
    <t>Meranie odporu nulových slučiek 1-fáz.vedenia 230V</t>
  </si>
  <si>
    <t>okruh</t>
  </si>
  <si>
    <t>320410018</t>
  </si>
  <si>
    <t>Meranie zemného odporu pre 1 zemnič</t>
  </si>
  <si>
    <t>zemnič</t>
  </si>
  <si>
    <t>Materiály</t>
  </si>
  <si>
    <t>00000377</t>
  </si>
  <si>
    <t>H07V-U 25 žlto-zelený</t>
  </si>
  <si>
    <t>01422</t>
  </si>
  <si>
    <t>zemniaca doska ZD01-2000x250mm</t>
  </si>
  <si>
    <t>020596</t>
  </si>
  <si>
    <t>SM 25 GR  -  Nasúvacie spojky</t>
  </si>
  <si>
    <t>020598</t>
  </si>
  <si>
    <t>SM 40 GR  -  Nasúvacie spojky</t>
  </si>
  <si>
    <t>020616</t>
  </si>
  <si>
    <t>SB 20 GR  -  Kolená nasúvacie</t>
  </si>
  <si>
    <t>020617</t>
  </si>
  <si>
    <t>SB 25 GR  -  Kolená nasúvacie</t>
  </si>
  <si>
    <t>020619</t>
  </si>
  <si>
    <t>SB 40 GR  -  Kolená nasúvacie</t>
  </si>
  <si>
    <t>020663</t>
  </si>
  <si>
    <t>SM 20 BK  -  Nasúvacie spojky</t>
  </si>
  <si>
    <t>055375</t>
  </si>
  <si>
    <t xml:space="preserve">EUROPA-LED-2500-218-4K, 16W, 2228 lm, 4000K, IP66 </t>
  </si>
  <si>
    <t>082177</t>
  </si>
  <si>
    <t>CL 20 GR NEU/NEW  -  Príchytky - klipy</t>
  </si>
  <si>
    <t>082214</t>
  </si>
  <si>
    <t>CL 25 GR NEU/NEW  -  Príchytky - klipy</t>
  </si>
  <si>
    <t>082222</t>
  </si>
  <si>
    <t>CL 40 GR NEU/NEW  -  Príchytky - klipy</t>
  </si>
  <si>
    <t>082226</t>
  </si>
  <si>
    <t>DSD 35 LG  -  Zatláčacia hmoždinka</t>
  </si>
  <si>
    <t>084202</t>
  </si>
  <si>
    <t>UPRM-TURBO 20 GR 3M/111 s hrdlom  -  Pevná inštalačná rúrka, 750N/5cm, -25až60°C, PVC</t>
  </si>
  <si>
    <t>084203</t>
  </si>
  <si>
    <t>UPRM-TURBO 25 GR 3M/57 s hrdlom  -  Pevná inštalačná rúrka, 750N/5cm, -25až60°C, PVC</t>
  </si>
  <si>
    <t>084205</t>
  </si>
  <si>
    <t>UPRM-TURBO 40 GR 3M/21 s hrdlom  -  Pevná inštalačná rúrka, 750N/5cm, -25až60°C, PVC</t>
  </si>
  <si>
    <t>10.838.816</t>
  </si>
  <si>
    <t>Spínač FORIX 782380 č.1 šedý</t>
  </si>
  <si>
    <t>KS</t>
  </si>
  <si>
    <t>10.838.818</t>
  </si>
  <si>
    <t>Spínač FORIX 782382 č.5 šedý</t>
  </si>
  <si>
    <t>10.838.823</t>
  </si>
  <si>
    <t>Zásuvka FORIX 782395 2P+T šedá</t>
  </si>
  <si>
    <t>1297139</t>
  </si>
  <si>
    <t>kompletné núdzové tlačidlo SIRIUS ACT 3SU1801-0NB00-2AC2, SIEMENS</t>
  </si>
  <si>
    <t>32358</t>
  </si>
  <si>
    <t>CYKY-J 3x2,50</t>
  </si>
  <si>
    <t>32373</t>
  </si>
  <si>
    <t>CYKY-J 3x1,50</t>
  </si>
  <si>
    <t>32379</t>
  </si>
  <si>
    <t>CYKY-J 5x1,50</t>
  </si>
  <si>
    <t>32438</t>
  </si>
  <si>
    <t>CYKY-J 4x16 RE</t>
  </si>
  <si>
    <t>32452</t>
  </si>
  <si>
    <t>CYKY-O 3x1,50</t>
  </si>
  <si>
    <t>4058075062221</t>
  </si>
  <si>
    <t>SF COMPACT IK10 300 24 W 4000 K IP65 WT</t>
  </si>
  <si>
    <t>4058075110182</t>
  </si>
  <si>
    <t>SF Circular LED 250 13W/4000K S IP44</t>
  </si>
  <si>
    <t>451300198</t>
  </si>
  <si>
    <t>Poistka nož.000gG 63A NV00C o.č.4181212</t>
  </si>
  <si>
    <t>kus</t>
  </si>
  <si>
    <t>5015111</t>
  </si>
  <si>
    <t>Prípojnica 1809/A</t>
  </si>
  <si>
    <t>855</t>
  </si>
  <si>
    <t>Krabicova rozvodka IP 67</t>
  </si>
  <si>
    <t>f111310 Al</t>
  </si>
  <si>
    <t>zachytávacia tyč JP 10</t>
  </si>
  <si>
    <t>f311116</t>
  </si>
  <si>
    <t>podpera vedenia PV 01 h</t>
  </si>
  <si>
    <t>f312210</t>
  </si>
  <si>
    <t>podpera vedenia PV 12</t>
  </si>
  <si>
    <t>f312410</t>
  </si>
  <si>
    <t>podpera vedenia PV 15 UNI veľká</t>
  </si>
  <si>
    <t>f312627</t>
  </si>
  <si>
    <t>podpera vedenia PV 17-5</t>
  </si>
  <si>
    <t>f313312</t>
  </si>
  <si>
    <t>podpera vedenia PV 23 vytočená</t>
  </si>
  <si>
    <t>f511121</t>
  </si>
  <si>
    <t>ochranný uholník OU 1,7 m</t>
  </si>
  <si>
    <t>f521113</t>
  </si>
  <si>
    <t>držiak ochranného uholníka DOU vr. 1</t>
  </si>
  <si>
    <t>f611120</t>
  </si>
  <si>
    <t>svorka SJ 01</t>
  </si>
  <si>
    <t>f611128</t>
  </si>
  <si>
    <t>svorka SJ 02</t>
  </si>
  <si>
    <t>f612110</t>
  </si>
  <si>
    <t>svorka SK</t>
  </si>
  <si>
    <t>f613119</t>
  </si>
  <si>
    <t>svorka SS m.2 skr.s.p.</t>
  </si>
  <si>
    <t>f613212</t>
  </si>
  <si>
    <t>svorka SP 1</t>
  </si>
  <si>
    <t>f616213</t>
  </si>
  <si>
    <t>svorka SR 03 C</t>
  </si>
  <si>
    <t>f711124/x  *</t>
  </si>
  <si>
    <t>Označovací štítok - s označením            *</t>
  </si>
  <si>
    <t>f712113</t>
  </si>
  <si>
    <t>zemniaca tyč ZT 2 m - plná</t>
  </si>
  <si>
    <t>NHXH-J03X015FE180P90</t>
  </si>
  <si>
    <t>NHXH-J 3x1,5 RE FE180/PS90</t>
  </si>
  <si>
    <t>t195008 Al</t>
  </si>
  <si>
    <t>AlMgSi drôt Ø8                      **</t>
  </si>
  <si>
    <t>kg</t>
  </si>
  <si>
    <t>t195010</t>
  </si>
  <si>
    <t>Pozinkovaný drôt Ø 10                         **</t>
  </si>
  <si>
    <t>t195010 PVC</t>
  </si>
  <si>
    <t>Pozinkovaný drôt Ø 10 PVC                 **</t>
  </si>
  <si>
    <t>t195304</t>
  </si>
  <si>
    <t>Páska 30 x 4 (1 kg)                              **</t>
  </si>
  <si>
    <t>t614109</t>
  </si>
  <si>
    <t>svorka SZ</t>
  </si>
  <si>
    <t>TYP015</t>
  </si>
  <si>
    <t>Svorka bezkrutková TYP015</t>
  </si>
  <si>
    <t>TYP016</t>
  </si>
  <si>
    <t>Svorka bezkrutková TYP016</t>
  </si>
  <si>
    <t>TYP018</t>
  </si>
  <si>
    <t>Svorka bezkrutková TYP018</t>
  </si>
  <si>
    <t>Celkom za materiály:</t>
  </si>
  <si>
    <t>Práca v HZS</t>
  </si>
  <si>
    <t>HZS1011</t>
  </si>
  <si>
    <t>Nešpecifikované práce</t>
  </si>
  <si>
    <t>hod.</t>
  </si>
  <si>
    <t>HZS2001</t>
  </si>
  <si>
    <t>Úprava rozvádzača</t>
  </si>
  <si>
    <t>HZS400</t>
  </si>
  <si>
    <t>Úradná skúška</t>
  </si>
  <si>
    <t>HZS4002</t>
  </si>
  <si>
    <t>Overenie dokumentácie oprávnenou osobou</t>
  </si>
  <si>
    <t>HZS612</t>
  </si>
  <si>
    <t>Zdvíhacia plošina do 12 m s obsluhou</t>
  </si>
  <si>
    <t>HZS7001</t>
  </si>
  <si>
    <t>Demontážne práce</t>
  </si>
  <si>
    <t>Celkom za prácu v HZS:</t>
  </si>
  <si>
    <t>Por.</t>
  </si>
  <si>
    <t>Typové označenie</t>
  </si>
  <si>
    <t>Objednávacie číslo</t>
  </si>
  <si>
    <t>Počet kusov celkom</t>
  </si>
  <si>
    <t>Celková koncová cena [EUR]</t>
  </si>
  <si>
    <t>Rozvádzač  RS</t>
  </si>
  <si>
    <t>Rozvodnica NA omietku IP65 pre vonkajšie použitie, priehľadné dvere, 3 rady, 54 modulov</t>
  </si>
  <si>
    <t>IKA-3/54-ST-UV</t>
  </si>
  <si>
    <t>174195</t>
  </si>
  <si>
    <t>Záslepka pre výrezy 45mm, 12 modulov TE, biela, lámatelná po 9mm (1/2TE)</t>
  </si>
  <si>
    <t>BS-12MB-WH</t>
  </si>
  <si>
    <t>178977</t>
  </si>
  <si>
    <t>Istič PL7, char C, 3-pólový, Icn=10kA, In=50A</t>
  </si>
  <si>
    <t>PL7-C50/3</t>
  </si>
  <si>
    <t>263414</t>
  </si>
  <si>
    <t>Vypínacia spúšť na podpätie s oneskorením 0.4s 230V</t>
  </si>
  <si>
    <t>Z-USD/230</t>
  </si>
  <si>
    <t>248291</t>
  </si>
  <si>
    <t>5</t>
  </si>
  <si>
    <t>Istič PL7, char C, 1-pólový, Icn=10kA, In=2A</t>
  </si>
  <si>
    <t>PL7-C2/1</t>
  </si>
  <si>
    <t>262699</t>
  </si>
  <si>
    <t>Zvodič prepätia triedy T1+T2 (B+C), komplet, sieť TN-C, pom.kontakt, Un=350V AC</t>
  </si>
  <si>
    <t>SPRT12-350/3-AX</t>
  </si>
  <si>
    <t>195235</t>
  </si>
  <si>
    <t>7</t>
  </si>
  <si>
    <t>Prúdový chránič s nadprúd. a oblúk. ochrannou, In=10A,  char.C, 10kA,  Idn=0.03A, typ A</t>
  </si>
  <si>
    <t>AFDD-10/2/C/003-A</t>
  </si>
  <si>
    <t>187174</t>
  </si>
  <si>
    <t>Chránič s nadprúdovou ochranou, Ir=250A, AC, 1+N, 10kA, char.C, Idn=0.03, In=16A</t>
  </si>
  <si>
    <t>PFL7-16/1N/C/003</t>
  </si>
  <si>
    <t>263537</t>
  </si>
  <si>
    <t>Istič PL7, char C, 3-pólový, Icn=10kA, In=40A</t>
  </si>
  <si>
    <t>PL7-C40/3</t>
  </si>
  <si>
    <t>263413</t>
  </si>
  <si>
    <t>10</t>
  </si>
  <si>
    <t>Radová svorka IK600010</t>
  </si>
  <si>
    <t>AVK 10 šedá, Schrack</t>
  </si>
  <si>
    <t>11</t>
  </si>
  <si>
    <t>Radová svorka IK600004</t>
  </si>
  <si>
    <t>AVK 4 šedá, Schrack</t>
  </si>
  <si>
    <t>12</t>
  </si>
  <si>
    <t>Koncová doska pre AVK 2,5 - 10, IK600210-A</t>
  </si>
  <si>
    <t>AVK 10 - konc doska, Schrack</t>
  </si>
  <si>
    <t>13</t>
  </si>
  <si>
    <t>Zemniaca svorkovnica, 7 vývodov, izolovaná, IK021037i</t>
  </si>
  <si>
    <t>PE 7 i, Schrack</t>
  </si>
  <si>
    <t>Cena skrine a prístrojov, bez DPH [EUR]</t>
  </si>
  <si>
    <t>Náklady na montáž a zapojenie prístrojov, bez DPH [EUR]</t>
  </si>
  <si>
    <t>Cena Rozvádzača RS celkom, bez DPH [EUR]</t>
  </si>
  <si>
    <t>Rekapitulácia</t>
  </si>
  <si>
    <t>Kap.</t>
  </si>
  <si>
    <t>popis položky</t>
  </si>
  <si>
    <t>Základ DPH</t>
  </si>
  <si>
    <t xml:space="preserve">A.  </t>
  </si>
  <si>
    <t>UPRAVENÉ ROZPOČTOVÉ NÁKLADY</t>
  </si>
  <si>
    <t>C21M - Elektromontáže (MONTÁŽ)</t>
  </si>
  <si>
    <t>C46M - Zemné práce (MONTÁŽ)</t>
  </si>
  <si>
    <t>Materiál nosný ( za všetky montážne cenníky )</t>
  </si>
  <si>
    <t xml:space="preserve">  Podružný materiál</t>
  </si>
  <si>
    <t>Východiskové revízie elektro (MONTÁŽ)</t>
  </si>
  <si>
    <t>CELKOM URN</t>
  </si>
  <si>
    <t xml:space="preserve">B.  </t>
  </si>
  <si>
    <t>HZS</t>
  </si>
  <si>
    <t>Hodinová zúčtovacia sadzba</t>
  </si>
  <si>
    <t>CELKOM HZS</t>
  </si>
  <si>
    <t xml:space="preserve">C.  </t>
  </si>
  <si>
    <t>DODÁVKA ZARIADENÍ</t>
  </si>
  <si>
    <t>jedn. cena</t>
  </si>
  <si>
    <t>množstvo /ks/</t>
  </si>
  <si>
    <t>Rozvádzač RS</t>
  </si>
  <si>
    <t>Doprava</t>
  </si>
  <si>
    <t>CELKOM DODÁVKA</t>
  </si>
  <si>
    <t>REKAPITULÁCIA CELKOM</t>
  </si>
  <si>
    <t xml:space="preserve">Montáž drevených kotevných podkladových roštov akejkoľvek výšky </t>
  </si>
  <si>
    <t>Panel sendvičový z tvrdej polyuretánovej peny PIR stenový štandardný  oceľový plášť š. 1100 mm hr. jadra 80 mm</t>
  </si>
</sst>
</file>

<file path=xl/styles.xml><?xml version="1.0" encoding="utf-8"?>
<styleSheet xmlns="http://schemas.openxmlformats.org/spreadsheetml/2006/main">
  <numFmts count="6">
    <numFmt numFmtId="164" formatCode="#,##0.00%"/>
    <numFmt numFmtId="165" formatCode="dd\.mm\.yyyy"/>
    <numFmt numFmtId="166" formatCode="#,##0.00000"/>
    <numFmt numFmtId="167" formatCode="#,##0.000"/>
    <numFmt numFmtId="168" formatCode="[$-1041B]#,##0.00;\-#,##0.00"/>
    <numFmt numFmtId="169" formatCode="[$-1041B]#,##0;\-#,##0"/>
  </numFmts>
  <fonts count="53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0000FF"/>
      <name val="Arial"/>
      <family val="2"/>
      <charset val="238"/>
    </font>
    <font>
      <b/>
      <sz val="8.25"/>
      <color rgb="FF000000"/>
      <name val="Arial"/>
      <family val="2"/>
      <charset val="238"/>
    </font>
    <font>
      <sz val="8.25"/>
      <color rgb="FF000000"/>
      <name val="Arial"/>
      <family val="2"/>
      <charset val="238"/>
    </font>
    <font>
      <b/>
      <sz val="8.25"/>
      <color rgb="FF000000"/>
      <name val="Arial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12"/>
      <color rgb="FF0000FF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</patternFill>
    </fill>
    <fill>
      <patternFill patternType="solid">
        <fgColor rgb="FF99CBFF"/>
      </patternFill>
    </fill>
    <fill>
      <patternFill patternType="solid">
        <fgColor rgb="FFCCFFFF"/>
      </patternFill>
    </fill>
    <fill>
      <patternFill patternType="solid">
        <fgColor rgb="FFC0E4E4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6">
    <xf numFmtId="0" fontId="0" fillId="0" borderId="0"/>
    <xf numFmtId="0" fontId="35" fillId="0" borderId="0" applyNumberFormat="0" applyFill="0" applyBorder="0" applyAlignment="0" applyProtection="0"/>
    <xf numFmtId="0" fontId="36" fillId="0" borderId="0"/>
    <xf numFmtId="0" fontId="36" fillId="0" borderId="0"/>
    <xf numFmtId="0" fontId="45" fillId="0" borderId="0"/>
    <xf numFmtId="0" fontId="1" fillId="0" borderId="0"/>
  </cellStyleXfs>
  <cellXfs count="3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5" fillId="5" borderId="6" xfId="0" applyFont="1" applyFill="1" applyBorder="1" applyAlignment="1">
      <alignment horizontal="left" vertical="center"/>
    </xf>
    <xf numFmtId="4" fontId="5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4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167" fontId="32" fillId="0" borderId="0" xfId="0" applyNumberFormat="1" applyFont="1" applyAlignment="1">
      <alignment vertical="center"/>
    </xf>
    <xf numFmtId="0" fontId="9" fillId="0" borderId="3" xfId="0" applyFont="1" applyBorder="1" applyAlignment="1"/>
    <xf numFmtId="0" fontId="9" fillId="0" borderId="0" xfId="0" applyFont="1" applyAlignment="1">
      <alignment horizontal="left"/>
    </xf>
    <xf numFmtId="0" fontId="9" fillId="0" borderId="0" xfId="0" applyFont="1" applyAlignment="1" applyProtection="1">
      <protection locked="0"/>
    </xf>
    <xf numFmtId="167" fontId="7" fillId="0" borderId="0" xfId="0" applyNumberFormat="1" applyFont="1" applyAlignment="1"/>
    <xf numFmtId="0" fontId="9" fillId="0" borderId="14" xfId="0" applyFont="1" applyBorder="1" applyAlignment="1"/>
    <xf numFmtId="0" fontId="9" fillId="0" borderId="0" xfId="0" applyFont="1" applyBorder="1" applyAlignment="1"/>
    <xf numFmtId="166" fontId="9" fillId="0" borderId="0" xfId="0" applyNumberFormat="1" applyFont="1" applyBorder="1" applyAlignment="1"/>
    <xf numFmtId="166" fontId="9" fillId="0" borderId="15" xfId="0" applyNumberFormat="1" applyFont="1" applyBorder="1" applyAlignment="1"/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vertical="center"/>
    </xf>
    <xf numFmtId="167" fontId="8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167" fontId="33" fillId="0" borderId="22" xfId="0" applyNumberFormat="1" applyFont="1" applyBorder="1" applyAlignment="1" applyProtection="1">
      <alignment vertical="center"/>
      <protection locked="0"/>
    </xf>
    <xf numFmtId="167" fontId="33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7" fillId="0" borderId="0" xfId="2" applyFont="1" applyFill="1" applyBorder="1" applyAlignment="1">
      <alignment horizontal="center"/>
    </xf>
    <xf numFmtId="0" fontId="37" fillId="0" borderId="0" xfId="2" applyFont="1" applyFill="1" applyBorder="1"/>
    <xf numFmtId="0" fontId="37" fillId="6" borderId="1" xfId="3" applyFont="1" applyFill="1" applyBorder="1" applyAlignment="1">
      <alignment horizontal="center" vertical="top" wrapText="1"/>
    </xf>
    <xf numFmtId="0" fontId="37" fillId="6" borderId="2" xfId="3" applyFont="1" applyFill="1" applyBorder="1" applyAlignment="1">
      <alignment vertical="top" wrapText="1"/>
    </xf>
    <xf numFmtId="0" fontId="37" fillId="6" borderId="2" xfId="3" applyFont="1" applyFill="1" applyBorder="1" applyAlignment="1">
      <alignment horizontal="center" vertical="top" wrapText="1"/>
    </xf>
    <xf numFmtId="0" fontId="37" fillId="6" borderId="23" xfId="3" applyFont="1" applyFill="1" applyBorder="1" applyAlignment="1">
      <alignment vertical="top" wrapText="1"/>
    </xf>
    <xf numFmtId="0" fontId="38" fillId="6" borderId="3" xfId="3" applyFont="1" applyFill="1" applyBorder="1" applyAlignment="1">
      <alignment horizontal="left" vertical="top" indent="1"/>
    </xf>
    <xf numFmtId="0" fontId="37" fillId="6" borderId="0" xfId="3" applyFont="1" applyFill="1" applyAlignment="1">
      <alignment vertical="top" wrapText="1"/>
    </xf>
    <xf numFmtId="0" fontId="39" fillId="6" borderId="0" xfId="3" applyFont="1" applyFill="1" applyAlignment="1">
      <alignment vertical="top" wrapText="1" readingOrder="1"/>
    </xf>
    <xf numFmtId="0" fontId="37" fillId="6" borderId="0" xfId="3" applyFont="1" applyFill="1" applyAlignment="1">
      <alignment horizontal="center" vertical="top" wrapText="1"/>
    </xf>
    <xf numFmtId="0" fontId="37" fillId="6" borderId="24" xfId="3" applyFont="1" applyFill="1" applyBorder="1" applyAlignment="1">
      <alignment vertical="top" wrapText="1"/>
    </xf>
    <xf numFmtId="0" fontId="39" fillId="6" borderId="0" xfId="3" applyFont="1" applyFill="1" applyAlignment="1">
      <alignment vertical="top" readingOrder="1"/>
    </xf>
    <xf numFmtId="0" fontId="37" fillId="6" borderId="9" xfId="3" applyFont="1" applyFill="1" applyBorder="1" applyAlignment="1">
      <alignment horizontal="center" vertical="top" wrapText="1"/>
    </xf>
    <xf numFmtId="0" fontId="37" fillId="6" borderId="10" xfId="3" applyFont="1" applyFill="1" applyBorder="1" applyAlignment="1">
      <alignment vertical="top" wrapText="1"/>
    </xf>
    <xf numFmtId="0" fontId="37" fillId="6" borderId="10" xfId="3" applyFont="1" applyFill="1" applyBorder="1" applyAlignment="1">
      <alignment horizontal="center" vertical="top" wrapText="1"/>
    </xf>
    <xf numFmtId="0" fontId="37" fillId="6" borderId="25" xfId="3" applyFont="1" applyFill="1" applyBorder="1" applyAlignment="1">
      <alignment vertical="top" wrapText="1"/>
    </xf>
    <xf numFmtId="0" fontId="41" fillId="0" borderId="26" xfId="3" applyFont="1" applyBorder="1" applyAlignment="1">
      <alignment horizontal="right" vertical="top" wrapText="1" readingOrder="1"/>
    </xf>
    <xf numFmtId="168" fontId="42" fillId="0" borderId="0" xfId="3" applyNumberFormat="1" applyFont="1" applyAlignment="1">
      <alignment horizontal="right" vertical="top" wrapText="1" readingOrder="1"/>
    </xf>
    <xf numFmtId="168" fontId="44" fillId="0" borderId="26" xfId="3" applyNumberFormat="1" applyFont="1" applyBorder="1" applyAlignment="1">
      <alignment vertical="center"/>
    </xf>
    <xf numFmtId="0" fontId="44" fillId="0" borderId="0" xfId="2" applyFont="1" applyFill="1" applyBorder="1" applyAlignment="1">
      <alignment vertical="center"/>
    </xf>
    <xf numFmtId="0" fontId="41" fillId="0" borderId="26" xfId="3" applyFont="1" applyBorder="1" applyAlignment="1">
      <alignment horizontal="right" vertical="center" wrapText="1" readingOrder="1"/>
    </xf>
    <xf numFmtId="0" fontId="45" fillId="0" borderId="0" xfId="4"/>
    <xf numFmtId="49" fontId="46" fillId="7" borderId="0" xfId="4" applyNumberFormat="1" applyFont="1" applyFill="1" applyAlignment="1">
      <alignment horizontal="left"/>
    </xf>
    <xf numFmtId="49" fontId="47" fillId="8" borderId="27" xfId="4" applyNumberFormat="1" applyFont="1" applyFill="1" applyBorder="1" applyAlignment="1">
      <alignment horizontal="center" vertical="top" wrapText="1"/>
    </xf>
    <xf numFmtId="49" fontId="47" fillId="8" borderId="28" xfId="4" applyNumberFormat="1" applyFont="1" applyFill="1" applyBorder="1" applyAlignment="1">
      <alignment horizontal="center" vertical="top" wrapText="1"/>
    </xf>
    <xf numFmtId="49" fontId="47" fillId="9" borderId="30" xfId="4" applyNumberFormat="1" applyFont="1" applyFill="1" applyBorder="1" applyAlignment="1">
      <alignment horizontal="left" vertical="center"/>
    </xf>
    <xf numFmtId="49" fontId="47" fillId="9" borderId="31" xfId="4" applyNumberFormat="1" applyFont="1" applyFill="1" applyBorder="1" applyAlignment="1">
      <alignment horizontal="left" vertical="center"/>
    </xf>
    <xf numFmtId="0" fontId="45" fillId="0" borderId="0" xfId="4" applyAlignment="1">
      <alignment vertical="center"/>
    </xf>
    <xf numFmtId="1" fontId="46" fillId="7" borderId="33" xfId="4" applyNumberFormat="1" applyFont="1" applyFill="1" applyBorder="1" applyAlignment="1">
      <alignment horizontal="center" vertical="center"/>
    </xf>
    <xf numFmtId="1" fontId="46" fillId="7" borderId="34" xfId="4" applyNumberFormat="1" applyFont="1" applyFill="1" applyBorder="1" applyAlignment="1">
      <alignment horizontal="center" vertical="center"/>
    </xf>
    <xf numFmtId="49" fontId="46" fillId="8" borderId="36" xfId="4" applyNumberFormat="1" applyFont="1" applyFill="1" applyBorder="1" applyAlignment="1">
      <alignment horizontal="left" vertical="center"/>
    </xf>
    <xf numFmtId="49" fontId="47" fillId="8" borderId="37" xfId="4" applyNumberFormat="1" applyFont="1" applyFill="1" applyBorder="1" applyAlignment="1">
      <alignment horizontal="left" vertical="center"/>
    </xf>
    <xf numFmtId="49" fontId="46" fillId="8" borderId="37" xfId="4" applyNumberFormat="1" applyFont="1" applyFill="1" applyBorder="1" applyAlignment="1">
      <alignment horizontal="left" vertical="center"/>
    </xf>
    <xf numFmtId="4" fontId="48" fillId="8" borderId="29" xfId="4" applyNumberFormat="1" applyFont="1" applyFill="1" applyBorder="1" applyAlignment="1">
      <alignment horizontal="right" vertical="center"/>
    </xf>
    <xf numFmtId="4" fontId="49" fillId="8" borderId="29" xfId="4" applyNumberFormat="1" applyFont="1" applyFill="1" applyBorder="1" applyAlignment="1">
      <alignment horizontal="right" vertical="center"/>
    </xf>
    <xf numFmtId="49" fontId="46" fillId="7" borderId="0" xfId="4" applyNumberFormat="1" applyFont="1" applyFill="1" applyAlignment="1">
      <alignment horizontal="left" vertical="center"/>
    </xf>
    <xf numFmtId="0" fontId="51" fillId="0" borderId="0" xfId="5" applyFont="1" applyAlignment="1">
      <alignment vertical="center"/>
    </xf>
    <xf numFmtId="0" fontId="52" fillId="0" borderId="0" xfId="5" applyFont="1" applyAlignment="1">
      <alignment horizontal="right" vertical="center"/>
    </xf>
    <xf numFmtId="0" fontId="52" fillId="0" borderId="0" xfId="5" applyFont="1" applyAlignment="1">
      <alignment horizontal="left" vertical="center" wrapText="1" indent="1"/>
    </xf>
    <xf numFmtId="2" fontId="52" fillId="0" borderId="0" xfId="5" applyNumberFormat="1" applyFont="1" applyAlignment="1">
      <alignment vertical="center"/>
    </xf>
    <xf numFmtId="0" fontId="51" fillId="0" borderId="0" xfId="5" applyFont="1" applyAlignment="1">
      <alignment vertical="top"/>
    </xf>
    <xf numFmtId="0" fontId="37" fillId="0" borderId="0" xfId="2" applyFont="1" applyFill="1" applyBorder="1"/>
    <xf numFmtId="0" fontId="0" fillId="0" borderId="0" xfId="0" applyProtection="1"/>
    <xf numFmtId="0" fontId="0" fillId="0" borderId="2" xfId="0" applyBorder="1" applyProtection="1"/>
    <xf numFmtId="0" fontId="0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5" borderId="7" xfId="0" applyFont="1" applyFill="1" applyBorder="1" applyAlignment="1" applyProtection="1">
      <alignment vertical="center"/>
    </xf>
    <xf numFmtId="0" fontId="5" fillId="5" borderId="7" xfId="0" applyFont="1" applyFill="1" applyBorder="1" applyAlignment="1" applyProtection="1">
      <alignment horizontal="right" vertical="center"/>
    </xf>
    <xf numFmtId="0" fontId="5" fillId="5" borderId="7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5" borderId="0" xfId="0" applyFont="1" applyFill="1" applyAlignment="1" applyProtection="1">
      <alignment vertical="center"/>
    </xf>
    <xf numFmtId="0" fontId="7" fillId="0" borderId="20" xfId="0" applyFont="1" applyBorder="1" applyAlignment="1" applyProtection="1">
      <alignment vertical="center"/>
    </xf>
    <xf numFmtId="0" fontId="8" fillId="0" borderId="20" xfId="0" applyFont="1" applyBorder="1" applyAlignment="1" applyProtection="1">
      <alignment vertical="center"/>
    </xf>
    <xf numFmtId="0" fontId="22" fillId="5" borderId="17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/>
    </xf>
    <xf numFmtId="0" fontId="9" fillId="0" borderId="0" xfId="0" applyFont="1" applyAlignment="1" applyProtection="1"/>
    <xf numFmtId="0" fontId="8" fillId="0" borderId="0" xfId="0" applyFont="1" applyAlignment="1" applyProtection="1">
      <alignment horizontal="left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167" fontId="22" fillId="3" borderId="22" xfId="0" applyNumberFormat="1" applyFont="1" applyFill="1" applyBorder="1" applyAlignment="1" applyProtection="1">
      <alignment vertical="center"/>
    </xf>
    <xf numFmtId="0" fontId="41" fillId="0" borderId="26" xfId="3" applyFont="1" applyBorder="1" applyAlignment="1" applyProtection="1">
      <alignment horizontal="center" vertical="top" wrapText="1" readingOrder="1"/>
    </xf>
    <xf numFmtId="0" fontId="41" fillId="0" borderId="26" xfId="3" applyFont="1" applyBorder="1" applyAlignment="1" applyProtection="1">
      <alignment vertical="top" wrapText="1" readingOrder="1"/>
    </xf>
    <xf numFmtId="0" fontId="42" fillId="0" borderId="0" xfId="3" applyFont="1" applyAlignment="1" applyProtection="1">
      <alignment horizontal="center" vertical="top" wrapText="1" readingOrder="1"/>
    </xf>
    <xf numFmtId="0" fontId="42" fillId="0" borderId="0" xfId="3" applyFont="1" applyAlignment="1" applyProtection="1">
      <alignment vertical="top" wrapText="1" readingOrder="1"/>
    </xf>
    <xf numFmtId="0" fontId="43" fillId="0" borderId="26" xfId="3" applyFont="1" applyBorder="1" applyAlignment="1" applyProtection="1">
      <alignment vertical="center" readingOrder="1"/>
    </xf>
    <xf numFmtId="0" fontId="44" fillId="0" borderId="26" xfId="3" applyFont="1" applyBorder="1" applyAlignment="1" applyProtection="1">
      <alignment vertical="center"/>
    </xf>
    <xf numFmtId="0" fontId="22" fillId="0" borderId="22" xfId="0" applyFont="1" applyBorder="1" applyAlignment="1" applyProtection="1">
      <alignment horizontal="center" vertical="center"/>
    </xf>
    <xf numFmtId="0" fontId="22" fillId="0" borderId="22" xfId="0" applyNumberFormat="1" applyFont="1" applyBorder="1" applyAlignment="1" applyProtection="1">
      <alignment horizontal="center" vertical="center"/>
    </xf>
    <xf numFmtId="0" fontId="33" fillId="0" borderId="22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/>
    </xf>
    <xf numFmtId="0" fontId="41" fillId="0" borderId="26" xfId="3" applyFont="1" applyBorder="1" applyAlignment="1" applyProtection="1">
      <alignment horizontal="center" vertical="top" wrapText="1" readingOrder="1"/>
      <protection locked="0"/>
    </xf>
    <xf numFmtId="0" fontId="44" fillId="0" borderId="26" xfId="3" applyFont="1" applyBorder="1" applyAlignment="1" applyProtection="1">
      <alignment vertical="center"/>
      <protection locked="0"/>
    </xf>
    <xf numFmtId="0" fontId="41" fillId="0" borderId="26" xfId="3" applyFont="1" applyBorder="1" applyAlignment="1" applyProtection="1">
      <alignment horizontal="center" vertical="center" wrapText="1" readingOrder="1"/>
      <protection locked="0"/>
    </xf>
    <xf numFmtId="168" fontId="42" fillId="0" borderId="0" xfId="3" applyNumberFormat="1" applyFont="1" applyAlignment="1" applyProtection="1">
      <alignment horizontal="center" vertical="top" wrapText="1" readingOrder="1"/>
      <protection locked="0"/>
    </xf>
    <xf numFmtId="0" fontId="41" fillId="0" borderId="26" xfId="3" applyFont="1" applyBorder="1" applyAlignment="1" applyProtection="1">
      <alignment horizontal="center" vertical="center" wrapText="1" readingOrder="1"/>
    </xf>
    <xf numFmtId="0" fontId="41" fillId="0" borderId="26" xfId="3" applyFont="1" applyBorder="1" applyAlignment="1" applyProtection="1">
      <alignment vertical="center" wrapText="1" readingOrder="1"/>
    </xf>
    <xf numFmtId="168" fontId="42" fillId="0" borderId="0" xfId="3" applyNumberFormat="1" applyFont="1" applyAlignment="1" applyProtection="1">
      <alignment horizontal="center" vertical="top" wrapText="1" readingOrder="1"/>
    </xf>
    <xf numFmtId="169" fontId="42" fillId="0" borderId="0" xfId="3" applyNumberFormat="1" applyFont="1" applyAlignment="1" applyProtection="1">
      <alignment horizontal="center" vertical="top" wrapText="1" readingOrder="1"/>
    </xf>
    <xf numFmtId="49" fontId="47" fillId="8" borderId="29" xfId="4" applyNumberFormat="1" applyFont="1" applyFill="1" applyBorder="1" applyAlignment="1" applyProtection="1">
      <alignment horizontal="center" vertical="top" wrapText="1"/>
      <protection locked="0"/>
    </xf>
    <xf numFmtId="49" fontId="47" fillId="9" borderId="32" xfId="4" applyNumberFormat="1" applyFont="1" applyFill="1" applyBorder="1" applyAlignment="1" applyProtection="1">
      <alignment horizontal="left" vertical="center"/>
      <protection locked="0"/>
    </xf>
    <xf numFmtId="4" fontId="46" fillId="7" borderId="35" xfId="4" applyNumberFormat="1" applyFont="1" applyFill="1" applyBorder="1" applyAlignment="1" applyProtection="1">
      <alignment horizontal="right" vertical="center"/>
      <protection locked="0"/>
    </xf>
    <xf numFmtId="2" fontId="51" fillId="0" borderId="0" xfId="5" applyNumberFormat="1" applyFont="1" applyAlignment="1" applyProtection="1">
      <alignment vertical="center"/>
    </xf>
    <xf numFmtId="2" fontId="52" fillId="0" borderId="0" xfId="5" applyNumberFormat="1" applyFont="1" applyAlignment="1" applyProtection="1">
      <alignment vertical="center"/>
    </xf>
    <xf numFmtId="0" fontId="51" fillId="10" borderId="38" xfId="5" applyFont="1" applyFill="1" applyBorder="1" applyAlignment="1" applyProtection="1">
      <alignment horizontal="right" vertical="center"/>
    </xf>
    <xf numFmtId="0" fontId="51" fillId="10" borderId="38" xfId="5" applyFont="1" applyFill="1" applyBorder="1" applyAlignment="1" applyProtection="1">
      <alignment horizontal="left" vertical="center" indent="1"/>
    </xf>
    <xf numFmtId="0" fontId="52" fillId="0" borderId="0" xfId="5" applyFont="1" applyAlignment="1" applyProtection="1">
      <alignment horizontal="right" vertical="center"/>
    </xf>
    <xf numFmtId="0" fontId="52" fillId="0" borderId="0" xfId="5" applyFont="1" applyAlignment="1" applyProtection="1">
      <alignment horizontal="left" vertical="center" wrapText="1" indent="1"/>
    </xf>
    <xf numFmtId="0" fontId="51" fillId="0" borderId="0" xfId="5" applyFont="1" applyAlignment="1" applyProtection="1">
      <alignment horizontal="center" vertical="center"/>
    </xf>
    <xf numFmtId="0" fontId="51" fillId="0" borderId="0" xfId="5" applyFont="1" applyAlignment="1" applyProtection="1">
      <alignment horizontal="left" vertical="center" wrapText="1" indent="1"/>
    </xf>
    <xf numFmtId="2" fontId="51" fillId="0" borderId="0" xfId="5" applyNumberFormat="1" applyFont="1" applyAlignment="1" applyProtection="1">
      <alignment vertical="top"/>
    </xf>
    <xf numFmtId="0" fontId="51" fillId="0" borderId="0" xfId="5" applyFont="1" applyAlignment="1" applyProtection="1">
      <alignment horizontal="left" vertical="center" indent="1"/>
    </xf>
    <xf numFmtId="0" fontId="52" fillId="0" borderId="2" xfId="5" applyFont="1" applyBorder="1" applyAlignment="1" applyProtection="1">
      <alignment horizontal="right" vertical="center"/>
    </xf>
    <xf numFmtId="0" fontId="52" fillId="0" borderId="2" xfId="5" applyFont="1" applyBorder="1" applyAlignment="1" applyProtection="1">
      <alignment horizontal="left" vertical="center" wrapText="1" indent="1"/>
    </xf>
    <xf numFmtId="2" fontId="52" fillId="0" borderId="2" xfId="5" applyNumberFormat="1" applyFont="1" applyBorder="1" applyAlignment="1" applyProtection="1">
      <alignment vertical="center"/>
    </xf>
    <xf numFmtId="0" fontId="51" fillId="0" borderId="0" xfId="5" applyFont="1" applyAlignment="1" applyProtection="1">
      <alignment horizontal="right" vertical="center"/>
    </xf>
    <xf numFmtId="4" fontId="51" fillId="0" borderId="0" xfId="5" applyNumberFormat="1" applyFont="1" applyAlignment="1" applyProtection="1">
      <alignment horizontal="center" vertical="center" wrapText="1"/>
    </xf>
    <xf numFmtId="0" fontId="51" fillId="0" borderId="0" xfId="5" applyFont="1" applyAlignment="1" applyProtection="1">
      <alignment horizontal="center" vertical="center" wrapText="1"/>
    </xf>
    <xf numFmtId="0" fontId="52" fillId="0" borderId="39" xfId="5" applyFont="1" applyBorder="1" applyAlignment="1" applyProtection="1">
      <alignment horizontal="right" vertical="center"/>
    </xf>
    <xf numFmtId="0" fontId="52" fillId="0" borderId="39" xfId="5" applyFont="1" applyBorder="1" applyAlignment="1" applyProtection="1">
      <alignment horizontal="left" vertical="center" wrapText="1" indent="1"/>
    </xf>
    <xf numFmtId="2" fontId="52" fillId="0" borderId="39" xfId="5" applyNumberFormat="1" applyFont="1" applyBorder="1" applyAlignment="1" applyProtection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64" fontId="16" fillId="0" borderId="0" xfId="0" applyNumberFormat="1" applyFont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9" fontId="3" fillId="3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" fillId="3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50" fillId="0" borderId="0" xfId="5" applyFont="1" applyAlignment="1">
      <alignment horizontal="center" vertical="center"/>
    </xf>
    <xf numFmtId="0" fontId="40" fillId="0" borderId="0" xfId="3" applyFont="1" applyAlignment="1">
      <alignment horizontal="center" vertical="top" wrapText="1" readingOrder="1"/>
    </xf>
    <xf numFmtId="0" fontId="37" fillId="0" borderId="0" xfId="2" applyFont="1" applyFill="1" applyBorder="1"/>
    <xf numFmtId="49" fontId="47" fillId="8" borderId="28" xfId="4" applyNumberFormat="1" applyFont="1" applyFill="1" applyBorder="1" applyAlignment="1">
      <alignment horizontal="center" vertical="top" wrapText="1"/>
    </xf>
    <xf numFmtId="49" fontId="46" fillId="7" borderId="34" xfId="4" applyNumberFormat="1" applyFont="1" applyFill="1" applyBorder="1" applyAlignment="1">
      <alignment horizontal="left" vertical="center" wrapText="1"/>
    </xf>
    <xf numFmtId="49" fontId="46" fillId="7" borderId="34" xfId="4" applyNumberFormat="1" applyFont="1" applyFill="1" applyBorder="1" applyAlignment="1">
      <alignment horizontal="left" vertical="center"/>
    </xf>
  </cellXfs>
  <cellStyles count="6">
    <cellStyle name="Hypertextové prepojenie" xfId="1" builtinId="8"/>
    <cellStyle name="Normal" xfId="3"/>
    <cellStyle name="Normálna 2" xfId="4"/>
    <cellStyle name="Normálna 3" xfId="5"/>
    <cellStyle name="normálne" xfId="0" builtinId="0" customBuiltin="1"/>
    <cellStyle name="Normálne 2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topLeftCell="A85" workbookViewId="0">
      <selection activeCell="AG95" sqref="AG95:AM95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281" t="s">
        <v>5</v>
      </c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312" t="s">
        <v>12</v>
      </c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R5" s="17"/>
      <c r="BE5" s="309" t="s">
        <v>13</v>
      </c>
      <c r="BS5" s="14" t="s">
        <v>6</v>
      </c>
    </row>
    <row r="6" spans="1:74" s="1" customFormat="1" ht="36.9" customHeight="1">
      <c r="B6" s="17"/>
      <c r="D6" s="23" t="s">
        <v>14</v>
      </c>
      <c r="K6" s="313" t="s">
        <v>15</v>
      </c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R6" s="17"/>
      <c r="BE6" s="310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310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21</v>
      </c>
      <c r="AR8" s="17"/>
      <c r="BE8" s="310"/>
      <c r="BS8" s="14" t="s">
        <v>6</v>
      </c>
    </row>
    <row r="9" spans="1:74" s="1" customFormat="1" ht="14.4" customHeight="1">
      <c r="B9" s="17"/>
      <c r="AR9" s="17"/>
      <c r="BE9" s="310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310"/>
      <c r="BS10" s="14" t="s">
        <v>6</v>
      </c>
    </row>
    <row r="11" spans="1:74" s="1" customFormat="1" ht="18.45" customHeight="1">
      <c r="B11" s="17"/>
      <c r="E11" s="22" t="s">
        <v>24</v>
      </c>
      <c r="AK11" s="24" t="s">
        <v>25</v>
      </c>
      <c r="AN11" s="22" t="s">
        <v>1</v>
      </c>
      <c r="AR11" s="17"/>
      <c r="BE11" s="310"/>
      <c r="BS11" s="14" t="s">
        <v>6</v>
      </c>
    </row>
    <row r="12" spans="1:74" s="1" customFormat="1" ht="6.9" customHeight="1">
      <c r="B12" s="17"/>
      <c r="AR12" s="17"/>
      <c r="BE12" s="310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23</v>
      </c>
      <c r="AN13" s="26" t="s">
        <v>27</v>
      </c>
      <c r="AR13" s="17"/>
      <c r="BE13" s="310"/>
      <c r="BS13" s="14" t="s">
        <v>6</v>
      </c>
    </row>
    <row r="14" spans="1:74" ht="13.2">
      <c r="B14" s="17"/>
      <c r="E14" s="314" t="s">
        <v>27</v>
      </c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5"/>
      <c r="AI14" s="315"/>
      <c r="AJ14" s="315"/>
      <c r="AK14" s="24" t="s">
        <v>25</v>
      </c>
      <c r="AN14" s="26" t="s">
        <v>27</v>
      </c>
      <c r="AR14" s="17"/>
      <c r="BE14" s="310"/>
      <c r="BS14" s="14" t="s">
        <v>6</v>
      </c>
    </row>
    <row r="15" spans="1:74" s="1" customFormat="1" ht="6.9" customHeight="1">
      <c r="B15" s="17"/>
      <c r="AR15" s="17"/>
      <c r="BE15" s="310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23</v>
      </c>
      <c r="AN16" s="22" t="s">
        <v>1</v>
      </c>
      <c r="AR16" s="17"/>
      <c r="BE16" s="310"/>
      <c r="BS16" s="14" t="s">
        <v>3</v>
      </c>
    </row>
    <row r="17" spans="1:71" s="1" customFormat="1" ht="18.45" customHeight="1">
      <c r="B17" s="17"/>
      <c r="E17" s="22" t="s">
        <v>29</v>
      </c>
      <c r="AK17" s="24" t="s">
        <v>25</v>
      </c>
      <c r="AN17" s="22" t="s">
        <v>1</v>
      </c>
      <c r="AR17" s="17"/>
      <c r="BE17" s="310"/>
      <c r="BS17" s="14" t="s">
        <v>30</v>
      </c>
    </row>
    <row r="18" spans="1:71" s="1" customFormat="1" ht="6.9" customHeight="1">
      <c r="B18" s="17"/>
      <c r="AR18" s="17"/>
      <c r="BE18" s="310"/>
      <c r="BS18" s="14" t="s">
        <v>31</v>
      </c>
    </row>
    <row r="19" spans="1:71" s="1" customFormat="1" ht="12" customHeight="1">
      <c r="B19" s="17"/>
      <c r="D19" s="24" t="s">
        <v>32</v>
      </c>
      <c r="AK19" s="24" t="s">
        <v>23</v>
      </c>
      <c r="AN19" s="22" t="s">
        <v>1</v>
      </c>
      <c r="AR19" s="17"/>
      <c r="BE19" s="310"/>
      <c r="BS19" s="14" t="s">
        <v>31</v>
      </c>
    </row>
    <row r="20" spans="1:71" s="1" customFormat="1" ht="18.45" customHeight="1">
      <c r="B20" s="17"/>
      <c r="E20" s="22" t="s">
        <v>19</v>
      </c>
      <c r="AK20" s="24" t="s">
        <v>25</v>
      </c>
      <c r="AN20" s="22" t="s">
        <v>1</v>
      </c>
      <c r="AR20" s="17"/>
      <c r="BE20" s="310"/>
      <c r="BS20" s="14" t="s">
        <v>30</v>
      </c>
    </row>
    <row r="21" spans="1:71" s="1" customFormat="1" ht="6.9" customHeight="1">
      <c r="B21" s="17"/>
      <c r="AR21" s="17"/>
      <c r="BE21" s="310"/>
    </row>
    <row r="22" spans="1:71" s="1" customFormat="1" ht="12" customHeight="1">
      <c r="B22" s="17"/>
      <c r="D22" s="24" t="s">
        <v>33</v>
      </c>
      <c r="AR22" s="17"/>
      <c r="BE22" s="310"/>
    </row>
    <row r="23" spans="1:71" s="1" customFormat="1" ht="16.5" customHeight="1">
      <c r="B23" s="17"/>
      <c r="E23" s="316" t="s">
        <v>1</v>
      </c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R23" s="17"/>
      <c r="BE23" s="310"/>
    </row>
    <row r="24" spans="1:71" s="1" customFormat="1" ht="6.9" customHeight="1">
      <c r="B24" s="17"/>
      <c r="AR24" s="17"/>
      <c r="BE24" s="310"/>
    </row>
    <row r="25" spans="1:71" s="1" customFormat="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310"/>
    </row>
    <row r="26" spans="1:71" s="2" customFormat="1" ht="25.95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17">
        <f>ROUND(AG94,2)</f>
        <v>0</v>
      </c>
      <c r="AL26" s="318"/>
      <c r="AM26" s="318"/>
      <c r="AN26" s="318"/>
      <c r="AO26" s="318"/>
      <c r="AP26" s="29"/>
      <c r="AQ26" s="29"/>
      <c r="AR26" s="30"/>
      <c r="BE26" s="310"/>
    </row>
    <row r="27" spans="1:71" s="2" customFormat="1" ht="6.9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310"/>
    </row>
    <row r="28" spans="1:71" s="2" customFormat="1" ht="13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19" t="s">
        <v>35</v>
      </c>
      <c r="M28" s="319"/>
      <c r="N28" s="319"/>
      <c r="O28" s="319"/>
      <c r="P28" s="319"/>
      <c r="Q28" s="29"/>
      <c r="R28" s="29"/>
      <c r="S28" s="29"/>
      <c r="T28" s="29"/>
      <c r="U28" s="29"/>
      <c r="V28" s="29"/>
      <c r="W28" s="319" t="s">
        <v>36</v>
      </c>
      <c r="X28" s="319"/>
      <c r="Y28" s="319"/>
      <c r="Z28" s="319"/>
      <c r="AA28" s="319"/>
      <c r="AB28" s="319"/>
      <c r="AC28" s="319"/>
      <c r="AD28" s="319"/>
      <c r="AE28" s="319"/>
      <c r="AF28" s="29"/>
      <c r="AG28" s="29"/>
      <c r="AH28" s="29"/>
      <c r="AI28" s="29"/>
      <c r="AJ28" s="29"/>
      <c r="AK28" s="319" t="s">
        <v>37</v>
      </c>
      <c r="AL28" s="319"/>
      <c r="AM28" s="319"/>
      <c r="AN28" s="319"/>
      <c r="AO28" s="319"/>
      <c r="AP28" s="29"/>
      <c r="AQ28" s="29"/>
      <c r="AR28" s="30"/>
      <c r="BE28" s="310"/>
    </row>
    <row r="29" spans="1:71" s="3" customFormat="1" ht="14.4" customHeight="1">
      <c r="B29" s="34"/>
      <c r="D29" s="24" t="s">
        <v>38</v>
      </c>
      <c r="F29" s="35" t="s">
        <v>39</v>
      </c>
      <c r="L29" s="304">
        <v>0.2</v>
      </c>
      <c r="M29" s="298"/>
      <c r="N29" s="298"/>
      <c r="O29" s="298"/>
      <c r="P29" s="298"/>
      <c r="Q29" s="36"/>
      <c r="R29" s="36"/>
      <c r="S29" s="36"/>
      <c r="T29" s="36"/>
      <c r="U29" s="36"/>
      <c r="V29" s="36"/>
      <c r="W29" s="297">
        <f>ROUND(AZ94, 2)</f>
        <v>0</v>
      </c>
      <c r="X29" s="298"/>
      <c r="Y29" s="298"/>
      <c r="Z29" s="298"/>
      <c r="AA29" s="298"/>
      <c r="AB29" s="298"/>
      <c r="AC29" s="298"/>
      <c r="AD29" s="298"/>
      <c r="AE29" s="298"/>
      <c r="AF29" s="36"/>
      <c r="AG29" s="36"/>
      <c r="AH29" s="36"/>
      <c r="AI29" s="36"/>
      <c r="AJ29" s="36"/>
      <c r="AK29" s="297">
        <f>ROUND(AV94, 2)</f>
        <v>0</v>
      </c>
      <c r="AL29" s="298"/>
      <c r="AM29" s="298"/>
      <c r="AN29" s="298"/>
      <c r="AO29" s="298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311"/>
    </row>
    <row r="30" spans="1:71" s="3" customFormat="1" ht="14.4" customHeight="1">
      <c r="B30" s="34"/>
      <c r="F30" s="35" t="s">
        <v>40</v>
      </c>
      <c r="L30" s="304">
        <v>0.2</v>
      </c>
      <c r="M30" s="298"/>
      <c r="N30" s="298"/>
      <c r="O30" s="298"/>
      <c r="P30" s="298"/>
      <c r="Q30" s="36"/>
      <c r="R30" s="36"/>
      <c r="S30" s="36"/>
      <c r="T30" s="36"/>
      <c r="U30" s="36"/>
      <c r="V30" s="36"/>
      <c r="W30" s="297">
        <f>ROUND(BA94, 2)</f>
        <v>0</v>
      </c>
      <c r="X30" s="298"/>
      <c r="Y30" s="298"/>
      <c r="Z30" s="298"/>
      <c r="AA30" s="298"/>
      <c r="AB30" s="298"/>
      <c r="AC30" s="298"/>
      <c r="AD30" s="298"/>
      <c r="AE30" s="298"/>
      <c r="AF30" s="36"/>
      <c r="AG30" s="36"/>
      <c r="AH30" s="36"/>
      <c r="AI30" s="36"/>
      <c r="AJ30" s="36"/>
      <c r="AK30" s="297">
        <f>ROUND(AW94, 2)</f>
        <v>0</v>
      </c>
      <c r="AL30" s="298"/>
      <c r="AM30" s="298"/>
      <c r="AN30" s="298"/>
      <c r="AO30" s="298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311"/>
    </row>
    <row r="31" spans="1:71" s="3" customFormat="1" ht="14.4" hidden="1" customHeight="1">
      <c r="B31" s="34"/>
      <c r="F31" s="24" t="s">
        <v>41</v>
      </c>
      <c r="L31" s="301">
        <v>0.2</v>
      </c>
      <c r="M31" s="300"/>
      <c r="N31" s="300"/>
      <c r="O31" s="300"/>
      <c r="P31" s="300"/>
      <c r="W31" s="299">
        <f>ROUND(BB94, 2)</f>
        <v>0</v>
      </c>
      <c r="X31" s="300"/>
      <c r="Y31" s="300"/>
      <c r="Z31" s="300"/>
      <c r="AA31" s="300"/>
      <c r="AB31" s="300"/>
      <c r="AC31" s="300"/>
      <c r="AD31" s="300"/>
      <c r="AE31" s="300"/>
      <c r="AK31" s="299">
        <v>0</v>
      </c>
      <c r="AL31" s="300"/>
      <c r="AM31" s="300"/>
      <c r="AN31" s="300"/>
      <c r="AO31" s="300"/>
      <c r="AR31" s="34"/>
      <c r="BE31" s="311"/>
    </row>
    <row r="32" spans="1:71" s="3" customFormat="1" ht="14.4" hidden="1" customHeight="1">
      <c r="B32" s="34"/>
      <c r="F32" s="24" t="s">
        <v>42</v>
      </c>
      <c r="L32" s="301">
        <v>0.2</v>
      </c>
      <c r="M32" s="300"/>
      <c r="N32" s="300"/>
      <c r="O32" s="300"/>
      <c r="P32" s="300"/>
      <c r="W32" s="299">
        <f>ROUND(BC94, 2)</f>
        <v>0</v>
      </c>
      <c r="X32" s="300"/>
      <c r="Y32" s="300"/>
      <c r="Z32" s="300"/>
      <c r="AA32" s="300"/>
      <c r="AB32" s="300"/>
      <c r="AC32" s="300"/>
      <c r="AD32" s="300"/>
      <c r="AE32" s="300"/>
      <c r="AK32" s="299">
        <v>0</v>
      </c>
      <c r="AL32" s="300"/>
      <c r="AM32" s="300"/>
      <c r="AN32" s="300"/>
      <c r="AO32" s="300"/>
      <c r="AR32" s="34"/>
      <c r="BE32" s="311"/>
    </row>
    <row r="33" spans="1:57" s="3" customFormat="1" ht="14.4" hidden="1" customHeight="1">
      <c r="B33" s="34"/>
      <c r="F33" s="35" t="s">
        <v>43</v>
      </c>
      <c r="L33" s="304">
        <v>0</v>
      </c>
      <c r="M33" s="298"/>
      <c r="N33" s="298"/>
      <c r="O33" s="298"/>
      <c r="P33" s="298"/>
      <c r="Q33" s="36"/>
      <c r="R33" s="36"/>
      <c r="S33" s="36"/>
      <c r="T33" s="36"/>
      <c r="U33" s="36"/>
      <c r="V33" s="36"/>
      <c r="W33" s="297">
        <f>ROUND(BD94, 2)</f>
        <v>0</v>
      </c>
      <c r="X33" s="298"/>
      <c r="Y33" s="298"/>
      <c r="Z33" s="298"/>
      <c r="AA33" s="298"/>
      <c r="AB33" s="298"/>
      <c r="AC33" s="298"/>
      <c r="AD33" s="298"/>
      <c r="AE33" s="298"/>
      <c r="AF33" s="36"/>
      <c r="AG33" s="36"/>
      <c r="AH33" s="36"/>
      <c r="AI33" s="36"/>
      <c r="AJ33" s="36"/>
      <c r="AK33" s="297">
        <v>0</v>
      </c>
      <c r="AL33" s="298"/>
      <c r="AM33" s="298"/>
      <c r="AN33" s="298"/>
      <c r="AO33" s="298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311"/>
    </row>
    <row r="34" spans="1:57" s="2" customFormat="1" ht="6.9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310"/>
    </row>
    <row r="35" spans="1:57" s="2" customFormat="1" ht="25.95" customHeight="1">
      <c r="A35" s="29"/>
      <c r="B35" s="30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305" t="s">
        <v>46</v>
      </c>
      <c r="Y35" s="306"/>
      <c r="Z35" s="306"/>
      <c r="AA35" s="306"/>
      <c r="AB35" s="306"/>
      <c r="AC35" s="40"/>
      <c r="AD35" s="40"/>
      <c r="AE35" s="40"/>
      <c r="AF35" s="40"/>
      <c r="AG35" s="40"/>
      <c r="AH35" s="40"/>
      <c r="AI35" s="40"/>
      <c r="AJ35" s="40"/>
      <c r="AK35" s="307">
        <f>SUM(AK26:AK33)</f>
        <v>0</v>
      </c>
      <c r="AL35" s="306"/>
      <c r="AM35" s="306"/>
      <c r="AN35" s="306"/>
      <c r="AO35" s="308"/>
      <c r="AP35" s="38"/>
      <c r="AQ35" s="38"/>
      <c r="AR35" s="30"/>
      <c r="BE35" s="29"/>
    </row>
    <row r="36" spans="1:57" s="2" customFormat="1" ht="6.9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42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9"/>
      <c r="B60" s="30"/>
      <c r="C60" s="29"/>
      <c r="D60" s="45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49</v>
      </c>
      <c r="AI60" s="32"/>
      <c r="AJ60" s="32"/>
      <c r="AK60" s="32"/>
      <c r="AL60" s="32"/>
      <c r="AM60" s="45" t="s">
        <v>50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9"/>
      <c r="B64" s="30"/>
      <c r="C64" s="29"/>
      <c r="D64" s="43" t="s">
        <v>51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52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9"/>
      <c r="B75" s="30"/>
      <c r="C75" s="29"/>
      <c r="D75" s="45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49</v>
      </c>
      <c r="AI75" s="32"/>
      <c r="AJ75" s="32"/>
      <c r="AK75" s="32"/>
      <c r="AL75" s="32"/>
      <c r="AM75" s="45" t="s">
        <v>50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0" s="2" customFormat="1" ht="6.9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0" s="2" customFormat="1" ht="24.9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0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0" s="4" customFormat="1" ht="12" customHeight="1">
      <c r="B84" s="51"/>
      <c r="C84" s="24" t="s">
        <v>11</v>
      </c>
      <c r="L84" s="4" t="str">
        <f>K5</f>
        <v>SO-01</v>
      </c>
      <c r="AR84" s="51"/>
    </row>
    <row r="85" spans="1:90" s="5" customFormat="1" ht="36.9" customHeight="1">
      <c r="B85" s="52"/>
      <c r="C85" s="53" t="s">
        <v>14</v>
      </c>
      <c r="L85" s="288" t="str">
        <f>K6</f>
        <v>Stavebné úpravy a zmena užívania stavby senníka Čremošné</v>
      </c>
      <c r="M85" s="289"/>
      <c r="N85" s="289"/>
      <c r="O85" s="289"/>
      <c r="P85" s="289"/>
      <c r="Q85" s="289"/>
      <c r="R85" s="289"/>
      <c r="S85" s="289"/>
      <c r="T85" s="289"/>
      <c r="U85" s="289"/>
      <c r="V85" s="289"/>
      <c r="W85" s="289"/>
      <c r="X85" s="289"/>
      <c r="Y85" s="289"/>
      <c r="Z85" s="289"/>
      <c r="AA85" s="289"/>
      <c r="AB85" s="289"/>
      <c r="AC85" s="289"/>
      <c r="AD85" s="289"/>
      <c r="AE85" s="289"/>
      <c r="AF85" s="289"/>
      <c r="AG85" s="289"/>
      <c r="AH85" s="289"/>
      <c r="AI85" s="289"/>
      <c r="AJ85" s="289"/>
      <c r="AR85" s="52"/>
    </row>
    <row r="86" spans="1:90" s="2" customFormat="1" ht="6.9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0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/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290" t="str">
        <f>IF(AN8= "","",AN8)</f>
        <v>13. 6. 2022</v>
      </c>
      <c r="AN87" s="290"/>
      <c r="AO87" s="29"/>
      <c r="AP87" s="29"/>
      <c r="AQ87" s="29"/>
      <c r="AR87" s="30"/>
      <c r="BE87" s="29"/>
    </row>
    <row r="88" spans="1:90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0" s="2" customFormat="1" ht="15.15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MORKY PETRÁNEK s.r.o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291" t="str">
        <f>IF(E17="","",E17)</f>
        <v>CREAT architects</v>
      </c>
      <c r="AN89" s="292"/>
      <c r="AO89" s="292"/>
      <c r="AP89" s="292"/>
      <c r="AQ89" s="29"/>
      <c r="AR89" s="30"/>
      <c r="AS89" s="293" t="s">
        <v>54</v>
      </c>
      <c r="AT89" s="294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0" s="2" customFormat="1" ht="15.15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291" t="str">
        <f>IF(E20="","",E20)</f>
        <v/>
      </c>
      <c r="AN90" s="292"/>
      <c r="AO90" s="292"/>
      <c r="AP90" s="292"/>
      <c r="AQ90" s="29"/>
      <c r="AR90" s="30"/>
      <c r="AS90" s="295"/>
      <c r="AT90" s="296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0" s="2" customFormat="1" ht="10.9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95"/>
      <c r="AT91" s="296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0" s="2" customFormat="1" ht="29.25" customHeight="1">
      <c r="A92" s="29"/>
      <c r="B92" s="30"/>
      <c r="C92" s="283" t="s">
        <v>55</v>
      </c>
      <c r="D92" s="284"/>
      <c r="E92" s="284"/>
      <c r="F92" s="284"/>
      <c r="G92" s="284"/>
      <c r="H92" s="60"/>
      <c r="I92" s="285" t="s">
        <v>56</v>
      </c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  <c r="AA92" s="284"/>
      <c r="AB92" s="284"/>
      <c r="AC92" s="284"/>
      <c r="AD92" s="284"/>
      <c r="AE92" s="284"/>
      <c r="AF92" s="284"/>
      <c r="AG92" s="286" t="s">
        <v>57</v>
      </c>
      <c r="AH92" s="284"/>
      <c r="AI92" s="284"/>
      <c r="AJ92" s="284"/>
      <c r="AK92" s="284"/>
      <c r="AL92" s="284"/>
      <c r="AM92" s="284"/>
      <c r="AN92" s="285" t="s">
        <v>58</v>
      </c>
      <c r="AO92" s="284"/>
      <c r="AP92" s="287"/>
      <c r="AQ92" s="61" t="s">
        <v>59</v>
      </c>
      <c r="AR92" s="30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  <c r="BE92" s="29"/>
    </row>
    <row r="93" spans="1:90" s="2" customFormat="1" ht="10.9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0" s="6" customFormat="1" ht="32.4" customHeight="1">
      <c r="B94" s="68"/>
      <c r="C94" s="69" t="s">
        <v>72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79">
        <f>ROUND(AG95,2)</f>
        <v>0</v>
      </c>
      <c r="AH94" s="279"/>
      <c r="AI94" s="279"/>
      <c r="AJ94" s="279"/>
      <c r="AK94" s="279"/>
      <c r="AL94" s="279"/>
      <c r="AM94" s="279"/>
      <c r="AN94" s="280">
        <f>SUM(AG94,AT94)</f>
        <v>0</v>
      </c>
      <c r="AO94" s="280"/>
      <c r="AP94" s="280"/>
      <c r="AQ94" s="72" t="s">
        <v>1</v>
      </c>
      <c r="AR94" s="68"/>
      <c r="AS94" s="73">
        <f>ROUND(AS95,2)</f>
        <v>0</v>
      </c>
      <c r="AT94" s="74">
        <f>ROUND(SUM(AV94:AW94),2)</f>
        <v>0</v>
      </c>
      <c r="AU94" s="75">
        <f>ROUND(AU95,5)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ROUND(AZ95,2)</f>
        <v>0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73</v>
      </c>
      <c r="BT94" s="77" t="s">
        <v>74</v>
      </c>
      <c r="BV94" s="77" t="s">
        <v>75</v>
      </c>
      <c r="BW94" s="77" t="s">
        <v>4</v>
      </c>
      <c r="BX94" s="77" t="s">
        <v>76</v>
      </c>
      <c r="CL94" s="77" t="s">
        <v>1</v>
      </c>
    </row>
    <row r="95" spans="1:90" s="7" customFormat="1" ht="24.75" customHeight="1">
      <c r="A95" s="78" t="s">
        <v>77</v>
      </c>
      <c r="B95" s="79"/>
      <c r="C95" s="80"/>
      <c r="D95" s="278" t="s">
        <v>12</v>
      </c>
      <c r="E95" s="278"/>
      <c r="F95" s="278"/>
      <c r="G95" s="278"/>
      <c r="H95" s="278"/>
      <c r="I95" s="81"/>
      <c r="J95" s="278" t="s">
        <v>15</v>
      </c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8"/>
      <c r="Z95" s="278"/>
      <c r="AA95" s="278"/>
      <c r="AB95" s="278"/>
      <c r="AC95" s="278"/>
      <c r="AD95" s="278"/>
      <c r="AE95" s="278"/>
      <c r="AF95" s="278"/>
      <c r="AG95" s="302">
        <f>'SO-01 - Stavebné úpravy a...'!J28</f>
        <v>0</v>
      </c>
      <c r="AH95" s="303"/>
      <c r="AI95" s="303"/>
      <c r="AJ95" s="303"/>
      <c r="AK95" s="303"/>
      <c r="AL95" s="303"/>
      <c r="AM95" s="303"/>
      <c r="AN95" s="302">
        <f>SUM(AG95,AT95)</f>
        <v>0</v>
      </c>
      <c r="AO95" s="303"/>
      <c r="AP95" s="303"/>
      <c r="AQ95" s="82" t="s">
        <v>78</v>
      </c>
      <c r="AR95" s="79"/>
      <c r="AS95" s="83">
        <v>0</v>
      </c>
      <c r="AT95" s="84">
        <f>ROUND(SUM(AV95:AW95),2)</f>
        <v>0</v>
      </c>
      <c r="AU95" s="85">
        <f>'SO-01 - Stavebné úpravy a...'!P127</f>
        <v>0</v>
      </c>
      <c r="AV95" s="84">
        <f>'SO-01 - Stavebné úpravy a...'!J31</f>
        <v>0</v>
      </c>
      <c r="AW95" s="84">
        <f>'SO-01 - Stavebné úpravy a...'!J32</f>
        <v>0</v>
      </c>
      <c r="AX95" s="84">
        <f>'SO-01 - Stavebné úpravy a...'!J33</f>
        <v>0</v>
      </c>
      <c r="AY95" s="84">
        <f>'SO-01 - Stavebné úpravy a...'!J34</f>
        <v>0</v>
      </c>
      <c r="AZ95" s="84">
        <f>'SO-01 - Stavebné úpravy a...'!F31</f>
        <v>0</v>
      </c>
      <c r="BA95" s="84">
        <f>'SO-01 - Stavebné úpravy a...'!F32</f>
        <v>0</v>
      </c>
      <c r="BB95" s="84">
        <f>'SO-01 - Stavebné úpravy a...'!F33</f>
        <v>0</v>
      </c>
      <c r="BC95" s="84">
        <f>'SO-01 - Stavebné úpravy a...'!F34</f>
        <v>0</v>
      </c>
      <c r="BD95" s="86">
        <f>'SO-01 - Stavebné úpravy a...'!F35</f>
        <v>0</v>
      </c>
      <c r="BT95" s="87" t="s">
        <v>79</v>
      </c>
      <c r="BU95" s="87" t="s">
        <v>80</v>
      </c>
      <c r="BV95" s="87" t="s">
        <v>75</v>
      </c>
      <c r="BW95" s="87" t="s">
        <v>4</v>
      </c>
      <c r="BX95" s="87" t="s">
        <v>76</v>
      </c>
      <c r="CL95" s="87" t="s">
        <v>1</v>
      </c>
    </row>
    <row r="96" spans="1:90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" customHeight="1">
      <c r="A97" s="29"/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sheetProtection sheet="1" objects="1" scenarios="1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N95:AP95"/>
    <mergeCell ref="AG95:AM95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</mergeCells>
  <hyperlinks>
    <hyperlink ref="A95" location="'SO-01 - Stavebné úpravy a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98"/>
  <sheetViews>
    <sheetView showGridLines="0" tabSelected="1" topLeftCell="A80" workbookViewId="0">
      <selection activeCell="H130" sqref="H13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200" customWidth="1"/>
    <col min="6" max="6" width="50.85546875" style="200" customWidth="1"/>
    <col min="7" max="7" width="7.42578125" style="200" customWidth="1"/>
    <col min="8" max="8" width="14" style="200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E2" s="200"/>
      <c r="F2" s="200"/>
      <c r="G2" s="200"/>
      <c r="H2" s="200"/>
      <c r="L2" s="281" t="s">
        <v>5</v>
      </c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4" t="s">
        <v>4</v>
      </c>
    </row>
    <row r="3" spans="1:46" s="1" customFormat="1" ht="6.9" customHeight="1">
      <c r="B3" s="15"/>
      <c r="C3" s="16"/>
      <c r="D3" s="16"/>
      <c r="E3" s="201"/>
      <c r="F3" s="201"/>
      <c r="G3" s="201"/>
      <c r="H3" s="201"/>
      <c r="I3" s="16"/>
      <c r="J3" s="16"/>
      <c r="K3" s="16"/>
      <c r="L3" s="17"/>
      <c r="AT3" s="14" t="s">
        <v>74</v>
      </c>
    </row>
    <row r="4" spans="1:46" s="1" customFormat="1" ht="24.9" customHeight="1">
      <c r="B4" s="17"/>
      <c r="D4" s="18" t="s">
        <v>81</v>
      </c>
      <c r="E4" s="200"/>
      <c r="F4" s="200"/>
      <c r="G4" s="200"/>
      <c r="H4" s="200"/>
      <c r="L4" s="17"/>
      <c r="M4" s="88" t="s">
        <v>9</v>
      </c>
      <c r="AT4" s="14" t="s">
        <v>3</v>
      </c>
    </row>
    <row r="5" spans="1:46" s="1" customFormat="1" ht="6.9" customHeight="1">
      <c r="B5" s="17"/>
      <c r="E5" s="200"/>
      <c r="F5" s="200"/>
      <c r="G5" s="200"/>
      <c r="H5" s="200"/>
      <c r="L5" s="17"/>
    </row>
    <row r="6" spans="1:46" s="2" customFormat="1" ht="12" customHeight="1">
      <c r="A6" s="29"/>
      <c r="B6" s="30"/>
      <c r="C6" s="29"/>
      <c r="D6" s="24" t="s">
        <v>14</v>
      </c>
      <c r="E6" s="202"/>
      <c r="F6" s="202"/>
      <c r="G6" s="202"/>
      <c r="H6" s="202"/>
      <c r="I6" s="29"/>
      <c r="J6" s="29"/>
      <c r="K6" s="29"/>
      <c r="L6" s="42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46" s="2" customFormat="1" ht="16.5" customHeight="1">
      <c r="A7" s="29"/>
      <c r="B7" s="30"/>
      <c r="C7" s="29"/>
      <c r="D7" s="29"/>
      <c r="E7" s="320" t="s">
        <v>15</v>
      </c>
      <c r="F7" s="321"/>
      <c r="G7" s="321"/>
      <c r="H7" s="321"/>
      <c r="I7" s="29"/>
      <c r="J7" s="29"/>
      <c r="K7" s="29"/>
      <c r="L7" s="42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46" s="2" customFormat="1">
      <c r="A8" s="29"/>
      <c r="B8" s="30"/>
      <c r="C8" s="29"/>
      <c r="D8" s="29"/>
      <c r="E8" s="202"/>
      <c r="F8" s="202"/>
      <c r="G8" s="202"/>
      <c r="H8" s="202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2" customHeight="1">
      <c r="A9" s="29"/>
      <c r="B9" s="30"/>
      <c r="C9" s="29"/>
      <c r="D9" s="24" t="s">
        <v>16</v>
      </c>
      <c r="E9" s="202"/>
      <c r="F9" s="203" t="s">
        <v>1</v>
      </c>
      <c r="G9" s="202"/>
      <c r="H9" s="202"/>
      <c r="I9" s="24" t="s">
        <v>17</v>
      </c>
      <c r="J9" s="22" t="s">
        <v>1</v>
      </c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18</v>
      </c>
      <c r="E10" s="202"/>
      <c r="F10" s="203" t="s">
        <v>19</v>
      </c>
      <c r="G10" s="202"/>
      <c r="H10" s="202"/>
      <c r="I10" s="24" t="s">
        <v>20</v>
      </c>
      <c r="J10" s="55" t="str">
        <f>'Rekapitulácia stavby'!AN8</f>
        <v>13. 6. 2022</v>
      </c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0.95" customHeight="1">
      <c r="A11" s="29"/>
      <c r="B11" s="30"/>
      <c r="C11" s="29"/>
      <c r="D11" s="29"/>
      <c r="E11" s="202"/>
      <c r="F11" s="202"/>
      <c r="G11" s="202"/>
      <c r="H11" s="202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22</v>
      </c>
      <c r="E12" s="202"/>
      <c r="F12" s="202"/>
      <c r="G12" s="202"/>
      <c r="H12" s="202"/>
      <c r="I12" s="24" t="s">
        <v>23</v>
      </c>
      <c r="J12" s="22" t="s">
        <v>1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8" customHeight="1">
      <c r="A13" s="29"/>
      <c r="B13" s="30"/>
      <c r="C13" s="29"/>
      <c r="D13" s="29"/>
      <c r="E13" s="203" t="s">
        <v>24</v>
      </c>
      <c r="F13" s="202"/>
      <c r="G13" s="202"/>
      <c r="H13" s="202"/>
      <c r="I13" s="24" t="s">
        <v>25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6.9" customHeight="1">
      <c r="A14" s="29"/>
      <c r="B14" s="30"/>
      <c r="C14" s="29"/>
      <c r="D14" s="29"/>
      <c r="E14" s="202"/>
      <c r="F14" s="202"/>
      <c r="G14" s="202"/>
      <c r="H14" s="202"/>
      <c r="I14" s="29"/>
      <c r="J14" s="29"/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26</v>
      </c>
      <c r="E15" s="202"/>
      <c r="F15" s="202"/>
      <c r="G15" s="202"/>
      <c r="H15" s="202"/>
      <c r="I15" s="24" t="s">
        <v>23</v>
      </c>
      <c r="J15" s="25" t="str">
        <f>'Rekapitulácia stavby'!AN13</f>
        <v>Vyplň údaj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8" customHeight="1">
      <c r="A16" s="29"/>
      <c r="B16" s="30"/>
      <c r="C16" s="29"/>
      <c r="D16" s="29"/>
      <c r="E16" s="322" t="str">
        <f>'Rekapitulácia stavby'!E14</f>
        <v>Vyplň údaj</v>
      </c>
      <c r="F16" s="323"/>
      <c r="G16" s="323"/>
      <c r="H16" s="323"/>
      <c r="I16" s="24" t="s">
        <v>25</v>
      </c>
      <c r="J16" s="25" t="str">
        <f>'Rekapitulácia stavby'!AN14</f>
        <v>Vyplň údaj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6.9" customHeight="1">
      <c r="A17" s="29"/>
      <c r="B17" s="30"/>
      <c r="C17" s="29"/>
      <c r="D17" s="29"/>
      <c r="E17" s="202"/>
      <c r="F17" s="202"/>
      <c r="G17" s="202"/>
      <c r="H17" s="202"/>
      <c r="I17" s="29"/>
      <c r="J17" s="29"/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28</v>
      </c>
      <c r="E18" s="202"/>
      <c r="F18" s="202"/>
      <c r="G18" s="202"/>
      <c r="H18" s="202"/>
      <c r="I18" s="24" t="s">
        <v>23</v>
      </c>
      <c r="J18" s="22" t="s">
        <v>1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03" t="s">
        <v>29</v>
      </c>
      <c r="F19" s="202"/>
      <c r="G19" s="202"/>
      <c r="H19" s="202"/>
      <c r="I19" s="24" t="s">
        <v>25</v>
      </c>
      <c r="J19" s="22" t="s">
        <v>1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" customHeight="1">
      <c r="A20" s="29"/>
      <c r="B20" s="30"/>
      <c r="C20" s="29"/>
      <c r="D20" s="29"/>
      <c r="E20" s="202"/>
      <c r="F20" s="202"/>
      <c r="G20" s="202"/>
      <c r="H20" s="202"/>
      <c r="I20" s="29"/>
      <c r="J20" s="29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32</v>
      </c>
      <c r="E21" s="202"/>
      <c r="F21" s="202"/>
      <c r="G21" s="202"/>
      <c r="H21" s="202"/>
      <c r="I21" s="24" t="s">
        <v>23</v>
      </c>
      <c r="J21" s="22" t="str">
        <f>IF('Rekapitulácia stavby'!AN19="","",'Rekapitulácia stavby'!AN19)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03" t="str">
        <f>IF('Rekapitulácia stavby'!E20="","",'Rekapitulácia stavby'!E20)</f>
        <v xml:space="preserve"> </v>
      </c>
      <c r="F22" s="202"/>
      <c r="G22" s="202"/>
      <c r="H22" s="202"/>
      <c r="I22" s="24" t="s">
        <v>25</v>
      </c>
      <c r="J22" s="22" t="str">
        <f>IF('Rekapitulácia stavby'!AN20="","",'Rekapitulácia stavby'!AN20)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" customHeight="1">
      <c r="A23" s="29"/>
      <c r="B23" s="30"/>
      <c r="C23" s="29"/>
      <c r="D23" s="29"/>
      <c r="E23" s="202"/>
      <c r="F23" s="202"/>
      <c r="G23" s="202"/>
      <c r="H23" s="202"/>
      <c r="I23" s="29"/>
      <c r="J23" s="29"/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33</v>
      </c>
      <c r="E24" s="202"/>
      <c r="F24" s="202"/>
      <c r="G24" s="202"/>
      <c r="H24" s="202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8" customFormat="1" ht="16.5" customHeight="1">
      <c r="A25" s="89"/>
      <c r="B25" s="90"/>
      <c r="C25" s="89"/>
      <c r="D25" s="89"/>
      <c r="E25" s="324" t="s">
        <v>1</v>
      </c>
      <c r="F25" s="324"/>
      <c r="G25" s="324"/>
      <c r="H25" s="324"/>
      <c r="I25" s="89"/>
      <c r="J25" s="89"/>
      <c r="K25" s="89"/>
      <c r="L25" s="91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</row>
    <row r="26" spans="1:31" s="2" customFormat="1" ht="6.9" customHeight="1">
      <c r="A26" s="29"/>
      <c r="B26" s="30"/>
      <c r="C26" s="29"/>
      <c r="D26" s="29"/>
      <c r="E26" s="202"/>
      <c r="F26" s="202"/>
      <c r="G26" s="202"/>
      <c r="H26" s="202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" customHeight="1">
      <c r="A27" s="29"/>
      <c r="B27" s="30"/>
      <c r="C27" s="29"/>
      <c r="D27" s="66"/>
      <c r="E27" s="204"/>
      <c r="F27" s="204"/>
      <c r="G27" s="204"/>
      <c r="H27" s="204"/>
      <c r="I27" s="66"/>
      <c r="J27" s="66"/>
      <c r="K27" s="66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25.35" customHeight="1">
      <c r="A28" s="29"/>
      <c r="B28" s="30"/>
      <c r="C28" s="29"/>
      <c r="D28" s="92" t="s">
        <v>34</v>
      </c>
      <c r="E28" s="202"/>
      <c r="F28" s="202"/>
      <c r="G28" s="202"/>
      <c r="H28" s="202"/>
      <c r="I28" s="29"/>
      <c r="J28" s="71">
        <f>ROUND(J127, 2)</f>
        <v>0</v>
      </c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6"/>
      <c r="E29" s="204"/>
      <c r="F29" s="204"/>
      <c r="G29" s="204"/>
      <c r="H29" s="204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" customHeight="1">
      <c r="A30" s="29"/>
      <c r="B30" s="30"/>
      <c r="C30" s="29"/>
      <c r="D30" s="29"/>
      <c r="E30" s="202"/>
      <c r="F30" s="205" t="s">
        <v>36</v>
      </c>
      <c r="G30" s="202"/>
      <c r="H30" s="202"/>
      <c r="I30" s="33" t="s">
        <v>35</v>
      </c>
      <c r="J30" s="33" t="s">
        <v>37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" customHeight="1">
      <c r="A31" s="29"/>
      <c r="B31" s="30"/>
      <c r="C31" s="29"/>
      <c r="D31" s="93" t="s">
        <v>38</v>
      </c>
      <c r="E31" s="206" t="s">
        <v>39</v>
      </c>
      <c r="F31" s="207">
        <f>ROUND((SUM(BE127:BE197)),  2)</f>
        <v>0</v>
      </c>
      <c r="G31" s="208"/>
      <c r="H31" s="208"/>
      <c r="I31" s="95">
        <v>0.2</v>
      </c>
      <c r="J31" s="94">
        <f>ROUND(((SUM(BE127:BE197))*I31),  2)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06" t="s">
        <v>40</v>
      </c>
      <c r="F32" s="207">
        <f>ROUND((SUM(BF127:BF197)),  2)</f>
        <v>0</v>
      </c>
      <c r="G32" s="208"/>
      <c r="H32" s="208"/>
      <c r="I32" s="95">
        <v>0.2</v>
      </c>
      <c r="J32" s="94">
        <f>ROUND(((SUM(BF127:BF197))*I32), 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hidden="1" customHeight="1">
      <c r="A33" s="29"/>
      <c r="B33" s="30"/>
      <c r="C33" s="29"/>
      <c r="D33" s="29"/>
      <c r="E33" s="209" t="s">
        <v>41</v>
      </c>
      <c r="F33" s="210">
        <f>ROUND((SUM(BG127:BG197)),  2)</f>
        <v>0</v>
      </c>
      <c r="G33" s="202"/>
      <c r="H33" s="202"/>
      <c r="I33" s="97">
        <v>0.2</v>
      </c>
      <c r="J33" s="96">
        <f>0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hidden="1" customHeight="1">
      <c r="A34" s="29"/>
      <c r="B34" s="30"/>
      <c r="C34" s="29"/>
      <c r="D34" s="29"/>
      <c r="E34" s="209" t="s">
        <v>42</v>
      </c>
      <c r="F34" s="210">
        <f>ROUND((SUM(BH127:BH197)),  2)</f>
        <v>0</v>
      </c>
      <c r="G34" s="202"/>
      <c r="H34" s="202"/>
      <c r="I34" s="97">
        <v>0.2</v>
      </c>
      <c r="J34" s="96">
        <f>0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06" t="s">
        <v>43</v>
      </c>
      <c r="F35" s="207">
        <f>ROUND((SUM(BI127:BI197)),  2)</f>
        <v>0</v>
      </c>
      <c r="G35" s="208"/>
      <c r="H35" s="208"/>
      <c r="I35" s="95">
        <v>0</v>
      </c>
      <c r="J35" s="94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6.9" customHeight="1">
      <c r="A36" s="29"/>
      <c r="B36" s="30"/>
      <c r="C36" s="29"/>
      <c r="D36" s="29"/>
      <c r="E36" s="202"/>
      <c r="F36" s="202"/>
      <c r="G36" s="202"/>
      <c r="H36" s="202"/>
      <c r="I36" s="29"/>
      <c r="J36" s="29"/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25.35" customHeight="1">
      <c r="A37" s="29"/>
      <c r="B37" s="30"/>
      <c r="C37" s="98"/>
      <c r="D37" s="99" t="s">
        <v>44</v>
      </c>
      <c r="E37" s="211"/>
      <c r="F37" s="211"/>
      <c r="G37" s="212" t="s">
        <v>45</v>
      </c>
      <c r="H37" s="213" t="s">
        <v>46</v>
      </c>
      <c r="I37" s="60"/>
      <c r="J37" s="100">
        <f>SUM(J28:J35)</f>
        <v>0</v>
      </c>
      <c r="K37" s="101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" customHeight="1">
      <c r="A38" s="29"/>
      <c r="B38" s="30"/>
      <c r="C38" s="29"/>
      <c r="D38" s="29"/>
      <c r="E38" s="202"/>
      <c r="F38" s="202"/>
      <c r="G38" s="202"/>
      <c r="H38" s="202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1" customFormat="1" ht="14.4" customHeight="1">
      <c r="B39" s="17"/>
      <c r="E39" s="200"/>
      <c r="F39" s="200"/>
      <c r="G39" s="200"/>
      <c r="H39" s="200"/>
      <c r="L39" s="17"/>
    </row>
    <row r="40" spans="1:31" s="1" customFormat="1" ht="14.4" customHeight="1">
      <c r="B40" s="17"/>
      <c r="E40" s="200"/>
      <c r="F40" s="200"/>
      <c r="G40" s="200"/>
      <c r="H40" s="200"/>
      <c r="L40" s="17"/>
    </row>
    <row r="41" spans="1:31" s="1" customFormat="1" ht="14.4" customHeight="1">
      <c r="B41" s="17"/>
      <c r="E41" s="200"/>
      <c r="F41" s="200"/>
      <c r="G41" s="200"/>
      <c r="H41" s="200"/>
      <c r="L41" s="17"/>
    </row>
    <row r="42" spans="1:31" s="1" customFormat="1" ht="14.4" customHeight="1">
      <c r="B42" s="17"/>
      <c r="E42" s="200"/>
      <c r="F42" s="200"/>
      <c r="G42" s="200"/>
      <c r="H42" s="200"/>
      <c r="L42" s="17"/>
    </row>
    <row r="43" spans="1:31" s="1" customFormat="1" ht="14.4" customHeight="1">
      <c r="B43" s="17"/>
      <c r="E43" s="200"/>
      <c r="F43" s="200"/>
      <c r="G43" s="200"/>
      <c r="H43" s="200"/>
      <c r="L43" s="17"/>
    </row>
    <row r="44" spans="1:31" s="1" customFormat="1" ht="14.4" customHeight="1">
      <c r="B44" s="17"/>
      <c r="E44" s="200"/>
      <c r="F44" s="200"/>
      <c r="G44" s="200"/>
      <c r="H44" s="200"/>
      <c r="L44" s="17"/>
    </row>
    <row r="45" spans="1:31" s="1" customFormat="1" ht="14.4" customHeight="1">
      <c r="B45" s="17"/>
      <c r="E45" s="200"/>
      <c r="F45" s="200"/>
      <c r="G45" s="200"/>
      <c r="H45" s="200"/>
      <c r="L45" s="17"/>
    </row>
    <row r="46" spans="1:31" s="1" customFormat="1" ht="14.4" customHeight="1">
      <c r="B46" s="17"/>
      <c r="E46" s="200"/>
      <c r="F46" s="200"/>
      <c r="G46" s="200"/>
      <c r="H46" s="200"/>
      <c r="L46" s="17"/>
    </row>
    <row r="47" spans="1:31" s="1" customFormat="1" ht="14.4" customHeight="1">
      <c r="B47" s="17"/>
      <c r="E47" s="200"/>
      <c r="F47" s="200"/>
      <c r="G47" s="200"/>
      <c r="H47" s="200"/>
      <c r="L47" s="17"/>
    </row>
    <row r="48" spans="1:31" s="1" customFormat="1" ht="14.4" customHeight="1">
      <c r="B48" s="17"/>
      <c r="E48" s="200"/>
      <c r="F48" s="200"/>
      <c r="G48" s="200"/>
      <c r="H48" s="200"/>
      <c r="L48" s="17"/>
    </row>
    <row r="49" spans="1:31" s="1" customFormat="1" ht="14.4" customHeight="1">
      <c r="B49" s="17"/>
      <c r="E49" s="200"/>
      <c r="F49" s="200"/>
      <c r="G49" s="200"/>
      <c r="H49" s="200"/>
      <c r="L49" s="17"/>
    </row>
    <row r="50" spans="1:31" s="2" customFormat="1" ht="14.4" customHeight="1">
      <c r="B50" s="42"/>
      <c r="D50" s="43" t="s">
        <v>47</v>
      </c>
      <c r="E50" s="214"/>
      <c r="F50" s="214"/>
      <c r="G50" s="215" t="s">
        <v>48</v>
      </c>
      <c r="H50" s="21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5" t="s">
        <v>49</v>
      </c>
      <c r="E61" s="216"/>
      <c r="F61" s="217" t="s">
        <v>50</v>
      </c>
      <c r="G61" s="218" t="s">
        <v>49</v>
      </c>
      <c r="H61" s="216"/>
      <c r="I61" s="32"/>
      <c r="J61" s="102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3" t="s">
        <v>51</v>
      </c>
      <c r="E65" s="219"/>
      <c r="F65" s="219"/>
      <c r="G65" s="215" t="s">
        <v>52</v>
      </c>
      <c r="H65" s="219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5" t="s">
        <v>49</v>
      </c>
      <c r="E76" s="216"/>
      <c r="F76" s="217" t="s">
        <v>50</v>
      </c>
      <c r="G76" s="218" t="s">
        <v>49</v>
      </c>
      <c r="H76" s="216"/>
      <c r="I76" s="32"/>
      <c r="J76" s="102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7"/>
      <c r="C77" s="48"/>
      <c r="D77" s="48"/>
      <c r="E77" s="220"/>
      <c r="F77" s="220"/>
      <c r="G77" s="220"/>
      <c r="H77" s="220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hidden="1" customHeight="1">
      <c r="A81" s="29"/>
      <c r="B81" s="49"/>
      <c r="C81" s="50"/>
      <c r="D81" s="50"/>
      <c r="E81" s="221"/>
      <c r="F81" s="221"/>
      <c r="G81" s="221"/>
      <c r="H81" s="221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hidden="1" customHeight="1">
      <c r="A82" s="29"/>
      <c r="B82" s="30"/>
      <c r="C82" s="18" t="s">
        <v>82</v>
      </c>
      <c r="D82" s="29"/>
      <c r="E82" s="202"/>
      <c r="F82" s="202"/>
      <c r="G82" s="202"/>
      <c r="H82" s="202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hidden="1" customHeight="1">
      <c r="A83" s="29"/>
      <c r="B83" s="30"/>
      <c r="C83" s="29"/>
      <c r="D83" s="29"/>
      <c r="E83" s="202"/>
      <c r="F83" s="202"/>
      <c r="G83" s="202"/>
      <c r="H83" s="202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14</v>
      </c>
      <c r="D84" s="29"/>
      <c r="E84" s="202"/>
      <c r="F84" s="202"/>
      <c r="G84" s="202"/>
      <c r="H84" s="202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320" t="str">
        <f>E7</f>
        <v>Stavebné úpravy a zmena užívania stavby senníka Čremošné</v>
      </c>
      <c r="F85" s="321"/>
      <c r="G85" s="321"/>
      <c r="H85" s="32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6.9" hidden="1" customHeight="1">
      <c r="A86" s="29"/>
      <c r="B86" s="30"/>
      <c r="C86" s="29"/>
      <c r="D86" s="29"/>
      <c r="E86" s="202"/>
      <c r="F86" s="202"/>
      <c r="G86" s="202"/>
      <c r="H86" s="202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2" hidden="1" customHeight="1">
      <c r="A87" s="29"/>
      <c r="B87" s="30"/>
      <c r="C87" s="24" t="s">
        <v>18</v>
      </c>
      <c r="D87" s="29"/>
      <c r="E87" s="202"/>
      <c r="F87" s="203" t="str">
        <f>F10</f>
        <v/>
      </c>
      <c r="G87" s="202"/>
      <c r="H87" s="202"/>
      <c r="I87" s="24" t="s">
        <v>20</v>
      </c>
      <c r="J87" s="55" t="str">
        <f>IF(J10="","",J10)</f>
        <v>13. 6. 2022</v>
      </c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hidden="1" customHeight="1">
      <c r="A88" s="29"/>
      <c r="B88" s="30"/>
      <c r="C88" s="29"/>
      <c r="D88" s="29"/>
      <c r="E88" s="202"/>
      <c r="F88" s="202"/>
      <c r="G88" s="202"/>
      <c r="H88" s="202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5.15" hidden="1" customHeight="1">
      <c r="A89" s="29"/>
      <c r="B89" s="30"/>
      <c r="C89" s="24" t="s">
        <v>22</v>
      </c>
      <c r="D89" s="29"/>
      <c r="E89" s="202"/>
      <c r="F89" s="203" t="str">
        <f>E13</f>
        <v>MORKY PETRÁNEK s.r.o</v>
      </c>
      <c r="G89" s="202"/>
      <c r="H89" s="202"/>
      <c r="I89" s="24" t="s">
        <v>28</v>
      </c>
      <c r="J89" s="27" t="str">
        <f>E19</f>
        <v>CREAT architects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15.15" hidden="1" customHeight="1">
      <c r="A90" s="29"/>
      <c r="B90" s="30"/>
      <c r="C90" s="24" t="s">
        <v>26</v>
      </c>
      <c r="D90" s="29"/>
      <c r="E90" s="202"/>
      <c r="F90" s="203" t="str">
        <f>IF(E16="","",E16)</f>
        <v>Vyplň údaj</v>
      </c>
      <c r="G90" s="202"/>
      <c r="H90" s="202"/>
      <c r="I90" s="24" t="s">
        <v>32</v>
      </c>
      <c r="J90" s="27" t="str">
        <f>E22</f>
        <v xml:space="preserve"> </v>
      </c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0.35" hidden="1" customHeight="1">
      <c r="A91" s="29"/>
      <c r="B91" s="30"/>
      <c r="C91" s="29"/>
      <c r="D91" s="29"/>
      <c r="E91" s="202"/>
      <c r="F91" s="202"/>
      <c r="G91" s="202"/>
      <c r="H91" s="202"/>
      <c r="I91" s="29"/>
      <c r="J91" s="29"/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9.25" hidden="1" customHeight="1">
      <c r="A92" s="29"/>
      <c r="B92" s="30"/>
      <c r="C92" s="103" t="s">
        <v>83</v>
      </c>
      <c r="D92" s="98"/>
      <c r="E92" s="222"/>
      <c r="F92" s="222"/>
      <c r="G92" s="222"/>
      <c r="H92" s="222"/>
      <c r="I92" s="98"/>
      <c r="J92" s="104" t="s">
        <v>84</v>
      </c>
      <c r="K92" s="98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02"/>
      <c r="F93" s="202"/>
      <c r="G93" s="202"/>
      <c r="H93" s="202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2.95" hidden="1" customHeight="1">
      <c r="A94" s="29"/>
      <c r="B94" s="30"/>
      <c r="C94" s="105" t="s">
        <v>85</v>
      </c>
      <c r="D94" s="29"/>
      <c r="E94" s="202"/>
      <c r="F94" s="202"/>
      <c r="G94" s="202"/>
      <c r="H94" s="202"/>
      <c r="I94" s="29"/>
      <c r="J94" s="71">
        <f>J127</f>
        <v>0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4" t="s">
        <v>86</v>
      </c>
    </row>
    <row r="95" spans="1:47" s="9" customFormat="1" ht="24.9" hidden="1" customHeight="1">
      <c r="B95" s="106"/>
      <c r="D95" s="107" t="s">
        <v>87</v>
      </c>
      <c r="E95" s="223"/>
      <c r="F95" s="223"/>
      <c r="G95" s="223"/>
      <c r="H95" s="223"/>
      <c r="I95" s="108"/>
      <c r="J95" s="109">
        <f>J128</f>
        <v>0</v>
      </c>
      <c r="L95" s="106"/>
    </row>
    <row r="96" spans="1:47" s="10" customFormat="1" ht="19.95" hidden="1" customHeight="1">
      <c r="B96" s="110"/>
      <c r="D96" s="111" t="s">
        <v>88</v>
      </c>
      <c r="E96" s="224"/>
      <c r="F96" s="224"/>
      <c r="G96" s="224"/>
      <c r="H96" s="224"/>
      <c r="I96" s="112"/>
      <c r="J96" s="113">
        <f>J129</f>
        <v>0</v>
      </c>
      <c r="L96" s="110"/>
    </row>
    <row r="97" spans="1:31" s="10" customFormat="1" ht="19.95" hidden="1" customHeight="1">
      <c r="B97" s="110"/>
      <c r="D97" s="111" t="s">
        <v>89</v>
      </c>
      <c r="E97" s="224"/>
      <c r="F97" s="224"/>
      <c r="G97" s="224"/>
      <c r="H97" s="224"/>
      <c r="I97" s="112"/>
      <c r="J97" s="113">
        <f>J131</f>
        <v>0</v>
      </c>
      <c r="L97" s="110"/>
    </row>
    <row r="98" spans="1:31" s="10" customFormat="1" ht="19.95" hidden="1" customHeight="1">
      <c r="B98" s="110"/>
      <c r="D98" s="111" t="s">
        <v>90</v>
      </c>
      <c r="E98" s="224"/>
      <c r="F98" s="224"/>
      <c r="G98" s="224"/>
      <c r="H98" s="224"/>
      <c r="I98" s="112"/>
      <c r="J98" s="113">
        <f>J137</f>
        <v>0</v>
      </c>
      <c r="L98" s="110"/>
    </row>
    <row r="99" spans="1:31" s="10" customFormat="1" ht="19.95" hidden="1" customHeight="1">
      <c r="B99" s="110"/>
      <c r="D99" s="111" t="s">
        <v>91</v>
      </c>
      <c r="E99" s="224"/>
      <c r="F99" s="224"/>
      <c r="G99" s="224"/>
      <c r="H99" s="224"/>
      <c r="I99" s="112"/>
      <c r="J99" s="113">
        <f>J150</f>
        <v>0</v>
      </c>
      <c r="L99" s="110"/>
    </row>
    <row r="100" spans="1:31" s="9" customFormat="1" ht="24.9" hidden="1" customHeight="1">
      <c r="B100" s="106"/>
      <c r="D100" s="107" t="s">
        <v>92</v>
      </c>
      <c r="E100" s="223"/>
      <c r="F100" s="223"/>
      <c r="G100" s="223"/>
      <c r="H100" s="223"/>
      <c r="I100" s="108"/>
      <c r="J100" s="109">
        <f>J152</f>
        <v>0</v>
      </c>
      <c r="L100" s="106"/>
    </row>
    <row r="101" spans="1:31" s="10" customFormat="1" ht="19.95" hidden="1" customHeight="1">
      <c r="B101" s="110"/>
      <c r="D101" s="111" t="s">
        <v>93</v>
      </c>
      <c r="E101" s="224"/>
      <c r="F101" s="224"/>
      <c r="G101" s="224"/>
      <c r="H101" s="224"/>
      <c r="I101" s="112"/>
      <c r="J101" s="113">
        <f>J153</f>
        <v>0</v>
      </c>
      <c r="L101" s="110"/>
    </row>
    <row r="102" spans="1:31" s="10" customFormat="1" ht="19.95" hidden="1" customHeight="1">
      <c r="B102" s="110"/>
      <c r="D102" s="111" t="s">
        <v>94</v>
      </c>
      <c r="E102" s="224"/>
      <c r="F102" s="224"/>
      <c r="G102" s="224"/>
      <c r="H102" s="224"/>
      <c r="I102" s="112"/>
      <c r="J102" s="113">
        <f>J164</f>
        <v>0</v>
      </c>
      <c r="L102" s="110"/>
    </row>
    <row r="103" spans="1:31" s="10" customFormat="1" ht="19.95" hidden="1" customHeight="1">
      <c r="B103" s="110"/>
      <c r="D103" s="111" t="s">
        <v>95</v>
      </c>
      <c r="E103" s="224"/>
      <c r="F103" s="224"/>
      <c r="G103" s="224"/>
      <c r="H103" s="224"/>
      <c r="I103" s="112"/>
      <c r="J103" s="113">
        <f>J169</f>
        <v>0</v>
      </c>
      <c r="L103" s="110"/>
    </row>
    <row r="104" spans="1:31" s="10" customFormat="1" ht="19.95" hidden="1" customHeight="1">
      <c r="B104" s="110"/>
      <c r="D104" s="111" t="s">
        <v>96</v>
      </c>
      <c r="E104" s="224"/>
      <c r="F104" s="224"/>
      <c r="G104" s="224"/>
      <c r="H104" s="224"/>
      <c r="I104" s="112"/>
      <c r="J104" s="113">
        <f>J175</f>
        <v>0</v>
      </c>
      <c r="L104" s="110"/>
    </row>
    <row r="105" spans="1:31" s="10" customFormat="1" ht="19.95" hidden="1" customHeight="1">
      <c r="B105" s="110"/>
      <c r="D105" s="111" t="s">
        <v>97</v>
      </c>
      <c r="E105" s="224"/>
      <c r="F105" s="224"/>
      <c r="G105" s="224"/>
      <c r="H105" s="224"/>
      <c r="I105" s="112"/>
      <c r="J105" s="113">
        <f>J184</f>
        <v>0</v>
      </c>
      <c r="L105" s="110"/>
    </row>
    <row r="106" spans="1:31" s="10" customFormat="1" ht="19.95" hidden="1" customHeight="1">
      <c r="B106" s="110"/>
      <c r="D106" s="111" t="s">
        <v>98</v>
      </c>
      <c r="E106" s="224"/>
      <c r="F106" s="224"/>
      <c r="G106" s="224"/>
      <c r="H106" s="224"/>
      <c r="I106" s="112"/>
      <c r="J106" s="113">
        <f>J189</f>
        <v>0</v>
      </c>
      <c r="L106" s="110"/>
    </row>
    <row r="107" spans="1:31" s="10" customFormat="1" ht="19.95" hidden="1" customHeight="1">
      <c r="B107" s="110"/>
      <c r="D107" s="111" t="s">
        <v>99</v>
      </c>
      <c r="E107" s="224"/>
      <c r="F107" s="224"/>
      <c r="G107" s="224"/>
      <c r="H107" s="224"/>
      <c r="I107" s="112"/>
      <c r="J107" s="113">
        <f>J193</f>
        <v>0</v>
      </c>
      <c r="L107" s="110"/>
    </row>
    <row r="108" spans="1:31" s="9" customFormat="1" ht="24.9" hidden="1" customHeight="1">
      <c r="B108" s="106"/>
      <c r="D108" s="107" t="s">
        <v>100</v>
      </c>
      <c r="E108" s="223"/>
      <c r="F108" s="223"/>
      <c r="G108" s="223"/>
      <c r="H108" s="223"/>
      <c r="I108" s="108"/>
      <c r="J108" s="109">
        <f>J195</f>
        <v>0</v>
      </c>
      <c r="L108" s="106"/>
    </row>
    <row r="109" spans="1:31" s="10" customFormat="1" ht="19.95" hidden="1" customHeight="1">
      <c r="B109" s="110"/>
      <c r="D109" s="111" t="s">
        <v>101</v>
      </c>
      <c r="E109" s="224"/>
      <c r="F109" s="224"/>
      <c r="G109" s="224"/>
      <c r="H109" s="224"/>
      <c r="I109" s="112"/>
      <c r="J109" s="113">
        <f>J196</f>
        <v>0</v>
      </c>
      <c r="L109" s="110"/>
    </row>
    <row r="110" spans="1:31" s="2" customFormat="1" ht="21.75" hidden="1" customHeight="1">
      <c r="A110" s="29"/>
      <c r="B110" s="30"/>
      <c r="C110" s="29"/>
      <c r="D110" s="29"/>
      <c r="E110" s="202"/>
      <c r="F110" s="202"/>
      <c r="G110" s="202"/>
      <c r="H110" s="202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" hidden="1" customHeight="1">
      <c r="A111" s="29"/>
      <c r="B111" s="47"/>
      <c r="C111" s="48"/>
      <c r="D111" s="48"/>
      <c r="E111" s="220"/>
      <c r="F111" s="220"/>
      <c r="G111" s="220"/>
      <c r="H111" s="220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hidden="1"/>
    <row r="113" spans="1:63" hidden="1"/>
    <row r="114" spans="1:63" hidden="1"/>
    <row r="115" spans="1:63" s="2" customFormat="1" ht="6.9" customHeight="1">
      <c r="A115" s="29"/>
      <c r="B115" s="49"/>
      <c r="C115" s="50"/>
      <c r="D115" s="50"/>
      <c r="E115" s="221"/>
      <c r="F115" s="221"/>
      <c r="G115" s="221"/>
      <c r="H115" s="221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24.9" customHeight="1">
      <c r="A116" s="29"/>
      <c r="B116" s="30"/>
      <c r="C116" s="18" t="s">
        <v>102</v>
      </c>
      <c r="D116" s="29"/>
      <c r="E116" s="202"/>
      <c r="F116" s="202"/>
      <c r="G116" s="202"/>
      <c r="H116" s="202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6.9" customHeight="1">
      <c r="A117" s="29"/>
      <c r="B117" s="30"/>
      <c r="C117" s="29"/>
      <c r="D117" s="29"/>
      <c r="E117" s="202"/>
      <c r="F117" s="202"/>
      <c r="G117" s="202"/>
      <c r="H117" s="202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>
      <c r="A118" s="29"/>
      <c r="B118" s="30"/>
      <c r="C118" s="24" t="s">
        <v>14</v>
      </c>
      <c r="D118" s="29"/>
      <c r="E118" s="202"/>
      <c r="F118" s="202"/>
      <c r="G118" s="202"/>
      <c r="H118" s="202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6.5" customHeight="1">
      <c r="A119" s="29"/>
      <c r="B119" s="30"/>
      <c r="C119" s="29"/>
      <c r="D119" s="29"/>
      <c r="E119" s="320" t="str">
        <f>E7</f>
        <v>Stavebné úpravy a zmena užívania stavby senníka Čremošné</v>
      </c>
      <c r="F119" s="321"/>
      <c r="G119" s="321"/>
      <c r="H119" s="321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" customHeight="1">
      <c r="A120" s="29"/>
      <c r="B120" s="30"/>
      <c r="C120" s="29"/>
      <c r="D120" s="29"/>
      <c r="E120" s="202"/>
      <c r="F120" s="202"/>
      <c r="G120" s="202"/>
      <c r="H120" s="202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>
      <c r="A121" s="29"/>
      <c r="B121" s="30"/>
      <c r="C121" s="24" t="s">
        <v>18</v>
      </c>
      <c r="D121" s="29"/>
      <c r="E121" s="202"/>
      <c r="F121" s="203" t="str">
        <f>F10</f>
        <v/>
      </c>
      <c r="G121" s="202"/>
      <c r="H121" s="202"/>
      <c r="I121" s="24" t="s">
        <v>20</v>
      </c>
      <c r="J121" s="55" t="str">
        <f>IF(J10="","",J10)</f>
        <v>13. 6. 2022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" customHeight="1">
      <c r="A122" s="29"/>
      <c r="B122" s="30"/>
      <c r="C122" s="29"/>
      <c r="D122" s="29"/>
      <c r="E122" s="202"/>
      <c r="F122" s="202"/>
      <c r="G122" s="202"/>
      <c r="H122" s="202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15" customHeight="1">
      <c r="A123" s="29"/>
      <c r="B123" s="30"/>
      <c r="C123" s="24" t="s">
        <v>22</v>
      </c>
      <c r="D123" s="29"/>
      <c r="E123" s="202"/>
      <c r="F123" s="203" t="str">
        <f>E13</f>
        <v>MORKY PETRÁNEK s.r.o</v>
      </c>
      <c r="G123" s="202"/>
      <c r="H123" s="202"/>
      <c r="I123" s="24" t="s">
        <v>28</v>
      </c>
      <c r="J123" s="27" t="str">
        <f>E19</f>
        <v>CREAT architects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15" customHeight="1">
      <c r="A124" s="29"/>
      <c r="B124" s="30"/>
      <c r="C124" s="24" t="s">
        <v>26</v>
      </c>
      <c r="D124" s="29"/>
      <c r="E124" s="202"/>
      <c r="F124" s="203" t="str">
        <f>IF(E16="","",E16)</f>
        <v>Vyplň údaj</v>
      </c>
      <c r="G124" s="202"/>
      <c r="H124" s="202"/>
      <c r="I124" s="24" t="s">
        <v>32</v>
      </c>
      <c r="J124" s="27" t="str">
        <f>E22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>
      <c r="A125" s="29"/>
      <c r="B125" s="30"/>
      <c r="C125" s="29"/>
      <c r="D125" s="29"/>
      <c r="E125" s="202"/>
      <c r="F125" s="202"/>
      <c r="G125" s="202"/>
      <c r="H125" s="202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>
      <c r="A126" s="114"/>
      <c r="B126" s="115"/>
      <c r="C126" s="116" t="s">
        <v>103</v>
      </c>
      <c r="D126" s="117" t="s">
        <v>59</v>
      </c>
      <c r="E126" s="225" t="s">
        <v>55</v>
      </c>
      <c r="F126" s="225" t="s">
        <v>56</v>
      </c>
      <c r="G126" s="225" t="s">
        <v>104</v>
      </c>
      <c r="H126" s="225" t="s">
        <v>105</v>
      </c>
      <c r="I126" s="117" t="s">
        <v>106</v>
      </c>
      <c r="J126" s="118" t="s">
        <v>84</v>
      </c>
      <c r="K126" s="119" t="s">
        <v>107</v>
      </c>
      <c r="L126" s="120"/>
      <c r="M126" s="62" t="s">
        <v>1</v>
      </c>
      <c r="N126" s="63" t="s">
        <v>38</v>
      </c>
      <c r="O126" s="63" t="s">
        <v>108</v>
      </c>
      <c r="P126" s="63" t="s">
        <v>109</v>
      </c>
      <c r="Q126" s="63" t="s">
        <v>110</v>
      </c>
      <c r="R126" s="63" t="s">
        <v>111</v>
      </c>
      <c r="S126" s="63" t="s">
        <v>112</v>
      </c>
      <c r="T126" s="64" t="s">
        <v>113</v>
      </c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</row>
    <row r="127" spans="1:63" s="2" customFormat="1" ht="22.95" customHeight="1">
      <c r="A127" s="29"/>
      <c r="B127" s="30"/>
      <c r="C127" s="69" t="s">
        <v>85</v>
      </c>
      <c r="D127" s="29"/>
      <c r="E127" s="202"/>
      <c r="F127" s="202"/>
      <c r="G127" s="202"/>
      <c r="H127" s="202"/>
      <c r="I127" s="29"/>
      <c r="J127" s="121">
        <f>BK127</f>
        <v>0</v>
      </c>
      <c r="K127" s="29"/>
      <c r="L127" s="30"/>
      <c r="M127" s="65"/>
      <c r="N127" s="56"/>
      <c r="O127" s="66"/>
      <c r="P127" s="122">
        <f>P128+P152+P195</f>
        <v>0</v>
      </c>
      <c r="Q127" s="66"/>
      <c r="R127" s="122">
        <f>R128+R152+R195</f>
        <v>33.038466569999997</v>
      </c>
      <c r="S127" s="66"/>
      <c r="T127" s="123">
        <f>T128+T152+T195</f>
        <v>18.831129959999998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73</v>
      </c>
      <c r="AU127" s="14" t="s">
        <v>86</v>
      </c>
      <c r="BK127" s="124">
        <f>BK128+BK152+BK195</f>
        <v>0</v>
      </c>
    </row>
    <row r="128" spans="1:63" s="12" customFormat="1" ht="25.95" customHeight="1">
      <c r="B128" s="125"/>
      <c r="D128" s="126" t="s">
        <v>73</v>
      </c>
      <c r="E128" s="226" t="s">
        <v>114</v>
      </c>
      <c r="F128" s="226" t="s">
        <v>115</v>
      </c>
      <c r="G128" s="227"/>
      <c r="H128" s="227"/>
      <c r="I128" s="127"/>
      <c r="J128" s="128">
        <f>BK128</f>
        <v>0</v>
      </c>
      <c r="L128" s="125"/>
      <c r="M128" s="129"/>
      <c r="N128" s="130"/>
      <c r="O128" s="130"/>
      <c r="P128" s="131">
        <f>P129+P131+P137+P150</f>
        <v>0</v>
      </c>
      <c r="Q128" s="130"/>
      <c r="R128" s="131">
        <f>R129+R131+R137+R150</f>
        <v>16.005449670000001</v>
      </c>
      <c r="S128" s="130"/>
      <c r="T128" s="132">
        <f>T129+T131+T137+T150</f>
        <v>0</v>
      </c>
      <c r="AR128" s="126" t="s">
        <v>79</v>
      </c>
      <c r="AT128" s="133" t="s">
        <v>73</v>
      </c>
      <c r="AU128" s="133" t="s">
        <v>74</v>
      </c>
      <c r="AY128" s="126" t="s">
        <v>116</v>
      </c>
      <c r="BK128" s="134">
        <f>BK129+BK131+BK137+BK150</f>
        <v>0</v>
      </c>
    </row>
    <row r="129" spans="1:65" s="12" customFormat="1" ht="22.95" customHeight="1">
      <c r="B129" s="125"/>
      <c r="D129" s="126" t="s">
        <v>73</v>
      </c>
      <c r="E129" s="228" t="s">
        <v>117</v>
      </c>
      <c r="F129" s="228" t="s">
        <v>118</v>
      </c>
      <c r="G129" s="227"/>
      <c r="H129" s="227"/>
      <c r="I129" s="127"/>
      <c r="J129" s="135">
        <f>BK129</f>
        <v>0</v>
      </c>
      <c r="L129" s="125"/>
      <c r="M129" s="129"/>
      <c r="N129" s="130"/>
      <c r="O129" s="130"/>
      <c r="P129" s="131">
        <f>P130</f>
        <v>0</v>
      </c>
      <c r="Q129" s="130"/>
      <c r="R129" s="131">
        <f>R130</f>
        <v>9.809333070000001</v>
      </c>
      <c r="S129" s="130"/>
      <c r="T129" s="132">
        <f>T130</f>
        <v>0</v>
      </c>
      <c r="AR129" s="126" t="s">
        <v>79</v>
      </c>
      <c r="AT129" s="133" t="s">
        <v>73</v>
      </c>
      <c r="AU129" s="133" t="s">
        <v>79</v>
      </c>
      <c r="AY129" s="126" t="s">
        <v>116</v>
      </c>
      <c r="BK129" s="134">
        <f>BK130</f>
        <v>0</v>
      </c>
    </row>
    <row r="130" spans="1:65" s="2" customFormat="1" ht="33" customHeight="1">
      <c r="A130" s="29"/>
      <c r="B130" s="136"/>
      <c r="C130" s="244">
        <v>50</v>
      </c>
      <c r="D130" s="244" t="s">
        <v>119</v>
      </c>
      <c r="E130" s="229" t="s">
        <v>120</v>
      </c>
      <c r="F130" s="230" t="s">
        <v>121</v>
      </c>
      <c r="G130" s="231" t="s">
        <v>122</v>
      </c>
      <c r="H130" s="232">
        <v>11.877000000000001</v>
      </c>
      <c r="I130" s="138"/>
      <c r="J130" s="137">
        <f>ROUND(I130*H130,3)</f>
        <v>0</v>
      </c>
      <c r="K130" s="139"/>
      <c r="L130" s="30"/>
      <c r="M130" s="140" t="s">
        <v>1</v>
      </c>
      <c r="N130" s="141" t="s">
        <v>40</v>
      </c>
      <c r="O130" s="58"/>
      <c r="P130" s="142">
        <f>O130*H130</f>
        <v>0</v>
      </c>
      <c r="Q130" s="142">
        <v>0.82591000000000003</v>
      </c>
      <c r="R130" s="142">
        <f>Q130*H130</f>
        <v>9.809333070000001</v>
      </c>
      <c r="S130" s="142">
        <v>0</v>
      </c>
      <c r="T130" s="143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44" t="s">
        <v>123</v>
      </c>
      <c r="AT130" s="144" t="s">
        <v>119</v>
      </c>
      <c r="AU130" s="144" t="s">
        <v>124</v>
      </c>
      <c r="AY130" s="14" t="s">
        <v>116</v>
      </c>
      <c r="BE130" s="145">
        <f>IF(N130="základná",J130,0)</f>
        <v>0</v>
      </c>
      <c r="BF130" s="145">
        <f>IF(N130="znížená",J130,0)</f>
        <v>0</v>
      </c>
      <c r="BG130" s="145">
        <f>IF(N130="zákl. prenesená",J130,0)</f>
        <v>0</v>
      </c>
      <c r="BH130" s="145">
        <f>IF(N130="zníž. prenesená",J130,0)</f>
        <v>0</v>
      </c>
      <c r="BI130" s="145">
        <f>IF(N130="nulová",J130,0)</f>
        <v>0</v>
      </c>
      <c r="BJ130" s="14" t="s">
        <v>124</v>
      </c>
      <c r="BK130" s="146">
        <f>ROUND(I130*H130,3)</f>
        <v>0</v>
      </c>
      <c r="BL130" s="14" t="s">
        <v>123</v>
      </c>
      <c r="BM130" s="144" t="s">
        <v>125</v>
      </c>
    </row>
    <row r="131" spans="1:65" s="12" customFormat="1" ht="22.95" customHeight="1">
      <c r="B131" s="125"/>
      <c r="C131" s="227"/>
      <c r="D131" s="247" t="s">
        <v>73</v>
      </c>
      <c r="E131" s="228" t="s">
        <v>126</v>
      </c>
      <c r="F131" s="228" t="s">
        <v>127</v>
      </c>
      <c r="G131" s="227"/>
      <c r="H131" s="227"/>
      <c r="I131" s="127"/>
      <c r="J131" s="135">
        <f>BK131</f>
        <v>0</v>
      </c>
      <c r="L131" s="125"/>
      <c r="M131" s="129"/>
      <c r="N131" s="130"/>
      <c r="O131" s="130"/>
      <c r="P131" s="131">
        <f>SUM(P132:P136)</f>
        <v>0</v>
      </c>
      <c r="Q131" s="130"/>
      <c r="R131" s="131">
        <f>SUM(R132:R136)</f>
        <v>2.3867416000000001</v>
      </c>
      <c r="S131" s="130"/>
      <c r="T131" s="132">
        <f>SUM(T132:T136)</f>
        <v>0</v>
      </c>
      <c r="AR131" s="126" t="s">
        <v>79</v>
      </c>
      <c r="AT131" s="133" t="s">
        <v>73</v>
      </c>
      <c r="AU131" s="133" t="s">
        <v>79</v>
      </c>
      <c r="AY131" s="126" t="s">
        <v>116</v>
      </c>
      <c r="BK131" s="134">
        <f>SUM(BK132:BK136)</f>
        <v>0</v>
      </c>
    </row>
    <row r="132" spans="1:65" s="2" customFormat="1" ht="24.15" customHeight="1">
      <c r="A132" s="29"/>
      <c r="B132" s="136"/>
      <c r="C132" s="244">
        <v>38</v>
      </c>
      <c r="D132" s="244" t="s">
        <v>119</v>
      </c>
      <c r="E132" s="229" t="s">
        <v>128</v>
      </c>
      <c r="F132" s="230" t="s">
        <v>129</v>
      </c>
      <c r="G132" s="231" t="s">
        <v>130</v>
      </c>
      <c r="H132" s="232">
        <v>95.016000000000005</v>
      </c>
      <c r="I132" s="138"/>
      <c r="J132" s="137">
        <f>ROUND(I132*H132,3)</f>
        <v>0</v>
      </c>
      <c r="K132" s="139"/>
      <c r="L132" s="30"/>
      <c r="M132" s="140" t="s">
        <v>1</v>
      </c>
      <c r="N132" s="141" t="s">
        <v>40</v>
      </c>
      <c r="O132" s="58"/>
      <c r="P132" s="142">
        <f>O132*H132</f>
        <v>0</v>
      </c>
      <c r="Q132" s="142">
        <v>4.0000000000000002E-4</v>
      </c>
      <c r="R132" s="142">
        <f>Q132*H132</f>
        <v>3.8006400000000003E-2</v>
      </c>
      <c r="S132" s="142">
        <v>0</v>
      </c>
      <c r="T132" s="14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44" t="s">
        <v>123</v>
      </c>
      <c r="AT132" s="144" t="s">
        <v>119</v>
      </c>
      <c r="AU132" s="144" t="s">
        <v>124</v>
      </c>
      <c r="AY132" s="14" t="s">
        <v>116</v>
      </c>
      <c r="BE132" s="145">
        <f>IF(N132="základná",J132,0)</f>
        <v>0</v>
      </c>
      <c r="BF132" s="145">
        <f>IF(N132="znížená",J132,0)</f>
        <v>0</v>
      </c>
      <c r="BG132" s="145">
        <f>IF(N132="zákl. prenesená",J132,0)</f>
        <v>0</v>
      </c>
      <c r="BH132" s="145">
        <f>IF(N132="zníž. prenesená",J132,0)</f>
        <v>0</v>
      </c>
      <c r="BI132" s="145">
        <f>IF(N132="nulová",J132,0)</f>
        <v>0</v>
      </c>
      <c r="BJ132" s="14" t="s">
        <v>124</v>
      </c>
      <c r="BK132" s="146">
        <f>ROUND(I132*H132,3)</f>
        <v>0</v>
      </c>
      <c r="BL132" s="14" t="s">
        <v>123</v>
      </c>
      <c r="BM132" s="144" t="s">
        <v>131</v>
      </c>
    </row>
    <row r="133" spans="1:65" s="2" customFormat="1" ht="37.950000000000003" customHeight="1">
      <c r="A133" s="29"/>
      <c r="B133" s="136"/>
      <c r="C133" s="244">
        <v>39</v>
      </c>
      <c r="D133" s="244" t="s">
        <v>119</v>
      </c>
      <c r="E133" s="229" t="s">
        <v>132</v>
      </c>
      <c r="F133" s="230" t="s">
        <v>133</v>
      </c>
      <c r="G133" s="231" t="s">
        <v>130</v>
      </c>
      <c r="H133" s="232">
        <v>95.016000000000005</v>
      </c>
      <c r="I133" s="138"/>
      <c r="J133" s="137">
        <f>ROUND(I133*H133,3)</f>
        <v>0</v>
      </c>
      <c r="K133" s="139"/>
      <c r="L133" s="30"/>
      <c r="M133" s="140" t="s">
        <v>1</v>
      </c>
      <c r="N133" s="141" t="s">
        <v>40</v>
      </c>
      <c r="O133" s="58"/>
      <c r="P133" s="142">
        <f>O133*H133</f>
        <v>0</v>
      </c>
      <c r="Q133" s="142">
        <v>1.47E-2</v>
      </c>
      <c r="R133" s="142">
        <f>Q133*H133</f>
        <v>1.3967352</v>
      </c>
      <c r="S133" s="142">
        <v>0</v>
      </c>
      <c r="T133" s="14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4" t="s">
        <v>123</v>
      </c>
      <c r="AT133" s="144" t="s">
        <v>119</v>
      </c>
      <c r="AU133" s="144" t="s">
        <v>124</v>
      </c>
      <c r="AY133" s="14" t="s">
        <v>116</v>
      </c>
      <c r="BE133" s="145">
        <f>IF(N133="základná",J133,0)</f>
        <v>0</v>
      </c>
      <c r="BF133" s="145">
        <f>IF(N133="znížená",J133,0)</f>
        <v>0</v>
      </c>
      <c r="BG133" s="145">
        <f>IF(N133="zákl. prenesená",J133,0)</f>
        <v>0</v>
      </c>
      <c r="BH133" s="145">
        <f>IF(N133="zníž. prenesená",J133,0)</f>
        <v>0</v>
      </c>
      <c r="BI133" s="145">
        <f>IF(N133="nulová",J133,0)</f>
        <v>0</v>
      </c>
      <c r="BJ133" s="14" t="s">
        <v>124</v>
      </c>
      <c r="BK133" s="146">
        <f>ROUND(I133*H133,3)</f>
        <v>0</v>
      </c>
      <c r="BL133" s="14" t="s">
        <v>123</v>
      </c>
      <c r="BM133" s="144" t="s">
        <v>134</v>
      </c>
    </row>
    <row r="134" spans="1:65" s="2" customFormat="1" ht="37.950000000000003" customHeight="1">
      <c r="A134" s="29"/>
      <c r="B134" s="136"/>
      <c r="C134" s="244">
        <v>53</v>
      </c>
      <c r="D134" s="244" t="s">
        <v>119</v>
      </c>
      <c r="E134" s="229" t="s">
        <v>135</v>
      </c>
      <c r="F134" s="230" t="s">
        <v>136</v>
      </c>
      <c r="G134" s="231" t="s">
        <v>130</v>
      </c>
      <c r="H134" s="232">
        <v>28</v>
      </c>
      <c r="I134" s="138"/>
      <c r="J134" s="137">
        <f>ROUND(I134*H134,3)</f>
        <v>0</v>
      </c>
      <c r="K134" s="139"/>
      <c r="L134" s="30"/>
      <c r="M134" s="140" t="s">
        <v>1</v>
      </c>
      <c r="N134" s="141" t="s">
        <v>40</v>
      </c>
      <c r="O134" s="58"/>
      <c r="P134" s="142">
        <f>O134*H134</f>
        <v>0</v>
      </c>
      <c r="Q134" s="142">
        <v>2.6249999999999999E-2</v>
      </c>
      <c r="R134" s="142">
        <f>Q134*H134</f>
        <v>0.73499999999999999</v>
      </c>
      <c r="S134" s="142">
        <v>0</v>
      </c>
      <c r="T134" s="14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44" t="s">
        <v>123</v>
      </c>
      <c r="AT134" s="144" t="s">
        <v>119</v>
      </c>
      <c r="AU134" s="144" t="s">
        <v>124</v>
      </c>
      <c r="AY134" s="14" t="s">
        <v>116</v>
      </c>
      <c r="BE134" s="145">
        <f>IF(N134="základná",J134,0)</f>
        <v>0</v>
      </c>
      <c r="BF134" s="145">
        <f>IF(N134="znížená",J134,0)</f>
        <v>0</v>
      </c>
      <c r="BG134" s="145">
        <f>IF(N134="zákl. prenesená",J134,0)</f>
        <v>0</v>
      </c>
      <c r="BH134" s="145">
        <f>IF(N134="zníž. prenesená",J134,0)</f>
        <v>0</v>
      </c>
      <c r="BI134" s="145">
        <f>IF(N134="nulová",J134,0)</f>
        <v>0</v>
      </c>
      <c r="BJ134" s="14" t="s">
        <v>124</v>
      </c>
      <c r="BK134" s="146">
        <f>ROUND(I134*H134,3)</f>
        <v>0</v>
      </c>
      <c r="BL134" s="14" t="s">
        <v>123</v>
      </c>
      <c r="BM134" s="144" t="s">
        <v>137</v>
      </c>
    </row>
    <row r="135" spans="1:65" s="2" customFormat="1" ht="37.950000000000003" customHeight="1">
      <c r="A135" s="29"/>
      <c r="B135" s="136"/>
      <c r="C135" s="244">
        <v>52</v>
      </c>
      <c r="D135" s="244" t="s">
        <v>119</v>
      </c>
      <c r="E135" s="229" t="s">
        <v>138</v>
      </c>
      <c r="F135" s="230" t="s">
        <v>139</v>
      </c>
      <c r="G135" s="231" t="s">
        <v>130</v>
      </c>
      <c r="H135" s="232">
        <v>28</v>
      </c>
      <c r="I135" s="138"/>
      <c r="J135" s="137">
        <f>ROUND(I135*H135,3)</f>
        <v>0</v>
      </c>
      <c r="K135" s="139"/>
      <c r="L135" s="30"/>
      <c r="M135" s="140" t="s">
        <v>1</v>
      </c>
      <c r="N135" s="141" t="s">
        <v>40</v>
      </c>
      <c r="O135" s="58"/>
      <c r="P135" s="142">
        <f>O135*H135</f>
        <v>0</v>
      </c>
      <c r="Q135" s="142">
        <v>7.3499999999999998E-3</v>
      </c>
      <c r="R135" s="142">
        <f>Q135*H135</f>
        <v>0.20579999999999998</v>
      </c>
      <c r="S135" s="142">
        <v>0</v>
      </c>
      <c r="T135" s="14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4" t="s">
        <v>123</v>
      </c>
      <c r="AT135" s="144" t="s">
        <v>119</v>
      </c>
      <c r="AU135" s="144" t="s">
        <v>124</v>
      </c>
      <c r="AY135" s="14" t="s">
        <v>116</v>
      </c>
      <c r="BE135" s="145">
        <f>IF(N135="základná",J135,0)</f>
        <v>0</v>
      </c>
      <c r="BF135" s="145">
        <f>IF(N135="znížená",J135,0)</f>
        <v>0</v>
      </c>
      <c r="BG135" s="145">
        <f>IF(N135="zákl. prenesená",J135,0)</f>
        <v>0</v>
      </c>
      <c r="BH135" s="145">
        <f>IF(N135="zníž. prenesená",J135,0)</f>
        <v>0</v>
      </c>
      <c r="BI135" s="145">
        <f>IF(N135="nulová",J135,0)</f>
        <v>0</v>
      </c>
      <c r="BJ135" s="14" t="s">
        <v>124</v>
      </c>
      <c r="BK135" s="146">
        <f>ROUND(I135*H135,3)</f>
        <v>0</v>
      </c>
      <c r="BL135" s="14" t="s">
        <v>123</v>
      </c>
      <c r="BM135" s="144" t="s">
        <v>140</v>
      </c>
    </row>
    <row r="136" spans="1:65" s="2" customFormat="1" ht="24.15" customHeight="1">
      <c r="A136" s="29"/>
      <c r="B136" s="136"/>
      <c r="C136" s="245">
        <v>51</v>
      </c>
      <c r="D136" s="244" t="s">
        <v>119</v>
      </c>
      <c r="E136" s="229" t="s">
        <v>141</v>
      </c>
      <c r="F136" s="230" t="s">
        <v>142</v>
      </c>
      <c r="G136" s="231" t="s">
        <v>130</v>
      </c>
      <c r="H136" s="232">
        <v>28</v>
      </c>
      <c r="I136" s="138"/>
      <c r="J136" s="137">
        <f>ROUND(I136*H136,3)</f>
        <v>0</v>
      </c>
      <c r="K136" s="139"/>
      <c r="L136" s="30"/>
      <c r="M136" s="140" t="s">
        <v>1</v>
      </c>
      <c r="N136" s="141" t="s">
        <v>40</v>
      </c>
      <c r="O136" s="58"/>
      <c r="P136" s="142">
        <f>O136*H136</f>
        <v>0</v>
      </c>
      <c r="Q136" s="142">
        <v>4.0000000000000002E-4</v>
      </c>
      <c r="R136" s="142">
        <f>Q136*H136</f>
        <v>1.12E-2</v>
      </c>
      <c r="S136" s="142">
        <v>0</v>
      </c>
      <c r="T136" s="14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4" t="s">
        <v>123</v>
      </c>
      <c r="AT136" s="144" t="s">
        <v>119</v>
      </c>
      <c r="AU136" s="144" t="s">
        <v>124</v>
      </c>
      <c r="AY136" s="14" t="s">
        <v>116</v>
      </c>
      <c r="BE136" s="145">
        <f>IF(N136="základná",J136,0)</f>
        <v>0</v>
      </c>
      <c r="BF136" s="145">
        <f>IF(N136="znížená",J136,0)</f>
        <v>0</v>
      </c>
      <c r="BG136" s="145">
        <f>IF(N136="zákl. prenesená",J136,0)</f>
        <v>0</v>
      </c>
      <c r="BH136" s="145">
        <f>IF(N136="zníž. prenesená",J136,0)</f>
        <v>0</v>
      </c>
      <c r="BI136" s="145">
        <f>IF(N136="nulová",J136,0)</f>
        <v>0</v>
      </c>
      <c r="BJ136" s="14" t="s">
        <v>124</v>
      </c>
      <c r="BK136" s="146">
        <f>ROUND(I136*H136,3)</f>
        <v>0</v>
      </c>
      <c r="BL136" s="14" t="s">
        <v>123</v>
      </c>
      <c r="BM136" s="144" t="s">
        <v>143</v>
      </c>
    </row>
    <row r="137" spans="1:65" s="12" customFormat="1" ht="22.95" customHeight="1">
      <c r="B137" s="125"/>
      <c r="C137" s="227"/>
      <c r="D137" s="247" t="s">
        <v>73</v>
      </c>
      <c r="E137" s="228" t="s">
        <v>144</v>
      </c>
      <c r="F137" s="228" t="s">
        <v>145</v>
      </c>
      <c r="G137" s="227"/>
      <c r="H137" s="227"/>
      <c r="I137" s="127"/>
      <c r="J137" s="135">
        <f>BK137</f>
        <v>0</v>
      </c>
      <c r="L137" s="125"/>
      <c r="M137" s="129"/>
      <c r="N137" s="130"/>
      <c r="O137" s="130"/>
      <c r="P137" s="131">
        <f>SUM(P138:P149)</f>
        <v>0</v>
      </c>
      <c r="Q137" s="130"/>
      <c r="R137" s="131">
        <f>SUM(R138:R149)</f>
        <v>3.8093750000000002</v>
      </c>
      <c r="S137" s="130"/>
      <c r="T137" s="132">
        <f>SUM(T138:T149)</f>
        <v>0</v>
      </c>
      <c r="AR137" s="126" t="s">
        <v>79</v>
      </c>
      <c r="AT137" s="133" t="s">
        <v>73</v>
      </c>
      <c r="AU137" s="133" t="s">
        <v>79</v>
      </c>
      <c r="AY137" s="126" t="s">
        <v>116</v>
      </c>
      <c r="BK137" s="134">
        <f>SUM(BK138:BK149)</f>
        <v>0</v>
      </c>
    </row>
    <row r="138" spans="1:65" s="2" customFormat="1" ht="24.15" customHeight="1">
      <c r="A138" s="29"/>
      <c r="B138" s="136"/>
      <c r="C138" s="244">
        <v>34</v>
      </c>
      <c r="D138" s="244" t="s">
        <v>119</v>
      </c>
      <c r="E138" s="229" t="s">
        <v>146</v>
      </c>
      <c r="F138" s="230" t="s">
        <v>147</v>
      </c>
      <c r="G138" s="231" t="s">
        <v>130</v>
      </c>
      <c r="H138" s="232">
        <v>229.5</v>
      </c>
      <c r="I138" s="138"/>
      <c r="J138" s="137">
        <f t="shared" ref="J138:J149" si="0">ROUND(I138*H138,3)</f>
        <v>0</v>
      </c>
      <c r="K138" s="139"/>
      <c r="L138" s="30"/>
      <c r="M138" s="140" t="s">
        <v>1</v>
      </c>
      <c r="N138" s="141" t="s">
        <v>40</v>
      </c>
      <c r="O138" s="58"/>
      <c r="P138" s="142">
        <f t="shared" ref="P138:P149" si="1">O138*H138</f>
        <v>0</v>
      </c>
      <c r="Q138" s="142">
        <v>1.653E-2</v>
      </c>
      <c r="R138" s="142">
        <f t="shared" ref="R138:R149" si="2">Q138*H138</f>
        <v>3.7936350000000001</v>
      </c>
      <c r="S138" s="142">
        <v>0</v>
      </c>
      <c r="T138" s="143">
        <f t="shared" ref="T138:T149" si="3"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44" t="s">
        <v>123</v>
      </c>
      <c r="AT138" s="144" t="s">
        <v>119</v>
      </c>
      <c r="AU138" s="144" t="s">
        <v>124</v>
      </c>
      <c r="AY138" s="14" t="s">
        <v>116</v>
      </c>
      <c r="BE138" s="145">
        <f t="shared" ref="BE138:BE149" si="4">IF(N138="základná",J138,0)</f>
        <v>0</v>
      </c>
      <c r="BF138" s="145">
        <f t="shared" ref="BF138:BF149" si="5">IF(N138="znížená",J138,0)</f>
        <v>0</v>
      </c>
      <c r="BG138" s="145">
        <f t="shared" ref="BG138:BG149" si="6">IF(N138="zákl. prenesená",J138,0)</f>
        <v>0</v>
      </c>
      <c r="BH138" s="145">
        <f t="shared" ref="BH138:BH149" si="7">IF(N138="zníž. prenesená",J138,0)</f>
        <v>0</v>
      </c>
      <c r="BI138" s="145">
        <f t="shared" ref="BI138:BI149" si="8">IF(N138="nulová",J138,0)</f>
        <v>0</v>
      </c>
      <c r="BJ138" s="14" t="s">
        <v>124</v>
      </c>
      <c r="BK138" s="146">
        <f t="shared" ref="BK138:BK149" si="9">ROUND(I138*H138,3)</f>
        <v>0</v>
      </c>
      <c r="BL138" s="14" t="s">
        <v>123</v>
      </c>
      <c r="BM138" s="144" t="s">
        <v>148</v>
      </c>
    </row>
    <row r="139" spans="1:65" s="2" customFormat="1" ht="24.15" customHeight="1">
      <c r="A139" s="29"/>
      <c r="B139" s="136"/>
      <c r="C139" s="244">
        <v>36</v>
      </c>
      <c r="D139" s="244" t="s">
        <v>119</v>
      </c>
      <c r="E139" s="229" t="s">
        <v>150</v>
      </c>
      <c r="F139" s="230" t="s">
        <v>151</v>
      </c>
      <c r="G139" s="231" t="s">
        <v>130</v>
      </c>
      <c r="H139" s="232">
        <v>229.5</v>
      </c>
      <c r="I139" s="138"/>
      <c r="J139" s="137">
        <f t="shared" si="0"/>
        <v>0</v>
      </c>
      <c r="K139" s="139"/>
      <c r="L139" s="30"/>
      <c r="M139" s="140" t="s">
        <v>1</v>
      </c>
      <c r="N139" s="141" t="s">
        <v>40</v>
      </c>
      <c r="O139" s="58"/>
      <c r="P139" s="142">
        <f t="shared" si="1"/>
        <v>0</v>
      </c>
      <c r="Q139" s="142">
        <v>0</v>
      </c>
      <c r="R139" s="142">
        <f t="shared" si="2"/>
        <v>0</v>
      </c>
      <c r="S139" s="142">
        <v>0</v>
      </c>
      <c r="T139" s="14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44" t="s">
        <v>123</v>
      </c>
      <c r="AT139" s="144" t="s">
        <v>119</v>
      </c>
      <c r="AU139" s="144" t="s">
        <v>124</v>
      </c>
      <c r="AY139" s="14" t="s">
        <v>116</v>
      </c>
      <c r="BE139" s="145">
        <f t="shared" si="4"/>
        <v>0</v>
      </c>
      <c r="BF139" s="145">
        <f t="shared" si="5"/>
        <v>0</v>
      </c>
      <c r="BG139" s="145">
        <f t="shared" si="6"/>
        <v>0</v>
      </c>
      <c r="BH139" s="145">
        <f t="shared" si="7"/>
        <v>0</v>
      </c>
      <c r="BI139" s="145">
        <f t="shared" si="8"/>
        <v>0</v>
      </c>
      <c r="BJ139" s="14" t="s">
        <v>124</v>
      </c>
      <c r="BK139" s="146">
        <f t="shared" si="9"/>
        <v>0</v>
      </c>
      <c r="BL139" s="14" t="s">
        <v>123</v>
      </c>
      <c r="BM139" s="144" t="s">
        <v>152</v>
      </c>
    </row>
    <row r="140" spans="1:65" s="2" customFormat="1" ht="37.950000000000003" customHeight="1">
      <c r="A140" s="29"/>
      <c r="B140" s="136"/>
      <c r="C140" s="244">
        <v>35</v>
      </c>
      <c r="D140" s="244" t="s">
        <v>119</v>
      </c>
      <c r="E140" s="229" t="s">
        <v>153</v>
      </c>
      <c r="F140" s="230" t="s">
        <v>154</v>
      </c>
      <c r="G140" s="231" t="s">
        <v>130</v>
      </c>
      <c r="H140" s="232">
        <v>229.5</v>
      </c>
      <c r="I140" s="138"/>
      <c r="J140" s="137">
        <f t="shared" si="0"/>
        <v>0</v>
      </c>
      <c r="K140" s="139"/>
      <c r="L140" s="30"/>
      <c r="M140" s="140" t="s">
        <v>1</v>
      </c>
      <c r="N140" s="141" t="s">
        <v>40</v>
      </c>
      <c r="O140" s="58"/>
      <c r="P140" s="142">
        <f t="shared" si="1"/>
        <v>0</v>
      </c>
      <c r="Q140" s="142">
        <v>0</v>
      </c>
      <c r="R140" s="142">
        <f t="shared" si="2"/>
        <v>0</v>
      </c>
      <c r="S140" s="142">
        <v>0</v>
      </c>
      <c r="T140" s="143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4" t="s">
        <v>123</v>
      </c>
      <c r="AT140" s="144" t="s">
        <v>119</v>
      </c>
      <c r="AU140" s="144" t="s">
        <v>124</v>
      </c>
      <c r="AY140" s="14" t="s">
        <v>116</v>
      </c>
      <c r="BE140" s="145">
        <f t="shared" si="4"/>
        <v>0</v>
      </c>
      <c r="BF140" s="145">
        <f t="shared" si="5"/>
        <v>0</v>
      </c>
      <c r="BG140" s="145">
        <f t="shared" si="6"/>
        <v>0</v>
      </c>
      <c r="BH140" s="145">
        <f t="shared" si="7"/>
        <v>0</v>
      </c>
      <c r="BI140" s="145">
        <f t="shared" si="8"/>
        <v>0</v>
      </c>
      <c r="BJ140" s="14" t="s">
        <v>124</v>
      </c>
      <c r="BK140" s="146">
        <f t="shared" si="9"/>
        <v>0</v>
      </c>
      <c r="BL140" s="14" t="s">
        <v>123</v>
      </c>
      <c r="BM140" s="144" t="s">
        <v>155</v>
      </c>
    </row>
    <row r="141" spans="1:65" s="2" customFormat="1" ht="24.15" customHeight="1">
      <c r="A141" s="29"/>
      <c r="B141" s="136"/>
      <c r="C141" s="244">
        <v>47</v>
      </c>
      <c r="D141" s="244" t="s">
        <v>119</v>
      </c>
      <c r="E141" s="229" t="s">
        <v>156</v>
      </c>
      <c r="F141" s="230" t="s">
        <v>157</v>
      </c>
      <c r="G141" s="231" t="s">
        <v>158</v>
      </c>
      <c r="H141" s="232">
        <v>12</v>
      </c>
      <c r="I141" s="138"/>
      <c r="J141" s="137">
        <f t="shared" si="0"/>
        <v>0</v>
      </c>
      <c r="K141" s="139"/>
      <c r="L141" s="30"/>
      <c r="M141" s="140" t="s">
        <v>1</v>
      </c>
      <c r="N141" s="141" t="s">
        <v>40</v>
      </c>
      <c r="O141" s="58"/>
      <c r="P141" s="142">
        <f t="shared" si="1"/>
        <v>0</v>
      </c>
      <c r="Q141" s="142">
        <v>4.0000000000000003E-5</v>
      </c>
      <c r="R141" s="142">
        <f t="shared" si="2"/>
        <v>4.8000000000000007E-4</v>
      </c>
      <c r="S141" s="142">
        <v>0</v>
      </c>
      <c r="T141" s="14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44" t="s">
        <v>123</v>
      </c>
      <c r="AT141" s="144" t="s">
        <v>119</v>
      </c>
      <c r="AU141" s="144" t="s">
        <v>124</v>
      </c>
      <c r="AY141" s="14" t="s">
        <v>116</v>
      </c>
      <c r="BE141" s="145">
        <f t="shared" si="4"/>
        <v>0</v>
      </c>
      <c r="BF141" s="145">
        <f t="shared" si="5"/>
        <v>0</v>
      </c>
      <c r="BG141" s="145">
        <f t="shared" si="6"/>
        <v>0</v>
      </c>
      <c r="BH141" s="145">
        <f t="shared" si="7"/>
        <v>0</v>
      </c>
      <c r="BI141" s="145">
        <f t="shared" si="8"/>
        <v>0</v>
      </c>
      <c r="BJ141" s="14" t="s">
        <v>124</v>
      </c>
      <c r="BK141" s="146">
        <f t="shared" si="9"/>
        <v>0</v>
      </c>
      <c r="BL141" s="14" t="s">
        <v>123</v>
      </c>
      <c r="BM141" s="144" t="s">
        <v>159</v>
      </c>
    </row>
    <row r="142" spans="1:65" s="2" customFormat="1" ht="24.15" customHeight="1">
      <c r="A142" s="29"/>
      <c r="B142" s="136"/>
      <c r="C142" s="246">
        <v>48</v>
      </c>
      <c r="D142" s="246" t="s">
        <v>160</v>
      </c>
      <c r="E142" s="233" t="s">
        <v>161</v>
      </c>
      <c r="F142" s="234" t="s">
        <v>162</v>
      </c>
      <c r="G142" s="235" t="s">
        <v>158</v>
      </c>
      <c r="H142" s="236">
        <v>12</v>
      </c>
      <c r="I142" s="148"/>
      <c r="J142" s="147">
        <f t="shared" si="0"/>
        <v>0</v>
      </c>
      <c r="K142" s="149"/>
      <c r="L142" s="150"/>
      <c r="M142" s="151" t="s">
        <v>1</v>
      </c>
      <c r="N142" s="152" t="s">
        <v>40</v>
      </c>
      <c r="O142" s="58"/>
      <c r="P142" s="142">
        <f t="shared" si="1"/>
        <v>0</v>
      </c>
      <c r="Q142" s="142">
        <v>1.14E-3</v>
      </c>
      <c r="R142" s="142">
        <f t="shared" si="2"/>
        <v>1.3679999999999999E-2</v>
      </c>
      <c r="S142" s="142">
        <v>0</v>
      </c>
      <c r="T142" s="143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44" t="s">
        <v>149</v>
      </c>
      <c r="AT142" s="144" t="s">
        <v>160</v>
      </c>
      <c r="AU142" s="144" t="s">
        <v>124</v>
      </c>
      <c r="AY142" s="14" t="s">
        <v>116</v>
      </c>
      <c r="BE142" s="145">
        <f t="shared" si="4"/>
        <v>0</v>
      </c>
      <c r="BF142" s="145">
        <f t="shared" si="5"/>
        <v>0</v>
      </c>
      <c r="BG142" s="145">
        <f t="shared" si="6"/>
        <v>0</v>
      </c>
      <c r="BH142" s="145">
        <f t="shared" si="7"/>
        <v>0</v>
      </c>
      <c r="BI142" s="145">
        <f t="shared" si="8"/>
        <v>0</v>
      </c>
      <c r="BJ142" s="14" t="s">
        <v>124</v>
      </c>
      <c r="BK142" s="146">
        <f t="shared" si="9"/>
        <v>0</v>
      </c>
      <c r="BL142" s="14" t="s">
        <v>123</v>
      </c>
      <c r="BM142" s="144" t="s">
        <v>163</v>
      </c>
    </row>
    <row r="143" spans="1:65" s="2" customFormat="1" ht="16.5" customHeight="1">
      <c r="A143" s="29"/>
      <c r="B143" s="136"/>
      <c r="C143" s="244">
        <v>10</v>
      </c>
      <c r="D143" s="244" t="s">
        <v>119</v>
      </c>
      <c r="E143" s="229" t="s">
        <v>164</v>
      </c>
      <c r="F143" s="230" t="s">
        <v>165</v>
      </c>
      <c r="G143" s="231" t="s">
        <v>158</v>
      </c>
      <c r="H143" s="232">
        <v>1</v>
      </c>
      <c r="I143" s="138"/>
      <c r="J143" s="137">
        <f t="shared" si="0"/>
        <v>0</v>
      </c>
      <c r="K143" s="139"/>
      <c r="L143" s="30"/>
      <c r="M143" s="140" t="s">
        <v>1</v>
      </c>
      <c r="N143" s="141" t="s">
        <v>40</v>
      </c>
      <c r="O143" s="58"/>
      <c r="P143" s="142">
        <f t="shared" si="1"/>
        <v>0</v>
      </c>
      <c r="Q143" s="142">
        <v>1.58E-3</v>
      </c>
      <c r="R143" s="142">
        <f t="shared" si="2"/>
        <v>1.58E-3</v>
      </c>
      <c r="S143" s="142">
        <v>0</v>
      </c>
      <c r="T143" s="143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44" t="s">
        <v>123</v>
      </c>
      <c r="AT143" s="144" t="s">
        <v>119</v>
      </c>
      <c r="AU143" s="144" t="s">
        <v>124</v>
      </c>
      <c r="AY143" s="14" t="s">
        <v>116</v>
      </c>
      <c r="BE143" s="145">
        <f t="shared" si="4"/>
        <v>0</v>
      </c>
      <c r="BF143" s="145">
        <f t="shared" si="5"/>
        <v>0</v>
      </c>
      <c r="BG143" s="145">
        <f t="shared" si="6"/>
        <v>0</v>
      </c>
      <c r="BH143" s="145">
        <f t="shared" si="7"/>
        <v>0</v>
      </c>
      <c r="BI143" s="145">
        <f t="shared" si="8"/>
        <v>0</v>
      </c>
      <c r="BJ143" s="14" t="s">
        <v>124</v>
      </c>
      <c r="BK143" s="146">
        <f t="shared" si="9"/>
        <v>0</v>
      </c>
      <c r="BL143" s="14" t="s">
        <v>123</v>
      </c>
      <c r="BM143" s="144" t="s">
        <v>166</v>
      </c>
    </row>
    <row r="144" spans="1:65" s="2" customFormat="1" ht="21.75" customHeight="1">
      <c r="A144" s="29"/>
      <c r="B144" s="136"/>
      <c r="C144" s="244">
        <v>11</v>
      </c>
      <c r="D144" s="244" t="s">
        <v>119</v>
      </c>
      <c r="E144" s="229" t="s">
        <v>167</v>
      </c>
      <c r="F144" s="230" t="s">
        <v>168</v>
      </c>
      <c r="G144" s="231" t="s">
        <v>169</v>
      </c>
      <c r="H144" s="232">
        <v>10</v>
      </c>
      <c r="I144" s="138"/>
      <c r="J144" s="137">
        <f t="shared" si="0"/>
        <v>0</v>
      </c>
      <c r="K144" s="139"/>
      <c r="L144" s="30"/>
      <c r="M144" s="140" t="s">
        <v>1</v>
      </c>
      <c r="N144" s="141" t="s">
        <v>40</v>
      </c>
      <c r="O144" s="58"/>
      <c r="P144" s="142">
        <f t="shared" si="1"/>
        <v>0</v>
      </c>
      <c r="Q144" s="142">
        <v>0</v>
      </c>
      <c r="R144" s="142">
        <f t="shared" si="2"/>
        <v>0</v>
      </c>
      <c r="S144" s="142">
        <v>0</v>
      </c>
      <c r="T144" s="143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44" t="s">
        <v>123</v>
      </c>
      <c r="AT144" s="144" t="s">
        <v>119</v>
      </c>
      <c r="AU144" s="144" t="s">
        <v>124</v>
      </c>
      <c r="AY144" s="14" t="s">
        <v>116</v>
      </c>
      <c r="BE144" s="145">
        <f t="shared" si="4"/>
        <v>0</v>
      </c>
      <c r="BF144" s="145">
        <f t="shared" si="5"/>
        <v>0</v>
      </c>
      <c r="BG144" s="145">
        <f t="shared" si="6"/>
        <v>0</v>
      </c>
      <c r="BH144" s="145">
        <f t="shared" si="7"/>
        <v>0</v>
      </c>
      <c r="BI144" s="145">
        <f t="shared" si="8"/>
        <v>0</v>
      </c>
      <c r="BJ144" s="14" t="s">
        <v>124</v>
      </c>
      <c r="BK144" s="146">
        <f t="shared" si="9"/>
        <v>0</v>
      </c>
      <c r="BL144" s="14" t="s">
        <v>123</v>
      </c>
      <c r="BM144" s="144" t="s">
        <v>170</v>
      </c>
    </row>
    <row r="145" spans="1:65" s="2" customFormat="1" ht="21.75" customHeight="1">
      <c r="A145" s="29"/>
      <c r="B145" s="136"/>
      <c r="C145" s="244">
        <v>12</v>
      </c>
      <c r="D145" s="244" t="s">
        <v>119</v>
      </c>
      <c r="E145" s="229" t="s">
        <v>171</v>
      </c>
      <c r="F145" s="230" t="s">
        <v>172</v>
      </c>
      <c r="G145" s="231" t="s">
        <v>173</v>
      </c>
      <c r="H145" s="232">
        <v>18.831</v>
      </c>
      <c r="I145" s="138"/>
      <c r="J145" s="137">
        <f t="shared" si="0"/>
        <v>0</v>
      </c>
      <c r="K145" s="139"/>
      <c r="L145" s="30"/>
      <c r="M145" s="140" t="s">
        <v>1</v>
      </c>
      <c r="N145" s="141" t="s">
        <v>40</v>
      </c>
      <c r="O145" s="58"/>
      <c r="P145" s="142">
        <f t="shared" si="1"/>
        <v>0</v>
      </c>
      <c r="Q145" s="142">
        <v>0</v>
      </c>
      <c r="R145" s="142">
        <f t="shared" si="2"/>
        <v>0</v>
      </c>
      <c r="S145" s="142">
        <v>0</v>
      </c>
      <c r="T145" s="143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44" t="s">
        <v>123</v>
      </c>
      <c r="AT145" s="144" t="s">
        <v>119</v>
      </c>
      <c r="AU145" s="144" t="s">
        <v>124</v>
      </c>
      <c r="AY145" s="14" t="s">
        <v>116</v>
      </c>
      <c r="BE145" s="145">
        <f t="shared" si="4"/>
        <v>0</v>
      </c>
      <c r="BF145" s="145">
        <f t="shared" si="5"/>
        <v>0</v>
      </c>
      <c r="BG145" s="145">
        <f t="shared" si="6"/>
        <v>0</v>
      </c>
      <c r="BH145" s="145">
        <f t="shared" si="7"/>
        <v>0</v>
      </c>
      <c r="BI145" s="145">
        <f t="shared" si="8"/>
        <v>0</v>
      </c>
      <c r="BJ145" s="14" t="s">
        <v>124</v>
      </c>
      <c r="BK145" s="146">
        <f t="shared" si="9"/>
        <v>0</v>
      </c>
      <c r="BL145" s="14" t="s">
        <v>123</v>
      </c>
      <c r="BM145" s="144" t="s">
        <v>174</v>
      </c>
    </row>
    <row r="146" spans="1:65" s="2" customFormat="1" ht="24.15" customHeight="1">
      <c r="A146" s="29"/>
      <c r="B146" s="136"/>
      <c r="C146" s="244">
        <v>13</v>
      </c>
      <c r="D146" s="244" t="s">
        <v>119</v>
      </c>
      <c r="E146" s="229" t="s">
        <v>175</v>
      </c>
      <c r="F146" s="230" t="s">
        <v>176</v>
      </c>
      <c r="G146" s="231" t="s">
        <v>173</v>
      </c>
      <c r="H146" s="232">
        <v>18.831</v>
      </c>
      <c r="I146" s="138"/>
      <c r="J146" s="137">
        <f t="shared" si="0"/>
        <v>0</v>
      </c>
      <c r="K146" s="139"/>
      <c r="L146" s="30"/>
      <c r="M146" s="140" t="s">
        <v>1</v>
      </c>
      <c r="N146" s="141" t="s">
        <v>40</v>
      </c>
      <c r="O146" s="58"/>
      <c r="P146" s="142">
        <f t="shared" si="1"/>
        <v>0</v>
      </c>
      <c r="Q146" s="142">
        <v>0</v>
      </c>
      <c r="R146" s="142">
        <f t="shared" si="2"/>
        <v>0</v>
      </c>
      <c r="S146" s="142">
        <v>0</v>
      </c>
      <c r="T146" s="143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44" t="s">
        <v>123</v>
      </c>
      <c r="AT146" s="144" t="s">
        <v>119</v>
      </c>
      <c r="AU146" s="144" t="s">
        <v>124</v>
      </c>
      <c r="AY146" s="14" t="s">
        <v>116</v>
      </c>
      <c r="BE146" s="145">
        <f t="shared" si="4"/>
        <v>0</v>
      </c>
      <c r="BF146" s="145">
        <f t="shared" si="5"/>
        <v>0</v>
      </c>
      <c r="BG146" s="145">
        <f t="shared" si="6"/>
        <v>0</v>
      </c>
      <c r="BH146" s="145">
        <f t="shared" si="7"/>
        <v>0</v>
      </c>
      <c r="BI146" s="145">
        <f t="shared" si="8"/>
        <v>0</v>
      </c>
      <c r="BJ146" s="14" t="s">
        <v>124</v>
      </c>
      <c r="BK146" s="146">
        <f t="shared" si="9"/>
        <v>0</v>
      </c>
      <c r="BL146" s="14" t="s">
        <v>123</v>
      </c>
      <c r="BM146" s="144" t="s">
        <v>177</v>
      </c>
    </row>
    <row r="147" spans="1:65" s="2" customFormat="1" ht="24.15" customHeight="1">
      <c r="A147" s="29"/>
      <c r="B147" s="136"/>
      <c r="C147" s="244">
        <v>14</v>
      </c>
      <c r="D147" s="244" t="s">
        <v>119</v>
      </c>
      <c r="E147" s="229" t="s">
        <v>179</v>
      </c>
      <c r="F147" s="230" t="s">
        <v>180</v>
      </c>
      <c r="G147" s="231" t="s">
        <v>173</v>
      </c>
      <c r="H147" s="232">
        <v>18.831</v>
      </c>
      <c r="I147" s="138"/>
      <c r="J147" s="137">
        <f t="shared" si="0"/>
        <v>0</v>
      </c>
      <c r="K147" s="139"/>
      <c r="L147" s="30"/>
      <c r="M147" s="140" t="s">
        <v>1</v>
      </c>
      <c r="N147" s="141" t="s">
        <v>40</v>
      </c>
      <c r="O147" s="58"/>
      <c r="P147" s="142">
        <f t="shared" si="1"/>
        <v>0</v>
      </c>
      <c r="Q147" s="142">
        <v>0</v>
      </c>
      <c r="R147" s="142">
        <f t="shared" si="2"/>
        <v>0</v>
      </c>
      <c r="S147" s="142">
        <v>0</v>
      </c>
      <c r="T147" s="143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44" t="s">
        <v>123</v>
      </c>
      <c r="AT147" s="144" t="s">
        <v>119</v>
      </c>
      <c r="AU147" s="144" t="s">
        <v>124</v>
      </c>
      <c r="AY147" s="14" t="s">
        <v>116</v>
      </c>
      <c r="BE147" s="145">
        <f t="shared" si="4"/>
        <v>0</v>
      </c>
      <c r="BF147" s="145">
        <f t="shared" si="5"/>
        <v>0</v>
      </c>
      <c r="BG147" s="145">
        <f t="shared" si="6"/>
        <v>0</v>
      </c>
      <c r="BH147" s="145">
        <f t="shared" si="7"/>
        <v>0</v>
      </c>
      <c r="BI147" s="145">
        <f t="shared" si="8"/>
        <v>0</v>
      </c>
      <c r="BJ147" s="14" t="s">
        <v>124</v>
      </c>
      <c r="BK147" s="146">
        <f t="shared" si="9"/>
        <v>0</v>
      </c>
      <c r="BL147" s="14" t="s">
        <v>123</v>
      </c>
      <c r="BM147" s="144" t="s">
        <v>181</v>
      </c>
    </row>
    <row r="148" spans="1:65" s="2" customFormat="1" ht="24.15" customHeight="1">
      <c r="A148" s="29"/>
      <c r="B148" s="136"/>
      <c r="C148" s="244">
        <v>15</v>
      </c>
      <c r="D148" s="244" t="s">
        <v>119</v>
      </c>
      <c r="E148" s="229" t="s">
        <v>182</v>
      </c>
      <c r="F148" s="230" t="s">
        <v>183</v>
      </c>
      <c r="G148" s="231" t="s">
        <v>173</v>
      </c>
      <c r="H148" s="232">
        <v>18.831</v>
      </c>
      <c r="I148" s="138"/>
      <c r="J148" s="137">
        <f t="shared" si="0"/>
        <v>0</v>
      </c>
      <c r="K148" s="139"/>
      <c r="L148" s="30"/>
      <c r="M148" s="140" t="s">
        <v>1</v>
      </c>
      <c r="N148" s="141" t="s">
        <v>40</v>
      </c>
      <c r="O148" s="58"/>
      <c r="P148" s="142">
        <f t="shared" si="1"/>
        <v>0</v>
      </c>
      <c r="Q148" s="142">
        <v>0</v>
      </c>
      <c r="R148" s="142">
        <f t="shared" si="2"/>
        <v>0</v>
      </c>
      <c r="S148" s="142">
        <v>0</v>
      </c>
      <c r="T148" s="143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44" t="s">
        <v>123</v>
      </c>
      <c r="AT148" s="144" t="s">
        <v>119</v>
      </c>
      <c r="AU148" s="144" t="s">
        <v>124</v>
      </c>
      <c r="AY148" s="14" t="s">
        <v>116</v>
      </c>
      <c r="BE148" s="145">
        <f t="shared" si="4"/>
        <v>0</v>
      </c>
      <c r="BF148" s="145">
        <f t="shared" si="5"/>
        <v>0</v>
      </c>
      <c r="BG148" s="145">
        <f t="shared" si="6"/>
        <v>0</v>
      </c>
      <c r="BH148" s="145">
        <f t="shared" si="7"/>
        <v>0</v>
      </c>
      <c r="BI148" s="145">
        <f t="shared" si="8"/>
        <v>0</v>
      </c>
      <c r="BJ148" s="14" t="s">
        <v>124</v>
      </c>
      <c r="BK148" s="146">
        <f t="shared" si="9"/>
        <v>0</v>
      </c>
      <c r="BL148" s="14" t="s">
        <v>123</v>
      </c>
      <c r="BM148" s="144" t="s">
        <v>184</v>
      </c>
    </row>
    <row r="149" spans="1:65" s="2" customFormat="1" ht="16.5" customHeight="1">
      <c r="A149" s="29"/>
      <c r="B149" s="136"/>
      <c r="C149" s="244">
        <v>26</v>
      </c>
      <c r="D149" s="244" t="s">
        <v>119</v>
      </c>
      <c r="E149" s="229" t="s">
        <v>185</v>
      </c>
      <c r="F149" s="230" t="s">
        <v>186</v>
      </c>
      <c r="G149" s="231" t="s">
        <v>158</v>
      </c>
      <c r="H149" s="232">
        <v>3</v>
      </c>
      <c r="I149" s="138"/>
      <c r="J149" s="137">
        <f t="shared" si="0"/>
        <v>0</v>
      </c>
      <c r="K149" s="139"/>
      <c r="L149" s="30"/>
      <c r="M149" s="140" t="s">
        <v>1</v>
      </c>
      <c r="N149" s="141" t="s">
        <v>40</v>
      </c>
      <c r="O149" s="58"/>
      <c r="P149" s="142">
        <f t="shared" si="1"/>
        <v>0</v>
      </c>
      <c r="Q149" s="142">
        <v>0</v>
      </c>
      <c r="R149" s="142">
        <f t="shared" si="2"/>
        <v>0</v>
      </c>
      <c r="S149" s="142">
        <v>0</v>
      </c>
      <c r="T149" s="143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44" t="s">
        <v>123</v>
      </c>
      <c r="AT149" s="144" t="s">
        <v>119</v>
      </c>
      <c r="AU149" s="144" t="s">
        <v>124</v>
      </c>
      <c r="AY149" s="14" t="s">
        <v>116</v>
      </c>
      <c r="BE149" s="145">
        <f t="shared" si="4"/>
        <v>0</v>
      </c>
      <c r="BF149" s="145">
        <f t="shared" si="5"/>
        <v>0</v>
      </c>
      <c r="BG149" s="145">
        <f t="shared" si="6"/>
        <v>0</v>
      </c>
      <c r="BH149" s="145">
        <f t="shared" si="7"/>
        <v>0</v>
      </c>
      <c r="BI149" s="145">
        <f t="shared" si="8"/>
        <v>0</v>
      </c>
      <c r="BJ149" s="14" t="s">
        <v>124</v>
      </c>
      <c r="BK149" s="146">
        <f t="shared" si="9"/>
        <v>0</v>
      </c>
      <c r="BL149" s="14" t="s">
        <v>123</v>
      </c>
      <c r="BM149" s="144" t="s">
        <v>187</v>
      </c>
    </row>
    <row r="150" spans="1:65" s="12" customFormat="1" ht="22.95" customHeight="1">
      <c r="B150" s="125"/>
      <c r="C150" s="227"/>
      <c r="D150" s="247" t="s">
        <v>73</v>
      </c>
      <c r="E150" s="228" t="s">
        <v>188</v>
      </c>
      <c r="F150" s="228" t="s">
        <v>189</v>
      </c>
      <c r="G150" s="227"/>
      <c r="H150" s="227"/>
      <c r="I150" s="127"/>
      <c r="J150" s="135">
        <f>BK150</f>
        <v>0</v>
      </c>
      <c r="L150" s="125"/>
      <c r="M150" s="129"/>
      <c r="N150" s="130"/>
      <c r="O150" s="130"/>
      <c r="P150" s="131">
        <f>P151</f>
        <v>0</v>
      </c>
      <c r="Q150" s="130"/>
      <c r="R150" s="131">
        <f>R151</f>
        <v>0</v>
      </c>
      <c r="S150" s="130"/>
      <c r="T150" s="132">
        <f>T151</f>
        <v>0</v>
      </c>
      <c r="AR150" s="126" t="s">
        <v>79</v>
      </c>
      <c r="AT150" s="133" t="s">
        <v>73</v>
      </c>
      <c r="AU150" s="133" t="s">
        <v>79</v>
      </c>
      <c r="AY150" s="126" t="s">
        <v>116</v>
      </c>
      <c r="BK150" s="134">
        <f>BK151</f>
        <v>0</v>
      </c>
    </row>
    <row r="151" spans="1:65" s="2" customFormat="1" ht="24.15" customHeight="1">
      <c r="A151" s="29"/>
      <c r="B151" s="136"/>
      <c r="C151" s="244">
        <v>9</v>
      </c>
      <c r="D151" s="244" t="s">
        <v>119</v>
      </c>
      <c r="E151" s="229" t="s">
        <v>190</v>
      </c>
      <c r="F151" s="230" t="s">
        <v>191</v>
      </c>
      <c r="G151" s="231" t="s">
        <v>173</v>
      </c>
      <c r="H151" s="232">
        <v>16.004999999999999</v>
      </c>
      <c r="I151" s="138"/>
      <c r="J151" s="137">
        <f>ROUND(I151*H151,3)</f>
        <v>0</v>
      </c>
      <c r="K151" s="139"/>
      <c r="L151" s="30"/>
      <c r="M151" s="140" t="s">
        <v>1</v>
      </c>
      <c r="N151" s="141" t="s">
        <v>40</v>
      </c>
      <c r="O151" s="58"/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44" t="s">
        <v>123</v>
      </c>
      <c r="AT151" s="144" t="s">
        <v>119</v>
      </c>
      <c r="AU151" s="144" t="s">
        <v>124</v>
      </c>
      <c r="AY151" s="14" t="s">
        <v>116</v>
      </c>
      <c r="BE151" s="145">
        <f>IF(N151="základná",J151,0)</f>
        <v>0</v>
      </c>
      <c r="BF151" s="145">
        <f>IF(N151="znížená",J151,0)</f>
        <v>0</v>
      </c>
      <c r="BG151" s="145">
        <f>IF(N151="zákl. prenesená",J151,0)</f>
        <v>0</v>
      </c>
      <c r="BH151" s="145">
        <f>IF(N151="zníž. prenesená",J151,0)</f>
        <v>0</v>
      </c>
      <c r="BI151" s="145">
        <f>IF(N151="nulová",J151,0)</f>
        <v>0</v>
      </c>
      <c r="BJ151" s="14" t="s">
        <v>124</v>
      </c>
      <c r="BK151" s="146">
        <f>ROUND(I151*H151,3)</f>
        <v>0</v>
      </c>
      <c r="BL151" s="14" t="s">
        <v>123</v>
      </c>
      <c r="BM151" s="144" t="s">
        <v>192</v>
      </c>
    </row>
    <row r="152" spans="1:65" s="12" customFormat="1" ht="25.95" customHeight="1">
      <c r="B152" s="125"/>
      <c r="C152" s="227"/>
      <c r="D152" s="247" t="s">
        <v>73</v>
      </c>
      <c r="E152" s="226" t="s">
        <v>193</v>
      </c>
      <c r="F152" s="226" t="s">
        <v>194</v>
      </c>
      <c r="G152" s="227"/>
      <c r="H152" s="227"/>
      <c r="I152" s="127"/>
      <c r="J152" s="128">
        <f>BK152</f>
        <v>0</v>
      </c>
      <c r="L152" s="125"/>
      <c r="M152" s="129"/>
      <c r="N152" s="130"/>
      <c r="O152" s="130"/>
      <c r="P152" s="131">
        <f>P153+P164+P169+P175+P184+P189+P193</f>
        <v>0</v>
      </c>
      <c r="Q152" s="130"/>
      <c r="R152" s="131">
        <f>R153+R164+R169+R175+R184+R189+R193</f>
        <v>17.033016899999996</v>
      </c>
      <c r="S152" s="130"/>
      <c r="T152" s="132">
        <f>T153+T164+T169+T175+T184+T189+T193</f>
        <v>18.831129959999998</v>
      </c>
      <c r="AR152" s="126" t="s">
        <v>124</v>
      </c>
      <c r="AT152" s="133" t="s">
        <v>73</v>
      </c>
      <c r="AU152" s="133" t="s">
        <v>74</v>
      </c>
      <c r="AY152" s="126" t="s">
        <v>116</v>
      </c>
      <c r="BK152" s="134">
        <f>BK153+BK164+BK169+BK175+BK184+BK189+BK193</f>
        <v>0</v>
      </c>
    </row>
    <row r="153" spans="1:65" s="12" customFormat="1" ht="22.95" customHeight="1">
      <c r="B153" s="125"/>
      <c r="C153" s="227"/>
      <c r="D153" s="247" t="s">
        <v>73</v>
      </c>
      <c r="E153" s="228" t="s">
        <v>195</v>
      </c>
      <c r="F153" s="228" t="s">
        <v>196</v>
      </c>
      <c r="G153" s="227"/>
      <c r="H153" s="227"/>
      <c r="I153" s="127"/>
      <c r="J153" s="135">
        <f>BK153</f>
        <v>0</v>
      </c>
      <c r="L153" s="125"/>
      <c r="M153" s="129"/>
      <c r="N153" s="130"/>
      <c r="O153" s="130"/>
      <c r="P153" s="131">
        <f>SUM(P154:P163)</f>
        <v>0</v>
      </c>
      <c r="Q153" s="130"/>
      <c r="R153" s="131">
        <f>SUM(R154:R163)</f>
        <v>4.4185576399999995</v>
      </c>
      <c r="S153" s="130"/>
      <c r="T153" s="132">
        <f>SUM(T154:T163)</f>
        <v>5.1804119999999996</v>
      </c>
      <c r="AR153" s="126" t="s">
        <v>124</v>
      </c>
      <c r="AT153" s="133" t="s">
        <v>73</v>
      </c>
      <c r="AU153" s="133" t="s">
        <v>79</v>
      </c>
      <c r="AY153" s="126" t="s">
        <v>116</v>
      </c>
      <c r="BK153" s="134">
        <f>SUM(BK154:BK163)</f>
        <v>0</v>
      </c>
    </row>
    <row r="154" spans="1:65" s="2" customFormat="1" ht="24.15" customHeight="1">
      <c r="A154" s="29"/>
      <c r="B154" s="136"/>
      <c r="C154" s="244">
        <v>29</v>
      </c>
      <c r="D154" s="244" t="s">
        <v>119</v>
      </c>
      <c r="E154" s="229" t="s">
        <v>197</v>
      </c>
      <c r="F154" s="230" t="s">
        <v>198</v>
      </c>
      <c r="G154" s="231" t="s">
        <v>130</v>
      </c>
      <c r="H154" s="232">
        <v>33.746000000000002</v>
      </c>
      <c r="I154" s="138"/>
      <c r="J154" s="137">
        <f t="shared" ref="J154:J163" si="10">ROUND(I154*H154,3)</f>
        <v>0</v>
      </c>
      <c r="K154" s="139"/>
      <c r="L154" s="30"/>
      <c r="M154" s="140" t="s">
        <v>1</v>
      </c>
      <c r="N154" s="141" t="s">
        <v>40</v>
      </c>
      <c r="O154" s="58"/>
      <c r="P154" s="142">
        <f t="shared" ref="P154:P163" si="11">O154*H154</f>
        <v>0</v>
      </c>
      <c r="Q154" s="142">
        <v>0</v>
      </c>
      <c r="R154" s="142">
        <f t="shared" ref="R154:R163" si="12">Q154*H154</f>
        <v>0</v>
      </c>
      <c r="S154" s="142">
        <v>2.1999999999999999E-2</v>
      </c>
      <c r="T154" s="143">
        <f t="shared" ref="T154:T163" si="13">S154*H154</f>
        <v>0.74241199999999996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44" t="s">
        <v>178</v>
      </c>
      <c r="AT154" s="144" t="s">
        <v>119</v>
      </c>
      <c r="AU154" s="144" t="s">
        <v>124</v>
      </c>
      <c r="AY154" s="14" t="s">
        <v>116</v>
      </c>
      <c r="BE154" s="145">
        <f t="shared" ref="BE154:BE163" si="14">IF(N154="základná",J154,0)</f>
        <v>0</v>
      </c>
      <c r="BF154" s="145">
        <f t="shared" ref="BF154:BF163" si="15">IF(N154="znížená",J154,0)</f>
        <v>0</v>
      </c>
      <c r="BG154" s="145">
        <f t="shared" ref="BG154:BG163" si="16">IF(N154="zákl. prenesená",J154,0)</f>
        <v>0</v>
      </c>
      <c r="BH154" s="145">
        <f t="shared" ref="BH154:BH163" si="17">IF(N154="zníž. prenesená",J154,0)</f>
        <v>0</v>
      </c>
      <c r="BI154" s="145">
        <f t="shared" ref="BI154:BI163" si="18">IF(N154="nulová",J154,0)</f>
        <v>0</v>
      </c>
      <c r="BJ154" s="14" t="s">
        <v>124</v>
      </c>
      <c r="BK154" s="146">
        <f t="shared" ref="BK154:BK163" si="19">ROUND(I154*H154,3)</f>
        <v>0</v>
      </c>
      <c r="BL154" s="14" t="s">
        <v>178</v>
      </c>
      <c r="BM154" s="144" t="s">
        <v>199</v>
      </c>
    </row>
    <row r="155" spans="1:65" s="2" customFormat="1" ht="33" customHeight="1">
      <c r="A155" s="29"/>
      <c r="B155" s="136"/>
      <c r="C155" s="244">
        <v>16</v>
      </c>
      <c r="D155" s="244" t="s">
        <v>119</v>
      </c>
      <c r="E155" s="229" t="s">
        <v>201</v>
      </c>
      <c r="F155" s="230" t="s">
        <v>202</v>
      </c>
      <c r="G155" s="231" t="s">
        <v>169</v>
      </c>
      <c r="H155" s="232">
        <v>238</v>
      </c>
      <c r="I155" s="138"/>
      <c r="J155" s="137">
        <f t="shared" si="10"/>
        <v>0</v>
      </c>
      <c r="K155" s="139"/>
      <c r="L155" s="30"/>
      <c r="M155" s="140" t="s">
        <v>1</v>
      </c>
      <c r="N155" s="141" t="s">
        <v>40</v>
      </c>
      <c r="O155" s="58"/>
      <c r="P155" s="142">
        <f t="shared" si="11"/>
        <v>0</v>
      </c>
      <c r="Q155" s="142">
        <v>0</v>
      </c>
      <c r="R155" s="142">
        <f t="shared" si="12"/>
        <v>0</v>
      </c>
      <c r="S155" s="142">
        <v>1.4E-2</v>
      </c>
      <c r="T155" s="143">
        <f t="shared" si="13"/>
        <v>3.3319999999999999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44" t="s">
        <v>178</v>
      </c>
      <c r="AT155" s="144" t="s">
        <v>119</v>
      </c>
      <c r="AU155" s="144" t="s">
        <v>124</v>
      </c>
      <c r="AY155" s="14" t="s">
        <v>116</v>
      </c>
      <c r="BE155" s="145">
        <f t="shared" si="14"/>
        <v>0</v>
      </c>
      <c r="BF155" s="145">
        <f t="shared" si="15"/>
        <v>0</v>
      </c>
      <c r="BG155" s="145">
        <f t="shared" si="16"/>
        <v>0</v>
      </c>
      <c r="BH155" s="145">
        <f t="shared" si="17"/>
        <v>0</v>
      </c>
      <c r="BI155" s="145">
        <f t="shared" si="18"/>
        <v>0</v>
      </c>
      <c r="BJ155" s="14" t="s">
        <v>124</v>
      </c>
      <c r="BK155" s="146">
        <f t="shared" si="19"/>
        <v>0</v>
      </c>
      <c r="BL155" s="14" t="s">
        <v>178</v>
      </c>
      <c r="BM155" s="144" t="s">
        <v>203</v>
      </c>
    </row>
    <row r="156" spans="1:65" s="2" customFormat="1" ht="24.15" customHeight="1">
      <c r="A156" s="29"/>
      <c r="B156" s="136"/>
      <c r="C156" s="244">
        <v>18</v>
      </c>
      <c r="D156" s="244" t="s">
        <v>119</v>
      </c>
      <c r="E156" s="229" t="s">
        <v>204</v>
      </c>
      <c r="F156" s="230" t="s">
        <v>205</v>
      </c>
      <c r="G156" s="231" t="s">
        <v>169</v>
      </c>
      <c r="H156" s="232">
        <v>271</v>
      </c>
      <c r="I156" s="138"/>
      <c r="J156" s="137">
        <f t="shared" si="10"/>
        <v>0</v>
      </c>
      <c r="K156" s="139"/>
      <c r="L156" s="30"/>
      <c r="M156" s="140" t="s">
        <v>1</v>
      </c>
      <c r="N156" s="141" t="s">
        <v>40</v>
      </c>
      <c r="O156" s="58"/>
      <c r="P156" s="142">
        <f t="shared" si="11"/>
        <v>0</v>
      </c>
      <c r="Q156" s="142">
        <v>2.5999999999999998E-4</v>
      </c>
      <c r="R156" s="142">
        <f t="shared" si="12"/>
        <v>7.0459999999999995E-2</v>
      </c>
      <c r="S156" s="142">
        <v>0</v>
      </c>
      <c r="T156" s="143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44" t="s">
        <v>178</v>
      </c>
      <c r="AT156" s="144" t="s">
        <v>119</v>
      </c>
      <c r="AU156" s="144" t="s">
        <v>124</v>
      </c>
      <c r="AY156" s="14" t="s">
        <v>116</v>
      </c>
      <c r="BE156" s="145">
        <f t="shared" si="14"/>
        <v>0</v>
      </c>
      <c r="BF156" s="145">
        <f t="shared" si="15"/>
        <v>0</v>
      </c>
      <c r="BG156" s="145">
        <f t="shared" si="16"/>
        <v>0</v>
      </c>
      <c r="BH156" s="145">
        <f t="shared" si="17"/>
        <v>0</v>
      </c>
      <c r="BI156" s="145">
        <f t="shared" si="18"/>
        <v>0</v>
      </c>
      <c r="BJ156" s="14" t="s">
        <v>124</v>
      </c>
      <c r="BK156" s="146">
        <f t="shared" si="19"/>
        <v>0</v>
      </c>
      <c r="BL156" s="14" t="s">
        <v>178</v>
      </c>
      <c r="BM156" s="144" t="s">
        <v>206</v>
      </c>
    </row>
    <row r="157" spans="1:65" s="2" customFormat="1" ht="24.15" customHeight="1">
      <c r="A157" s="29"/>
      <c r="B157" s="136"/>
      <c r="C157" s="244">
        <v>32</v>
      </c>
      <c r="D157" s="244" t="s">
        <v>119</v>
      </c>
      <c r="E157" s="229" t="s">
        <v>207</v>
      </c>
      <c r="F157" s="230" t="s">
        <v>208</v>
      </c>
      <c r="G157" s="231" t="s">
        <v>169</v>
      </c>
      <c r="H157" s="232">
        <v>33</v>
      </c>
      <c r="I157" s="138"/>
      <c r="J157" s="137">
        <f t="shared" si="10"/>
        <v>0</v>
      </c>
      <c r="K157" s="139"/>
      <c r="L157" s="30"/>
      <c r="M157" s="140" t="s">
        <v>1</v>
      </c>
      <c r="N157" s="141" t="s">
        <v>40</v>
      </c>
      <c r="O157" s="58"/>
      <c r="P157" s="142">
        <f t="shared" si="11"/>
        <v>0</v>
      </c>
      <c r="Q157" s="142">
        <v>2.5999999999999998E-4</v>
      </c>
      <c r="R157" s="142">
        <f t="shared" si="12"/>
        <v>8.5799999999999991E-3</v>
      </c>
      <c r="S157" s="142">
        <v>0</v>
      </c>
      <c r="T157" s="143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44" t="s">
        <v>178</v>
      </c>
      <c r="AT157" s="144" t="s">
        <v>119</v>
      </c>
      <c r="AU157" s="144" t="s">
        <v>124</v>
      </c>
      <c r="AY157" s="14" t="s">
        <v>116</v>
      </c>
      <c r="BE157" s="145">
        <f t="shared" si="14"/>
        <v>0</v>
      </c>
      <c r="BF157" s="145">
        <f t="shared" si="15"/>
        <v>0</v>
      </c>
      <c r="BG157" s="145">
        <f t="shared" si="16"/>
        <v>0</v>
      </c>
      <c r="BH157" s="145">
        <f t="shared" si="17"/>
        <v>0</v>
      </c>
      <c r="BI157" s="145">
        <f t="shared" si="18"/>
        <v>0</v>
      </c>
      <c r="BJ157" s="14" t="s">
        <v>124</v>
      </c>
      <c r="BK157" s="146">
        <f t="shared" si="19"/>
        <v>0</v>
      </c>
      <c r="BL157" s="14" t="s">
        <v>178</v>
      </c>
      <c r="BM157" s="144" t="s">
        <v>209</v>
      </c>
    </row>
    <row r="158" spans="1:65" s="2" customFormat="1" ht="44.25" customHeight="1">
      <c r="A158" s="29"/>
      <c r="B158" s="136"/>
      <c r="C158" s="246">
        <v>19</v>
      </c>
      <c r="D158" s="246" t="s">
        <v>160</v>
      </c>
      <c r="E158" s="233" t="s">
        <v>210</v>
      </c>
      <c r="F158" s="234" t="s">
        <v>211</v>
      </c>
      <c r="G158" s="235" t="s">
        <v>122</v>
      </c>
      <c r="H158" s="236">
        <v>6.7649999999999997</v>
      </c>
      <c r="I158" s="148"/>
      <c r="J158" s="147">
        <f t="shared" si="10"/>
        <v>0</v>
      </c>
      <c r="K158" s="149"/>
      <c r="L158" s="150"/>
      <c r="M158" s="151" t="s">
        <v>1</v>
      </c>
      <c r="N158" s="152" t="s">
        <v>40</v>
      </c>
      <c r="O158" s="58"/>
      <c r="P158" s="142">
        <f t="shared" si="11"/>
        <v>0</v>
      </c>
      <c r="Q158" s="142">
        <v>0.5</v>
      </c>
      <c r="R158" s="142">
        <f t="shared" si="12"/>
        <v>3.3824999999999998</v>
      </c>
      <c r="S158" s="142">
        <v>0</v>
      </c>
      <c r="T158" s="143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44" t="s">
        <v>212</v>
      </c>
      <c r="AT158" s="144" t="s">
        <v>160</v>
      </c>
      <c r="AU158" s="144" t="s">
        <v>124</v>
      </c>
      <c r="AY158" s="14" t="s">
        <v>116</v>
      </c>
      <c r="BE158" s="145">
        <f t="shared" si="14"/>
        <v>0</v>
      </c>
      <c r="BF158" s="145">
        <f t="shared" si="15"/>
        <v>0</v>
      </c>
      <c r="BG158" s="145">
        <f t="shared" si="16"/>
        <v>0</v>
      </c>
      <c r="BH158" s="145">
        <f t="shared" si="17"/>
        <v>0</v>
      </c>
      <c r="BI158" s="145">
        <f t="shared" si="18"/>
        <v>0</v>
      </c>
      <c r="BJ158" s="14" t="s">
        <v>124</v>
      </c>
      <c r="BK158" s="146">
        <f t="shared" si="19"/>
        <v>0</v>
      </c>
      <c r="BL158" s="14" t="s">
        <v>178</v>
      </c>
      <c r="BM158" s="144" t="s">
        <v>213</v>
      </c>
    </row>
    <row r="159" spans="1:65" s="2" customFormat="1" ht="24.15" customHeight="1">
      <c r="A159" s="29"/>
      <c r="B159" s="136"/>
      <c r="C159" s="244">
        <v>20</v>
      </c>
      <c r="D159" s="244" t="s">
        <v>119</v>
      </c>
      <c r="E159" s="229" t="s">
        <v>214</v>
      </c>
      <c r="F159" s="230" t="s">
        <v>215</v>
      </c>
      <c r="G159" s="231" t="s">
        <v>169</v>
      </c>
      <c r="H159" s="232">
        <v>561.20399999999995</v>
      </c>
      <c r="I159" s="138"/>
      <c r="J159" s="137">
        <f t="shared" si="10"/>
        <v>0</v>
      </c>
      <c r="K159" s="139"/>
      <c r="L159" s="30"/>
      <c r="M159" s="140" t="s">
        <v>1</v>
      </c>
      <c r="N159" s="141" t="s">
        <v>40</v>
      </c>
      <c r="O159" s="58"/>
      <c r="P159" s="142">
        <f t="shared" si="11"/>
        <v>0</v>
      </c>
      <c r="Q159" s="142">
        <v>0</v>
      </c>
      <c r="R159" s="142">
        <f t="shared" si="12"/>
        <v>0</v>
      </c>
      <c r="S159" s="142">
        <v>0</v>
      </c>
      <c r="T159" s="143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44" t="s">
        <v>178</v>
      </c>
      <c r="AT159" s="144" t="s">
        <v>119</v>
      </c>
      <c r="AU159" s="144" t="s">
        <v>124</v>
      </c>
      <c r="AY159" s="14" t="s">
        <v>116</v>
      </c>
      <c r="BE159" s="145">
        <f t="shared" si="14"/>
        <v>0</v>
      </c>
      <c r="BF159" s="145">
        <f t="shared" si="15"/>
        <v>0</v>
      </c>
      <c r="BG159" s="145">
        <f t="shared" si="16"/>
        <v>0</v>
      </c>
      <c r="BH159" s="145">
        <f t="shared" si="17"/>
        <v>0</v>
      </c>
      <c r="BI159" s="145">
        <f t="shared" si="18"/>
        <v>0</v>
      </c>
      <c r="BJ159" s="14" t="s">
        <v>124</v>
      </c>
      <c r="BK159" s="146">
        <f t="shared" si="19"/>
        <v>0</v>
      </c>
      <c r="BL159" s="14" t="s">
        <v>178</v>
      </c>
      <c r="BM159" s="144" t="s">
        <v>216</v>
      </c>
    </row>
    <row r="160" spans="1:65" s="2" customFormat="1" ht="37.950000000000003" customHeight="1">
      <c r="A160" s="29"/>
      <c r="B160" s="136"/>
      <c r="C160" s="246">
        <v>21</v>
      </c>
      <c r="D160" s="246" t="s">
        <v>160</v>
      </c>
      <c r="E160" s="233" t="s">
        <v>217</v>
      </c>
      <c r="F160" s="234" t="s">
        <v>218</v>
      </c>
      <c r="G160" s="235" t="s">
        <v>122</v>
      </c>
      <c r="H160" s="236">
        <v>1.5429999999999999</v>
      </c>
      <c r="I160" s="148"/>
      <c r="J160" s="147">
        <f t="shared" si="10"/>
        <v>0</v>
      </c>
      <c r="K160" s="149"/>
      <c r="L160" s="150"/>
      <c r="M160" s="151" t="s">
        <v>1</v>
      </c>
      <c r="N160" s="152" t="s">
        <v>40</v>
      </c>
      <c r="O160" s="58"/>
      <c r="P160" s="142">
        <f t="shared" si="11"/>
        <v>0</v>
      </c>
      <c r="Q160" s="142">
        <v>0.5</v>
      </c>
      <c r="R160" s="142">
        <f t="shared" si="12"/>
        <v>0.77149999999999996</v>
      </c>
      <c r="S160" s="142">
        <v>0</v>
      </c>
      <c r="T160" s="143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44" t="s">
        <v>212</v>
      </c>
      <c r="AT160" s="144" t="s">
        <v>160</v>
      </c>
      <c r="AU160" s="144" t="s">
        <v>124</v>
      </c>
      <c r="AY160" s="14" t="s">
        <v>116</v>
      </c>
      <c r="BE160" s="145">
        <f t="shared" si="14"/>
        <v>0</v>
      </c>
      <c r="BF160" s="145">
        <f t="shared" si="15"/>
        <v>0</v>
      </c>
      <c r="BG160" s="145">
        <f t="shared" si="16"/>
        <v>0</v>
      </c>
      <c r="BH160" s="145">
        <f t="shared" si="17"/>
        <v>0</v>
      </c>
      <c r="BI160" s="145">
        <f t="shared" si="18"/>
        <v>0</v>
      </c>
      <c r="BJ160" s="14" t="s">
        <v>124</v>
      </c>
      <c r="BK160" s="146">
        <f t="shared" si="19"/>
        <v>0</v>
      </c>
      <c r="BL160" s="14" t="s">
        <v>178</v>
      </c>
      <c r="BM160" s="144" t="s">
        <v>219</v>
      </c>
    </row>
    <row r="161" spans="1:65" s="2" customFormat="1" ht="33" customHeight="1">
      <c r="A161" s="29"/>
      <c r="B161" s="136"/>
      <c r="C161" s="244">
        <v>17</v>
      </c>
      <c r="D161" s="244" t="s">
        <v>119</v>
      </c>
      <c r="E161" s="229" t="s">
        <v>220</v>
      </c>
      <c r="F161" s="230" t="s">
        <v>221</v>
      </c>
      <c r="G161" s="231" t="s">
        <v>130</v>
      </c>
      <c r="H161" s="232">
        <v>221.2</v>
      </c>
      <c r="I161" s="138"/>
      <c r="J161" s="137">
        <f t="shared" si="10"/>
        <v>0</v>
      </c>
      <c r="K161" s="139"/>
      <c r="L161" s="30"/>
      <c r="M161" s="140" t="s">
        <v>1</v>
      </c>
      <c r="N161" s="141" t="s">
        <v>40</v>
      </c>
      <c r="O161" s="58"/>
      <c r="P161" s="142">
        <f t="shared" si="11"/>
        <v>0</v>
      </c>
      <c r="Q161" s="142">
        <v>0</v>
      </c>
      <c r="R161" s="142">
        <f t="shared" si="12"/>
        <v>0</v>
      </c>
      <c r="S161" s="142">
        <v>5.0000000000000001E-3</v>
      </c>
      <c r="T161" s="143">
        <f t="shared" si="13"/>
        <v>1.1059999999999999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44" t="s">
        <v>178</v>
      </c>
      <c r="AT161" s="144" t="s">
        <v>119</v>
      </c>
      <c r="AU161" s="144" t="s">
        <v>124</v>
      </c>
      <c r="AY161" s="14" t="s">
        <v>116</v>
      </c>
      <c r="BE161" s="145">
        <f t="shared" si="14"/>
        <v>0</v>
      </c>
      <c r="BF161" s="145">
        <f t="shared" si="15"/>
        <v>0</v>
      </c>
      <c r="BG161" s="145">
        <f t="shared" si="16"/>
        <v>0</v>
      </c>
      <c r="BH161" s="145">
        <f t="shared" si="17"/>
        <v>0</v>
      </c>
      <c r="BI161" s="145">
        <f t="shared" si="18"/>
        <v>0</v>
      </c>
      <c r="BJ161" s="14" t="s">
        <v>124</v>
      </c>
      <c r="BK161" s="146">
        <f t="shared" si="19"/>
        <v>0</v>
      </c>
      <c r="BL161" s="14" t="s">
        <v>178</v>
      </c>
      <c r="BM161" s="144" t="s">
        <v>222</v>
      </c>
    </row>
    <row r="162" spans="1:65" s="2" customFormat="1" ht="44.25" customHeight="1">
      <c r="A162" s="29"/>
      <c r="B162" s="136"/>
      <c r="C162" s="244">
        <v>23</v>
      </c>
      <c r="D162" s="244" t="s">
        <v>119</v>
      </c>
      <c r="E162" s="229" t="s">
        <v>223</v>
      </c>
      <c r="F162" s="230" t="s">
        <v>224</v>
      </c>
      <c r="G162" s="231" t="s">
        <v>122</v>
      </c>
      <c r="H162" s="232">
        <v>8.3079999999999998</v>
      </c>
      <c r="I162" s="138"/>
      <c r="J162" s="137">
        <f t="shared" si="10"/>
        <v>0</v>
      </c>
      <c r="K162" s="139"/>
      <c r="L162" s="30"/>
      <c r="M162" s="140" t="s">
        <v>1</v>
      </c>
      <c r="N162" s="141" t="s">
        <v>40</v>
      </c>
      <c r="O162" s="58"/>
      <c r="P162" s="142">
        <f t="shared" si="11"/>
        <v>0</v>
      </c>
      <c r="Q162" s="142">
        <v>2.2329999999999999E-2</v>
      </c>
      <c r="R162" s="142">
        <f t="shared" si="12"/>
        <v>0.18551763999999998</v>
      </c>
      <c r="S162" s="142">
        <v>0</v>
      </c>
      <c r="T162" s="143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44" t="s">
        <v>178</v>
      </c>
      <c r="AT162" s="144" t="s">
        <v>119</v>
      </c>
      <c r="AU162" s="144" t="s">
        <v>124</v>
      </c>
      <c r="AY162" s="14" t="s">
        <v>116</v>
      </c>
      <c r="BE162" s="145">
        <f t="shared" si="14"/>
        <v>0</v>
      </c>
      <c r="BF162" s="145">
        <f t="shared" si="15"/>
        <v>0</v>
      </c>
      <c r="BG162" s="145">
        <f t="shared" si="16"/>
        <v>0</v>
      </c>
      <c r="BH162" s="145">
        <f t="shared" si="17"/>
        <v>0</v>
      </c>
      <c r="BI162" s="145">
        <f t="shared" si="18"/>
        <v>0</v>
      </c>
      <c r="BJ162" s="14" t="s">
        <v>124</v>
      </c>
      <c r="BK162" s="146">
        <f t="shared" si="19"/>
        <v>0</v>
      </c>
      <c r="BL162" s="14" t="s">
        <v>178</v>
      </c>
      <c r="BM162" s="144" t="s">
        <v>225</v>
      </c>
    </row>
    <row r="163" spans="1:65" s="2" customFormat="1" ht="24.15" customHeight="1">
      <c r="A163" s="29"/>
      <c r="B163" s="136"/>
      <c r="C163" s="244">
        <v>22</v>
      </c>
      <c r="D163" s="244" t="s">
        <v>119</v>
      </c>
      <c r="E163" s="229" t="s">
        <v>226</v>
      </c>
      <c r="F163" s="230" t="s">
        <v>227</v>
      </c>
      <c r="G163" s="231" t="s">
        <v>228</v>
      </c>
      <c r="H163" s="237"/>
      <c r="I163" s="138"/>
      <c r="J163" s="137">
        <f t="shared" si="10"/>
        <v>0</v>
      </c>
      <c r="K163" s="139"/>
      <c r="L163" s="30"/>
      <c r="M163" s="140" t="s">
        <v>1</v>
      </c>
      <c r="N163" s="141" t="s">
        <v>40</v>
      </c>
      <c r="O163" s="58"/>
      <c r="P163" s="142">
        <f t="shared" si="11"/>
        <v>0</v>
      </c>
      <c r="Q163" s="142">
        <v>0</v>
      </c>
      <c r="R163" s="142">
        <f t="shared" si="12"/>
        <v>0</v>
      </c>
      <c r="S163" s="142">
        <v>0</v>
      </c>
      <c r="T163" s="143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44" t="s">
        <v>178</v>
      </c>
      <c r="AT163" s="144" t="s">
        <v>119</v>
      </c>
      <c r="AU163" s="144" t="s">
        <v>124</v>
      </c>
      <c r="AY163" s="14" t="s">
        <v>116</v>
      </c>
      <c r="BE163" s="145">
        <f t="shared" si="14"/>
        <v>0</v>
      </c>
      <c r="BF163" s="145">
        <f t="shared" si="15"/>
        <v>0</v>
      </c>
      <c r="BG163" s="145">
        <f t="shared" si="16"/>
        <v>0</v>
      </c>
      <c r="BH163" s="145">
        <f t="shared" si="17"/>
        <v>0</v>
      </c>
      <c r="BI163" s="145">
        <f t="shared" si="18"/>
        <v>0</v>
      </c>
      <c r="BJ163" s="14" t="s">
        <v>124</v>
      </c>
      <c r="BK163" s="146">
        <f t="shared" si="19"/>
        <v>0</v>
      </c>
      <c r="BL163" s="14" t="s">
        <v>178</v>
      </c>
      <c r="BM163" s="144" t="s">
        <v>229</v>
      </c>
    </row>
    <row r="164" spans="1:65" s="12" customFormat="1" ht="22.95" customHeight="1">
      <c r="B164" s="125"/>
      <c r="C164" s="227"/>
      <c r="D164" s="247" t="s">
        <v>73</v>
      </c>
      <c r="E164" s="228" t="s">
        <v>230</v>
      </c>
      <c r="F164" s="228" t="s">
        <v>231</v>
      </c>
      <c r="G164" s="227"/>
      <c r="H164" s="227"/>
      <c r="I164" s="127"/>
      <c r="J164" s="135">
        <f>BK164</f>
        <v>0</v>
      </c>
      <c r="L164" s="125"/>
      <c r="M164" s="129"/>
      <c r="N164" s="130"/>
      <c r="O164" s="130"/>
      <c r="P164" s="131">
        <f>SUM(P165:P168)</f>
        <v>0</v>
      </c>
      <c r="Q164" s="130"/>
      <c r="R164" s="131">
        <f>SUM(R165:R168)</f>
        <v>0.31479060000000003</v>
      </c>
      <c r="S164" s="130"/>
      <c r="T164" s="132">
        <f>SUM(T165:T168)</f>
        <v>1.7219584800000003</v>
      </c>
      <c r="AR164" s="126" t="s">
        <v>124</v>
      </c>
      <c r="AT164" s="133" t="s">
        <v>73</v>
      </c>
      <c r="AU164" s="133" t="s">
        <v>79</v>
      </c>
      <c r="AY164" s="126" t="s">
        <v>116</v>
      </c>
      <c r="BK164" s="134">
        <f>SUM(BK165:BK168)</f>
        <v>0</v>
      </c>
    </row>
    <row r="165" spans="1:65" s="2" customFormat="1" ht="33" customHeight="1">
      <c r="A165" s="29"/>
      <c r="B165" s="136"/>
      <c r="C165" s="244">
        <v>24</v>
      </c>
      <c r="D165" s="244" t="s">
        <v>119</v>
      </c>
      <c r="E165" s="229" t="s">
        <v>232</v>
      </c>
      <c r="F165" s="230" t="s">
        <v>233</v>
      </c>
      <c r="G165" s="231" t="s">
        <v>130</v>
      </c>
      <c r="H165" s="232">
        <v>56.718000000000004</v>
      </c>
      <c r="I165" s="138"/>
      <c r="J165" s="137">
        <f>ROUND(I165*H165,3)</f>
        <v>0</v>
      </c>
      <c r="K165" s="139"/>
      <c r="L165" s="30"/>
      <c r="M165" s="140" t="s">
        <v>1</v>
      </c>
      <c r="N165" s="141" t="s">
        <v>40</v>
      </c>
      <c r="O165" s="58"/>
      <c r="P165" s="142">
        <f>O165*H165</f>
        <v>0</v>
      </c>
      <c r="Q165" s="142">
        <v>0</v>
      </c>
      <c r="R165" s="142">
        <f>Q165*H165</f>
        <v>0</v>
      </c>
      <c r="S165" s="142">
        <v>3.0360000000000002E-2</v>
      </c>
      <c r="T165" s="143">
        <f>S165*H165</f>
        <v>1.7219584800000003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44" t="s">
        <v>178</v>
      </c>
      <c r="AT165" s="144" t="s">
        <v>119</v>
      </c>
      <c r="AU165" s="144" t="s">
        <v>124</v>
      </c>
      <c r="AY165" s="14" t="s">
        <v>116</v>
      </c>
      <c r="BE165" s="145">
        <f>IF(N165="základná",J165,0)</f>
        <v>0</v>
      </c>
      <c r="BF165" s="145">
        <f>IF(N165="znížená",J165,0)</f>
        <v>0</v>
      </c>
      <c r="BG165" s="145">
        <f>IF(N165="zákl. prenesená",J165,0)</f>
        <v>0</v>
      </c>
      <c r="BH165" s="145">
        <f>IF(N165="zníž. prenesená",J165,0)</f>
        <v>0</v>
      </c>
      <c r="BI165" s="145">
        <f>IF(N165="nulová",J165,0)</f>
        <v>0</v>
      </c>
      <c r="BJ165" s="14" t="s">
        <v>124</v>
      </c>
      <c r="BK165" s="146">
        <f>ROUND(I165*H165,3)</f>
        <v>0</v>
      </c>
      <c r="BL165" s="14" t="s">
        <v>178</v>
      </c>
      <c r="BM165" s="144" t="s">
        <v>234</v>
      </c>
    </row>
    <row r="166" spans="1:65" s="2" customFormat="1" ht="33" customHeight="1">
      <c r="A166" s="29"/>
      <c r="B166" s="136"/>
      <c r="C166" s="244">
        <v>40</v>
      </c>
      <c r="D166" s="244" t="s">
        <v>119</v>
      </c>
      <c r="E166" s="229" t="s">
        <v>235</v>
      </c>
      <c r="F166" s="230" t="s">
        <v>236</v>
      </c>
      <c r="G166" s="231" t="s">
        <v>169</v>
      </c>
      <c r="H166" s="232">
        <v>15.1</v>
      </c>
      <c r="I166" s="138"/>
      <c r="J166" s="137">
        <f>ROUND(I166*H166,3)</f>
        <v>0</v>
      </c>
      <c r="K166" s="139"/>
      <c r="L166" s="30"/>
      <c r="M166" s="140" t="s">
        <v>1</v>
      </c>
      <c r="N166" s="141" t="s">
        <v>40</v>
      </c>
      <c r="O166" s="58"/>
      <c r="P166" s="142">
        <f>O166*H166</f>
        <v>0</v>
      </c>
      <c r="Q166" s="142">
        <v>7.7299999999999999E-3</v>
      </c>
      <c r="R166" s="142">
        <f>Q166*H166</f>
        <v>0.11672299999999999</v>
      </c>
      <c r="S166" s="142">
        <v>0</v>
      </c>
      <c r="T166" s="143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44" t="s">
        <v>178</v>
      </c>
      <c r="AT166" s="144" t="s">
        <v>119</v>
      </c>
      <c r="AU166" s="144" t="s">
        <v>124</v>
      </c>
      <c r="AY166" s="14" t="s">
        <v>116</v>
      </c>
      <c r="BE166" s="145">
        <f>IF(N166="základná",J166,0)</f>
        <v>0</v>
      </c>
      <c r="BF166" s="145">
        <f>IF(N166="znížená",J166,0)</f>
        <v>0</v>
      </c>
      <c r="BG166" s="145">
        <f>IF(N166="zákl. prenesená",J166,0)</f>
        <v>0</v>
      </c>
      <c r="BH166" s="145">
        <f>IF(N166="zníž. prenesená",J166,0)</f>
        <v>0</v>
      </c>
      <c r="BI166" s="145">
        <f>IF(N166="nulová",J166,0)</f>
        <v>0</v>
      </c>
      <c r="BJ166" s="14" t="s">
        <v>124</v>
      </c>
      <c r="BK166" s="146">
        <f>ROUND(I166*H166,3)</f>
        <v>0</v>
      </c>
      <c r="BL166" s="14" t="s">
        <v>178</v>
      </c>
      <c r="BM166" s="144" t="s">
        <v>237</v>
      </c>
    </row>
    <row r="167" spans="1:65" s="2" customFormat="1" ht="33" customHeight="1">
      <c r="A167" s="29"/>
      <c r="B167" s="136"/>
      <c r="C167" s="244">
        <v>41</v>
      </c>
      <c r="D167" s="244" t="s">
        <v>119</v>
      </c>
      <c r="E167" s="229" t="s">
        <v>238</v>
      </c>
      <c r="F167" s="230" t="s">
        <v>239</v>
      </c>
      <c r="G167" s="231" t="s">
        <v>169</v>
      </c>
      <c r="H167" s="232">
        <v>13.88</v>
      </c>
      <c r="I167" s="138"/>
      <c r="J167" s="137">
        <f>ROUND(I167*H167,3)</f>
        <v>0</v>
      </c>
      <c r="K167" s="139"/>
      <c r="L167" s="30"/>
      <c r="M167" s="140" t="s">
        <v>1</v>
      </c>
      <c r="N167" s="141" t="s">
        <v>40</v>
      </c>
      <c r="O167" s="58"/>
      <c r="P167" s="142">
        <f>O167*H167</f>
        <v>0</v>
      </c>
      <c r="Q167" s="142">
        <v>1.427E-2</v>
      </c>
      <c r="R167" s="142">
        <f>Q167*H167</f>
        <v>0.19806760000000001</v>
      </c>
      <c r="S167" s="142">
        <v>0</v>
      </c>
      <c r="T167" s="14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44" t="s">
        <v>178</v>
      </c>
      <c r="AT167" s="144" t="s">
        <v>119</v>
      </c>
      <c r="AU167" s="144" t="s">
        <v>124</v>
      </c>
      <c r="AY167" s="14" t="s">
        <v>116</v>
      </c>
      <c r="BE167" s="145">
        <f>IF(N167="základná",J167,0)</f>
        <v>0</v>
      </c>
      <c r="BF167" s="145">
        <f>IF(N167="znížená",J167,0)</f>
        <v>0</v>
      </c>
      <c r="BG167" s="145">
        <f>IF(N167="zákl. prenesená",J167,0)</f>
        <v>0</v>
      </c>
      <c r="BH167" s="145">
        <f>IF(N167="zníž. prenesená",J167,0)</f>
        <v>0</v>
      </c>
      <c r="BI167" s="145">
        <f>IF(N167="nulová",J167,0)</f>
        <v>0</v>
      </c>
      <c r="BJ167" s="14" t="s">
        <v>124</v>
      </c>
      <c r="BK167" s="146">
        <f>ROUND(I167*H167,3)</f>
        <v>0</v>
      </c>
      <c r="BL167" s="14" t="s">
        <v>178</v>
      </c>
      <c r="BM167" s="144" t="s">
        <v>240</v>
      </c>
    </row>
    <row r="168" spans="1:65" s="2" customFormat="1" ht="24.15" customHeight="1">
      <c r="A168" s="29"/>
      <c r="B168" s="136"/>
      <c r="C168" s="244">
        <v>25</v>
      </c>
      <c r="D168" s="244" t="s">
        <v>119</v>
      </c>
      <c r="E168" s="229" t="s">
        <v>241</v>
      </c>
      <c r="F168" s="230" t="s">
        <v>242</v>
      </c>
      <c r="G168" s="231" t="s">
        <v>228</v>
      </c>
      <c r="H168" s="237"/>
      <c r="I168" s="138"/>
      <c r="J168" s="137">
        <f>ROUND(I168*H168,3)</f>
        <v>0</v>
      </c>
      <c r="K168" s="139"/>
      <c r="L168" s="30"/>
      <c r="M168" s="140" t="s">
        <v>1</v>
      </c>
      <c r="N168" s="141" t="s">
        <v>40</v>
      </c>
      <c r="O168" s="58"/>
      <c r="P168" s="142">
        <f>O168*H168</f>
        <v>0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44" t="s">
        <v>178</v>
      </c>
      <c r="AT168" s="144" t="s">
        <v>119</v>
      </c>
      <c r="AU168" s="144" t="s">
        <v>124</v>
      </c>
      <c r="AY168" s="14" t="s">
        <v>116</v>
      </c>
      <c r="BE168" s="145">
        <f>IF(N168="základná",J168,0)</f>
        <v>0</v>
      </c>
      <c r="BF168" s="145">
        <f>IF(N168="znížená",J168,0)</f>
        <v>0</v>
      </c>
      <c r="BG168" s="145">
        <f>IF(N168="zákl. prenesená",J168,0)</f>
        <v>0</v>
      </c>
      <c r="BH168" s="145">
        <f>IF(N168="zníž. prenesená",J168,0)</f>
        <v>0</v>
      </c>
      <c r="BI168" s="145">
        <f>IF(N168="nulová",J168,0)</f>
        <v>0</v>
      </c>
      <c r="BJ168" s="14" t="s">
        <v>124</v>
      </c>
      <c r="BK168" s="146">
        <f>ROUND(I168*H168,3)</f>
        <v>0</v>
      </c>
      <c r="BL168" s="14" t="s">
        <v>178</v>
      </c>
      <c r="BM168" s="144" t="s">
        <v>243</v>
      </c>
    </row>
    <row r="169" spans="1:65" s="12" customFormat="1" ht="22.95" customHeight="1">
      <c r="B169" s="125"/>
      <c r="C169" s="227"/>
      <c r="D169" s="247" t="s">
        <v>73</v>
      </c>
      <c r="E169" s="228" t="s">
        <v>244</v>
      </c>
      <c r="F169" s="228" t="s">
        <v>245</v>
      </c>
      <c r="G169" s="227"/>
      <c r="H169" s="227"/>
      <c r="I169" s="127"/>
      <c r="J169" s="135">
        <f>BK169</f>
        <v>0</v>
      </c>
      <c r="L169" s="125"/>
      <c r="M169" s="129"/>
      <c r="N169" s="130"/>
      <c r="O169" s="130"/>
      <c r="P169" s="131">
        <f>SUM(P170:P174)</f>
        <v>0</v>
      </c>
      <c r="Q169" s="130"/>
      <c r="R169" s="131">
        <f>SUM(R170:R174)</f>
        <v>0.28644360000000002</v>
      </c>
      <c r="S169" s="130"/>
      <c r="T169" s="132">
        <f>SUM(T170:T174)</f>
        <v>0</v>
      </c>
      <c r="AR169" s="126" t="s">
        <v>124</v>
      </c>
      <c r="AT169" s="133" t="s">
        <v>73</v>
      </c>
      <c r="AU169" s="133" t="s">
        <v>79</v>
      </c>
      <c r="AY169" s="126" t="s">
        <v>116</v>
      </c>
      <c r="BK169" s="134">
        <f>SUM(BK170:BK174)</f>
        <v>0</v>
      </c>
    </row>
    <row r="170" spans="1:65" s="2" customFormat="1" ht="24.15" customHeight="1">
      <c r="A170" s="29"/>
      <c r="B170" s="136"/>
      <c r="C170" s="244">
        <v>56</v>
      </c>
      <c r="D170" s="244" t="s">
        <v>119</v>
      </c>
      <c r="E170" s="229" t="s">
        <v>246</v>
      </c>
      <c r="F170" s="230" t="s">
        <v>247</v>
      </c>
      <c r="G170" s="231" t="s">
        <v>169</v>
      </c>
      <c r="H170" s="232">
        <v>14</v>
      </c>
      <c r="I170" s="138"/>
      <c r="J170" s="137">
        <f>ROUND(I170*H170,3)</f>
        <v>0</v>
      </c>
      <c r="K170" s="139"/>
      <c r="L170" s="30"/>
      <c r="M170" s="140" t="s">
        <v>1</v>
      </c>
      <c r="N170" s="141" t="s">
        <v>40</v>
      </c>
      <c r="O170" s="58"/>
      <c r="P170" s="142">
        <f>O170*H170</f>
        <v>0</v>
      </c>
      <c r="Q170" s="142">
        <v>3.4099999999999998E-3</v>
      </c>
      <c r="R170" s="142">
        <f>Q170*H170</f>
        <v>4.7739999999999998E-2</v>
      </c>
      <c r="S170" s="142">
        <v>0</v>
      </c>
      <c r="T170" s="143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44" t="s">
        <v>178</v>
      </c>
      <c r="AT170" s="144" t="s">
        <v>119</v>
      </c>
      <c r="AU170" s="144" t="s">
        <v>124</v>
      </c>
      <c r="AY170" s="14" t="s">
        <v>116</v>
      </c>
      <c r="BE170" s="145">
        <f>IF(N170="základná",J170,0)</f>
        <v>0</v>
      </c>
      <c r="BF170" s="145">
        <f>IF(N170="znížená",J170,0)</f>
        <v>0</v>
      </c>
      <c r="BG170" s="145">
        <f>IF(N170="zákl. prenesená",J170,0)</f>
        <v>0</v>
      </c>
      <c r="BH170" s="145">
        <f>IF(N170="zníž. prenesená",J170,0)</f>
        <v>0</v>
      </c>
      <c r="BI170" s="145">
        <f>IF(N170="nulová",J170,0)</f>
        <v>0</v>
      </c>
      <c r="BJ170" s="14" t="s">
        <v>124</v>
      </c>
      <c r="BK170" s="146">
        <f>ROUND(I170*H170,3)</f>
        <v>0</v>
      </c>
      <c r="BL170" s="14" t="s">
        <v>178</v>
      </c>
      <c r="BM170" s="144" t="s">
        <v>248</v>
      </c>
    </row>
    <row r="171" spans="1:65" s="2" customFormat="1" ht="33" customHeight="1">
      <c r="A171" s="29"/>
      <c r="B171" s="136"/>
      <c r="C171" s="244">
        <v>57</v>
      </c>
      <c r="D171" s="244" t="s">
        <v>119</v>
      </c>
      <c r="E171" s="229" t="s">
        <v>249</v>
      </c>
      <c r="F171" s="230" t="s">
        <v>250</v>
      </c>
      <c r="G171" s="231" t="s">
        <v>169</v>
      </c>
      <c r="H171" s="232">
        <v>13.08</v>
      </c>
      <c r="I171" s="138"/>
      <c r="J171" s="137">
        <f>ROUND(I171*H171,3)</f>
        <v>0</v>
      </c>
      <c r="K171" s="139"/>
      <c r="L171" s="30"/>
      <c r="M171" s="140" t="s">
        <v>1</v>
      </c>
      <c r="N171" s="141" t="s">
        <v>40</v>
      </c>
      <c r="O171" s="58"/>
      <c r="P171" s="142">
        <f>O171*H171</f>
        <v>0</v>
      </c>
      <c r="Q171" s="142">
        <v>1.81E-3</v>
      </c>
      <c r="R171" s="142">
        <f>Q171*H171</f>
        <v>2.3674799999999999E-2</v>
      </c>
      <c r="S171" s="142">
        <v>0</v>
      </c>
      <c r="T171" s="143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44" t="s">
        <v>178</v>
      </c>
      <c r="AT171" s="144" t="s">
        <v>119</v>
      </c>
      <c r="AU171" s="144" t="s">
        <v>124</v>
      </c>
      <c r="AY171" s="14" t="s">
        <v>116</v>
      </c>
      <c r="BE171" s="145">
        <f>IF(N171="základná",J171,0)</f>
        <v>0</v>
      </c>
      <c r="BF171" s="145">
        <f>IF(N171="znížená",J171,0)</f>
        <v>0</v>
      </c>
      <c r="BG171" s="145">
        <f>IF(N171="zákl. prenesená",J171,0)</f>
        <v>0</v>
      </c>
      <c r="BH171" s="145">
        <f>IF(N171="zníž. prenesená",J171,0)</f>
        <v>0</v>
      </c>
      <c r="BI171" s="145">
        <f>IF(N171="nulová",J171,0)</f>
        <v>0</v>
      </c>
      <c r="BJ171" s="14" t="s">
        <v>124</v>
      </c>
      <c r="BK171" s="146">
        <f>ROUND(I171*H171,3)</f>
        <v>0</v>
      </c>
      <c r="BL171" s="14" t="s">
        <v>178</v>
      </c>
      <c r="BM171" s="144" t="s">
        <v>251</v>
      </c>
    </row>
    <row r="172" spans="1:65" s="2" customFormat="1" ht="33" customHeight="1">
      <c r="A172" s="29"/>
      <c r="B172" s="136"/>
      <c r="C172" s="244">
        <v>58</v>
      </c>
      <c r="D172" s="244" t="s">
        <v>119</v>
      </c>
      <c r="E172" s="229" t="s">
        <v>252</v>
      </c>
      <c r="F172" s="230" t="s">
        <v>253</v>
      </c>
      <c r="G172" s="231" t="s">
        <v>169</v>
      </c>
      <c r="H172" s="232">
        <v>28.56</v>
      </c>
      <c r="I172" s="138"/>
      <c r="J172" s="137">
        <f>ROUND(I172*H172,3)</f>
        <v>0</v>
      </c>
      <c r="K172" s="139"/>
      <c r="L172" s="30"/>
      <c r="M172" s="140" t="s">
        <v>1</v>
      </c>
      <c r="N172" s="141" t="s">
        <v>40</v>
      </c>
      <c r="O172" s="58"/>
      <c r="P172" s="142">
        <f>O172*H172</f>
        <v>0</v>
      </c>
      <c r="Q172" s="142">
        <v>1.73E-3</v>
      </c>
      <c r="R172" s="142">
        <f>Q172*H172</f>
        <v>4.9408799999999996E-2</v>
      </c>
      <c r="S172" s="142">
        <v>0</v>
      </c>
      <c r="T172" s="143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44" t="s">
        <v>178</v>
      </c>
      <c r="AT172" s="144" t="s">
        <v>119</v>
      </c>
      <c r="AU172" s="144" t="s">
        <v>124</v>
      </c>
      <c r="AY172" s="14" t="s">
        <v>116</v>
      </c>
      <c r="BE172" s="145">
        <f>IF(N172="základná",J172,0)</f>
        <v>0</v>
      </c>
      <c r="BF172" s="145">
        <f>IF(N172="znížená",J172,0)</f>
        <v>0</v>
      </c>
      <c r="BG172" s="145">
        <f>IF(N172="zákl. prenesená",J172,0)</f>
        <v>0</v>
      </c>
      <c r="BH172" s="145">
        <f>IF(N172="zníž. prenesená",J172,0)</f>
        <v>0</v>
      </c>
      <c r="BI172" s="145">
        <f>IF(N172="nulová",J172,0)</f>
        <v>0</v>
      </c>
      <c r="BJ172" s="14" t="s">
        <v>124</v>
      </c>
      <c r="BK172" s="146">
        <f>ROUND(I172*H172,3)</f>
        <v>0</v>
      </c>
      <c r="BL172" s="14" t="s">
        <v>178</v>
      </c>
      <c r="BM172" s="144" t="s">
        <v>254</v>
      </c>
    </row>
    <row r="173" spans="1:65" s="2" customFormat="1" ht="33" customHeight="1">
      <c r="A173" s="29"/>
      <c r="B173" s="136"/>
      <c r="C173" s="244">
        <v>54</v>
      </c>
      <c r="D173" s="244" t="s">
        <v>119</v>
      </c>
      <c r="E173" s="229" t="s">
        <v>255</v>
      </c>
      <c r="F173" s="230" t="s">
        <v>256</v>
      </c>
      <c r="G173" s="231" t="s">
        <v>169</v>
      </c>
      <c r="H173" s="232">
        <v>26</v>
      </c>
      <c r="I173" s="138"/>
      <c r="J173" s="137">
        <f>ROUND(I173*H173,3)</f>
        <v>0</v>
      </c>
      <c r="K173" s="139"/>
      <c r="L173" s="30"/>
      <c r="M173" s="140" t="s">
        <v>1</v>
      </c>
      <c r="N173" s="141" t="s">
        <v>40</v>
      </c>
      <c r="O173" s="58"/>
      <c r="P173" s="142">
        <f>O173*H173</f>
        <v>0</v>
      </c>
      <c r="Q173" s="142">
        <v>6.3699999999999998E-3</v>
      </c>
      <c r="R173" s="142">
        <f>Q173*H173</f>
        <v>0.16561999999999999</v>
      </c>
      <c r="S173" s="142">
        <v>0</v>
      </c>
      <c r="T173" s="143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44" t="s">
        <v>178</v>
      </c>
      <c r="AT173" s="144" t="s">
        <v>119</v>
      </c>
      <c r="AU173" s="144" t="s">
        <v>124</v>
      </c>
      <c r="AY173" s="14" t="s">
        <v>116</v>
      </c>
      <c r="BE173" s="145">
        <f>IF(N173="základná",J173,0)</f>
        <v>0</v>
      </c>
      <c r="BF173" s="145">
        <f>IF(N173="znížená",J173,0)</f>
        <v>0</v>
      </c>
      <c r="BG173" s="145">
        <f>IF(N173="zákl. prenesená",J173,0)</f>
        <v>0</v>
      </c>
      <c r="BH173" s="145">
        <f>IF(N173="zníž. prenesená",J173,0)</f>
        <v>0</v>
      </c>
      <c r="BI173" s="145">
        <f>IF(N173="nulová",J173,0)</f>
        <v>0</v>
      </c>
      <c r="BJ173" s="14" t="s">
        <v>124</v>
      </c>
      <c r="BK173" s="146">
        <f>ROUND(I173*H173,3)</f>
        <v>0</v>
      </c>
      <c r="BL173" s="14" t="s">
        <v>178</v>
      </c>
      <c r="BM173" s="144" t="s">
        <v>257</v>
      </c>
    </row>
    <row r="174" spans="1:65" s="2" customFormat="1" ht="24.15" customHeight="1">
      <c r="A174" s="29"/>
      <c r="B174" s="136"/>
      <c r="C174" s="244">
        <v>55</v>
      </c>
      <c r="D174" s="244" t="s">
        <v>119</v>
      </c>
      <c r="E174" s="229" t="s">
        <v>258</v>
      </c>
      <c r="F174" s="230" t="s">
        <v>259</v>
      </c>
      <c r="G174" s="231" t="s">
        <v>228</v>
      </c>
      <c r="H174" s="237"/>
      <c r="I174" s="138"/>
      <c r="J174" s="137">
        <f>ROUND(I174*H174,3)</f>
        <v>0</v>
      </c>
      <c r="K174" s="139"/>
      <c r="L174" s="30"/>
      <c r="M174" s="140" t="s">
        <v>1</v>
      </c>
      <c r="N174" s="141" t="s">
        <v>40</v>
      </c>
      <c r="O174" s="58"/>
      <c r="P174" s="142">
        <f>O174*H174</f>
        <v>0</v>
      </c>
      <c r="Q174" s="142">
        <v>0</v>
      </c>
      <c r="R174" s="142">
        <f>Q174*H174</f>
        <v>0</v>
      </c>
      <c r="S174" s="142">
        <v>0</v>
      </c>
      <c r="T174" s="143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44" t="s">
        <v>178</v>
      </c>
      <c r="AT174" s="144" t="s">
        <v>119</v>
      </c>
      <c r="AU174" s="144" t="s">
        <v>124</v>
      </c>
      <c r="AY174" s="14" t="s">
        <v>116</v>
      </c>
      <c r="BE174" s="145">
        <f>IF(N174="základná",J174,0)</f>
        <v>0</v>
      </c>
      <c r="BF174" s="145">
        <f>IF(N174="znížená",J174,0)</f>
        <v>0</v>
      </c>
      <c r="BG174" s="145">
        <f>IF(N174="zákl. prenesená",J174,0)</f>
        <v>0</v>
      </c>
      <c r="BH174" s="145">
        <f>IF(N174="zníž. prenesená",J174,0)</f>
        <v>0</v>
      </c>
      <c r="BI174" s="145">
        <f>IF(N174="nulová",J174,0)</f>
        <v>0</v>
      </c>
      <c r="BJ174" s="14" t="s">
        <v>124</v>
      </c>
      <c r="BK174" s="146">
        <f>ROUND(I174*H174,3)</f>
        <v>0</v>
      </c>
      <c r="BL174" s="14" t="s">
        <v>178</v>
      </c>
      <c r="BM174" s="144" t="s">
        <v>260</v>
      </c>
    </row>
    <row r="175" spans="1:65" s="12" customFormat="1" ht="22.95" customHeight="1">
      <c r="B175" s="125"/>
      <c r="C175" s="227"/>
      <c r="D175" s="247" t="s">
        <v>73</v>
      </c>
      <c r="E175" s="228" t="s">
        <v>261</v>
      </c>
      <c r="F175" s="228" t="s">
        <v>262</v>
      </c>
      <c r="G175" s="227"/>
      <c r="H175" s="227"/>
      <c r="I175" s="127"/>
      <c r="J175" s="135">
        <f>BK175</f>
        <v>0</v>
      </c>
      <c r="L175" s="125"/>
      <c r="M175" s="129"/>
      <c r="N175" s="130"/>
      <c r="O175" s="130"/>
      <c r="P175" s="131">
        <f>SUM(P176:P183)</f>
        <v>0</v>
      </c>
      <c r="Q175" s="130"/>
      <c r="R175" s="131">
        <f>SUM(R176:R183)</f>
        <v>11.484607999999998</v>
      </c>
      <c r="S175" s="130"/>
      <c r="T175" s="132">
        <f>SUM(T176:T183)</f>
        <v>11.376000000000001</v>
      </c>
      <c r="AR175" s="126" t="s">
        <v>124</v>
      </c>
      <c r="AT175" s="133" t="s">
        <v>73</v>
      </c>
      <c r="AU175" s="133" t="s">
        <v>79</v>
      </c>
      <c r="AY175" s="126" t="s">
        <v>116</v>
      </c>
      <c r="BK175" s="134">
        <f>SUM(BK176:BK183)</f>
        <v>0</v>
      </c>
    </row>
    <row r="176" spans="1:65" s="2" customFormat="1" ht="37.950000000000003" customHeight="1">
      <c r="A176" s="29"/>
      <c r="B176" s="136"/>
      <c r="C176" s="244">
        <v>1</v>
      </c>
      <c r="D176" s="244" t="s">
        <v>119</v>
      </c>
      <c r="E176" s="229" t="s">
        <v>263</v>
      </c>
      <c r="F176" s="230" t="s">
        <v>264</v>
      </c>
      <c r="G176" s="231" t="s">
        <v>130</v>
      </c>
      <c r="H176" s="232">
        <v>221.2</v>
      </c>
      <c r="I176" s="138"/>
      <c r="J176" s="137">
        <f t="shared" ref="J176:J183" si="20">ROUND(I176*H176,3)</f>
        <v>0</v>
      </c>
      <c r="K176" s="139"/>
      <c r="L176" s="30"/>
      <c r="M176" s="140" t="s">
        <v>1</v>
      </c>
      <c r="N176" s="141" t="s">
        <v>40</v>
      </c>
      <c r="O176" s="58"/>
      <c r="P176" s="142">
        <f t="shared" ref="P176:P183" si="21">O176*H176</f>
        <v>0</v>
      </c>
      <c r="Q176" s="142">
        <v>0</v>
      </c>
      <c r="R176" s="142">
        <f t="shared" ref="R176:R183" si="22">Q176*H176</f>
        <v>0</v>
      </c>
      <c r="S176" s="142">
        <v>0.05</v>
      </c>
      <c r="T176" s="143">
        <f t="shared" ref="T176:T183" si="23">S176*H176</f>
        <v>11.06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44" t="s">
        <v>178</v>
      </c>
      <c r="AT176" s="144" t="s">
        <v>119</v>
      </c>
      <c r="AU176" s="144" t="s">
        <v>124</v>
      </c>
      <c r="AY176" s="14" t="s">
        <v>116</v>
      </c>
      <c r="BE176" s="145">
        <f t="shared" ref="BE176:BE183" si="24">IF(N176="základná",J176,0)</f>
        <v>0</v>
      </c>
      <c r="BF176" s="145">
        <f t="shared" ref="BF176:BF183" si="25">IF(N176="znížená",J176,0)</f>
        <v>0</v>
      </c>
      <c r="BG176" s="145">
        <f t="shared" ref="BG176:BG183" si="26">IF(N176="zákl. prenesená",J176,0)</f>
        <v>0</v>
      </c>
      <c r="BH176" s="145">
        <f t="shared" ref="BH176:BH183" si="27">IF(N176="zníž. prenesená",J176,0)</f>
        <v>0</v>
      </c>
      <c r="BI176" s="145">
        <f t="shared" ref="BI176:BI183" si="28">IF(N176="nulová",J176,0)</f>
        <v>0</v>
      </c>
      <c r="BJ176" s="14" t="s">
        <v>124</v>
      </c>
      <c r="BK176" s="146">
        <f t="shared" ref="BK176:BK183" si="29">ROUND(I176*H176,3)</f>
        <v>0</v>
      </c>
      <c r="BL176" s="14" t="s">
        <v>178</v>
      </c>
      <c r="BM176" s="144" t="s">
        <v>265</v>
      </c>
    </row>
    <row r="177" spans="1:65" s="2" customFormat="1" ht="24.15" customHeight="1">
      <c r="A177" s="29"/>
      <c r="B177" s="136"/>
      <c r="C177" s="244">
        <v>4</v>
      </c>
      <c r="D177" s="244" t="s">
        <v>119</v>
      </c>
      <c r="E177" s="229" t="s">
        <v>266</v>
      </c>
      <c r="F177" s="230" t="s">
        <v>267</v>
      </c>
      <c r="G177" s="231" t="s">
        <v>130</v>
      </c>
      <c r="H177" s="232">
        <v>214.2</v>
      </c>
      <c r="I177" s="138"/>
      <c r="J177" s="137">
        <f t="shared" si="20"/>
        <v>0</v>
      </c>
      <c r="K177" s="139"/>
      <c r="L177" s="30"/>
      <c r="M177" s="140" t="s">
        <v>1</v>
      </c>
      <c r="N177" s="141" t="s">
        <v>40</v>
      </c>
      <c r="O177" s="58"/>
      <c r="P177" s="142">
        <f t="shared" si="21"/>
        <v>0</v>
      </c>
      <c r="Q177" s="142">
        <v>5.1580000000000001E-2</v>
      </c>
      <c r="R177" s="142">
        <f t="shared" si="22"/>
        <v>11.048435999999999</v>
      </c>
      <c r="S177" s="142">
        <v>0</v>
      </c>
      <c r="T177" s="143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44" t="s">
        <v>178</v>
      </c>
      <c r="AT177" s="144" t="s">
        <v>119</v>
      </c>
      <c r="AU177" s="144" t="s">
        <v>124</v>
      </c>
      <c r="AY177" s="14" t="s">
        <v>116</v>
      </c>
      <c r="BE177" s="145">
        <f t="shared" si="24"/>
        <v>0</v>
      </c>
      <c r="BF177" s="145">
        <f t="shared" si="25"/>
        <v>0</v>
      </c>
      <c r="BG177" s="145">
        <f t="shared" si="26"/>
        <v>0</v>
      </c>
      <c r="BH177" s="145">
        <f t="shared" si="27"/>
        <v>0</v>
      </c>
      <c r="BI177" s="145">
        <f t="shared" si="28"/>
        <v>0</v>
      </c>
      <c r="BJ177" s="14" t="s">
        <v>124</v>
      </c>
      <c r="BK177" s="146">
        <f t="shared" si="29"/>
        <v>0</v>
      </c>
      <c r="BL177" s="14" t="s">
        <v>178</v>
      </c>
      <c r="BM177" s="144" t="s">
        <v>268</v>
      </c>
    </row>
    <row r="178" spans="1:65" s="2" customFormat="1" ht="33" customHeight="1">
      <c r="A178" s="29"/>
      <c r="B178" s="136"/>
      <c r="C178" s="244">
        <v>5</v>
      </c>
      <c r="D178" s="244" t="s">
        <v>119</v>
      </c>
      <c r="E178" s="229" t="s">
        <v>269</v>
      </c>
      <c r="F178" s="230" t="s">
        <v>270</v>
      </c>
      <c r="G178" s="231" t="s">
        <v>169</v>
      </c>
      <c r="H178" s="232">
        <v>15.3</v>
      </c>
      <c r="I178" s="138"/>
      <c r="J178" s="137">
        <f t="shared" si="20"/>
        <v>0</v>
      </c>
      <c r="K178" s="139"/>
      <c r="L178" s="30"/>
      <c r="M178" s="140" t="s">
        <v>1</v>
      </c>
      <c r="N178" s="141" t="s">
        <v>40</v>
      </c>
      <c r="O178" s="58"/>
      <c r="P178" s="142">
        <f t="shared" si="21"/>
        <v>0</v>
      </c>
      <c r="Q178" s="142">
        <v>8.3800000000000003E-3</v>
      </c>
      <c r="R178" s="142">
        <f t="shared" si="22"/>
        <v>0.12821400000000002</v>
      </c>
      <c r="S178" s="142">
        <v>0</v>
      </c>
      <c r="T178" s="143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44" t="s">
        <v>178</v>
      </c>
      <c r="AT178" s="144" t="s">
        <v>119</v>
      </c>
      <c r="AU178" s="144" t="s">
        <v>124</v>
      </c>
      <c r="AY178" s="14" t="s">
        <v>116</v>
      </c>
      <c r="BE178" s="145">
        <f t="shared" si="24"/>
        <v>0</v>
      </c>
      <c r="BF178" s="145">
        <f t="shared" si="25"/>
        <v>0</v>
      </c>
      <c r="BG178" s="145">
        <f t="shared" si="26"/>
        <v>0</v>
      </c>
      <c r="BH178" s="145">
        <f t="shared" si="27"/>
        <v>0</v>
      </c>
      <c r="BI178" s="145">
        <f t="shared" si="28"/>
        <v>0</v>
      </c>
      <c r="BJ178" s="14" t="s">
        <v>124</v>
      </c>
      <c r="BK178" s="146">
        <f t="shared" si="29"/>
        <v>0</v>
      </c>
      <c r="BL178" s="14" t="s">
        <v>178</v>
      </c>
      <c r="BM178" s="144" t="s">
        <v>271</v>
      </c>
    </row>
    <row r="179" spans="1:65" s="2" customFormat="1" ht="24.15" customHeight="1">
      <c r="A179" s="29"/>
      <c r="B179" s="136"/>
      <c r="C179" s="244">
        <v>6</v>
      </c>
      <c r="D179" s="244" t="s">
        <v>119</v>
      </c>
      <c r="E179" s="229" t="s">
        <v>272</v>
      </c>
      <c r="F179" s="230" t="s">
        <v>273</v>
      </c>
      <c r="G179" s="231" t="s">
        <v>169</v>
      </c>
      <c r="H179" s="232">
        <v>14</v>
      </c>
      <c r="I179" s="138"/>
      <c r="J179" s="137">
        <f t="shared" si="20"/>
        <v>0</v>
      </c>
      <c r="K179" s="139"/>
      <c r="L179" s="30"/>
      <c r="M179" s="140" t="s">
        <v>1</v>
      </c>
      <c r="N179" s="141" t="s">
        <v>40</v>
      </c>
      <c r="O179" s="58"/>
      <c r="P179" s="142">
        <f t="shared" si="21"/>
        <v>0</v>
      </c>
      <c r="Q179" s="142">
        <v>1.0109999999999999E-2</v>
      </c>
      <c r="R179" s="142">
        <f t="shared" si="22"/>
        <v>0.14154</v>
      </c>
      <c r="S179" s="142">
        <v>0</v>
      </c>
      <c r="T179" s="143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44" t="s">
        <v>178</v>
      </c>
      <c r="AT179" s="144" t="s">
        <v>119</v>
      </c>
      <c r="AU179" s="144" t="s">
        <v>124</v>
      </c>
      <c r="AY179" s="14" t="s">
        <v>116</v>
      </c>
      <c r="BE179" s="145">
        <f t="shared" si="24"/>
        <v>0</v>
      </c>
      <c r="BF179" s="145">
        <f t="shared" si="25"/>
        <v>0</v>
      </c>
      <c r="BG179" s="145">
        <f t="shared" si="26"/>
        <v>0</v>
      </c>
      <c r="BH179" s="145">
        <f t="shared" si="27"/>
        <v>0</v>
      </c>
      <c r="BI179" s="145">
        <f t="shared" si="28"/>
        <v>0</v>
      </c>
      <c r="BJ179" s="14" t="s">
        <v>124</v>
      </c>
      <c r="BK179" s="146">
        <f t="shared" si="29"/>
        <v>0</v>
      </c>
      <c r="BL179" s="14" t="s">
        <v>178</v>
      </c>
      <c r="BM179" s="144" t="s">
        <v>274</v>
      </c>
    </row>
    <row r="180" spans="1:65" s="2" customFormat="1" ht="21.75" customHeight="1">
      <c r="A180" s="29"/>
      <c r="B180" s="136"/>
      <c r="C180" s="244">
        <v>7</v>
      </c>
      <c r="D180" s="244" t="s">
        <v>119</v>
      </c>
      <c r="E180" s="229" t="s">
        <v>275</v>
      </c>
      <c r="F180" s="230" t="s">
        <v>276</v>
      </c>
      <c r="G180" s="231" t="s">
        <v>169</v>
      </c>
      <c r="H180" s="232">
        <v>30.6</v>
      </c>
      <c r="I180" s="138"/>
      <c r="J180" s="137">
        <f t="shared" si="20"/>
        <v>0</v>
      </c>
      <c r="K180" s="139"/>
      <c r="L180" s="30"/>
      <c r="M180" s="140" t="s">
        <v>1</v>
      </c>
      <c r="N180" s="141" t="s">
        <v>40</v>
      </c>
      <c r="O180" s="58"/>
      <c r="P180" s="142">
        <f t="shared" si="21"/>
        <v>0</v>
      </c>
      <c r="Q180" s="142">
        <v>3.5799999999999998E-3</v>
      </c>
      <c r="R180" s="142">
        <f t="shared" si="22"/>
        <v>0.10954800000000001</v>
      </c>
      <c r="S180" s="142">
        <v>0</v>
      </c>
      <c r="T180" s="143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44" t="s">
        <v>178</v>
      </c>
      <c r="AT180" s="144" t="s">
        <v>119</v>
      </c>
      <c r="AU180" s="144" t="s">
        <v>124</v>
      </c>
      <c r="AY180" s="14" t="s">
        <v>116</v>
      </c>
      <c r="BE180" s="145">
        <f t="shared" si="24"/>
        <v>0</v>
      </c>
      <c r="BF180" s="145">
        <f t="shared" si="25"/>
        <v>0</v>
      </c>
      <c r="BG180" s="145">
        <f t="shared" si="26"/>
        <v>0</v>
      </c>
      <c r="BH180" s="145">
        <f t="shared" si="27"/>
        <v>0</v>
      </c>
      <c r="BI180" s="145">
        <f t="shared" si="28"/>
        <v>0</v>
      </c>
      <c r="BJ180" s="14" t="s">
        <v>124</v>
      </c>
      <c r="BK180" s="146">
        <f t="shared" si="29"/>
        <v>0</v>
      </c>
      <c r="BL180" s="14" t="s">
        <v>178</v>
      </c>
      <c r="BM180" s="144" t="s">
        <v>277</v>
      </c>
    </row>
    <row r="181" spans="1:65" s="2" customFormat="1" ht="16.5" customHeight="1">
      <c r="A181" s="29"/>
      <c r="B181" s="136"/>
      <c r="C181" s="244">
        <v>8</v>
      </c>
      <c r="D181" s="244" t="s">
        <v>119</v>
      </c>
      <c r="E181" s="229" t="s">
        <v>278</v>
      </c>
      <c r="F181" s="230" t="s">
        <v>279</v>
      </c>
      <c r="G181" s="231" t="s">
        <v>169</v>
      </c>
      <c r="H181" s="232">
        <v>24.2</v>
      </c>
      <c r="I181" s="138"/>
      <c r="J181" s="137">
        <f t="shared" si="20"/>
        <v>0</v>
      </c>
      <c r="K181" s="139"/>
      <c r="L181" s="30"/>
      <c r="M181" s="140" t="s">
        <v>1</v>
      </c>
      <c r="N181" s="141" t="s">
        <v>40</v>
      </c>
      <c r="O181" s="58"/>
      <c r="P181" s="142">
        <f t="shared" si="21"/>
        <v>0</v>
      </c>
      <c r="Q181" s="142">
        <v>2.3500000000000001E-3</v>
      </c>
      <c r="R181" s="142">
        <f t="shared" si="22"/>
        <v>5.6870000000000004E-2</v>
      </c>
      <c r="S181" s="142">
        <v>0</v>
      </c>
      <c r="T181" s="143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44" t="s">
        <v>178</v>
      </c>
      <c r="AT181" s="144" t="s">
        <v>119</v>
      </c>
      <c r="AU181" s="144" t="s">
        <v>124</v>
      </c>
      <c r="AY181" s="14" t="s">
        <v>116</v>
      </c>
      <c r="BE181" s="145">
        <f t="shared" si="24"/>
        <v>0</v>
      </c>
      <c r="BF181" s="145">
        <f t="shared" si="25"/>
        <v>0</v>
      </c>
      <c r="BG181" s="145">
        <f t="shared" si="26"/>
        <v>0</v>
      </c>
      <c r="BH181" s="145">
        <f t="shared" si="27"/>
        <v>0</v>
      </c>
      <c r="BI181" s="145">
        <f t="shared" si="28"/>
        <v>0</v>
      </c>
      <c r="BJ181" s="14" t="s">
        <v>124</v>
      </c>
      <c r="BK181" s="146">
        <f t="shared" si="29"/>
        <v>0</v>
      </c>
      <c r="BL181" s="14" t="s">
        <v>178</v>
      </c>
      <c r="BM181" s="144" t="s">
        <v>280</v>
      </c>
    </row>
    <row r="182" spans="1:65" s="2" customFormat="1" ht="37.950000000000003" customHeight="1">
      <c r="A182" s="29"/>
      <c r="B182" s="136"/>
      <c r="C182" s="244">
        <v>2</v>
      </c>
      <c r="D182" s="244" t="s">
        <v>119</v>
      </c>
      <c r="E182" s="229" t="s">
        <v>281</v>
      </c>
      <c r="F182" s="230" t="s">
        <v>282</v>
      </c>
      <c r="G182" s="231" t="s">
        <v>169</v>
      </c>
      <c r="H182" s="232">
        <v>15.8</v>
      </c>
      <c r="I182" s="138"/>
      <c r="J182" s="137">
        <f t="shared" si="20"/>
        <v>0</v>
      </c>
      <c r="K182" s="139"/>
      <c r="L182" s="30"/>
      <c r="M182" s="140" t="s">
        <v>1</v>
      </c>
      <c r="N182" s="141" t="s">
        <v>40</v>
      </c>
      <c r="O182" s="58"/>
      <c r="P182" s="142">
        <f t="shared" si="21"/>
        <v>0</v>
      </c>
      <c r="Q182" s="142">
        <v>0</v>
      </c>
      <c r="R182" s="142">
        <f t="shared" si="22"/>
        <v>0</v>
      </c>
      <c r="S182" s="142">
        <v>0.02</v>
      </c>
      <c r="T182" s="143">
        <f t="shared" si="23"/>
        <v>0.316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44" t="s">
        <v>178</v>
      </c>
      <c r="AT182" s="144" t="s">
        <v>119</v>
      </c>
      <c r="AU182" s="144" t="s">
        <v>124</v>
      </c>
      <c r="AY182" s="14" t="s">
        <v>116</v>
      </c>
      <c r="BE182" s="145">
        <f t="shared" si="24"/>
        <v>0</v>
      </c>
      <c r="BF182" s="145">
        <f t="shared" si="25"/>
        <v>0</v>
      </c>
      <c r="BG182" s="145">
        <f t="shared" si="26"/>
        <v>0</v>
      </c>
      <c r="BH182" s="145">
        <f t="shared" si="27"/>
        <v>0</v>
      </c>
      <c r="BI182" s="145">
        <f t="shared" si="28"/>
        <v>0</v>
      </c>
      <c r="BJ182" s="14" t="s">
        <v>124</v>
      </c>
      <c r="BK182" s="146">
        <f t="shared" si="29"/>
        <v>0</v>
      </c>
      <c r="BL182" s="14" t="s">
        <v>178</v>
      </c>
      <c r="BM182" s="144" t="s">
        <v>283</v>
      </c>
    </row>
    <row r="183" spans="1:65" s="2" customFormat="1" ht="24.15" customHeight="1">
      <c r="A183" s="29"/>
      <c r="B183" s="136"/>
      <c r="C183" s="244">
        <v>3</v>
      </c>
      <c r="D183" s="244" t="s">
        <v>119</v>
      </c>
      <c r="E183" s="229" t="s">
        <v>284</v>
      </c>
      <c r="F183" s="230" t="s">
        <v>285</v>
      </c>
      <c r="G183" s="231" t="s">
        <v>228</v>
      </c>
      <c r="H183" s="237"/>
      <c r="I183" s="138"/>
      <c r="J183" s="137">
        <f t="shared" si="20"/>
        <v>0</v>
      </c>
      <c r="K183" s="139"/>
      <c r="L183" s="30"/>
      <c r="M183" s="140" t="s">
        <v>1</v>
      </c>
      <c r="N183" s="141" t="s">
        <v>40</v>
      </c>
      <c r="O183" s="58"/>
      <c r="P183" s="142">
        <f t="shared" si="21"/>
        <v>0</v>
      </c>
      <c r="Q183" s="142">
        <v>0</v>
      </c>
      <c r="R183" s="142">
        <f t="shared" si="22"/>
        <v>0</v>
      </c>
      <c r="S183" s="142">
        <v>0</v>
      </c>
      <c r="T183" s="143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44" t="s">
        <v>178</v>
      </c>
      <c r="AT183" s="144" t="s">
        <v>119</v>
      </c>
      <c r="AU183" s="144" t="s">
        <v>124</v>
      </c>
      <c r="AY183" s="14" t="s">
        <v>116</v>
      </c>
      <c r="BE183" s="145">
        <f t="shared" si="24"/>
        <v>0</v>
      </c>
      <c r="BF183" s="145">
        <f t="shared" si="25"/>
        <v>0</v>
      </c>
      <c r="BG183" s="145">
        <f t="shared" si="26"/>
        <v>0</v>
      </c>
      <c r="BH183" s="145">
        <f t="shared" si="27"/>
        <v>0</v>
      </c>
      <c r="BI183" s="145">
        <f t="shared" si="28"/>
        <v>0</v>
      </c>
      <c r="BJ183" s="14" t="s">
        <v>124</v>
      </c>
      <c r="BK183" s="146">
        <f t="shared" si="29"/>
        <v>0</v>
      </c>
      <c r="BL183" s="14" t="s">
        <v>178</v>
      </c>
      <c r="BM183" s="144" t="s">
        <v>286</v>
      </c>
    </row>
    <row r="184" spans="1:65" s="12" customFormat="1" ht="22.95" customHeight="1">
      <c r="B184" s="125"/>
      <c r="C184" s="227"/>
      <c r="D184" s="247" t="s">
        <v>73</v>
      </c>
      <c r="E184" s="228" t="s">
        <v>287</v>
      </c>
      <c r="F184" s="228" t="s">
        <v>288</v>
      </c>
      <c r="G184" s="227"/>
      <c r="H184" s="227"/>
      <c r="I184" s="127"/>
      <c r="J184" s="135">
        <f>BK184</f>
        <v>0</v>
      </c>
      <c r="L184" s="125"/>
      <c r="M184" s="129"/>
      <c r="N184" s="130"/>
      <c r="O184" s="130"/>
      <c r="P184" s="131">
        <f>SUM(P185:P188)</f>
        <v>0</v>
      </c>
      <c r="Q184" s="130"/>
      <c r="R184" s="131">
        <f>SUM(R185:R188)</f>
        <v>0.11296932000000001</v>
      </c>
      <c r="S184" s="130"/>
      <c r="T184" s="132">
        <f>SUM(T185:T188)</f>
        <v>0.55275947999999997</v>
      </c>
      <c r="AR184" s="126" t="s">
        <v>124</v>
      </c>
      <c r="AT184" s="133" t="s">
        <v>73</v>
      </c>
      <c r="AU184" s="133" t="s">
        <v>79</v>
      </c>
      <c r="AY184" s="126" t="s">
        <v>116</v>
      </c>
      <c r="BK184" s="134">
        <f>SUM(BK185:BK188)</f>
        <v>0</v>
      </c>
    </row>
    <row r="185" spans="1:65" s="2" customFormat="1" ht="16.5" customHeight="1">
      <c r="A185" s="29"/>
      <c r="B185" s="136"/>
      <c r="C185" s="244">
        <v>28</v>
      </c>
      <c r="D185" s="244" t="s">
        <v>119</v>
      </c>
      <c r="E185" s="229" t="s">
        <v>289</v>
      </c>
      <c r="F185" s="230" t="s">
        <v>290</v>
      </c>
      <c r="G185" s="231" t="s">
        <v>130</v>
      </c>
      <c r="H185" s="232">
        <v>33.746000000000002</v>
      </c>
      <c r="I185" s="138"/>
      <c r="J185" s="137">
        <f>ROUND(I185*H185,3)</f>
        <v>0</v>
      </c>
      <c r="K185" s="139"/>
      <c r="L185" s="30"/>
      <c r="M185" s="140" t="s">
        <v>1</v>
      </c>
      <c r="N185" s="141" t="s">
        <v>40</v>
      </c>
      <c r="O185" s="58"/>
      <c r="P185" s="142">
        <f>O185*H185</f>
        <v>0</v>
      </c>
      <c r="Q185" s="142">
        <v>0</v>
      </c>
      <c r="R185" s="142">
        <f>Q185*H185</f>
        <v>0</v>
      </c>
      <c r="S185" s="142">
        <v>1.6379999999999999E-2</v>
      </c>
      <c r="T185" s="143">
        <f>S185*H185</f>
        <v>0.55275947999999997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44" t="s">
        <v>178</v>
      </c>
      <c r="AT185" s="144" t="s">
        <v>119</v>
      </c>
      <c r="AU185" s="144" t="s">
        <v>124</v>
      </c>
      <c r="AY185" s="14" t="s">
        <v>116</v>
      </c>
      <c r="BE185" s="145">
        <f>IF(N185="základná",J185,0)</f>
        <v>0</v>
      </c>
      <c r="BF185" s="145">
        <f>IF(N185="znížená",J185,0)</f>
        <v>0</v>
      </c>
      <c r="BG185" s="145">
        <f>IF(N185="zákl. prenesená",J185,0)</f>
        <v>0</v>
      </c>
      <c r="BH185" s="145">
        <f>IF(N185="zníž. prenesená",J185,0)</f>
        <v>0</v>
      </c>
      <c r="BI185" s="145">
        <f>IF(N185="nulová",J185,0)</f>
        <v>0</v>
      </c>
      <c r="BJ185" s="14" t="s">
        <v>124</v>
      </c>
      <c r="BK185" s="146">
        <f>ROUND(I185*H185,3)</f>
        <v>0</v>
      </c>
      <c r="BL185" s="14" t="s">
        <v>178</v>
      </c>
      <c r="BM185" s="144" t="s">
        <v>291</v>
      </c>
    </row>
    <row r="186" spans="1:65" s="2" customFormat="1" ht="21.75" customHeight="1">
      <c r="A186" s="29"/>
      <c r="B186" s="136"/>
      <c r="C186" s="244">
        <v>45</v>
      </c>
      <c r="D186" s="244" t="s">
        <v>119</v>
      </c>
      <c r="E186" s="229" t="s">
        <v>292</v>
      </c>
      <c r="F186" s="230" t="s">
        <v>645</v>
      </c>
      <c r="G186" s="231" t="s">
        <v>169</v>
      </c>
      <c r="H186" s="232">
        <v>41.64</v>
      </c>
      <c r="I186" s="138"/>
      <c r="J186" s="137">
        <f>ROUND(I186*H186,3)</f>
        <v>0</v>
      </c>
      <c r="K186" s="139"/>
      <c r="L186" s="30"/>
      <c r="M186" s="140" t="s">
        <v>1</v>
      </c>
      <c r="N186" s="141" t="s">
        <v>40</v>
      </c>
      <c r="O186" s="58"/>
      <c r="P186" s="142">
        <f>O186*H186</f>
        <v>0</v>
      </c>
      <c r="Q186" s="142">
        <v>1.2999999999999999E-4</v>
      </c>
      <c r="R186" s="142">
        <f>Q186*H186</f>
        <v>5.4132E-3</v>
      </c>
      <c r="S186" s="142">
        <v>0</v>
      </c>
      <c r="T186" s="143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44" t="s">
        <v>178</v>
      </c>
      <c r="AT186" s="144" t="s">
        <v>119</v>
      </c>
      <c r="AU186" s="144" t="s">
        <v>124</v>
      </c>
      <c r="AY186" s="14" t="s">
        <v>116</v>
      </c>
      <c r="BE186" s="145">
        <f>IF(N186="základná",J186,0)</f>
        <v>0</v>
      </c>
      <c r="BF186" s="145">
        <f>IF(N186="znížená",J186,0)</f>
        <v>0</v>
      </c>
      <c r="BG186" s="145">
        <f>IF(N186="zákl. prenesená",J186,0)</f>
        <v>0</v>
      </c>
      <c r="BH186" s="145">
        <f>IF(N186="zníž. prenesená",J186,0)</f>
        <v>0</v>
      </c>
      <c r="BI186" s="145">
        <f>IF(N186="nulová",J186,0)</f>
        <v>0</v>
      </c>
      <c r="BJ186" s="14" t="s">
        <v>124</v>
      </c>
      <c r="BK186" s="146">
        <f>ROUND(I186*H186,3)</f>
        <v>0</v>
      </c>
      <c r="BL186" s="14" t="s">
        <v>178</v>
      </c>
      <c r="BM186" s="144" t="s">
        <v>293</v>
      </c>
    </row>
    <row r="187" spans="1:65" s="2" customFormat="1" ht="44.25" customHeight="1">
      <c r="A187" s="29"/>
      <c r="B187" s="136"/>
      <c r="C187" s="246">
        <v>46</v>
      </c>
      <c r="D187" s="246" t="s">
        <v>160</v>
      </c>
      <c r="E187" s="233" t="s">
        <v>294</v>
      </c>
      <c r="F187" s="234" t="s">
        <v>295</v>
      </c>
      <c r="G187" s="235" t="s">
        <v>169</v>
      </c>
      <c r="H187" s="236">
        <v>43.722000000000001</v>
      </c>
      <c r="I187" s="148"/>
      <c r="J187" s="147">
        <f>ROUND(I187*H187,3)</f>
        <v>0</v>
      </c>
      <c r="K187" s="149"/>
      <c r="L187" s="150"/>
      <c r="M187" s="151" t="s">
        <v>1</v>
      </c>
      <c r="N187" s="152" t="s">
        <v>40</v>
      </c>
      <c r="O187" s="58"/>
      <c r="P187" s="142">
        <f>O187*H187</f>
        <v>0</v>
      </c>
      <c r="Q187" s="142">
        <v>2.4599999999999999E-3</v>
      </c>
      <c r="R187" s="142">
        <f>Q187*H187</f>
        <v>0.10755612000000001</v>
      </c>
      <c r="S187" s="142">
        <v>0</v>
      </c>
      <c r="T187" s="143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44" t="s">
        <v>212</v>
      </c>
      <c r="AT187" s="144" t="s">
        <v>160</v>
      </c>
      <c r="AU187" s="144" t="s">
        <v>124</v>
      </c>
      <c r="AY187" s="14" t="s">
        <v>116</v>
      </c>
      <c r="BE187" s="145">
        <f>IF(N187="základná",J187,0)</f>
        <v>0</v>
      </c>
      <c r="BF187" s="145">
        <f>IF(N187="znížená",J187,0)</f>
        <v>0</v>
      </c>
      <c r="BG187" s="145">
        <f>IF(N187="zákl. prenesená",J187,0)</f>
        <v>0</v>
      </c>
      <c r="BH187" s="145">
        <f>IF(N187="zníž. prenesená",J187,0)</f>
        <v>0</v>
      </c>
      <c r="BI187" s="145">
        <f>IF(N187="nulová",J187,0)</f>
        <v>0</v>
      </c>
      <c r="BJ187" s="14" t="s">
        <v>124</v>
      </c>
      <c r="BK187" s="146">
        <f>ROUND(I187*H187,3)</f>
        <v>0</v>
      </c>
      <c r="BL187" s="14" t="s">
        <v>178</v>
      </c>
      <c r="BM187" s="144" t="s">
        <v>296</v>
      </c>
    </row>
    <row r="188" spans="1:65" s="2" customFormat="1" ht="24.15" customHeight="1">
      <c r="A188" s="29"/>
      <c r="B188" s="136"/>
      <c r="C188" s="244">
        <v>30</v>
      </c>
      <c r="D188" s="244" t="s">
        <v>119</v>
      </c>
      <c r="E188" s="229" t="s">
        <v>297</v>
      </c>
      <c r="F188" s="230" t="s">
        <v>298</v>
      </c>
      <c r="G188" s="231" t="s">
        <v>228</v>
      </c>
      <c r="H188" s="237"/>
      <c r="I188" s="138"/>
      <c r="J188" s="137">
        <f>ROUND(I188*H188,3)</f>
        <v>0</v>
      </c>
      <c r="K188" s="139"/>
      <c r="L188" s="30"/>
      <c r="M188" s="140" t="s">
        <v>1</v>
      </c>
      <c r="N188" s="141" t="s">
        <v>40</v>
      </c>
      <c r="O188" s="58"/>
      <c r="P188" s="142">
        <f>O188*H188</f>
        <v>0</v>
      </c>
      <c r="Q188" s="142">
        <v>0</v>
      </c>
      <c r="R188" s="142">
        <f>Q188*H188</f>
        <v>0</v>
      </c>
      <c r="S188" s="142">
        <v>0</v>
      </c>
      <c r="T188" s="143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44" t="s">
        <v>178</v>
      </c>
      <c r="AT188" s="144" t="s">
        <v>119</v>
      </c>
      <c r="AU188" s="144" t="s">
        <v>124</v>
      </c>
      <c r="AY188" s="14" t="s">
        <v>116</v>
      </c>
      <c r="BE188" s="145">
        <f>IF(N188="základná",J188,0)</f>
        <v>0</v>
      </c>
      <c r="BF188" s="145">
        <f>IF(N188="znížená",J188,0)</f>
        <v>0</v>
      </c>
      <c r="BG188" s="145">
        <f>IF(N188="zákl. prenesená",J188,0)</f>
        <v>0</v>
      </c>
      <c r="BH188" s="145">
        <f>IF(N188="zníž. prenesená",J188,0)</f>
        <v>0</v>
      </c>
      <c r="BI188" s="145">
        <f>IF(N188="nulová",J188,0)</f>
        <v>0</v>
      </c>
      <c r="BJ188" s="14" t="s">
        <v>124</v>
      </c>
      <c r="BK188" s="146">
        <f>ROUND(I188*H188,3)</f>
        <v>0</v>
      </c>
      <c r="BL188" s="14" t="s">
        <v>178</v>
      </c>
      <c r="BM188" s="144" t="s">
        <v>299</v>
      </c>
    </row>
    <row r="189" spans="1:65" s="12" customFormat="1" ht="22.95" customHeight="1">
      <c r="B189" s="125"/>
      <c r="C189" s="227"/>
      <c r="D189" s="247" t="s">
        <v>73</v>
      </c>
      <c r="E189" s="228" t="s">
        <v>300</v>
      </c>
      <c r="F189" s="228" t="s">
        <v>301</v>
      </c>
      <c r="G189" s="227"/>
      <c r="H189" s="227"/>
      <c r="I189" s="127"/>
      <c r="J189" s="135">
        <f>BK189</f>
        <v>0</v>
      </c>
      <c r="L189" s="125"/>
      <c r="M189" s="129"/>
      <c r="N189" s="130"/>
      <c r="O189" s="130"/>
      <c r="P189" s="131">
        <f>SUM(P190:P192)</f>
        <v>0</v>
      </c>
      <c r="Q189" s="130"/>
      <c r="R189" s="131">
        <f>SUM(R190:R192)</f>
        <v>0.41136374000000003</v>
      </c>
      <c r="S189" s="130"/>
      <c r="T189" s="132">
        <f>SUM(T190:T192)</f>
        <v>0</v>
      </c>
      <c r="AR189" s="126" t="s">
        <v>124</v>
      </c>
      <c r="AT189" s="133" t="s">
        <v>73</v>
      </c>
      <c r="AU189" s="133" t="s">
        <v>79</v>
      </c>
      <c r="AY189" s="126" t="s">
        <v>116</v>
      </c>
      <c r="BK189" s="134">
        <f>SUM(BK190:BK192)</f>
        <v>0</v>
      </c>
    </row>
    <row r="190" spans="1:65" s="2" customFormat="1" ht="33" customHeight="1">
      <c r="A190" s="29"/>
      <c r="B190" s="136"/>
      <c r="C190" s="244">
        <v>42</v>
      </c>
      <c r="D190" s="244" t="s">
        <v>119</v>
      </c>
      <c r="E190" s="229" t="s">
        <v>302</v>
      </c>
      <c r="F190" s="230" t="s">
        <v>303</v>
      </c>
      <c r="G190" s="231" t="s">
        <v>130</v>
      </c>
      <c r="H190" s="232">
        <v>33.746000000000002</v>
      </c>
      <c r="I190" s="138"/>
      <c r="J190" s="137">
        <f>ROUND(I190*H190,3)</f>
        <v>0</v>
      </c>
      <c r="K190" s="139"/>
      <c r="L190" s="30"/>
      <c r="M190" s="140" t="s">
        <v>1</v>
      </c>
      <c r="N190" s="141" t="s">
        <v>40</v>
      </c>
      <c r="O190" s="58"/>
      <c r="P190" s="142">
        <f>O190*H190</f>
        <v>0</v>
      </c>
      <c r="Q190" s="142">
        <v>4.0000000000000002E-4</v>
      </c>
      <c r="R190" s="142">
        <f>Q190*H190</f>
        <v>1.3498400000000001E-2</v>
      </c>
      <c r="S190" s="142">
        <v>0</v>
      </c>
      <c r="T190" s="143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44" t="s">
        <v>178</v>
      </c>
      <c r="AT190" s="144" t="s">
        <v>119</v>
      </c>
      <c r="AU190" s="144" t="s">
        <v>124</v>
      </c>
      <c r="AY190" s="14" t="s">
        <v>116</v>
      </c>
      <c r="BE190" s="145">
        <f>IF(N190="základná",J190,0)</f>
        <v>0</v>
      </c>
      <c r="BF190" s="145">
        <f>IF(N190="znížená",J190,0)</f>
        <v>0</v>
      </c>
      <c r="BG190" s="145">
        <f>IF(N190="zákl. prenesená",J190,0)</f>
        <v>0</v>
      </c>
      <c r="BH190" s="145">
        <f>IF(N190="zníž. prenesená",J190,0)</f>
        <v>0</v>
      </c>
      <c r="BI190" s="145">
        <f>IF(N190="nulová",J190,0)</f>
        <v>0</v>
      </c>
      <c r="BJ190" s="14" t="s">
        <v>124</v>
      </c>
      <c r="BK190" s="146">
        <f>ROUND(I190*H190,3)</f>
        <v>0</v>
      </c>
      <c r="BL190" s="14" t="s">
        <v>178</v>
      </c>
      <c r="BM190" s="144" t="s">
        <v>304</v>
      </c>
    </row>
    <row r="191" spans="1:65" s="2" customFormat="1" ht="24.15" customHeight="1">
      <c r="A191" s="29"/>
      <c r="B191" s="136"/>
      <c r="C191" s="246">
        <v>43</v>
      </c>
      <c r="D191" s="246" t="s">
        <v>160</v>
      </c>
      <c r="E191" s="233" t="s">
        <v>305</v>
      </c>
      <c r="F191" s="234" t="s">
        <v>646</v>
      </c>
      <c r="G191" s="235" t="s">
        <v>130</v>
      </c>
      <c r="H191" s="236">
        <v>33.746000000000002</v>
      </c>
      <c r="I191" s="148"/>
      <c r="J191" s="147">
        <f>ROUND(I191*H191,3)</f>
        <v>0</v>
      </c>
      <c r="K191" s="149"/>
      <c r="L191" s="150"/>
      <c r="M191" s="151" t="s">
        <v>1</v>
      </c>
      <c r="N191" s="152" t="s">
        <v>40</v>
      </c>
      <c r="O191" s="58"/>
      <c r="P191" s="142">
        <f>O191*H191</f>
        <v>0</v>
      </c>
      <c r="Q191" s="142">
        <v>1.179E-2</v>
      </c>
      <c r="R191" s="142">
        <f>Q191*H191</f>
        <v>0.39786534000000001</v>
      </c>
      <c r="S191" s="142">
        <v>0</v>
      </c>
      <c r="T191" s="143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44" t="s">
        <v>212</v>
      </c>
      <c r="AT191" s="144" t="s">
        <v>160</v>
      </c>
      <c r="AU191" s="144" t="s">
        <v>124</v>
      </c>
      <c r="AY191" s="14" t="s">
        <v>116</v>
      </c>
      <c r="BE191" s="145">
        <f>IF(N191="základná",J191,0)</f>
        <v>0</v>
      </c>
      <c r="BF191" s="145">
        <f>IF(N191="znížená",J191,0)</f>
        <v>0</v>
      </c>
      <c r="BG191" s="145">
        <f>IF(N191="zákl. prenesená",J191,0)</f>
        <v>0</v>
      </c>
      <c r="BH191" s="145">
        <f>IF(N191="zníž. prenesená",J191,0)</f>
        <v>0</v>
      </c>
      <c r="BI191" s="145">
        <f>IF(N191="nulová",J191,0)</f>
        <v>0</v>
      </c>
      <c r="BJ191" s="14" t="s">
        <v>124</v>
      </c>
      <c r="BK191" s="146">
        <f>ROUND(I191*H191,3)</f>
        <v>0</v>
      </c>
      <c r="BL191" s="14" t="s">
        <v>178</v>
      </c>
      <c r="BM191" s="144" t="s">
        <v>306</v>
      </c>
    </row>
    <row r="192" spans="1:65" s="2" customFormat="1" ht="24.15" customHeight="1">
      <c r="A192" s="29"/>
      <c r="B192" s="136"/>
      <c r="C192" s="244">
        <v>44</v>
      </c>
      <c r="D192" s="244" t="s">
        <v>119</v>
      </c>
      <c r="E192" s="229" t="s">
        <v>307</v>
      </c>
      <c r="F192" s="230" t="s">
        <v>308</v>
      </c>
      <c r="G192" s="231" t="s">
        <v>228</v>
      </c>
      <c r="H192" s="237"/>
      <c r="I192" s="138"/>
      <c r="J192" s="137">
        <f>ROUND(I192*H192,3)</f>
        <v>0</v>
      </c>
      <c r="K192" s="139"/>
      <c r="L192" s="30"/>
      <c r="M192" s="140" t="s">
        <v>1</v>
      </c>
      <c r="N192" s="141" t="s">
        <v>40</v>
      </c>
      <c r="O192" s="58"/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44" t="s">
        <v>178</v>
      </c>
      <c r="AT192" s="144" t="s">
        <v>119</v>
      </c>
      <c r="AU192" s="144" t="s">
        <v>124</v>
      </c>
      <c r="AY192" s="14" t="s">
        <v>116</v>
      </c>
      <c r="BE192" s="145">
        <f>IF(N192="základná",J192,0)</f>
        <v>0</v>
      </c>
      <c r="BF192" s="145">
        <f>IF(N192="znížená",J192,0)</f>
        <v>0</v>
      </c>
      <c r="BG192" s="145">
        <f>IF(N192="zákl. prenesená",J192,0)</f>
        <v>0</v>
      </c>
      <c r="BH192" s="145">
        <f>IF(N192="zníž. prenesená",J192,0)</f>
        <v>0</v>
      </c>
      <c r="BI192" s="145">
        <f>IF(N192="nulová",J192,0)</f>
        <v>0</v>
      </c>
      <c r="BJ192" s="14" t="s">
        <v>124</v>
      </c>
      <c r="BK192" s="146">
        <f>ROUND(I192*H192,3)</f>
        <v>0</v>
      </c>
      <c r="BL192" s="14" t="s">
        <v>178</v>
      </c>
      <c r="BM192" s="144" t="s">
        <v>309</v>
      </c>
    </row>
    <row r="193" spans="1:65" s="12" customFormat="1" ht="22.95" customHeight="1">
      <c r="B193" s="125"/>
      <c r="C193" s="227"/>
      <c r="D193" s="247" t="s">
        <v>73</v>
      </c>
      <c r="E193" s="228" t="s">
        <v>310</v>
      </c>
      <c r="F193" s="228" t="s">
        <v>311</v>
      </c>
      <c r="G193" s="227"/>
      <c r="H193" s="227"/>
      <c r="I193" s="127"/>
      <c r="J193" s="135">
        <f>BK193</f>
        <v>0</v>
      </c>
      <c r="L193" s="125"/>
      <c r="M193" s="129"/>
      <c r="N193" s="130"/>
      <c r="O193" s="130"/>
      <c r="P193" s="131">
        <f>P194</f>
        <v>0</v>
      </c>
      <c r="Q193" s="130"/>
      <c r="R193" s="131">
        <f>R194</f>
        <v>4.2840000000000005E-3</v>
      </c>
      <c r="S193" s="130"/>
      <c r="T193" s="132">
        <f>T194</f>
        <v>0</v>
      </c>
      <c r="AR193" s="126" t="s">
        <v>124</v>
      </c>
      <c r="AT193" s="133" t="s">
        <v>73</v>
      </c>
      <c r="AU193" s="133" t="s">
        <v>79</v>
      </c>
      <c r="AY193" s="126" t="s">
        <v>116</v>
      </c>
      <c r="BK193" s="134">
        <f>BK194</f>
        <v>0</v>
      </c>
    </row>
    <row r="194" spans="1:65" s="2" customFormat="1" ht="37.950000000000003" customHeight="1">
      <c r="A194" s="29"/>
      <c r="B194" s="136"/>
      <c r="C194" s="244">
        <v>33</v>
      </c>
      <c r="D194" s="244" t="s">
        <v>119</v>
      </c>
      <c r="E194" s="229" t="s">
        <v>312</v>
      </c>
      <c r="F194" s="230" t="s">
        <v>313</v>
      </c>
      <c r="G194" s="231" t="s">
        <v>130</v>
      </c>
      <c r="H194" s="232">
        <v>214.2</v>
      </c>
      <c r="I194" s="138"/>
      <c r="J194" s="137">
        <f>ROUND(I194*H194,3)</f>
        <v>0</v>
      </c>
      <c r="K194" s="139"/>
      <c r="L194" s="30"/>
      <c r="M194" s="140" t="s">
        <v>1</v>
      </c>
      <c r="N194" s="141" t="s">
        <v>40</v>
      </c>
      <c r="O194" s="58"/>
      <c r="P194" s="142">
        <f>O194*H194</f>
        <v>0</v>
      </c>
      <c r="Q194" s="142">
        <v>2.0000000000000002E-5</v>
      </c>
      <c r="R194" s="142">
        <f>Q194*H194</f>
        <v>4.2840000000000005E-3</v>
      </c>
      <c r="S194" s="142">
        <v>0</v>
      </c>
      <c r="T194" s="143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44" t="s">
        <v>178</v>
      </c>
      <c r="AT194" s="144" t="s">
        <v>119</v>
      </c>
      <c r="AU194" s="144" t="s">
        <v>124</v>
      </c>
      <c r="AY194" s="14" t="s">
        <v>116</v>
      </c>
      <c r="BE194" s="145">
        <f>IF(N194="základná",J194,0)</f>
        <v>0</v>
      </c>
      <c r="BF194" s="145">
        <f>IF(N194="znížená",J194,0)</f>
        <v>0</v>
      </c>
      <c r="BG194" s="145">
        <f>IF(N194="zákl. prenesená",J194,0)</f>
        <v>0</v>
      </c>
      <c r="BH194" s="145">
        <f>IF(N194="zníž. prenesená",J194,0)</f>
        <v>0</v>
      </c>
      <c r="BI194" s="145">
        <f>IF(N194="nulová",J194,0)</f>
        <v>0</v>
      </c>
      <c r="BJ194" s="14" t="s">
        <v>124</v>
      </c>
      <c r="BK194" s="146">
        <f>ROUND(I194*H194,3)</f>
        <v>0</v>
      </c>
      <c r="BL194" s="14" t="s">
        <v>178</v>
      </c>
      <c r="BM194" s="144" t="s">
        <v>314</v>
      </c>
    </row>
    <row r="195" spans="1:65" s="12" customFormat="1" ht="25.95" customHeight="1">
      <c r="B195" s="125"/>
      <c r="C195" s="227"/>
      <c r="D195" s="247" t="s">
        <v>73</v>
      </c>
      <c r="E195" s="226" t="s">
        <v>160</v>
      </c>
      <c r="F195" s="226" t="s">
        <v>315</v>
      </c>
      <c r="G195" s="227"/>
      <c r="H195" s="227"/>
      <c r="I195" s="127"/>
      <c r="J195" s="128">
        <f>BK195</f>
        <v>0</v>
      </c>
      <c r="L195" s="125"/>
      <c r="M195" s="129"/>
      <c r="N195" s="130"/>
      <c r="O195" s="130"/>
      <c r="P195" s="131">
        <f>P196</f>
        <v>0</v>
      </c>
      <c r="Q195" s="130"/>
      <c r="R195" s="131">
        <f>R196</f>
        <v>0</v>
      </c>
      <c r="S195" s="130"/>
      <c r="T195" s="132">
        <f>T196</f>
        <v>0</v>
      </c>
      <c r="AR195" s="126" t="s">
        <v>117</v>
      </c>
      <c r="AT195" s="133" t="s">
        <v>73</v>
      </c>
      <c r="AU195" s="133" t="s">
        <v>74</v>
      </c>
      <c r="AY195" s="126" t="s">
        <v>116</v>
      </c>
      <c r="BK195" s="134">
        <f>BK196</f>
        <v>0</v>
      </c>
    </row>
    <row r="196" spans="1:65" s="12" customFormat="1" ht="22.95" customHeight="1">
      <c r="B196" s="125"/>
      <c r="C196" s="227"/>
      <c r="D196" s="247" t="s">
        <v>73</v>
      </c>
      <c r="E196" s="228" t="s">
        <v>316</v>
      </c>
      <c r="F196" s="228" t="s">
        <v>317</v>
      </c>
      <c r="G196" s="227"/>
      <c r="H196" s="227"/>
      <c r="I196" s="127"/>
      <c r="J196" s="135">
        <f>BK196</f>
        <v>0</v>
      </c>
      <c r="L196" s="125"/>
      <c r="M196" s="129"/>
      <c r="N196" s="130"/>
      <c r="O196" s="130"/>
      <c r="P196" s="131">
        <f>P197</f>
        <v>0</v>
      </c>
      <c r="Q196" s="130"/>
      <c r="R196" s="131">
        <f>R197</f>
        <v>0</v>
      </c>
      <c r="S196" s="130"/>
      <c r="T196" s="132">
        <f>T197</f>
        <v>0</v>
      </c>
      <c r="AR196" s="126" t="s">
        <v>117</v>
      </c>
      <c r="AT196" s="133" t="s">
        <v>73</v>
      </c>
      <c r="AU196" s="133" t="s">
        <v>79</v>
      </c>
      <c r="AY196" s="126" t="s">
        <v>116</v>
      </c>
      <c r="BK196" s="134">
        <f>BK197</f>
        <v>0</v>
      </c>
    </row>
    <row r="197" spans="1:65" s="2" customFormat="1" ht="16.5" customHeight="1">
      <c r="A197" s="29"/>
      <c r="B197" s="136"/>
      <c r="C197" s="244">
        <v>59</v>
      </c>
      <c r="D197" s="244" t="s">
        <v>119</v>
      </c>
      <c r="E197" s="229" t="s">
        <v>200</v>
      </c>
      <c r="F197" s="230" t="s">
        <v>318</v>
      </c>
      <c r="G197" s="231" t="s">
        <v>319</v>
      </c>
      <c r="H197" s="232">
        <v>1</v>
      </c>
      <c r="I197" s="138"/>
      <c r="J197" s="137">
        <f>ROUND(I197*H197,3)</f>
        <v>0</v>
      </c>
      <c r="K197" s="139"/>
      <c r="L197" s="30"/>
      <c r="M197" s="153" t="s">
        <v>1</v>
      </c>
      <c r="N197" s="154" t="s">
        <v>40</v>
      </c>
      <c r="O197" s="155"/>
      <c r="P197" s="156">
        <f>O197*H197</f>
        <v>0</v>
      </c>
      <c r="Q197" s="156">
        <v>0</v>
      </c>
      <c r="R197" s="156">
        <f>Q197*H197</f>
        <v>0</v>
      </c>
      <c r="S197" s="156">
        <v>0</v>
      </c>
      <c r="T197" s="157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44" t="s">
        <v>320</v>
      </c>
      <c r="AT197" s="144" t="s">
        <v>119</v>
      </c>
      <c r="AU197" s="144" t="s">
        <v>124</v>
      </c>
      <c r="AY197" s="14" t="s">
        <v>116</v>
      </c>
      <c r="BE197" s="145">
        <f>IF(N197="základná",J197,0)</f>
        <v>0</v>
      </c>
      <c r="BF197" s="145">
        <f>IF(N197="znížená",J197,0)</f>
        <v>0</v>
      </c>
      <c r="BG197" s="145">
        <f>IF(N197="zákl. prenesená",J197,0)</f>
        <v>0</v>
      </c>
      <c r="BH197" s="145">
        <f>IF(N197="zníž. prenesená",J197,0)</f>
        <v>0</v>
      </c>
      <c r="BI197" s="145">
        <f>IF(N197="nulová",J197,0)</f>
        <v>0</v>
      </c>
      <c r="BJ197" s="14" t="s">
        <v>124</v>
      </c>
      <c r="BK197" s="146">
        <f>ROUND(I197*H197,3)</f>
        <v>0</v>
      </c>
      <c r="BL197" s="14" t="s">
        <v>320</v>
      </c>
      <c r="BM197" s="144" t="s">
        <v>321</v>
      </c>
    </row>
    <row r="198" spans="1:65" s="2" customFormat="1" ht="6.9" customHeight="1">
      <c r="A198" s="29"/>
      <c r="B198" s="47"/>
      <c r="C198" s="48"/>
      <c r="D198" s="48"/>
      <c r="E198" s="220"/>
      <c r="F198" s="220"/>
      <c r="G198" s="220"/>
      <c r="H198" s="220"/>
      <c r="I198" s="48"/>
      <c r="J198" s="48"/>
      <c r="K198" s="48"/>
      <c r="L198" s="30"/>
      <c r="M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</row>
  </sheetData>
  <sheetProtection sheet="1" objects="1" scenarios="1"/>
  <autoFilter ref="C126:K197"/>
  <mergeCells count="6">
    <mergeCell ref="E119:H119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8"/>
  <sheetViews>
    <sheetView workbookViewId="0">
      <selection activeCell="E5" sqref="E5:E7"/>
    </sheetView>
  </sheetViews>
  <sheetFormatPr defaultRowHeight="10.199999999999999"/>
  <cols>
    <col min="1" max="1" width="5.42578125" style="198" customWidth="1"/>
    <col min="2" max="2" width="54.7109375" style="198" customWidth="1"/>
    <col min="3" max="3" width="13.42578125" style="198" customWidth="1"/>
    <col min="4" max="4" width="16.7109375" style="198" customWidth="1"/>
    <col min="5" max="5" width="13.7109375" style="198" customWidth="1"/>
    <col min="6" max="256" width="9.28515625" style="198"/>
    <col min="257" max="257" width="5.42578125" style="198" customWidth="1"/>
    <col min="258" max="258" width="54.7109375" style="198" customWidth="1"/>
    <col min="259" max="259" width="13.42578125" style="198" customWidth="1"/>
    <col min="260" max="260" width="16.7109375" style="198" customWidth="1"/>
    <col min="261" max="261" width="13.7109375" style="198" customWidth="1"/>
    <col min="262" max="512" width="9.28515625" style="198"/>
    <col min="513" max="513" width="5.42578125" style="198" customWidth="1"/>
    <col min="514" max="514" width="54.7109375" style="198" customWidth="1"/>
    <col min="515" max="515" width="13.42578125" style="198" customWidth="1"/>
    <col min="516" max="516" width="16.7109375" style="198" customWidth="1"/>
    <col min="517" max="517" width="13.7109375" style="198" customWidth="1"/>
    <col min="518" max="768" width="9.28515625" style="198"/>
    <col min="769" max="769" width="5.42578125" style="198" customWidth="1"/>
    <col min="770" max="770" width="54.7109375" style="198" customWidth="1"/>
    <col min="771" max="771" width="13.42578125" style="198" customWidth="1"/>
    <col min="772" max="772" width="16.7109375" style="198" customWidth="1"/>
    <col min="773" max="773" width="13.7109375" style="198" customWidth="1"/>
    <col min="774" max="1024" width="9.28515625" style="198"/>
    <col min="1025" max="1025" width="5.42578125" style="198" customWidth="1"/>
    <col min="1026" max="1026" width="54.7109375" style="198" customWidth="1"/>
    <col min="1027" max="1027" width="13.42578125" style="198" customWidth="1"/>
    <col min="1028" max="1028" width="16.7109375" style="198" customWidth="1"/>
    <col min="1029" max="1029" width="13.7109375" style="198" customWidth="1"/>
    <col min="1030" max="1280" width="9.28515625" style="198"/>
    <col min="1281" max="1281" width="5.42578125" style="198" customWidth="1"/>
    <col min="1282" max="1282" width="54.7109375" style="198" customWidth="1"/>
    <col min="1283" max="1283" width="13.42578125" style="198" customWidth="1"/>
    <col min="1284" max="1284" width="16.7109375" style="198" customWidth="1"/>
    <col min="1285" max="1285" width="13.7109375" style="198" customWidth="1"/>
    <col min="1286" max="1536" width="9.28515625" style="198"/>
    <col min="1537" max="1537" width="5.42578125" style="198" customWidth="1"/>
    <col min="1538" max="1538" width="54.7109375" style="198" customWidth="1"/>
    <col min="1539" max="1539" width="13.42578125" style="198" customWidth="1"/>
    <col min="1540" max="1540" width="16.7109375" style="198" customWidth="1"/>
    <col min="1541" max="1541" width="13.7109375" style="198" customWidth="1"/>
    <col min="1542" max="1792" width="9.28515625" style="198"/>
    <col min="1793" max="1793" width="5.42578125" style="198" customWidth="1"/>
    <col min="1794" max="1794" width="54.7109375" style="198" customWidth="1"/>
    <col min="1795" max="1795" width="13.42578125" style="198" customWidth="1"/>
    <col min="1796" max="1796" width="16.7109375" style="198" customWidth="1"/>
    <col min="1797" max="1797" width="13.7109375" style="198" customWidth="1"/>
    <col min="1798" max="2048" width="9.28515625" style="198"/>
    <col min="2049" max="2049" width="5.42578125" style="198" customWidth="1"/>
    <col min="2050" max="2050" width="54.7109375" style="198" customWidth="1"/>
    <col min="2051" max="2051" width="13.42578125" style="198" customWidth="1"/>
    <col min="2052" max="2052" width="16.7109375" style="198" customWidth="1"/>
    <col min="2053" max="2053" width="13.7109375" style="198" customWidth="1"/>
    <col min="2054" max="2304" width="9.28515625" style="198"/>
    <col min="2305" max="2305" width="5.42578125" style="198" customWidth="1"/>
    <col min="2306" max="2306" width="54.7109375" style="198" customWidth="1"/>
    <col min="2307" max="2307" width="13.42578125" style="198" customWidth="1"/>
    <col min="2308" max="2308" width="16.7109375" style="198" customWidth="1"/>
    <col min="2309" max="2309" width="13.7109375" style="198" customWidth="1"/>
    <col min="2310" max="2560" width="9.28515625" style="198"/>
    <col min="2561" max="2561" width="5.42578125" style="198" customWidth="1"/>
    <col min="2562" max="2562" width="54.7109375" style="198" customWidth="1"/>
    <col min="2563" max="2563" width="13.42578125" style="198" customWidth="1"/>
    <col min="2564" max="2564" width="16.7109375" style="198" customWidth="1"/>
    <col min="2565" max="2565" width="13.7109375" style="198" customWidth="1"/>
    <col min="2566" max="2816" width="9.28515625" style="198"/>
    <col min="2817" max="2817" width="5.42578125" style="198" customWidth="1"/>
    <col min="2818" max="2818" width="54.7109375" style="198" customWidth="1"/>
    <col min="2819" max="2819" width="13.42578125" style="198" customWidth="1"/>
    <col min="2820" max="2820" width="16.7109375" style="198" customWidth="1"/>
    <col min="2821" max="2821" width="13.7109375" style="198" customWidth="1"/>
    <col min="2822" max="3072" width="9.28515625" style="198"/>
    <col min="3073" max="3073" width="5.42578125" style="198" customWidth="1"/>
    <col min="3074" max="3074" width="54.7109375" style="198" customWidth="1"/>
    <col min="3075" max="3075" width="13.42578125" style="198" customWidth="1"/>
    <col min="3076" max="3076" width="16.7109375" style="198" customWidth="1"/>
    <col min="3077" max="3077" width="13.7109375" style="198" customWidth="1"/>
    <col min="3078" max="3328" width="9.28515625" style="198"/>
    <col min="3329" max="3329" width="5.42578125" style="198" customWidth="1"/>
    <col min="3330" max="3330" width="54.7109375" style="198" customWidth="1"/>
    <col min="3331" max="3331" width="13.42578125" style="198" customWidth="1"/>
    <col min="3332" max="3332" width="16.7109375" style="198" customWidth="1"/>
    <col min="3333" max="3333" width="13.7109375" style="198" customWidth="1"/>
    <col min="3334" max="3584" width="9.28515625" style="198"/>
    <col min="3585" max="3585" width="5.42578125" style="198" customWidth="1"/>
    <col min="3586" max="3586" width="54.7109375" style="198" customWidth="1"/>
    <col min="3587" max="3587" width="13.42578125" style="198" customWidth="1"/>
    <col min="3588" max="3588" width="16.7109375" style="198" customWidth="1"/>
    <col min="3589" max="3589" width="13.7109375" style="198" customWidth="1"/>
    <col min="3590" max="3840" width="9.28515625" style="198"/>
    <col min="3841" max="3841" width="5.42578125" style="198" customWidth="1"/>
    <col min="3842" max="3842" width="54.7109375" style="198" customWidth="1"/>
    <col min="3843" max="3843" width="13.42578125" style="198" customWidth="1"/>
    <col min="3844" max="3844" width="16.7109375" style="198" customWidth="1"/>
    <col min="3845" max="3845" width="13.7109375" style="198" customWidth="1"/>
    <col min="3846" max="4096" width="9.28515625" style="198"/>
    <col min="4097" max="4097" width="5.42578125" style="198" customWidth="1"/>
    <col min="4098" max="4098" width="54.7109375" style="198" customWidth="1"/>
    <col min="4099" max="4099" width="13.42578125" style="198" customWidth="1"/>
    <col min="4100" max="4100" width="16.7109375" style="198" customWidth="1"/>
    <col min="4101" max="4101" width="13.7109375" style="198" customWidth="1"/>
    <col min="4102" max="4352" width="9.28515625" style="198"/>
    <col min="4353" max="4353" width="5.42578125" style="198" customWidth="1"/>
    <col min="4354" max="4354" width="54.7109375" style="198" customWidth="1"/>
    <col min="4355" max="4355" width="13.42578125" style="198" customWidth="1"/>
    <col min="4356" max="4356" width="16.7109375" style="198" customWidth="1"/>
    <col min="4357" max="4357" width="13.7109375" style="198" customWidth="1"/>
    <col min="4358" max="4608" width="9.28515625" style="198"/>
    <col min="4609" max="4609" width="5.42578125" style="198" customWidth="1"/>
    <col min="4610" max="4610" width="54.7109375" style="198" customWidth="1"/>
    <col min="4611" max="4611" width="13.42578125" style="198" customWidth="1"/>
    <col min="4612" max="4612" width="16.7109375" style="198" customWidth="1"/>
    <col min="4613" max="4613" width="13.7109375" style="198" customWidth="1"/>
    <col min="4614" max="4864" width="9.28515625" style="198"/>
    <col min="4865" max="4865" width="5.42578125" style="198" customWidth="1"/>
    <col min="4866" max="4866" width="54.7109375" style="198" customWidth="1"/>
    <col min="4867" max="4867" width="13.42578125" style="198" customWidth="1"/>
    <col min="4868" max="4868" width="16.7109375" style="198" customWidth="1"/>
    <col min="4869" max="4869" width="13.7109375" style="198" customWidth="1"/>
    <col min="4870" max="5120" width="9.28515625" style="198"/>
    <col min="5121" max="5121" width="5.42578125" style="198" customWidth="1"/>
    <col min="5122" max="5122" width="54.7109375" style="198" customWidth="1"/>
    <col min="5123" max="5123" width="13.42578125" style="198" customWidth="1"/>
    <col min="5124" max="5124" width="16.7109375" style="198" customWidth="1"/>
    <col min="5125" max="5125" width="13.7109375" style="198" customWidth="1"/>
    <col min="5126" max="5376" width="9.28515625" style="198"/>
    <col min="5377" max="5377" width="5.42578125" style="198" customWidth="1"/>
    <col min="5378" max="5378" width="54.7109375" style="198" customWidth="1"/>
    <col min="5379" max="5379" width="13.42578125" style="198" customWidth="1"/>
    <col min="5380" max="5380" width="16.7109375" style="198" customWidth="1"/>
    <col min="5381" max="5381" width="13.7109375" style="198" customWidth="1"/>
    <col min="5382" max="5632" width="9.28515625" style="198"/>
    <col min="5633" max="5633" width="5.42578125" style="198" customWidth="1"/>
    <col min="5634" max="5634" width="54.7109375" style="198" customWidth="1"/>
    <col min="5635" max="5635" width="13.42578125" style="198" customWidth="1"/>
    <col min="5636" max="5636" width="16.7109375" style="198" customWidth="1"/>
    <col min="5637" max="5637" width="13.7109375" style="198" customWidth="1"/>
    <col min="5638" max="5888" width="9.28515625" style="198"/>
    <col min="5889" max="5889" width="5.42578125" style="198" customWidth="1"/>
    <col min="5890" max="5890" width="54.7109375" style="198" customWidth="1"/>
    <col min="5891" max="5891" width="13.42578125" style="198" customWidth="1"/>
    <col min="5892" max="5892" width="16.7109375" style="198" customWidth="1"/>
    <col min="5893" max="5893" width="13.7109375" style="198" customWidth="1"/>
    <col min="5894" max="6144" width="9.28515625" style="198"/>
    <col min="6145" max="6145" width="5.42578125" style="198" customWidth="1"/>
    <col min="6146" max="6146" width="54.7109375" style="198" customWidth="1"/>
    <col min="6147" max="6147" width="13.42578125" style="198" customWidth="1"/>
    <col min="6148" max="6148" width="16.7109375" style="198" customWidth="1"/>
    <col min="6149" max="6149" width="13.7109375" style="198" customWidth="1"/>
    <col min="6150" max="6400" width="9.28515625" style="198"/>
    <col min="6401" max="6401" width="5.42578125" style="198" customWidth="1"/>
    <col min="6402" max="6402" width="54.7109375" style="198" customWidth="1"/>
    <col min="6403" max="6403" width="13.42578125" style="198" customWidth="1"/>
    <col min="6404" max="6404" width="16.7109375" style="198" customWidth="1"/>
    <col min="6405" max="6405" width="13.7109375" style="198" customWidth="1"/>
    <col min="6406" max="6656" width="9.28515625" style="198"/>
    <col min="6657" max="6657" width="5.42578125" style="198" customWidth="1"/>
    <col min="6658" max="6658" width="54.7109375" style="198" customWidth="1"/>
    <col min="6659" max="6659" width="13.42578125" style="198" customWidth="1"/>
    <col min="6660" max="6660" width="16.7109375" style="198" customWidth="1"/>
    <col min="6661" max="6661" width="13.7109375" style="198" customWidth="1"/>
    <col min="6662" max="6912" width="9.28515625" style="198"/>
    <col min="6913" max="6913" width="5.42578125" style="198" customWidth="1"/>
    <col min="6914" max="6914" width="54.7109375" style="198" customWidth="1"/>
    <col min="6915" max="6915" width="13.42578125" style="198" customWidth="1"/>
    <col min="6916" max="6916" width="16.7109375" style="198" customWidth="1"/>
    <col min="6917" max="6917" width="13.7109375" style="198" customWidth="1"/>
    <col min="6918" max="7168" width="9.28515625" style="198"/>
    <col min="7169" max="7169" width="5.42578125" style="198" customWidth="1"/>
    <col min="7170" max="7170" width="54.7109375" style="198" customWidth="1"/>
    <col min="7171" max="7171" width="13.42578125" style="198" customWidth="1"/>
    <col min="7172" max="7172" width="16.7109375" style="198" customWidth="1"/>
    <col min="7173" max="7173" width="13.7109375" style="198" customWidth="1"/>
    <col min="7174" max="7424" width="9.28515625" style="198"/>
    <col min="7425" max="7425" width="5.42578125" style="198" customWidth="1"/>
    <col min="7426" max="7426" width="54.7109375" style="198" customWidth="1"/>
    <col min="7427" max="7427" width="13.42578125" style="198" customWidth="1"/>
    <col min="7428" max="7428" width="16.7109375" style="198" customWidth="1"/>
    <col min="7429" max="7429" width="13.7109375" style="198" customWidth="1"/>
    <col min="7430" max="7680" width="9.28515625" style="198"/>
    <col min="7681" max="7681" width="5.42578125" style="198" customWidth="1"/>
    <col min="7682" max="7682" width="54.7109375" style="198" customWidth="1"/>
    <col min="7683" max="7683" width="13.42578125" style="198" customWidth="1"/>
    <col min="7684" max="7684" width="16.7109375" style="198" customWidth="1"/>
    <col min="7685" max="7685" width="13.7109375" style="198" customWidth="1"/>
    <col min="7686" max="7936" width="9.28515625" style="198"/>
    <col min="7937" max="7937" width="5.42578125" style="198" customWidth="1"/>
    <col min="7938" max="7938" width="54.7109375" style="198" customWidth="1"/>
    <col min="7939" max="7939" width="13.42578125" style="198" customWidth="1"/>
    <col min="7940" max="7940" width="16.7109375" style="198" customWidth="1"/>
    <col min="7941" max="7941" width="13.7109375" style="198" customWidth="1"/>
    <col min="7942" max="8192" width="9.28515625" style="198"/>
    <col min="8193" max="8193" width="5.42578125" style="198" customWidth="1"/>
    <col min="8194" max="8194" width="54.7109375" style="198" customWidth="1"/>
    <col min="8195" max="8195" width="13.42578125" style="198" customWidth="1"/>
    <col min="8196" max="8196" width="16.7109375" style="198" customWidth="1"/>
    <col min="8197" max="8197" width="13.7109375" style="198" customWidth="1"/>
    <col min="8198" max="8448" width="9.28515625" style="198"/>
    <col min="8449" max="8449" width="5.42578125" style="198" customWidth="1"/>
    <col min="8450" max="8450" width="54.7109375" style="198" customWidth="1"/>
    <col min="8451" max="8451" width="13.42578125" style="198" customWidth="1"/>
    <col min="8452" max="8452" width="16.7109375" style="198" customWidth="1"/>
    <col min="8453" max="8453" width="13.7109375" style="198" customWidth="1"/>
    <col min="8454" max="8704" width="9.28515625" style="198"/>
    <col min="8705" max="8705" width="5.42578125" style="198" customWidth="1"/>
    <col min="8706" max="8706" width="54.7109375" style="198" customWidth="1"/>
    <col min="8707" max="8707" width="13.42578125" style="198" customWidth="1"/>
    <col min="8708" max="8708" width="16.7109375" style="198" customWidth="1"/>
    <col min="8709" max="8709" width="13.7109375" style="198" customWidth="1"/>
    <col min="8710" max="8960" width="9.28515625" style="198"/>
    <col min="8961" max="8961" width="5.42578125" style="198" customWidth="1"/>
    <col min="8962" max="8962" width="54.7109375" style="198" customWidth="1"/>
    <col min="8963" max="8963" width="13.42578125" style="198" customWidth="1"/>
    <col min="8964" max="8964" width="16.7109375" style="198" customWidth="1"/>
    <col min="8965" max="8965" width="13.7109375" style="198" customWidth="1"/>
    <col min="8966" max="9216" width="9.28515625" style="198"/>
    <col min="9217" max="9217" width="5.42578125" style="198" customWidth="1"/>
    <col min="9218" max="9218" width="54.7109375" style="198" customWidth="1"/>
    <col min="9219" max="9219" width="13.42578125" style="198" customWidth="1"/>
    <col min="9220" max="9220" width="16.7109375" style="198" customWidth="1"/>
    <col min="9221" max="9221" width="13.7109375" style="198" customWidth="1"/>
    <col min="9222" max="9472" width="9.28515625" style="198"/>
    <col min="9473" max="9473" width="5.42578125" style="198" customWidth="1"/>
    <col min="9474" max="9474" width="54.7109375" style="198" customWidth="1"/>
    <col min="9475" max="9475" width="13.42578125" style="198" customWidth="1"/>
    <col min="9476" max="9476" width="16.7109375" style="198" customWidth="1"/>
    <col min="9477" max="9477" width="13.7109375" style="198" customWidth="1"/>
    <col min="9478" max="9728" width="9.28515625" style="198"/>
    <col min="9729" max="9729" width="5.42578125" style="198" customWidth="1"/>
    <col min="9730" max="9730" width="54.7109375" style="198" customWidth="1"/>
    <col min="9731" max="9731" width="13.42578125" style="198" customWidth="1"/>
    <col min="9732" max="9732" width="16.7109375" style="198" customWidth="1"/>
    <col min="9733" max="9733" width="13.7109375" style="198" customWidth="1"/>
    <col min="9734" max="9984" width="9.28515625" style="198"/>
    <col min="9985" max="9985" width="5.42578125" style="198" customWidth="1"/>
    <col min="9986" max="9986" width="54.7109375" style="198" customWidth="1"/>
    <col min="9987" max="9987" width="13.42578125" style="198" customWidth="1"/>
    <col min="9988" max="9988" width="16.7109375" style="198" customWidth="1"/>
    <col min="9989" max="9989" width="13.7109375" style="198" customWidth="1"/>
    <col min="9990" max="10240" width="9.28515625" style="198"/>
    <col min="10241" max="10241" width="5.42578125" style="198" customWidth="1"/>
    <col min="10242" max="10242" width="54.7109375" style="198" customWidth="1"/>
    <col min="10243" max="10243" width="13.42578125" style="198" customWidth="1"/>
    <col min="10244" max="10244" width="16.7109375" style="198" customWidth="1"/>
    <col min="10245" max="10245" width="13.7109375" style="198" customWidth="1"/>
    <col min="10246" max="10496" width="9.28515625" style="198"/>
    <col min="10497" max="10497" width="5.42578125" style="198" customWidth="1"/>
    <col min="10498" max="10498" width="54.7109375" style="198" customWidth="1"/>
    <col min="10499" max="10499" width="13.42578125" style="198" customWidth="1"/>
    <col min="10500" max="10500" width="16.7109375" style="198" customWidth="1"/>
    <col min="10501" max="10501" width="13.7109375" style="198" customWidth="1"/>
    <col min="10502" max="10752" width="9.28515625" style="198"/>
    <col min="10753" max="10753" width="5.42578125" style="198" customWidth="1"/>
    <col min="10754" max="10754" width="54.7109375" style="198" customWidth="1"/>
    <col min="10755" max="10755" width="13.42578125" style="198" customWidth="1"/>
    <col min="10756" max="10756" width="16.7109375" style="198" customWidth="1"/>
    <col min="10757" max="10757" width="13.7109375" style="198" customWidth="1"/>
    <col min="10758" max="11008" width="9.28515625" style="198"/>
    <col min="11009" max="11009" width="5.42578125" style="198" customWidth="1"/>
    <col min="11010" max="11010" width="54.7109375" style="198" customWidth="1"/>
    <col min="11011" max="11011" width="13.42578125" style="198" customWidth="1"/>
    <col min="11012" max="11012" width="16.7109375" style="198" customWidth="1"/>
    <col min="11013" max="11013" width="13.7109375" style="198" customWidth="1"/>
    <col min="11014" max="11264" width="9.28515625" style="198"/>
    <col min="11265" max="11265" width="5.42578125" style="198" customWidth="1"/>
    <col min="11266" max="11266" width="54.7109375" style="198" customWidth="1"/>
    <col min="11267" max="11267" width="13.42578125" style="198" customWidth="1"/>
    <col min="11268" max="11268" width="16.7109375" style="198" customWidth="1"/>
    <col min="11269" max="11269" width="13.7109375" style="198" customWidth="1"/>
    <col min="11270" max="11520" width="9.28515625" style="198"/>
    <col min="11521" max="11521" width="5.42578125" style="198" customWidth="1"/>
    <col min="11522" max="11522" width="54.7109375" style="198" customWidth="1"/>
    <col min="11523" max="11523" width="13.42578125" style="198" customWidth="1"/>
    <col min="11524" max="11524" width="16.7109375" style="198" customWidth="1"/>
    <col min="11525" max="11525" width="13.7109375" style="198" customWidth="1"/>
    <col min="11526" max="11776" width="9.28515625" style="198"/>
    <col min="11777" max="11777" width="5.42578125" style="198" customWidth="1"/>
    <col min="11778" max="11778" width="54.7109375" style="198" customWidth="1"/>
    <col min="11779" max="11779" width="13.42578125" style="198" customWidth="1"/>
    <col min="11780" max="11780" width="16.7109375" style="198" customWidth="1"/>
    <col min="11781" max="11781" width="13.7109375" style="198" customWidth="1"/>
    <col min="11782" max="12032" width="9.28515625" style="198"/>
    <col min="12033" max="12033" width="5.42578125" style="198" customWidth="1"/>
    <col min="12034" max="12034" width="54.7109375" style="198" customWidth="1"/>
    <col min="12035" max="12035" width="13.42578125" style="198" customWidth="1"/>
    <col min="12036" max="12036" width="16.7109375" style="198" customWidth="1"/>
    <col min="12037" max="12037" width="13.7109375" style="198" customWidth="1"/>
    <col min="12038" max="12288" width="9.28515625" style="198"/>
    <col min="12289" max="12289" width="5.42578125" style="198" customWidth="1"/>
    <col min="12290" max="12290" width="54.7109375" style="198" customWidth="1"/>
    <col min="12291" max="12291" width="13.42578125" style="198" customWidth="1"/>
    <col min="12292" max="12292" width="16.7109375" style="198" customWidth="1"/>
    <col min="12293" max="12293" width="13.7109375" style="198" customWidth="1"/>
    <col min="12294" max="12544" width="9.28515625" style="198"/>
    <col min="12545" max="12545" width="5.42578125" style="198" customWidth="1"/>
    <col min="12546" max="12546" width="54.7109375" style="198" customWidth="1"/>
    <col min="12547" max="12547" width="13.42578125" style="198" customWidth="1"/>
    <col min="12548" max="12548" width="16.7109375" style="198" customWidth="1"/>
    <col min="12549" max="12549" width="13.7109375" style="198" customWidth="1"/>
    <col min="12550" max="12800" width="9.28515625" style="198"/>
    <col min="12801" max="12801" width="5.42578125" style="198" customWidth="1"/>
    <col min="12802" max="12802" width="54.7109375" style="198" customWidth="1"/>
    <col min="12803" max="12803" width="13.42578125" style="198" customWidth="1"/>
    <col min="12804" max="12804" width="16.7109375" style="198" customWidth="1"/>
    <col min="12805" max="12805" width="13.7109375" style="198" customWidth="1"/>
    <col min="12806" max="13056" width="9.28515625" style="198"/>
    <col min="13057" max="13057" width="5.42578125" style="198" customWidth="1"/>
    <col min="13058" max="13058" width="54.7109375" style="198" customWidth="1"/>
    <col min="13059" max="13059" width="13.42578125" style="198" customWidth="1"/>
    <col min="13060" max="13060" width="16.7109375" style="198" customWidth="1"/>
    <col min="13061" max="13061" width="13.7109375" style="198" customWidth="1"/>
    <col min="13062" max="13312" width="9.28515625" style="198"/>
    <col min="13313" max="13313" width="5.42578125" style="198" customWidth="1"/>
    <col min="13314" max="13314" width="54.7109375" style="198" customWidth="1"/>
    <col min="13315" max="13315" width="13.42578125" style="198" customWidth="1"/>
    <col min="13316" max="13316" width="16.7109375" style="198" customWidth="1"/>
    <col min="13317" max="13317" width="13.7109375" style="198" customWidth="1"/>
    <col min="13318" max="13568" width="9.28515625" style="198"/>
    <col min="13569" max="13569" width="5.42578125" style="198" customWidth="1"/>
    <col min="13570" max="13570" width="54.7109375" style="198" customWidth="1"/>
    <col min="13571" max="13571" width="13.42578125" style="198" customWidth="1"/>
    <col min="13572" max="13572" width="16.7109375" style="198" customWidth="1"/>
    <col min="13573" max="13573" width="13.7109375" style="198" customWidth="1"/>
    <col min="13574" max="13824" width="9.28515625" style="198"/>
    <col min="13825" max="13825" width="5.42578125" style="198" customWidth="1"/>
    <col min="13826" max="13826" width="54.7109375" style="198" customWidth="1"/>
    <col min="13827" max="13827" width="13.42578125" style="198" customWidth="1"/>
    <col min="13828" max="13828" width="16.7109375" style="198" customWidth="1"/>
    <col min="13829" max="13829" width="13.7109375" style="198" customWidth="1"/>
    <col min="13830" max="14080" width="9.28515625" style="198"/>
    <col min="14081" max="14081" width="5.42578125" style="198" customWidth="1"/>
    <col min="14082" max="14082" width="54.7109375" style="198" customWidth="1"/>
    <col min="14083" max="14083" width="13.42578125" style="198" customWidth="1"/>
    <col min="14084" max="14084" width="16.7109375" style="198" customWidth="1"/>
    <col min="14085" max="14085" width="13.7109375" style="198" customWidth="1"/>
    <col min="14086" max="14336" width="9.28515625" style="198"/>
    <col min="14337" max="14337" width="5.42578125" style="198" customWidth="1"/>
    <col min="14338" max="14338" width="54.7109375" style="198" customWidth="1"/>
    <col min="14339" max="14339" width="13.42578125" style="198" customWidth="1"/>
    <col min="14340" max="14340" width="16.7109375" style="198" customWidth="1"/>
    <col min="14341" max="14341" width="13.7109375" style="198" customWidth="1"/>
    <col min="14342" max="14592" width="9.28515625" style="198"/>
    <col min="14593" max="14593" width="5.42578125" style="198" customWidth="1"/>
    <col min="14594" max="14594" width="54.7109375" style="198" customWidth="1"/>
    <col min="14595" max="14595" width="13.42578125" style="198" customWidth="1"/>
    <col min="14596" max="14596" width="16.7109375" style="198" customWidth="1"/>
    <col min="14597" max="14597" width="13.7109375" style="198" customWidth="1"/>
    <col min="14598" max="14848" width="9.28515625" style="198"/>
    <col min="14849" max="14849" width="5.42578125" style="198" customWidth="1"/>
    <col min="14850" max="14850" width="54.7109375" style="198" customWidth="1"/>
    <col min="14851" max="14851" width="13.42578125" style="198" customWidth="1"/>
    <col min="14852" max="14852" width="16.7109375" style="198" customWidth="1"/>
    <col min="14853" max="14853" width="13.7109375" style="198" customWidth="1"/>
    <col min="14854" max="15104" width="9.28515625" style="198"/>
    <col min="15105" max="15105" width="5.42578125" style="198" customWidth="1"/>
    <col min="15106" max="15106" width="54.7109375" style="198" customWidth="1"/>
    <col min="15107" max="15107" width="13.42578125" style="198" customWidth="1"/>
    <col min="15108" max="15108" width="16.7109375" style="198" customWidth="1"/>
    <col min="15109" max="15109" width="13.7109375" style="198" customWidth="1"/>
    <col min="15110" max="15360" width="9.28515625" style="198"/>
    <col min="15361" max="15361" width="5.42578125" style="198" customWidth="1"/>
    <col min="15362" max="15362" width="54.7109375" style="198" customWidth="1"/>
    <col min="15363" max="15363" width="13.42578125" style="198" customWidth="1"/>
    <col min="15364" max="15364" width="16.7109375" style="198" customWidth="1"/>
    <col min="15365" max="15365" width="13.7109375" style="198" customWidth="1"/>
    <col min="15366" max="15616" width="9.28515625" style="198"/>
    <col min="15617" max="15617" width="5.42578125" style="198" customWidth="1"/>
    <col min="15618" max="15618" width="54.7109375" style="198" customWidth="1"/>
    <col min="15619" max="15619" width="13.42578125" style="198" customWidth="1"/>
    <col min="15620" max="15620" width="16.7109375" style="198" customWidth="1"/>
    <col min="15621" max="15621" width="13.7109375" style="198" customWidth="1"/>
    <col min="15622" max="15872" width="9.28515625" style="198"/>
    <col min="15873" max="15873" width="5.42578125" style="198" customWidth="1"/>
    <col min="15874" max="15874" width="54.7109375" style="198" customWidth="1"/>
    <col min="15875" max="15875" width="13.42578125" style="198" customWidth="1"/>
    <col min="15876" max="15876" width="16.7109375" style="198" customWidth="1"/>
    <col min="15877" max="15877" width="13.7109375" style="198" customWidth="1"/>
    <col min="15878" max="16128" width="9.28515625" style="198"/>
    <col min="16129" max="16129" width="5.42578125" style="198" customWidth="1"/>
    <col min="16130" max="16130" width="54.7109375" style="198" customWidth="1"/>
    <col min="16131" max="16131" width="13.42578125" style="198" customWidth="1"/>
    <col min="16132" max="16132" width="16.7109375" style="198" customWidth="1"/>
    <col min="16133" max="16133" width="13.7109375" style="198" customWidth="1"/>
    <col min="16134" max="16384" width="9.28515625" style="198"/>
  </cols>
  <sheetData>
    <row r="1" spans="1:5" s="194" customFormat="1" ht="30" customHeight="1">
      <c r="A1" s="325" t="s">
        <v>621</v>
      </c>
      <c r="B1" s="325"/>
      <c r="C1" s="325"/>
      <c r="D1" s="325"/>
      <c r="E1" s="325"/>
    </row>
    <row r="3" spans="1:5" s="194" customFormat="1" ht="20.100000000000001" customHeight="1">
      <c r="A3" s="261" t="s">
        <v>622</v>
      </c>
      <c r="B3" s="262" t="s">
        <v>623</v>
      </c>
      <c r="C3" s="262"/>
      <c r="D3" s="262"/>
      <c r="E3" s="261" t="s">
        <v>624</v>
      </c>
    </row>
    <row r="4" spans="1:5" s="194" customFormat="1" ht="20.100000000000001" customHeight="1">
      <c r="A4" s="263" t="s">
        <v>625</v>
      </c>
      <c r="B4" s="264" t="s">
        <v>626</v>
      </c>
      <c r="C4" s="264"/>
      <c r="D4" s="264"/>
      <c r="E4" s="260"/>
    </row>
    <row r="5" spans="1:5" s="194" customFormat="1" ht="20.100000000000001" customHeight="1">
      <c r="A5" s="265">
        <v>1</v>
      </c>
      <c r="B5" s="266" t="s">
        <v>627</v>
      </c>
      <c r="C5" s="266"/>
      <c r="D5" s="266"/>
      <c r="E5" s="259"/>
    </row>
    <row r="6" spans="1:5" s="194" customFormat="1" ht="20.100000000000001" customHeight="1">
      <c r="A6" s="265">
        <v>2</v>
      </c>
      <c r="B6" s="266" t="s">
        <v>628</v>
      </c>
      <c r="C6" s="267"/>
      <c r="D6" s="266"/>
      <c r="E6" s="259">
        <f>(Položky!G43)</f>
        <v>0</v>
      </c>
    </row>
    <row r="7" spans="1:5" s="194" customFormat="1" ht="20.100000000000001" customHeight="1">
      <c r="A7" s="265">
        <v>3</v>
      </c>
      <c r="B7" s="268" t="s">
        <v>629</v>
      </c>
      <c r="C7" s="267"/>
      <c r="D7" s="266"/>
      <c r="E7" s="259">
        <f>(Položky!G130)</f>
        <v>0</v>
      </c>
    </row>
    <row r="8" spans="1:5" s="194" customFormat="1" ht="20.100000000000001" customHeight="1">
      <c r="A8" s="265">
        <v>4</v>
      </c>
      <c r="B8" s="266" t="s">
        <v>630</v>
      </c>
      <c r="C8" s="266"/>
      <c r="D8" s="266"/>
      <c r="E8" s="259">
        <f>(E5+E6+E7)*0.03</f>
        <v>0</v>
      </c>
    </row>
    <row r="9" spans="1:5" s="194" customFormat="1" ht="20.100000000000001" customHeight="1">
      <c r="A9" s="265">
        <v>5</v>
      </c>
      <c r="B9" s="266" t="s">
        <v>631</v>
      </c>
      <c r="C9" s="266"/>
      <c r="D9" s="266"/>
      <c r="E9" s="259">
        <f>(Položky!G66)</f>
        <v>0</v>
      </c>
    </row>
    <row r="10" spans="1:5" s="194" customFormat="1" ht="20.100000000000001" customHeight="1">
      <c r="A10" s="269"/>
      <c r="B10" s="270" t="s">
        <v>632</v>
      </c>
      <c r="C10" s="270"/>
      <c r="D10" s="270"/>
      <c r="E10" s="271">
        <f>SUM(E5:E9)</f>
        <v>0</v>
      </c>
    </row>
    <row r="11" spans="1:5" s="194" customFormat="1" ht="20.100000000000001" customHeight="1">
      <c r="A11" s="272"/>
      <c r="B11" s="266"/>
      <c r="C11" s="266"/>
      <c r="D11" s="266"/>
      <c r="E11" s="259"/>
    </row>
    <row r="12" spans="1:5" s="194" customFormat="1" ht="20.100000000000001" customHeight="1">
      <c r="A12" s="263" t="s">
        <v>633</v>
      </c>
      <c r="B12" s="264" t="s">
        <v>634</v>
      </c>
      <c r="C12" s="264"/>
      <c r="D12" s="264"/>
      <c r="E12" s="260"/>
    </row>
    <row r="13" spans="1:5" s="194" customFormat="1" ht="20.100000000000001" customHeight="1">
      <c r="A13" s="265">
        <v>6</v>
      </c>
      <c r="B13" s="266" t="s">
        <v>635</v>
      </c>
      <c r="C13" s="266"/>
      <c r="D13" s="266"/>
      <c r="E13" s="259">
        <f>(Položky!G144)</f>
        <v>0</v>
      </c>
    </row>
    <row r="14" spans="1:5" s="194" customFormat="1" ht="20.100000000000001" customHeight="1">
      <c r="A14" s="269"/>
      <c r="B14" s="270" t="s">
        <v>636</v>
      </c>
      <c r="C14" s="270"/>
      <c r="D14" s="270"/>
      <c r="E14" s="271">
        <f>E13</f>
        <v>0</v>
      </c>
    </row>
    <row r="15" spans="1:5" s="194" customFormat="1" ht="20.100000000000001" customHeight="1">
      <c r="A15" s="272"/>
      <c r="B15" s="266"/>
      <c r="C15" s="266"/>
      <c r="D15" s="266"/>
      <c r="E15" s="259"/>
    </row>
    <row r="16" spans="1:5" s="194" customFormat="1" ht="20.100000000000001" customHeight="1">
      <c r="A16" s="263" t="s">
        <v>637</v>
      </c>
      <c r="B16" s="264" t="s">
        <v>638</v>
      </c>
      <c r="C16" s="264" t="s">
        <v>639</v>
      </c>
      <c r="D16" s="264" t="s">
        <v>640</v>
      </c>
      <c r="E16" s="260"/>
    </row>
    <row r="17" spans="1:5" s="194" customFormat="1" ht="20.100000000000001" customHeight="1">
      <c r="A17" s="265">
        <v>7</v>
      </c>
      <c r="B17" s="266" t="s">
        <v>641</v>
      </c>
      <c r="C17" s="273">
        <v>0</v>
      </c>
      <c r="D17" s="274">
        <v>1</v>
      </c>
      <c r="E17" s="259">
        <f>('Rozvádzač RS'!K18)</f>
        <v>0</v>
      </c>
    </row>
    <row r="18" spans="1:5" s="194" customFormat="1" ht="20.100000000000001" customHeight="1">
      <c r="A18" s="265">
        <v>8</v>
      </c>
      <c r="B18" s="266" t="s">
        <v>642</v>
      </c>
      <c r="C18" s="266"/>
      <c r="D18" s="266"/>
      <c r="E18" s="259">
        <f>(E17)*0.047</f>
        <v>0</v>
      </c>
    </row>
    <row r="19" spans="1:5" s="194" customFormat="1" ht="20.100000000000001" customHeight="1">
      <c r="A19" s="269"/>
      <c r="B19" s="270" t="s">
        <v>643</v>
      </c>
      <c r="C19" s="270"/>
      <c r="D19" s="270"/>
      <c r="E19" s="271">
        <f>SUM(E17:E18)</f>
        <v>0</v>
      </c>
    </row>
    <row r="20" spans="1:5" s="194" customFormat="1" ht="20.100000000000001" customHeight="1">
      <c r="A20" s="272"/>
      <c r="B20" s="266"/>
      <c r="C20" s="266"/>
      <c r="D20" s="266"/>
      <c r="E20" s="259"/>
    </row>
    <row r="21" spans="1:5" s="194" customFormat="1" ht="20.100000000000001" customHeight="1" thickBot="1">
      <c r="A21" s="272"/>
      <c r="B21" s="266"/>
      <c r="C21" s="266"/>
      <c r="D21" s="266"/>
      <c r="E21" s="259"/>
    </row>
    <row r="22" spans="1:5" s="194" customFormat="1" ht="20.100000000000001" customHeight="1" thickTop="1">
      <c r="A22" s="275"/>
      <c r="B22" s="276" t="s">
        <v>644</v>
      </c>
      <c r="C22" s="276"/>
      <c r="D22" s="276"/>
      <c r="E22" s="277">
        <f>E19+E14+E10</f>
        <v>0</v>
      </c>
    </row>
    <row r="23" spans="1:5" s="194" customFormat="1" ht="20.100000000000001" customHeight="1">
      <c r="A23" s="195"/>
      <c r="B23" s="196"/>
      <c r="C23" s="196"/>
      <c r="D23" s="196"/>
      <c r="E23" s="197"/>
    </row>
    <row r="24" spans="1:5" s="194" customFormat="1" ht="20.100000000000001" customHeight="1"/>
    <row r="25" spans="1:5" ht="20.100000000000001" customHeight="1"/>
    <row r="26" spans="1:5" ht="20.100000000000001" customHeight="1"/>
    <row r="27" spans="1:5" ht="20.100000000000001" customHeight="1"/>
    <row r="28" spans="1:5" ht="20.100000000000001" customHeight="1"/>
  </sheetData>
  <sheetProtection sheet="1" objects="1" scenarios="1"/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4294967293" r:id="rId1"/>
  <headerFooter>
    <oddFooter>&amp;CStrana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5"/>
  <sheetViews>
    <sheetView showGridLines="0" workbookViewId="0">
      <pane ySplit="1" topLeftCell="A2" activePane="bottomLeft" state="frozen"/>
      <selection pane="bottomLeft" activeCell="E14" sqref="E14"/>
    </sheetView>
  </sheetViews>
  <sheetFormatPr defaultColWidth="9.28515625" defaultRowHeight="14.4"/>
  <cols>
    <col min="1" max="1" width="7.85546875" style="158" customWidth="1"/>
    <col min="2" max="2" width="18.7109375" style="199" customWidth="1"/>
    <col min="3" max="3" width="57.42578125" style="199" customWidth="1"/>
    <col min="4" max="4" width="15.7109375" style="158" customWidth="1"/>
    <col min="5" max="5" width="12.85546875" style="158" customWidth="1"/>
    <col min="6" max="6" width="9.85546875" style="158" customWidth="1"/>
    <col min="7" max="7" width="12.42578125" style="159" customWidth="1"/>
    <col min="8" max="16384" width="9.28515625" style="159"/>
  </cols>
  <sheetData>
    <row r="1" spans="1:7" ht="15" customHeight="1"/>
    <row r="2" spans="1:7" ht="15" customHeight="1">
      <c r="A2" s="160"/>
      <c r="B2" s="161"/>
      <c r="C2" s="161"/>
      <c r="D2" s="162"/>
      <c r="E2" s="162"/>
      <c r="F2" s="162"/>
      <c r="G2" s="163"/>
    </row>
    <row r="3" spans="1:7" ht="15" customHeight="1">
      <c r="A3" s="164" t="s">
        <v>322</v>
      </c>
      <c r="B3" s="165"/>
      <c r="C3" s="166" t="s">
        <v>323</v>
      </c>
      <c r="D3" s="167"/>
      <c r="E3" s="167"/>
      <c r="F3" s="167"/>
      <c r="G3" s="168"/>
    </row>
    <row r="4" spans="1:7" ht="15" customHeight="1">
      <c r="A4" s="164" t="s">
        <v>324</v>
      </c>
      <c r="B4" s="165"/>
      <c r="C4" s="169" t="s">
        <v>325</v>
      </c>
      <c r="D4" s="167"/>
      <c r="E4" s="167"/>
      <c r="F4" s="167"/>
      <c r="G4" s="168"/>
    </row>
    <row r="5" spans="1:7" ht="15" customHeight="1">
      <c r="A5" s="164" t="s">
        <v>326</v>
      </c>
      <c r="B5" s="165"/>
      <c r="C5" s="169" t="s">
        <v>327</v>
      </c>
      <c r="D5" s="167"/>
      <c r="E5" s="167"/>
      <c r="F5" s="167"/>
      <c r="G5" s="168"/>
    </row>
    <row r="6" spans="1:7" ht="15" customHeight="1">
      <c r="A6" s="170"/>
      <c r="B6" s="171"/>
      <c r="C6" s="171"/>
      <c r="D6" s="172"/>
      <c r="E6" s="172"/>
      <c r="F6" s="172"/>
      <c r="G6" s="173"/>
    </row>
    <row r="7" spans="1:7" ht="15" customHeight="1">
      <c r="A7" s="326" t="s">
        <v>328</v>
      </c>
      <c r="B7" s="327"/>
      <c r="C7" s="327"/>
      <c r="D7" s="327"/>
      <c r="E7" s="327"/>
      <c r="F7" s="327"/>
      <c r="G7" s="327"/>
    </row>
    <row r="8" spans="1:7" ht="2.85" customHeight="1"/>
    <row r="9" spans="1:7">
      <c r="A9" s="238" t="s">
        <v>329</v>
      </c>
      <c r="B9" s="239" t="s">
        <v>330</v>
      </c>
      <c r="C9" s="239" t="s">
        <v>331</v>
      </c>
      <c r="D9" s="248" t="s">
        <v>332</v>
      </c>
      <c r="E9" s="238" t="s">
        <v>105</v>
      </c>
      <c r="F9" s="238" t="s">
        <v>333</v>
      </c>
      <c r="G9" s="174" t="s">
        <v>334</v>
      </c>
    </row>
    <row r="10" spans="1:7">
      <c r="A10" s="240">
        <v>1</v>
      </c>
      <c r="B10" s="241" t="s">
        <v>335</v>
      </c>
      <c r="C10" s="241" t="s">
        <v>336</v>
      </c>
      <c r="D10" s="251"/>
      <c r="E10" s="240" t="s">
        <v>337</v>
      </c>
      <c r="F10" s="240" t="s">
        <v>169</v>
      </c>
      <c r="G10" s="175">
        <f>E10*D10</f>
        <v>0</v>
      </c>
    </row>
    <row r="11" spans="1:7">
      <c r="A11" s="240">
        <v>2</v>
      </c>
      <c r="B11" s="241" t="s">
        <v>338</v>
      </c>
      <c r="C11" s="241" t="s">
        <v>339</v>
      </c>
      <c r="D11" s="251"/>
      <c r="E11" s="240" t="s">
        <v>340</v>
      </c>
      <c r="F11" s="240" t="s">
        <v>169</v>
      </c>
      <c r="G11" s="175">
        <f t="shared" ref="G11:G42" si="0">E11*D11</f>
        <v>0</v>
      </c>
    </row>
    <row r="12" spans="1:7">
      <c r="A12" s="240">
        <v>3</v>
      </c>
      <c r="B12" s="241" t="s">
        <v>341</v>
      </c>
      <c r="C12" s="241" t="s">
        <v>342</v>
      </c>
      <c r="D12" s="251"/>
      <c r="E12" s="240" t="s">
        <v>343</v>
      </c>
      <c r="F12" s="240" t="s">
        <v>169</v>
      </c>
      <c r="G12" s="175">
        <f t="shared" si="0"/>
        <v>0</v>
      </c>
    </row>
    <row r="13" spans="1:7">
      <c r="A13" s="240">
        <v>4</v>
      </c>
      <c r="B13" s="241" t="s">
        <v>344</v>
      </c>
      <c r="C13" s="241" t="s">
        <v>345</v>
      </c>
      <c r="D13" s="251"/>
      <c r="E13" s="240" t="s">
        <v>346</v>
      </c>
      <c r="F13" s="240" t="s">
        <v>158</v>
      </c>
      <c r="G13" s="175">
        <f t="shared" si="0"/>
        <v>0</v>
      </c>
    </row>
    <row r="14" spans="1:7">
      <c r="A14" s="240">
        <v>5</v>
      </c>
      <c r="B14" s="241" t="s">
        <v>347</v>
      </c>
      <c r="C14" s="241" t="s">
        <v>348</v>
      </c>
      <c r="D14" s="251"/>
      <c r="E14" s="240" t="s">
        <v>343</v>
      </c>
      <c r="F14" s="240" t="s">
        <v>158</v>
      </c>
      <c r="G14" s="175">
        <f t="shared" si="0"/>
        <v>0</v>
      </c>
    </row>
    <row r="15" spans="1:7">
      <c r="A15" s="240">
        <v>6</v>
      </c>
      <c r="B15" s="241" t="s">
        <v>349</v>
      </c>
      <c r="C15" s="241" t="s">
        <v>350</v>
      </c>
      <c r="D15" s="251"/>
      <c r="E15" s="240" t="s">
        <v>351</v>
      </c>
      <c r="F15" s="240" t="s">
        <v>158</v>
      </c>
      <c r="G15" s="175">
        <f t="shared" si="0"/>
        <v>0</v>
      </c>
    </row>
    <row r="16" spans="1:7">
      <c r="A16" s="240">
        <v>7</v>
      </c>
      <c r="B16" s="241" t="s">
        <v>352</v>
      </c>
      <c r="C16" s="241" t="s">
        <v>353</v>
      </c>
      <c r="D16" s="251"/>
      <c r="E16" s="240" t="s">
        <v>354</v>
      </c>
      <c r="F16" s="240" t="s">
        <v>158</v>
      </c>
      <c r="G16" s="175">
        <f t="shared" si="0"/>
        <v>0</v>
      </c>
    </row>
    <row r="17" spans="1:7">
      <c r="A17" s="240">
        <v>8</v>
      </c>
      <c r="B17" s="241" t="s">
        <v>355</v>
      </c>
      <c r="C17" s="241" t="s">
        <v>356</v>
      </c>
      <c r="D17" s="251"/>
      <c r="E17" s="240" t="s">
        <v>351</v>
      </c>
      <c r="F17" s="240" t="s">
        <v>158</v>
      </c>
      <c r="G17" s="175">
        <f t="shared" si="0"/>
        <v>0</v>
      </c>
    </row>
    <row r="18" spans="1:7">
      <c r="A18" s="240">
        <v>9</v>
      </c>
      <c r="B18" s="241" t="s">
        <v>357</v>
      </c>
      <c r="C18" s="241" t="s">
        <v>358</v>
      </c>
      <c r="D18" s="251"/>
      <c r="E18" s="240" t="s">
        <v>354</v>
      </c>
      <c r="F18" s="240" t="s">
        <v>158</v>
      </c>
      <c r="G18" s="175">
        <f t="shared" si="0"/>
        <v>0</v>
      </c>
    </row>
    <row r="19" spans="1:7">
      <c r="A19" s="240">
        <v>10</v>
      </c>
      <c r="B19" s="241" t="s">
        <v>359</v>
      </c>
      <c r="C19" s="241" t="s">
        <v>360</v>
      </c>
      <c r="D19" s="251"/>
      <c r="E19" s="240" t="s">
        <v>343</v>
      </c>
      <c r="F19" s="240" t="s">
        <v>158</v>
      </c>
      <c r="G19" s="175">
        <f t="shared" si="0"/>
        <v>0</v>
      </c>
    </row>
    <row r="20" spans="1:7" ht="22.5" customHeight="1">
      <c r="A20" s="240">
        <v>11</v>
      </c>
      <c r="B20" s="241" t="s">
        <v>361</v>
      </c>
      <c r="C20" s="241" t="s">
        <v>362</v>
      </c>
      <c r="D20" s="251"/>
      <c r="E20" s="240" t="s">
        <v>354</v>
      </c>
      <c r="F20" s="240" t="s">
        <v>158</v>
      </c>
      <c r="G20" s="175">
        <f t="shared" si="0"/>
        <v>0</v>
      </c>
    </row>
    <row r="21" spans="1:7">
      <c r="A21" s="240">
        <v>12</v>
      </c>
      <c r="B21" s="241" t="s">
        <v>363</v>
      </c>
      <c r="C21" s="241" t="s">
        <v>364</v>
      </c>
      <c r="D21" s="251"/>
      <c r="E21" s="240" t="s">
        <v>354</v>
      </c>
      <c r="F21" s="240" t="s">
        <v>158</v>
      </c>
      <c r="G21" s="175">
        <f t="shared" si="0"/>
        <v>0</v>
      </c>
    </row>
    <row r="22" spans="1:7" ht="21.6">
      <c r="A22" s="240">
        <v>13</v>
      </c>
      <c r="B22" s="241" t="s">
        <v>365</v>
      </c>
      <c r="C22" s="241" t="s">
        <v>366</v>
      </c>
      <c r="D22" s="251"/>
      <c r="E22" s="240" t="s">
        <v>354</v>
      </c>
      <c r="F22" s="240" t="s">
        <v>158</v>
      </c>
      <c r="G22" s="175">
        <f t="shared" si="0"/>
        <v>0</v>
      </c>
    </row>
    <row r="23" spans="1:7">
      <c r="A23" s="240">
        <v>14</v>
      </c>
      <c r="B23" s="241" t="s">
        <v>367</v>
      </c>
      <c r="C23" s="241" t="s">
        <v>368</v>
      </c>
      <c r="D23" s="251"/>
      <c r="E23" s="240" t="s">
        <v>354</v>
      </c>
      <c r="F23" s="240" t="s">
        <v>158</v>
      </c>
      <c r="G23" s="175">
        <f t="shared" si="0"/>
        <v>0</v>
      </c>
    </row>
    <row r="24" spans="1:7">
      <c r="A24" s="240">
        <v>15</v>
      </c>
      <c r="B24" s="241" t="s">
        <v>369</v>
      </c>
      <c r="C24" s="241" t="s">
        <v>370</v>
      </c>
      <c r="D24" s="251"/>
      <c r="E24" s="240" t="s">
        <v>371</v>
      </c>
      <c r="F24" s="240" t="s">
        <v>169</v>
      </c>
      <c r="G24" s="175">
        <f t="shared" si="0"/>
        <v>0</v>
      </c>
    </row>
    <row r="25" spans="1:7">
      <c r="A25" s="240">
        <v>16</v>
      </c>
      <c r="B25" s="241" t="s">
        <v>372</v>
      </c>
      <c r="C25" s="241" t="s">
        <v>373</v>
      </c>
      <c r="D25" s="251"/>
      <c r="E25" s="240" t="s">
        <v>374</v>
      </c>
      <c r="F25" s="240" t="s">
        <v>169</v>
      </c>
      <c r="G25" s="175">
        <f t="shared" si="0"/>
        <v>0</v>
      </c>
    </row>
    <row r="26" spans="1:7" ht="21.6">
      <c r="A26" s="240">
        <v>17</v>
      </c>
      <c r="B26" s="241" t="s">
        <v>375</v>
      </c>
      <c r="C26" s="241" t="s">
        <v>376</v>
      </c>
      <c r="D26" s="251"/>
      <c r="E26" s="240" t="s">
        <v>377</v>
      </c>
      <c r="F26" s="240" t="s">
        <v>169</v>
      </c>
      <c r="G26" s="175">
        <f t="shared" si="0"/>
        <v>0</v>
      </c>
    </row>
    <row r="27" spans="1:7">
      <c r="A27" s="240">
        <v>18</v>
      </c>
      <c r="B27" s="241" t="s">
        <v>378</v>
      </c>
      <c r="C27" s="241" t="s">
        <v>379</v>
      </c>
      <c r="D27" s="251"/>
      <c r="E27" s="240" t="s">
        <v>380</v>
      </c>
      <c r="F27" s="240" t="s">
        <v>158</v>
      </c>
      <c r="G27" s="175">
        <f t="shared" si="0"/>
        <v>0</v>
      </c>
    </row>
    <row r="28" spans="1:7">
      <c r="A28" s="240">
        <v>19</v>
      </c>
      <c r="B28" s="241" t="s">
        <v>381</v>
      </c>
      <c r="C28" s="241" t="s">
        <v>382</v>
      </c>
      <c r="D28" s="251"/>
      <c r="E28" s="240" t="s">
        <v>383</v>
      </c>
      <c r="F28" s="240" t="s">
        <v>158</v>
      </c>
      <c r="G28" s="175">
        <f t="shared" si="0"/>
        <v>0</v>
      </c>
    </row>
    <row r="29" spans="1:7">
      <c r="A29" s="240">
        <v>20</v>
      </c>
      <c r="B29" s="241" t="s">
        <v>384</v>
      </c>
      <c r="C29" s="241" t="s">
        <v>385</v>
      </c>
      <c r="D29" s="251"/>
      <c r="E29" s="240" t="s">
        <v>386</v>
      </c>
      <c r="F29" s="240" t="s">
        <v>158</v>
      </c>
      <c r="G29" s="175">
        <f t="shared" si="0"/>
        <v>0</v>
      </c>
    </row>
    <row r="30" spans="1:7">
      <c r="A30" s="240">
        <v>21</v>
      </c>
      <c r="B30" s="241" t="s">
        <v>387</v>
      </c>
      <c r="C30" s="241" t="s">
        <v>388</v>
      </c>
      <c r="D30" s="251"/>
      <c r="E30" s="240" t="s">
        <v>354</v>
      </c>
      <c r="F30" s="240" t="s">
        <v>158</v>
      </c>
      <c r="G30" s="175">
        <f t="shared" si="0"/>
        <v>0</v>
      </c>
    </row>
    <row r="31" spans="1:7">
      <c r="A31" s="240">
        <v>22</v>
      </c>
      <c r="B31" s="241" t="s">
        <v>389</v>
      </c>
      <c r="C31" s="241" t="s">
        <v>390</v>
      </c>
      <c r="D31" s="251"/>
      <c r="E31" s="240" t="s">
        <v>351</v>
      </c>
      <c r="F31" s="240" t="s">
        <v>158</v>
      </c>
      <c r="G31" s="175">
        <f t="shared" si="0"/>
        <v>0</v>
      </c>
    </row>
    <row r="32" spans="1:7">
      <c r="A32" s="240">
        <v>23</v>
      </c>
      <c r="B32" s="241" t="s">
        <v>391</v>
      </c>
      <c r="C32" s="241" t="s">
        <v>392</v>
      </c>
      <c r="D32" s="251"/>
      <c r="E32" s="240" t="s">
        <v>393</v>
      </c>
      <c r="F32" s="240" t="s">
        <v>158</v>
      </c>
      <c r="G32" s="175">
        <f t="shared" si="0"/>
        <v>0</v>
      </c>
    </row>
    <row r="33" spans="1:7">
      <c r="A33" s="240">
        <v>24</v>
      </c>
      <c r="B33" s="241" t="s">
        <v>394</v>
      </c>
      <c r="C33" s="241" t="s">
        <v>395</v>
      </c>
      <c r="D33" s="251"/>
      <c r="E33" s="240" t="s">
        <v>393</v>
      </c>
      <c r="F33" s="240" t="s">
        <v>158</v>
      </c>
      <c r="G33" s="175">
        <f t="shared" si="0"/>
        <v>0</v>
      </c>
    </row>
    <row r="34" spans="1:7">
      <c r="A34" s="240">
        <v>25</v>
      </c>
      <c r="B34" s="241" t="s">
        <v>396</v>
      </c>
      <c r="C34" s="241" t="s">
        <v>397</v>
      </c>
      <c r="D34" s="251"/>
      <c r="E34" s="240" t="s">
        <v>393</v>
      </c>
      <c r="F34" s="240" t="s">
        <v>169</v>
      </c>
      <c r="G34" s="175">
        <f t="shared" si="0"/>
        <v>0</v>
      </c>
    </row>
    <row r="35" spans="1:7" ht="21.6">
      <c r="A35" s="240">
        <v>26</v>
      </c>
      <c r="B35" s="241" t="s">
        <v>398</v>
      </c>
      <c r="C35" s="241" t="s">
        <v>399</v>
      </c>
      <c r="D35" s="251"/>
      <c r="E35" s="240" t="s">
        <v>400</v>
      </c>
      <c r="F35" s="240" t="s">
        <v>169</v>
      </c>
      <c r="G35" s="175">
        <f t="shared" si="0"/>
        <v>0</v>
      </c>
    </row>
    <row r="36" spans="1:7">
      <c r="A36" s="240">
        <v>27</v>
      </c>
      <c r="B36" s="241" t="s">
        <v>401</v>
      </c>
      <c r="C36" s="241" t="s">
        <v>402</v>
      </c>
      <c r="D36" s="251"/>
      <c r="E36" s="240" t="s">
        <v>374</v>
      </c>
      <c r="F36" s="240" t="s">
        <v>169</v>
      </c>
      <c r="G36" s="175">
        <f t="shared" si="0"/>
        <v>0</v>
      </c>
    </row>
    <row r="37" spans="1:7">
      <c r="A37" s="240">
        <v>28</v>
      </c>
      <c r="B37" s="241" t="s">
        <v>401</v>
      </c>
      <c r="C37" s="241" t="s">
        <v>403</v>
      </c>
      <c r="D37" s="251"/>
      <c r="E37" s="240" t="s">
        <v>404</v>
      </c>
      <c r="F37" s="240" t="s">
        <v>169</v>
      </c>
      <c r="G37" s="175">
        <f t="shared" si="0"/>
        <v>0</v>
      </c>
    </row>
    <row r="38" spans="1:7">
      <c r="A38" s="240">
        <v>29</v>
      </c>
      <c r="B38" s="241" t="s">
        <v>405</v>
      </c>
      <c r="C38" s="241" t="s">
        <v>406</v>
      </c>
      <c r="D38" s="251"/>
      <c r="E38" s="240" t="s">
        <v>400</v>
      </c>
      <c r="F38" s="240" t="s">
        <v>169</v>
      </c>
      <c r="G38" s="175">
        <f t="shared" si="0"/>
        <v>0</v>
      </c>
    </row>
    <row r="39" spans="1:7">
      <c r="A39" s="240">
        <v>30</v>
      </c>
      <c r="B39" s="241" t="s">
        <v>407</v>
      </c>
      <c r="C39" s="241" t="s">
        <v>408</v>
      </c>
      <c r="D39" s="251"/>
      <c r="E39" s="240" t="s">
        <v>346</v>
      </c>
      <c r="F39" s="240" t="s">
        <v>169</v>
      </c>
      <c r="G39" s="175">
        <f t="shared" si="0"/>
        <v>0</v>
      </c>
    </row>
    <row r="40" spans="1:7">
      <c r="A40" s="240">
        <v>31</v>
      </c>
      <c r="B40" s="241" t="s">
        <v>409</v>
      </c>
      <c r="C40" s="241" t="s">
        <v>410</v>
      </c>
      <c r="D40" s="251"/>
      <c r="E40" s="240" t="s">
        <v>411</v>
      </c>
      <c r="F40" s="240" t="s">
        <v>169</v>
      </c>
      <c r="G40" s="175">
        <f t="shared" si="0"/>
        <v>0</v>
      </c>
    </row>
    <row r="41" spans="1:7">
      <c r="A41" s="240">
        <v>32</v>
      </c>
      <c r="B41" s="241" t="s">
        <v>412</v>
      </c>
      <c r="C41" s="241" t="s">
        <v>413</v>
      </c>
      <c r="D41" s="251"/>
      <c r="E41" s="240" t="s">
        <v>414</v>
      </c>
      <c r="F41" s="240" t="s">
        <v>169</v>
      </c>
      <c r="G41" s="175">
        <f t="shared" si="0"/>
        <v>0</v>
      </c>
    </row>
    <row r="42" spans="1:7">
      <c r="A42" s="240">
        <v>33</v>
      </c>
      <c r="B42" s="241" t="s">
        <v>415</v>
      </c>
      <c r="C42" s="241" t="s">
        <v>416</v>
      </c>
      <c r="D42" s="251"/>
      <c r="E42" s="240" t="s">
        <v>346</v>
      </c>
      <c r="F42" s="240" t="s">
        <v>158</v>
      </c>
      <c r="G42" s="175">
        <f t="shared" si="0"/>
        <v>0</v>
      </c>
    </row>
    <row r="43" spans="1:7" s="177" customFormat="1" ht="15" customHeight="1">
      <c r="A43" s="242" t="s">
        <v>417</v>
      </c>
      <c r="B43" s="243"/>
      <c r="C43" s="243"/>
      <c r="D43" s="249"/>
      <c r="E43" s="243"/>
      <c r="F43" s="243"/>
      <c r="G43" s="176">
        <f>SUM(G10:G42)</f>
        <v>0</v>
      </c>
    </row>
    <row r="44" spans="1:7" ht="15" customHeight="1"/>
    <row r="45" spans="1:7" ht="15" customHeight="1"/>
    <row r="46" spans="1:7" ht="15" customHeight="1"/>
    <row r="47" spans="1:7" ht="15" customHeight="1">
      <c r="A47" s="326" t="s">
        <v>418</v>
      </c>
      <c r="B47" s="327"/>
      <c r="C47" s="327"/>
      <c r="D47" s="327"/>
      <c r="E47" s="327"/>
      <c r="F47" s="327"/>
      <c r="G47" s="327"/>
    </row>
    <row r="48" spans="1:7" ht="2.85" customHeight="1"/>
    <row r="49" spans="1:7">
      <c r="A49" s="238" t="s">
        <v>329</v>
      </c>
      <c r="B49" s="239" t="s">
        <v>330</v>
      </c>
      <c r="C49" s="239" t="s">
        <v>331</v>
      </c>
      <c r="D49" s="248" t="s">
        <v>332</v>
      </c>
      <c r="E49" s="238" t="s">
        <v>105</v>
      </c>
      <c r="F49" s="238" t="s">
        <v>333</v>
      </c>
      <c r="G49" s="174" t="s">
        <v>334</v>
      </c>
    </row>
    <row r="50" spans="1:7">
      <c r="A50" s="240">
        <v>1</v>
      </c>
      <c r="B50" s="241" t="s">
        <v>419</v>
      </c>
      <c r="C50" s="241" t="s">
        <v>420</v>
      </c>
      <c r="D50" s="251"/>
      <c r="E50" s="240" t="s">
        <v>354</v>
      </c>
      <c r="F50" s="240" t="s">
        <v>158</v>
      </c>
      <c r="G50" s="175">
        <f>E50*D50</f>
        <v>0</v>
      </c>
    </row>
    <row r="51" spans="1:7">
      <c r="A51" s="240">
        <v>2</v>
      </c>
      <c r="B51" s="241" t="s">
        <v>421</v>
      </c>
      <c r="C51" s="241" t="s">
        <v>422</v>
      </c>
      <c r="D51" s="251"/>
      <c r="E51" s="240" t="s">
        <v>371</v>
      </c>
      <c r="F51" s="240" t="s">
        <v>169</v>
      </c>
      <c r="G51" s="175">
        <f t="shared" ref="G51:G54" si="1">E51*D51</f>
        <v>0</v>
      </c>
    </row>
    <row r="52" spans="1:7">
      <c r="A52" s="240">
        <v>3</v>
      </c>
      <c r="B52" s="241" t="s">
        <v>423</v>
      </c>
      <c r="C52" s="241" t="s">
        <v>424</v>
      </c>
      <c r="D52" s="251"/>
      <c r="E52" s="240" t="s">
        <v>371</v>
      </c>
      <c r="F52" s="240" t="s">
        <v>169</v>
      </c>
      <c r="G52" s="175">
        <f t="shared" si="1"/>
        <v>0</v>
      </c>
    </row>
    <row r="53" spans="1:7">
      <c r="A53" s="240">
        <v>4</v>
      </c>
      <c r="B53" s="241" t="s">
        <v>425</v>
      </c>
      <c r="C53" s="241" t="s">
        <v>426</v>
      </c>
      <c r="D53" s="251"/>
      <c r="E53" s="240" t="s">
        <v>371</v>
      </c>
      <c r="F53" s="240" t="s">
        <v>169</v>
      </c>
      <c r="G53" s="175">
        <f t="shared" si="1"/>
        <v>0</v>
      </c>
    </row>
    <row r="54" spans="1:7">
      <c r="A54" s="240">
        <v>5</v>
      </c>
      <c r="B54" s="241" t="s">
        <v>427</v>
      </c>
      <c r="C54" s="241" t="s">
        <v>428</v>
      </c>
      <c r="D54" s="251"/>
      <c r="E54" s="240" t="s">
        <v>374</v>
      </c>
      <c r="F54" s="240" t="s">
        <v>130</v>
      </c>
      <c r="G54" s="175">
        <f t="shared" si="1"/>
        <v>0</v>
      </c>
    </row>
    <row r="55" spans="1:7" s="177" customFormat="1" ht="15" customHeight="1">
      <c r="A55" s="242" t="s">
        <v>417</v>
      </c>
      <c r="B55" s="243"/>
      <c r="C55" s="243"/>
      <c r="D55" s="249"/>
      <c r="E55" s="243"/>
      <c r="F55" s="243"/>
      <c r="G55" s="176">
        <f>SUM(G50:G54)</f>
        <v>0</v>
      </c>
    </row>
    <row r="56" spans="1:7" ht="15" customHeight="1"/>
    <row r="57" spans="1:7" ht="15" customHeight="1"/>
    <row r="58" spans="1:7" ht="15" customHeight="1"/>
    <row r="59" spans="1:7" ht="15" customHeight="1">
      <c r="A59" s="326" t="s">
        <v>429</v>
      </c>
      <c r="B59" s="327"/>
      <c r="C59" s="327"/>
      <c r="D59" s="327"/>
      <c r="E59" s="327"/>
      <c r="F59" s="327"/>
      <c r="G59" s="327"/>
    </row>
    <row r="60" spans="1:7" ht="2.85" customHeight="1"/>
    <row r="61" spans="1:7">
      <c r="A61" s="238" t="s">
        <v>329</v>
      </c>
      <c r="B61" s="239" t="s">
        <v>330</v>
      </c>
      <c r="C61" s="239" t="s">
        <v>331</v>
      </c>
      <c r="D61" s="248" t="s">
        <v>332</v>
      </c>
      <c r="E61" s="238" t="s">
        <v>105</v>
      </c>
      <c r="F61" s="238" t="s">
        <v>333</v>
      </c>
      <c r="G61" s="174" t="s">
        <v>334</v>
      </c>
    </row>
    <row r="62" spans="1:7">
      <c r="A62" s="240">
        <v>1</v>
      </c>
      <c r="B62" s="241" t="s">
        <v>430</v>
      </c>
      <c r="C62" s="241" t="s">
        <v>431</v>
      </c>
      <c r="D62" s="251"/>
      <c r="E62" s="240" t="s">
        <v>354</v>
      </c>
      <c r="F62" s="240" t="s">
        <v>432</v>
      </c>
      <c r="G62" s="175">
        <f>E62*D62</f>
        <v>0</v>
      </c>
    </row>
    <row r="63" spans="1:7">
      <c r="A63" s="240">
        <v>2</v>
      </c>
      <c r="B63" s="241" t="s">
        <v>433</v>
      </c>
      <c r="C63" s="241" t="s">
        <v>434</v>
      </c>
      <c r="D63" s="251"/>
      <c r="E63" s="240" t="s">
        <v>354</v>
      </c>
      <c r="F63" s="240" t="s">
        <v>158</v>
      </c>
      <c r="G63" s="175">
        <f t="shared" ref="G63:G65" si="2">E63*D63</f>
        <v>0</v>
      </c>
    </row>
    <row r="64" spans="1:7">
      <c r="A64" s="240">
        <v>3</v>
      </c>
      <c r="B64" s="241" t="s">
        <v>435</v>
      </c>
      <c r="C64" s="241" t="s">
        <v>436</v>
      </c>
      <c r="D64" s="251"/>
      <c r="E64" s="240">
        <v>3</v>
      </c>
      <c r="F64" s="240" t="s">
        <v>437</v>
      </c>
      <c r="G64" s="175">
        <f t="shared" si="2"/>
        <v>0</v>
      </c>
    </row>
    <row r="65" spans="1:7">
      <c r="A65" s="240">
        <v>4</v>
      </c>
      <c r="B65" s="241" t="s">
        <v>438</v>
      </c>
      <c r="C65" s="241" t="s">
        <v>439</v>
      </c>
      <c r="D65" s="251"/>
      <c r="E65" s="240" t="s">
        <v>393</v>
      </c>
      <c r="F65" s="240" t="s">
        <v>440</v>
      </c>
      <c r="G65" s="175">
        <f t="shared" si="2"/>
        <v>0</v>
      </c>
    </row>
    <row r="66" spans="1:7" s="177" customFormat="1" ht="15" customHeight="1">
      <c r="A66" s="242" t="s">
        <v>417</v>
      </c>
      <c r="B66" s="243"/>
      <c r="C66" s="243"/>
      <c r="D66" s="249"/>
      <c r="E66" s="243"/>
      <c r="F66" s="243"/>
      <c r="G66" s="176">
        <f>SUM(G62:G65)</f>
        <v>0</v>
      </c>
    </row>
    <row r="67" spans="1:7" ht="15" customHeight="1"/>
    <row r="68" spans="1:7" ht="15" customHeight="1"/>
    <row r="69" spans="1:7" ht="15" customHeight="1"/>
    <row r="70" spans="1:7" ht="15" customHeight="1">
      <c r="A70" s="326" t="s">
        <v>441</v>
      </c>
      <c r="B70" s="327"/>
      <c r="C70" s="327"/>
      <c r="D70" s="327"/>
      <c r="E70" s="327"/>
      <c r="F70" s="327"/>
      <c r="G70" s="327"/>
    </row>
    <row r="71" spans="1:7" ht="2.85" customHeight="1"/>
    <row r="72" spans="1:7">
      <c r="A72" s="252" t="s">
        <v>329</v>
      </c>
      <c r="B72" s="253" t="s">
        <v>330</v>
      </c>
      <c r="C72" s="253" t="s">
        <v>331</v>
      </c>
      <c r="D72" s="250" t="s">
        <v>332</v>
      </c>
      <c r="E72" s="252" t="s">
        <v>105</v>
      </c>
      <c r="F72" s="252" t="s">
        <v>333</v>
      </c>
      <c r="G72" s="178" t="s">
        <v>334</v>
      </c>
    </row>
    <row r="73" spans="1:7">
      <c r="A73" s="240">
        <v>1</v>
      </c>
      <c r="B73" s="241" t="s">
        <v>442</v>
      </c>
      <c r="C73" s="241" t="s">
        <v>443</v>
      </c>
      <c r="D73" s="251"/>
      <c r="E73" s="254">
        <v>6</v>
      </c>
      <c r="F73" s="240" t="s">
        <v>169</v>
      </c>
      <c r="G73" s="175">
        <f>E73*D73</f>
        <v>0</v>
      </c>
    </row>
    <row r="74" spans="1:7">
      <c r="A74" s="240">
        <v>2</v>
      </c>
      <c r="B74" s="241" t="s">
        <v>444</v>
      </c>
      <c r="C74" s="241" t="s">
        <v>445</v>
      </c>
      <c r="D74" s="251"/>
      <c r="E74" s="254">
        <v>1</v>
      </c>
      <c r="F74" s="240" t="s">
        <v>158</v>
      </c>
      <c r="G74" s="175">
        <f t="shared" ref="G74:G129" si="3">E74*D74</f>
        <v>0</v>
      </c>
    </row>
    <row r="75" spans="1:7">
      <c r="A75" s="240">
        <v>3</v>
      </c>
      <c r="B75" s="241" t="s">
        <v>446</v>
      </c>
      <c r="C75" s="241" t="s">
        <v>447</v>
      </c>
      <c r="D75" s="251"/>
      <c r="E75" s="254">
        <v>8</v>
      </c>
      <c r="F75" s="240" t="s">
        <v>158</v>
      </c>
      <c r="G75" s="175">
        <f t="shared" si="3"/>
        <v>0</v>
      </c>
    </row>
    <row r="76" spans="1:7">
      <c r="A76" s="240">
        <v>4</v>
      </c>
      <c r="B76" s="241" t="s">
        <v>448</v>
      </c>
      <c r="C76" s="241" t="s">
        <v>449</v>
      </c>
      <c r="D76" s="251"/>
      <c r="E76" s="254">
        <v>1</v>
      </c>
      <c r="F76" s="240" t="s">
        <v>158</v>
      </c>
      <c r="G76" s="175">
        <f t="shared" si="3"/>
        <v>0</v>
      </c>
    </row>
    <row r="77" spans="1:7">
      <c r="A77" s="240">
        <v>5</v>
      </c>
      <c r="B77" s="241" t="s">
        <v>450</v>
      </c>
      <c r="C77" s="241" t="s">
        <v>451</v>
      </c>
      <c r="D77" s="251"/>
      <c r="E77" s="254">
        <v>17</v>
      </c>
      <c r="F77" s="240" t="s">
        <v>158</v>
      </c>
      <c r="G77" s="175">
        <f t="shared" si="3"/>
        <v>0</v>
      </c>
    </row>
    <row r="78" spans="1:7">
      <c r="A78" s="240">
        <v>6</v>
      </c>
      <c r="B78" s="241" t="s">
        <v>452</v>
      </c>
      <c r="C78" s="241" t="s">
        <v>453</v>
      </c>
      <c r="D78" s="251"/>
      <c r="E78" s="254">
        <v>14</v>
      </c>
      <c r="F78" s="240" t="s">
        <v>158</v>
      </c>
      <c r="G78" s="175">
        <f t="shared" si="3"/>
        <v>0</v>
      </c>
    </row>
    <row r="79" spans="1:7">
      <c r="A79" s="240">
        <v>7</v>
      </c>
      <c r="B79" s="241" t="s">
        <v>454</v>
      </c>
      <c r="C79" s="241" t="s">
        <v>455</v>
      </c>
      <c r="D79" s="251"/>
      <c r="E79" s="254">
        <v>2</v>
      </c>
      <c r="F79" s="240" t="s">
        <v>158</v>
      </c>
      <c r="G79" s="175">
        <f t="shared" si="3"/>
        <v>0</v>
      </c>
    </row>
    <row r="80" spans="1:7">
      <c r="A80" s="240">
        <v>8</v>
      </c>
      <c r="B80" s="241" t="s">
        <v>456</v>
      </c>
      <c r="C80" s="241" t="s">
        <v>457</v>
      </c>
      <c r="D80" s="251"/>
      <c r="E80" s="254">
        <v>5</v>
      </c>
      <c r="F80" s="240" t="s">
        <v>158</v>
      </c>
      <c r="G80" s="175">
        <f t="shared" si="3"/>
        <v>0</v>
      </c>
    </row>
    <row r="81" spans="1:7">
      <c r="A81" s="240">
        <v>9</v>
      </c>
      <c r="B81" s="241" t="s">
        <v>458</v>
      </c>
      <c r="C81" s="241" t="s">
        <v>459</v>
      </c>
      <c r="D81" s="251"/>
      <c r="E81" s="254">
        <v>3</v>
      </c>
      <c r="F81" s="240" t="s">
        <v>158</v>
      </c>
      <c r="G81" s="175">
        <f t="shared" si="3"/>
        <v>0</v>
      </c>
    </row>
    <row r="82" spans="1:7">
      <c r="A82" s="240">
        <v>10</v>
      </c>
      <c r="B82" s="241" t="s">
        <v>460</v>
      </c>
      <c r="C82" s="241" t="s">
        <v>461</v>
      </c>
      <c r="D82" s="251"/>
      <c r="E82" s="254">
        <v>180</v>
      </c>
      <c r="F82" s="240" t="s">
        <v>158</v>
      </c>
      <c r="G82" s="175">
        <f t="shared" si="3"/>
        <v>0</v>
      </c>
    </row>
    <row r="83" spans="1:7">
      <c r="A83" s="240">
        <v>11</v>
      </c>
      <c r="B83" s="241" t="s">
        <v>462</v>
      </c>
      <c r="C83" s="241" t="s">
        <v>463</v>
      </c>
      <c r="D83" s="251"/>
      <c r="E83" s="254">
        <v>210</v>
      </c>
      <c r="F83" s="240" t="s">
        <v>158</v>
      </c>
      <c r="G83" s="175">
        <f t="shared" si="3"/>
        <v>0</v>
      </c>
    </row>
    <row r="84" spans="1:7">
      <c r="A84" s="240">
        <v>12</v>
      </c>
      <c r="B84" s="241" t="s">
        <v>464</v>
      </c>
      <c r="C84" s="241" t="s">
        <v>465</v>
      </c>
      <c r="D84" s="251"/>
      <c r="E84" s="254">
        <v>8</v>
      </c>
      <c r="F84" s="240" t="s">
        <v>158</v>
      </c>
      <c r="G84" s="175">
        <f t="shared" si="3"/>
        <v>0</v>
      </c>
    </row>
    <row r="85" spans="1:7">
      <c r="A85" s="240">
        <v>13</v>
      </c>
      <c r="B85" s="241" t="s">
        <v>466</v>
      </c>
      <c r="C85" s="241" t="s">
        <v>467</v>
      </c>
      <c r="D85" s="251"/>
      <c r="E85" s="254">
        <v>180</v>
      </c>
      <c r="F85" s="240" t="s">
        <v>158</v>
      </c>
      <c r="G85" s="175">
        <f t="shared" si="3"/>
        <v>0</v>
      </c>
    </row>
    <row r="86" spans="1:7">
      <c r="A86" s="240">
        <v>14</v>
      </c>
      <c r="B86" s="241" t="s">
        <v>466</v>
      </c>
      <c r="C86" s="241" t="s">
        <v>467</v>
      </c>
      <c r="D86" s="251"/>
      <c r="E86" s="254">
        <v>8</v>
      </c>
      <c r="F86" s="240" t="s">
        <v>158</v>
      </c>
      <c r="G86" s="175">
        <f t="shared" si="3"/>
        <v>0</v>
      </c>
    </row>
    <row r="87" spans="1:7">
      <c r="A87" s="240">
        <v>15</v>
      </c>
      <c r="B87" s="241" t="s">
        <v>466</v>
      </c>
      <c r="C87" s="241" t="s">
        <v>467</v>
      </c>
      <c r="D87" s="251"/>
      <c r="E87" s="254">
        <v>210</v>
      </c>
      <c r="F87" s="240" t="s">
        <v>158</v>
      </c>
      <c r="G87" s="175">
        <f t="shared" si="3"/>
        <v>0</v>
      </c>
    </row>
    <row r="88" spans="1:7" ht="21.6">
      <c r="A88" s="240">
        <v>16</v>
      </c>
      <c r="B88" s="241" t="s">
        <v>468</v>
      </c>
      <c r="C88" s="241" t="s">
        <v>469</v>
      </c>
      <c r="D88" s="251"/>
      <c r="E88" s="254">
        <v>72</v>
      </c>
      <c r="F88" s="240" t="s">
        <v>169</v>
      </c>
      <c r="G88" s="175">
        <f t="shared" si="3"/>
        <v>0</v>
      </c>
    </row>
    <row r="89" spans="1:7" ht="24.9" customHeight="1">
      <c r="A89" s="240">
        <v>17</v>
      </c>
      <c r="B89" s="241" t="s">
        <v>470</v>
      </c>
      <c r="C89" s="241" t="s">
        <v>471</v>
      </c>
      <c r="D89" s="251"/>
      <c r="E89" s="254">
        <v>84</v>
      </c>
      <c r="F89" s="240" t="s">
        <v>169</v>
      </c>
      <c r="G89" s="175">
        <f t="shared" si="3"/>
        <v>0</v>
      </c>
    </row>
    <row r="90" spans="1:7" ht="21.6">
      <c r="A90" s="240">
        <v>18</v>
      </c>
      <c r="B90" s="241" t="s">
        <v>472</v>
      </c>
      <c r="C90" s="241" t="s">
        <v>473</v>
      </c>
      <c r="D90" s="251"/>
      <c r="E90" s="254">
        <v>3</v>
      </c>
      <c r="F90" s="240" t="s">
        <v>169</v>
      </c>
      <c r="G90" s="175">
        <f t="shared" si="3"/>
        <v>0</v>
      </c>
    </row>
    <row r="91" spans="1:7">
      <c r="A91" s="240">
        <v>19</v>
      </c>
      <c r="B91" s="241" t="s">
        <v>474</v>
      </c>
      <c r="C91" s="241" t="s">
        <v>475</v>
      </c>
      <c r="D91" s="251"/>
      <c r="E91" s="254">
        <v>1</v>
      </c>
      <c r="F91" s="240" t="s">
        <v>476</v>
      </c>
      <c r="G91" s="175">
        <f t="shared" si="3"/>
        <v>0</v>
      </c>
    </row>
    <row r="92" spans="1:7">
      <c r="A92" s="240">
        <v>20</v>
      </c>
      <c r="B92" s="241" t="s">
        <v>477</v>
      </c>
      <c r="C92" s="241" t="s">
        <v>478</v>
      </c>
      <c r="D92" s="251"/>
      <c r="E92" s="254">
        <v>2</v>
      </c>
      <c r="F92" s="240" t="s">
        <v>476</v>
      </c>
      <c r="G92" s="175">
        <f t="shared" si="3"/>
        <v>0</v>
      </c>
    </row>
    <row r="93" spans="1:7">
      <c r="A93" s="240">
        <v>21</v>
      </c>
      <c r="B93" s="241" t="s">
        <v>479</v>
      </c>
      <c r="C93" s="241" t="s">
        <v>480</v>
      </c>
      <c r="D93" s="251"/>
      <c r="E93" s="254">
        <v>1</v>
      </c>
      <c r="F93" s="240" t="s">
        <v>476</v>
      </c>
      <c r="G93" s="175">
        <f t="shared" si="3"/>
        <v>0</v>
      </c>
    </row>
    <row r="94" spans="1:7" ht="24.9" customHeight="1">
      <c r="A94" s="240">
        <v>22</v>
      </c>
      <c r="B94" s="241" t="s">
        <v>481</v>
      </c>
      <c r="C94" s="241" t="s">
        <v>482</v>
      </c>
      <c r="D94" s="251"/>
      <c r="E94" s="254">
        <v>1</v>
      </c>
      <c r="F94" s="240" t="s">
        <v>158</v>
      </c>
      <c r="G94" s="175">
        <f t="shared" si="3"/>
        <v>0</v>
      </c>
    </row>
    <row r="95" spans="1:7">
      <c r="A95" s="240">
        <v>23</v>
      </c>
      <c r="B95" s="241" t="s">
        <v>483</v>
      </c>
      <c r="C95" s="241" t="s">
        <v>484</v>
      </c>
      <c r="D95" s="251"/>
      <c r="E95" s="254">
        <v>35</v>
      </c>
      <c r="F95" s="240" t="s">
        <v>169</v>
      </c>
      <c r="G95" s="175">
        <f t="shared" si="3"/>
        <v>0</v>
      </c>
    </row>
    <row r="96" spans="1:7">
      <c r="A96" s="240">
        <v>24</v>
      </c>
      <c r="B96" s="241" t="s">
        <v>485</v>
      </c>
      <c r="C96" s="241" t="s">
        <v>486</v>
      </c>
      <c r="D96" s="251"/>
      <c r="E96" s="254">
        <v>70</v>
      </c>
      <c r="F96" s="240" t="s">
        <v>169</v>
      </c>
      <c r="G96" s="175">
        <f t="shared" si="3"/>
        <v>0</v>
      </c>
    </row>
    <row r="97" spans="1:7">
      <c r="A97" s="240">
        <v>25</v>
      </c>
      <c r="B97" s="241" t="s">
        <v>487</v>
      </c>
      <c r="C97" s="241" t="s">
        <v>488</v>
      </c>
      <c r="D97" s="251"/>
      <c r="E97" s="254">
        <v>20</v>
      </c>
      <c r="F97" s="240" t="s">
        <v>169</v>
      </c>
      <c r="G97" s="175">
        <f t="shared" si="3"/>
        <v>0</v>
      </c>
    </row>
    <row r="98" spans="1:7">
      <c r="A98" s="240">
        <v>26</v>
      </c>
      <c r="B98" s="241" t="s">
        <v>489</v>
      </c>
      <c r="C98" s="241" t="s">
        <v>490</v>
      </c>
      <c r="D98" s="251"/>
      <c r="E98" s="254">
        <v>5</v>
      </c>
      <c r="F98" s="240" t="s">
        <v>169</v>
      </c>
      <c r="G98" s="175">
        <f t="shared" si="3"/>
        <v>0</v>
      </c>
    </row>
    <row r="99" spans="1:7">
      <c r="A99" s="240">
        <v>27</v>
      </c>
      <c r="B99" s="241" t="s">
        <v>491</v>
      </c>
      <c r="C99" s="241" t="s">
        <v>492</v>
      </c>
      <c r="D99" s="251"/>
      <c r="E99" s="254">
        <v>10</v>
      </c>
      <c r="F99" s="240" t="s">
        <v>169</v>
      </c>
      <c r="G99" s="175">
        <f t="shared" si="3"/>
        <v>0</v>
      </c>
    </row>
    <row r="100" spans="1:7">
      <c r="A100" s="240">
        <v>28</v>
      </c>
      <c r="B100" s="241" t="s">
        <v>493</v>
      </c>
      <c r="C100" s="241" t="s">
        <v>494</v>
      </c>
      <c r="D100" s="251"/>
      <c r="E100" s="254">
        <v>2</v>
      </c>
      <c r="F100" s="240" t="s">
        <v>158</v>
      </c>
      <c r="G100" s="175">
        <f t="shared" si="3"/>
        <v>0</v>
      </c>
    </row>
    <row r="101" spans="1:7">
      <c r="A101" s="240">
        <v>29</v>
      </c>
      <c r="B101" s="241" t="s">
        <v>495</v>
      </c>
      <c r="C101" s="241" t="s">
        <v>496</v>
      </c>
      <c r="D101" s="251"/>
      <c r="E101" s="254">
        <v>1</v>
      </c>
      <c r="F101" s="240" t="s">
        <v>158</v>
      </c>
      <c r="G101" s="175">
        <f t="shared" si="3"/>
        <v>0</v>
      </c>
    </row>
    <row r="102" spans="1:7">
      <c r="A102" s="240">
        <v>30</v>
      </c>
      <c r="B102" s="241" t="s">
        <v>497</v>
      </c>
      <c r="C102" s="241" t="s">
        <v>498</v>
      </c>
      <c r="D102" s="251"/>
      <c r="E102" s="254">
        <v>3</v>
      </c>
      <c r="F102" s="240" t="s">
        <v>499</v>
      </c>
      <c r="G102" s="175">
        <f t="shared" si="3"/>
        <v>0</v>
      </c>
    </row>
    <row r="103" spans="1:7">
      <c r="A103" s="240">
        <v>31</v>
      </c>
      <c r="B103" s="241" t="s">
        <v>500</v>
      </c>
      <c r="C103" s="241" t="s">
        <v>501</v>
      </c>
      <c r="D103" s="251"/>
      <c r="E103" s="254">
        <v>1</v>
      </c>
      <c r="F103" s="240" t="s">
        <v>158</v>
      </c>
      <c r="G103" s="175">
        <f t="shared" si="3"/>
        <v>0</v>
      </c>
    </row>
    <row r="104" spans="1:7">
      <c r="A104" s="240">
        <v>32</v>
      </c>
      <c r="B104" s="241" t="s">
        <v>502</v>
      </c>
      <c r="C104" s="241" t="s">
        <v>503</v>
      </c>
      <c r="D104" s="251"/>
      <c r="E104" s="254">
        <v>5</v>
      </c>
      <c r="F104" s="240" t="s">
        <v>476</v>
      </c>
      <c r="G104" s="175">
        <f t="shared" si="3"/>
        <v>0</v>
      </c>
    </row>
    <row r="105" spans="1:7">
      <c r="A105" s="240">
        <v>33</v>
      </c>
      <c r="B105" s="241" t="s">
        <v>504</v>
      </c>
      <c r="C105" s="241" t="s">
        <v>505</v>
      </c>
      <c r="D105" s="251"/>
      <c r="E105" s="254">
        <v>4</v>
      </c>
      <c r="F105" s="240" t="s">
        <v>158</v>
      </c>
      <c r="G105" s="175">
        <f t="shared" si="3"/>
        <v>0</v>
      </c>
    </row>
    <row r="106" spans="1:7">
      <c r="A106" s="240">
        <v>34</v>
      </c>
      <c r="B106" s="241" t="s">
        <v>506</v>
      </c>
      <c r="C106" s="241" t="s">
        <v>507</v>
      </c>
      <c r="D106" s="251"/>
      <c r="E106" s="254">
        <v>24</v>
      </c>
      <c r="F106" s="240" t="s">
        <v>158</v>
      </c>
      <c r="G106" s="175">
        <f t="shared" si="3"/>
        <v>0</v>
      </c>
    </row>
    <row r="107" spans="1:7">
      <c r="A107" s="240">
        <v>35</v>
      </c>
      <c r="B107" s="241" t="s">
        <v>508</v>
      </c>
      <c r="C107" s="241" t="s">
        <v>509</v>
      </c>
      <c r="D107" s="251"/>
      <c r="E107" s="254">
        <v>25</v>
      </c>
      <c r="F107" s="240" t="s">
        <v>158</v>
      </c>
      <c r="G107" s="175">
        <f t="shared" si="3"/>
        <v>0</v>
      </c>
    </row>
    <row r="108" spans="1:7">
      <c r="A108" s="240">
        <v>36</v>
      </c>
      <c r="B108" s="241" t="s">
        <v>510</v>
      </c>
      <c r="C108" s="241" t="s">
        <v>511</v>
      </c>
      <c r="D108" s="251"/>
      <c r="E108" s="254">
        <v>145</v>
      </c>
      <c r="F108" s="240" t="s">
        <v>158</v>
      </c>
      <c r="G108" s="175">
        <f t="shared" si="3"/>
        <v>0</v>
      </c>
    </row>
    <row r="109" spans="1:7">
      <c r="A109" s="240">
        <v>37</v>
      </c>
      <c r="B109" s="241" t="s">
        <v>512</v>
      </c>
      <c r="C109" s="241" t="s">
        <v>513</v>
      </c>
      <c r="D109" s="251"/>
      <c r="E109" s="254">
        <v>25</v>
      </c>
      <c r="F109" s="240" t="s">
        <v>158</v>
      </c>
      <c r="G109" s="175">
        <f t="shared" si="3"/>
        <v>0</v>
      </c>
    </row>
    <row r="110" spans="1:7">
      <c r="A110" s="240">
        <v>38</v>
      </c>
      <c r="B110" s="241" t="s">
        <v>514</v>
      </c>
      <c r="C110" s="241" t="s">
        <v>515</v>
      </c>
      <c r="D110" s="251"/>
      <c r="E110" s="254">
        <v>45</v>
      </c>
      <c r="F110" s="240" t="s">
        <v>158</v>
      </c>
      <c r="G110" s="175">
        <f t="shared" si="3"/>
        <v>0</v>
      </c>
    </row>
    <row r="111" spans="1:7">
      <c r="A111" s="240">
        <v>39</v>
      </c>
      <c r="B111" s="241" t="s">
        <v>516</v>
      </c>
      <c r="C111" s="241" t="s">
        <v>517</v>
      </c>
      <c r="D111" s="251"/>
      <c r="E111" s="254">
        <v>6</v>
      </c>
      <c r="F111" s="240" t="s">
        <v>158</v>
      </c>
      <c r="G111" s="175">
        <f t="shared" si="3"/>
        <v>0</v>
      </c>
    </row>
    <row r="112" spans="1:7">
      <c r="A112" s="240">
        <v>40</v>
      </c>
      <c r="B112" s="241" t="s">
        <v>518</v>
      </c>
      <c r="C112" s="241" t="s">
        <v>519</v>
      </c>
      <c r="D112" s="251"/>
      <c r="E112" s="254">
        <v>12</v>
      </c>
      <c r="F112" s="240" t="s">
        <v>158</v>
      </c>
      <c r="G112" s="175">
        <f t="shared" si="3"/>
        <v>0</v>
      </c>
    </row>
    <row r="113" spans="1:7">
      <c r="A113" s="240">
        <v>41</v>
      </c>
      <c r="B113" s="241" t="s">
        <v>520</v>
      </c>
      <c r="C113" s="241" t="s">
        <v>521</v>
      </c>
      <c r="D113" s="251"/>
      <c r="E113" s="254">
        <v>4</v>
      </c>
      <c r="F113" s="240" t="s">
        <v>158</v>
      </c>
      <c r="G113" s="175">
        <f t="shared" si="3"/>
        <v>0</v>
      </c>
    </row>
    <row r="114" spans="1:7">
      <c r="A114" s="240">
        <v>42</v>
      </c>
      <c r="B114" s="241" t="s">
        <v>522</v>
      </c>
      <c r="C114" s="241" t="s">
        <v>523</v>
      </c>
      <c r="D114" s="251"/>
      <c r="E114" s="254">
        <v>2</v>
      </c>
      <c r="F114" s="240" t="s">
        <v>158</v>
      </c>
      <c r="G114" s="175">
        <f t="shared" si="3"/>
        <v>0</v>
      </c>
    </row>
    <row r="115" spans="1:7">
      <c r="A115" s="240">
        <v>43</v>
      </c>
      <c r="B115" s="241" t="s">
        <v>524</v>
      </c>
      <c r="C115" s="241" t="s">
        <v>525</v>
      </c>
      <c r="D115" s="251"/>
      <c r="E115" s="254">
        <v>9</v>
      </c>
      <c r="F115" s="240" t="s">
        <v>158</v>
      </c>
      <c r="G115" s="175">
        <f t="shared" si="3"/>
        <v>0</v>
      </c>
    </row>
    <row r="116" spans="1:7">
      <c r="A116" s="240">
        <v>44</v>
      </c>
      <c r="B116" s="241" t="s">
        <v>526</v>
      </c>
      <c r="C116" s="241" t="s">
        <v>527</v>
      </c>
      <c r="D116" s="251"/>
      <c r="E116" s="254">
        <v>6</v>
      </c>
      <c r="F116" s="240" t="s">
        <v>158</v>
      </c>
      <c r="G116" s="175">
        <f t="shared" si="3"/>
        <v>0</v>
      </c>
    </row>
    <row r="117" spans="1:7">
      <c r="A117" s="240">
        <v>45</v>
      </c>
      <c r="B117" s="241" t="s">
        <v>528</v>
      </c>
      <c r="C117" s="241" t="s">
        <v>529</v>
      </c>
      <c r="D117" s="251"/>
      <c r="E117" s="254">
        <v>1</v>
      </c>
      <c r="F117" s="240" t="s">
        <v>158</v>
      </c>
      <c r="G117" s="175">
        <f t="shared" si="3"/>
        <v>0</v>
      </c>
    </row>
    <row r="118" spans="1:7">
      <c r="A118" s="240">
        <v>46</v>
      </c>
      <c r="B118" s="241" t="s">
        <v>530</v>
      </c>
      <c r="C118" s="241" t="s">
        <v>531</v>
      </c>
      <c r="D118" s="251"/>
      <c r="E118" s="254">
        <v>6</v>
      </c>
      <c r="F118" s="240" t="s">
        <v>158</v>
      </c>
      <c r="G118" s="175">
        <f t="shared" si="3"/>
        <v>0</v>
      </c>
    </row>
    <row r="119" spans="1:7">
      <c r="A119" s="240">
        <v>47</v>
      </c>
      <c r="B119" s="241" t="s">
        <v>532</v>
      </c>
      <c r="C119" s="241" t="s">
        <v>533</v>
      </c>
      <c r="D119" s="251"/>
      <c r="E119" s="254">
        <v>6</v>
      </c>
      <c r="F119" s="240" t="s">
        <v>158</v>
      </c>
      <c r="G119" s="175">
        <f t="shared" si="3"/>
        <v>0</v>
      </c>
    </row>
    <row r="120" spans="1:7">
      <c r="A120" s="240">
        <v>48</v>
      </c>
      <c r="B120" s="241" t="s">
        <v>534</v>
      </c>
      <c r="C120" s="241" t="s">
        <v>535</v>
      </c>
      <c r="D120" s="251"/>
      <c r="E120" s="254">
        <v>2</v>
      </c>
      <c r="F120" s="240" t="s">
        <v>158</v>
      </c>
      <c r="G120" s="175">
        <f t="shared" si="3"/>
        <v>0</v>
      </c>
    </row>
    <row r="121" spans="1:7" ht="21.6">
      <c r="A121" s="240">
        <v>49</v>
      </c>
      <c r="B121" s="241" t="s">
        <v>536</v>
      </c>
      <c r="C121" s="241" t="s">
        <v>537</v>
      </c>
      <c r="D121" s="251"/>
      <c r="E121" s="254">
        <v>35</v>
      </c>
      <c r="F121" s="240" t="s">
        <v>158</v>
      </c>
      <c r="G121" s="175">
        <f t="shared" si="3"/>
        <v>0</v>
      </c>
    </row>
    <row r="122" spans="1:7">
      <c r="A122" s="240">
        <v>50</v>
      </c>
      <c r="B122" s="241" t="s">
        <v>538</v>
      </c>
      <c r="C122" s="241" t="s">
        <v>539</v>
      </c>
      <c r="D122" s="251"/>
      <c r="E122" s="254">
        <v>20.3</v>
      </c>
      <c r="F122" s="240" t="s">
        <v>540</v>
      </c>
      <c r="G122" s="175">
        <f t="shared" si="3"/>
        <v>0</v>
      </c>
    </row>
    <row r="123" spans="1:7">
      <c r="A123" s="240">
        <v>51</v>
      </c>
      <c r="B123" s="241" t="s">
        <v>541</v>
      </c>
      <c r="C123" s="241" t="s">
        <v>542</v>
      </c>
      <c r="D123" s="251"/>
      <c r="E123" s="254">
        <v>2</v>
      </c>
      <c r="F123" s="240" t="s">
        <v>540</v>
      </c>
      <c r="G123" s="175">
        <f t="shared" si="3"/>
        <v>0</v>
      </c>
    </row>
    <row r="124" spans="1:7">
      <c r="A124" s="240">
        <v>52</v>
      </c>
      <c r="B124" s="241" t="s">
        <v>543</v>
      </c>
      <c r="C124" s="241" t="s">
        <v>544</v>
      </c>
      <c r="D124" s="251"/>
      <c r="E124" s="254">
        <v>6.8</v>
      </c>
      <c r="F124" s="240" t="s">
        <v>540</v>
      </c>
      <c r="G124" s="175">
        <f t="shared" si="3"/>
        <v>0</v>
      </c>
    </row>
    <row r="125" spans="1:7">
      <c r="A125" s="240">
        <v>53</v>
      </c>
      <c r="B125" s="241" t="s">
        <v>545</v>
      </c>
      <c r="C125" s="241" t="s">
        <v>546</v>
      </c>
      <c r="D125" s="251"/>
      <c r="E125" s="254">
        <v>24.96</v>
      </c>
      <c r="F125" s="240" t="s">
        <v>540</v>
      </c>
      <c r="G125" s="175">
        <f t="shared" si="3"/>
        <v>0</v>
      </c>
    </row>
    <row r="126" spans="1:7">
      <c r="A126" s="240">
        <v>54</v>
      </c>
      <c r="B126" s="241" t="s">
        <v>547</v>
      </c>
      <c r="C126" s="241" t="s">
        <v>548</v>
      </c>
      <c r="D126" s="251"/>
      <c r="E126" s="254">
        <v>6</v>
      </c>
      <c r="F126" s="240" t="s">
        <v>158</v>
      </c>
      <c r="G126" s="175">
        <f t="shared" si="3"/>
        <v>0</v>
      </c>
    </row>
    <row r="127" spans="1:7">
      <c r="A127" s="240">
        <v>55</v>
      </c>
      <c r="B127" s="241" t="s">
        <v>549</v>
      </c>
      <c r="C127" s="241" t="s">
        <v>550</v>
      </c>
      <c r="D127" s="251"/>
      <c r="E127" s="254">
        <v>10</v>
      </c>
      <c r="F127" s="240" t="s">
        <v>158</v>
      </c>
      <c r="G127" s="175">
        <f t="shared" si="3"/>
        <v>0</v>
      </c>
    </row>
    <row r="128" spans="1:7">
      <c r="A128" s="240">
        <v>56</v>
      </c>
      <c r="B128" s="241" t="s">
        <v>551</v>
      </c>
      <c r="C128" s="241" t="s">
        <v>552</v>
      </c>
      <c r="D128" s="251"/>
      <c r="E128" s="254">
        <v>10</v>
      </c>
      <c r="F128" s="240" t="s">
        <v>158</v>
      </c>
      <c r="G128" s="175">
        <f t="shared" si="3"/>
        <v>0</v>
      </c>
    </row>
    <row r="129" spans="1:7">
      <c r="A129" s="240">
        <v>57</v>
      </c>
      <c r="B129" s="241" t="s">
        <v>553</v>
      </c>
      <c r="C129" s="241" t="s">
        <v>554</v>
      </c>
      <c r="D129" s="251"/>
      <c r="E129" s="254">
        <v>10</v>
      </c>
      <c r="F129" s="240" t="s">
        <v>158</v>
      </c>
      <c r="G129" s="175">
        <f t="shared" si="3"/>
        <v>0</v>
      </c>
    </row>
    <row r="130" spans="1:7" s="177" customFormat="1" ht="15" customHeight="1">
      <c r="A130" s="242" t="s">
        <v>555</v>
      </c>
      <c r="B130" s="243"/>
      <c r="C130" s="243"/>
      <c r="D130" s="249"/>
      <c r="E130" s="243"/>
      <c r="F130" s="243"/>
      <c r="G130" s="176">
        <f>SUM(G73:G129)</f>
        <v>0</v>
      </c>
    </row>
    <row r="131" spans="1:7" ht="15" customHeight="1"/>
    <row r="132" spans="1:7" ht="15" customHeight="1"/>
    <row r="133" spans="1:7" ht="15" customHeight="1"/>
    <row r="134" spans="1:7" ht="15" customHeight="1"/>
    <row r="135" spans="1:7" ht="15" customHeight="1">
      <c r="A135" s="326" t="s">
        <v>556</v>
      </c>
      <c r="B135" s="327"/>
      <c r="C135" s="327"/>
      <c r="D135" s="327"/>
      <c r="E135" s="327"/>
      <c r="F135" s="327"/>
      <c r="G135" s="327"/>
    </row>
    <row r="136" spans="1:7" ht="2.85" customHeight="1"/>
    <row r="137" spans="1:7">
      <c r="A137" s="238" t="s">
        <v>329</v>
      </c>
      <c r="B137" s="239" t="s">
        <v>330</v>
      </c>
      <c r="C137" s="239" t="s">
        <v>331</v>
      </c>
      <c r="D137" s="248" t="s">
        <v>332</v>
      </c>
      <c r="E137" s="238" t="s">
        <v>105</v>
      </c>
      <c r="F137" s="238" t="s">
        <v>333</v>
      </c>
      <c r="G137" s="174" t="s">
        <v>334</v>
      </c>
    </row>
    <row r="138" spans="1:7">
      <c r="A138" s="255">
        <v>1</v>
      </c>
      <c r="B138" s="241" t="s">
        <v>557</v>
      </c>
      <c r="C138" s="241" t="s">
        <v>558</v>
      </c>
      <c r="D138" s="251"/>
      <c r="E138" s="254">
        <v>4</v>
      </c>
      <c r="F138" s="240" t="s">
        <v>559</v>
      </c>
      <c r="G138" s="175">
        <f>E138*D138</f>
        <v>0</v>
      </c>
    </row>
    <row r="139" spans="1:7">
      <c r="A139" s="255">
        <v>2</v>
      </c>
      <c r="B139" s="241" t="s">
        <v>560</v>
      </c>
      <c r="C139" s="241" t="s">
        <v>561</v>
      </c>
      <c r="D139" s="251"/>
      <c r="E139" s="254">
        <v>2</v>
      </c>
      <c r="F139" s="240" t="s">
        <v>559</v>
      </c>
      <c r="G139" s="175">
        <f t="shared" ref="G139:G143" si="4">E139*D139</f>
        <v>0</v>
      </c>
    </row>
    <row r="140" spans="1:7">
      <c r="A140" s="255">
        <v>3</v>
      </c>
      <c r="B140" s="241" t="s">
        <v>562</v>
      </c>
      <c r="C140" s="241" t="s">
        <v>563</v>
      </c>
      <c r="D140" s="251"/>
      <c r="E140" s="254">
        <v>16</v>
      </c>
      <c r="F140" s="240" t="s">
        <v>559</v>
      </c>
      <c r="G140" s="175">
        <f t="shared" si="4"/>
        <v>0</v>
      </c>
    </row>
    <row r="141" spans="1:7">
      <c r="A141" s="255">
        <v>4</v>
      </c>
      <c r="B141" s="241" t="s">
        <v>564</v>
      </c>
      <c r="C141" s="241" t="s">
        <v>565</v>
      </c>
      <c r="D141" s="251"/>
      <c r="E141" s="254">
        <v>8</v>
      </c>
      <c r="F141" s="240" t="s">
        <v>559</v>
      </c>
      <c r="G141" s="175">
        <f t="shared" si="4"/>
        <v>0</v>
      </c>
    </row>
    <row r="142" spans="1:7">
      <c r="A142" s="255">
        <v>5</v>
      </c>
      <c r="B142" s="241" t="s">
        <v>566</v>
      </c>
      <c r="C142" s="241" t="s">
        <v>567</v>
      </c>
      <c r="D142" s="251"/>
      <c r="E142" s="254">
        <v>16</v>
      </c>
      <c r="F142" s="240" t="s">
        <v>559</v>
      </c>
      <c r="G142" s="175">
        <f t="shared" si="4"/>
        <v>0</v>
      </c>
    </row>
    <row r="143" spans="1:7">
      <c r="A143" s="255">
        <v>6</v>
      </c>
      <c r="B143" s="241" t="s">
        <v>568</v>
      </c>
      <c r="C143" s="241" t="s">
        <v>569</v>
      </c>
      <c r="D143" s="251"/>
      <c r="E143" s="254">
        <v>20</v>
      </c>
      <c r="F143" s="240" t="s">
        <v>559</v>
      </c>
      <c r="G143" s="175">
        <f t="shared" si="4"/>
        <v>0</v>
      </c>
    </row>
    <row r="144" spans="1:7" s="177" customFormat="1" ht="15" customHeight="1">
      <c r="A144" s="242" t="s">
        <v>570</v>
      </c>
      <c r="B144" s="243"/>
      <c r="C144" s="243"/>
      <c r="D144" s="249"/>
      <c r="E144" s="243"/>
      <c r="F144" s="243"/>
      <c r="G144" s="176">
        <f>SUM(G138:G143)</f>
        <v>0</v>
      </c>
    </row>
    <row r="145" ht="15" customHeight="1"/>
  </sheetData>
  <sheetProtection sheet="1" objects="1" scenarios="1"/>
  <mergeCells count="5">
    <mergeCell ref="A7:G7"/>
    <mergeCell ref="A47:G47"/>
    <mergeCell ref="A59:G59"/>
    <mergeCell ref="A70:G70"/>
    <mergeCell ref="A135:G135"/>
  </mergeCells>
  <printOptions horizontalCentered="1"/>
  <pageMargins left="0.59055118110236227" right="0.59055118110236227" top="0.59055118110236227" bottom="0.59055118110236227" header="0" footer="0"/>
  <pageSetup paperSize="9" scale="77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K45"/>
  <sheetViews>
    <sheetView workbookViewId="0">
      <selection activeCell="M6" sqref="M6"/>
    </sheetView>
  </sheetViews>
  <sheetFormatPr defaultRowHeight="14.4"/>
  <cols>
    <col min="1" max="1" width="7.85546875" style="180" customWidth="1"/>
    <col min="2" max="2" width="2" style="180" customWidth="1"/>
    <col min="3" max="3" width="59.140625" style="180" customWidth="1"/>
    <col min="4" max="4" width="2" style="180" customWidth="1"/>
    <col min="5" max="5" width="24.140625" style="180" customWidth="1"/>
    <col min="6" max="6" width="4.28515625" style="180" customWidth="1"/>
    <col min="7" max="7" width="9" style="180" customWidth="1"/>
    <col min="8" max="8" width="2" style="180" customWidth="1"/>
    <col min="9" max="9" width="21.85546875" style="180" customWidth="1"/>
    <col min="10" max="10" width="10.140625" style="180" customWidth="1"/>
    <col min="11" max="11" width="16" style="180" customWidth="1"/>
    <col min="12" max="256" width="9.28515625" style="179"/>
    <col min="257" max="257" width="7.85546875" style="179" customWidth="1"/>
    <col min="258" max="258" width="2" style="179" customWidth="1"/>
    <col min="259" max="259" width="59.140625" style="179" customWidth="1"/>
    <col min="260" max="260" width="2" style="179" customWidth="1"/>
    <col min="261" max="261" width="24.140625" style="179" customWidth="1"/>
    <col min="262" max="262" width="4.28515625" style="179" customWidth="1"/>
    <col min="263" max="263" width="9" style="179" customWidth="1"/>
    <col min="264" max="264" width="2" style="179" customWidth="1"/>
    <col min="265" max="265" width="21.85546875" style="179" customWidth="1"/>
    <col min="266" max="266" width="10.140625" style="179" customWidth="1"/>
    <col min="267" max="267" width="16" style="179" customWidth="1"/>
    <col min="268" max="512" width="9.28515625" style="179"/>
    <col min="513" max="513" width="7.85546875" style="179" customWidth="1"/>
    <col min="514" max="514" width="2" style="179" customWidth="1"/>
    <col min="515" max="515" width="59.140625" style="179" customWidth="1"/>
    <col min="516" max="516" width="2" style="179" customWidth="1"/>
    <col min="517" max="517" width="24.140625" style="179" customWidth="1"/>
    <col min="518" max="518" width="4.28515625" style="179" customWidth="1"/>
    <col min="519" max="519" width="9" style="179" customWidth="1"/>
    <col min="520" max="520" width="2" style="179" customWidth="1"/>
    <col min="521" max="521" width="21.85546875" style="179" customWidth="1"/>
    <col min="522" max="522" width="10.140625" style="179" customWidth="1"/>
    <col min="523" max="523" width="16" style="179" customWidth="1"/>
    <col min="524" max="768" width="9.28515625" style="179"/>
    <col min="769" max="769" width="7.85546875" style="179" customWidth="1"/>
    <col min="770" max="770" width="2" style="179" customWidth="1"/>
    <col min="771" max="771" width="59.140625" style="179" customWidth="1"/>
    <col min="772" max="772" width="2" style="179" customWidth="1"/>
    <col min="773" max="773" width="24.140625" style="179" customWidth="1"/>
    <col min="774" max="774" width="4.28515625" style="179" customWidth="1"/>
    <col min="775" max="775" width="9" style="179" customWidth="1"/>
    <col min="776" max="776" width="2" style="179" customWidth="1"/>
    <col min="777" max="777" width="21.85546875" style="179" customWidth="1"/>
    <col min="778" max="778" width="10.140625" style="179" customWidth="1"/>
    <col min="779" max="779" width="16" style="179" customWidth="1"/>
    <col min="780" max="1024" width="9.28515625" style="179"/>
    <col min="1025" max="1025" width="7.85546875" style="179" customWidth="1"/>
    <col min="1026" max="1026" width="2" style="179" customWidth="1"/>
    <col min="1027" max="1027" width="59.140625" style="179" customWidth="1"/>
    <col min="1028" max="1028" width="2" style="179" customWidth="1"/>
    <col min="1029" max="1029" width="24.140625" style="179" customWidth="1"/>
    <col min="1030" max="1030" width="4.28515625" style="179" customWidth="1"/>
    <col min="1031" max="1031" width="9" style="179" customWidth="1"/>
    <col min="1032" max="1032" width="2" style="179" customWidth="1"/>
    <col min="1033" max="1033" width="21.85546875" style="179" customWidth="1"/>
    <col min="1034" max="1034" width="10.140625" style="179" customWidth="1"/>
    <col min="1035" max="1035" width="16" style="179" customWidth="1"/>
    <col min="1036" max="1280" width="9.28515625" style="179"/>
    <col min="1281" max="1281" width="7.85546875" style="179" customWidth="1"/>
    <col min="1282" max="1282" width="2" style="179" customWidth="1"/>
    <col min="1283" max="1283" width="59.140625" style="179" customWidth="1"/>
    <col min="1284" max="1284" width="2" style="179" customWidth="1"/>
    <col min="1285" max="1285" width="24.140625" style="179" customWidth="1"/>
    <col min="1286" max="1286" width="4.28515625" style="179" customWidth="1"/>
    <col min="1287" max="1287" width="9" style="179" customWidth="1"/>
    <col min="1288" max="1288" width="2" style="179" customWidth="1"/>
    <col min="1289" max="1289" width="21.85546875" style="179" customWidth="1"/>
    <col min="1290" max="1290" width="10.140625" style="179" customWidth="1"/>
    <col min="1291" max="1291" width="16" style="179" customWidth="1"/>
    <col min="1292" max="1536" width="9.28515625" style="179"/>
    <col min="1537" max="1537" width="7.85546875" style="179" customWidth="1"/>
    <col min="1538" max="1538" width="2" style="179" customWidth="1"/>
    <col min="1539" max="1539" width="59.140625" style="179" customWidth="1"/>
    <col min="1540" max="1540" width="2" style="179" customWidth="1"/>
    <col min="1541" max="1541" width="24.140625" style="179" customWidth="1"/>
    <col min="1542" max="1542" width="4.28515625" style="179" customWidth="1"/>
    <col min="1543" max="1543" width="9" style="179" customWidth="1"/>
    <col min="1544" max="1544" width="2" style="179" customWidth="1"/>
    <col min="1545" max="1545" width="21.85546875" style="179" customWidth="1"/>
    <col min="1546" max="1546" width="10.140625" style="179" customWidth="1"/>
    <col min="1547" max="1547" width="16" style="179" customWidth="1"/>
    <col min="1548" max="1792" width="9.28515625" style="179"/>
    <col min="1793" max="1793" width="7.85546875" style="179" customWidth="1"/>
    <col min="1794" max="1794" width="2" style="179" customWidth="1"/>
    <col min="1795" max="1795" width="59.140625" style="179" customWidth="1"/>
    <col min="1796" max="1796" width="2" style="179" customWidth="1"/>
    <col min="1797" max="1797" width="24.140625" style="179" customWidth="1"/>
    <col min="1798" max="1798" width="4.28515625" style="179" customWidth="1"/>
    <col min="1799" max="1799" width="9" style="179" customWidth="1"/>
    <col min="1800" max="1800" width="2" style="179" customWidth="1"/>
    <col min="1801" max="1801" width="21.85546875" style="179" customWidth="1"/>
    <col min="1802" max="1802" width="10.140625" style="179" customWidth="1"/>
    <col min="1803" max="1803" width="16" style="179" customWidth="1"/>
    <col min="1804" max="2048" width="9.28515625" style="179"/>
    <col min="2049" max="2049" width="7.85546875" style="179" customWidth="1"/>
    <col min="2050" max="2050" width="2" style="179" customWidth="1"/>
    <col min="2051" max="2051" width="59.140625" style="179" customWidth="1"/>
    <col min="2052" max="2052" width="2" style="179" customWidth="1"/>
    <col min="2053" max="2053" width="24.140625" style="179" customWidth="1"/>
    <col min="2054" max="2054" width="4.28515625" style="179" customWidth="1"/>
    <col min="2055" max="2055" width="9" style="179" customWidth="1"/>
    <col min="2056" max="2056" width="2" style="179" customWidth="1"/>
    <col min="2057" max="2057" width="21.85546875" style="179" customWidth="1"/>
    <col min="2058" max="2058" width="10.140625" style="179" customWidth="1"/>
    <col min="2059" max="2059" width="16" style="179" customWidth="1"/>
    <col min="2060" max="2304" width="9.28515625" style="179"/>
    <col min="2305" max="2305" width="7.85546875" style="179" customWidth="1"/>
    <col min="2306" max="2306" width="2" style="179" customWidth="1"/>
    <col min="2307" max="2307" width="59.140625" style="179" customWidth="1"/>
    <col min="2308" max="2308" width="2" style="179" customWidth="1"/>
    <col min="2309" max="2309" width="24.140625" style="179" customWidth="1"/>
    <col min="2310" max="2310" width="4.28515625" style="179" customWidth="1"/>
    <col min="2311" max="2311" width="9" style="179" customWidth="1"/>
    <col min="2312" max="2312" width="2" style="179" customWidth="1"/>
    <col min="2313" max="2313" width="21.85546875" style="179" customWidth="1"/>
    <col min="2314" max="2314" width="10.140625" style="179" customWidth="1"/>
    <col min="2315" max="2315" width="16" style="179" customWidth="1"/>
    <col min="2316" max="2560" width="9.28515625" style="179"/>
    <col min="2561" max="2561" width="7.85546875" style="179" customWidth="1"/>
    <col min="2562" max="2562" width="2" style="179" customWidth="1"/>
    <col min="2563" max="2563" width="59.140625" style="179" customWidth="1"/>
    <col min="2564" max="2564" width="2" style="179" customWidth="1"/>
    <col min="2565" max="2565" width="24.140625" style="179" customWidth="1"/>
    <col min="2566" max="2566" width="4.28515625" style="179" customWidth="1"/>
    <col min="2567" max="2567" width="9" style="179" customWidth="1"/>
    <col min="2568" max="2568" width="2" style="179" customWidth="1"/>
    <col min="2569" max="2569" width="21.85546875" style="179" customWidth="1"/>
    <col min="2570" max="2570" width="10.140625" style="179" customWidth="1"/>
    <col min="2571" max="2571" width="16" style="179" customWidth="1"/>
    <col min="2572" max="2816" width="9.28515625" style="179"/>
    <col min="2817" max="2817" width="7.85546875" style="179" customWidth="1"/>
    <col min="2818" max="2818" width="2" style="179" customWidth="1"/>
    <col min="2819" max="2819" width="59.140625" style="179" customWidth="1"/>
    <col min="2820" max="2820" width="2" style="179" customWidth="1"/>
    <col min="2821" max="2821" width="24.140625" style="179" customWidth="1"/>
    <col min="2822" max="2822" width="4.28515625" style="179" customWidth="1"/>
    <col min="2823" max="2823" width="9" style="179" customWidth="1"/>
    <col min="2824" max="2824" width="2" style="179" customWidth="1"/>
    <col min="2825" max="2825" width="21.85546875" style="179" customWidth="1"/>
    <col min="2826" max="2826" width="10.140625" style="179" customWidth="1"/>
    <col min="2827" max="2827" width="16" style="179" customWidth="1"/>
    <col min="2828" max="3072" width="9.28515625" style="179"/>
    <col min="3073" max="3073" width="7.85546875" style="179" customWidth="1"/>
    <col min="3074" max="3074" width="2" style="179" customWidth="1"/>
    <col min="3075" max="3075" width="59.140625" style="179" customWidth="1"/>
    <col min="3076" max="3076" width="2" style="179" customWidth="1"/>
    <col min="3077" max="3077" width="24.140625" style="179" customWidth="1"/>
    <col min="3078" max="3078" width="4.28515625" style="179" customWidth="1"/>
    <col min="3079" max="3079" width="9" style="179" customWidth="1"/>
    <col min="3080" max="3080" width="2" style="179" customWidth="1"/>
    <col min="3081" max="3081" width="21.85546875" style="179" customWidth="1"/>
    <col min="3082" max="3082" width="10.140625" style="179" customWidth="1"/>
    <col min="3083" max="3083" width="16" style="179" customWidth="1"/>
    <col min="3084" max="3328" width="9.28515625" style="179"/>
    <col min="3329" max="3329" width="7.85546875" style="179" customWidth="1"/>
    <col min="3330" max="3330" width="2" style="179" customWidth="1"/>
    <col min="3331" max="3331" width="59.140625" style="179" customWidth="1"/>
    <col min="3332" max="3332" width="2" style="179" customWidth="1"/>
    <col min="3333" max="3333" width="24.140625" style="179" customWidth="1"/>
    <col min="3334" max="3334" width="4.28515625" style="179" customWidth="1"/>
    <col min="3335" max="3335" width="9" style="179" customWidth="1"/>
    <col min="3336" max="3336" width="2" style="179" customWidth="1"/>
    <col min="3337" max="3337" width="21.85546875" style="179" customWidth="1"/>
    <col min="3338" max="3338" width="10.140625" style="179" customWidth="1"/>
    <col min="3339" max="3339" width="16" style="179" customWidth="1"/>
    <col min="3340" max="3584" width="9.28515625" style="179"/>
    <col min="3585" max="3585" width="7.85546875" style="179" customWidth="1"/>
    <col min="3586" max="3586" width="2" style="179" customWidth="1"/>
    <col min="3587" max="3587" width="59.140625" style="179" customWidth="1"/>
    <col min="3588" max="3588" width="2" style="179" customWidth="1"/>
    <col min="3589" max="3589" width="24.140625" style="179" customWidth="1"/>
    <col min="3590" max="3590" width="4.28515625" style="179" customWidth="1"/>
    <col min="3591" max="3591" width="9" style="179" customWidth="1"/>
    <col min="3592" max="3592" width="2" style="179" customWidth="1"/>
    <col min="3593" max="3593" width="21.85546875" style="179" customWidth="1"/>
    <col min="3594" max="3594" width="10.140625" style="179" customWidth="1"/>
    <col min="3595" max="3595" width="16" style="179" customWidth="1"/>
    <col min="3596" max="3840" width="9.28515625" style="179"/>
    <col min="3841" max="3841" width="7.85546875" style="179" customWidth="1"/>
    <col min="3842" max="3842" width="2" style="179" customWidth="1"/>
    <col min="3843" max="3843" width="59.140625" style="179" customWidth="1"/>
    <col min="3844" max="3844" width="2" style="179" customWidth="1"/>
    <col min="3845" max="3845" width="24.140625" style="179" customWidth="1"/>
    <col min="3846" max="3846" width="4.28515625" style="179" customWidth="1"/>
    <col min="3847" max="3847" width="9" style="179" customWidth="1"/>
    <col min="3848" max="3848" width="2" style="179" customWidth="1"/>
    <col min="3849" max="3849" width="21.85546875" style="179" customWidth="1"/>
    <col min="3850" max="3850" width="10.140625" style="179" customWidth="1"/>
    <col min="3851" max="3851" width="16" style="179" customWidth="1"/>
    <col min="3852" max="4096" width="9.28515625" style="179"/>
    <col min="4097" max="4097" width="7.85546875" style="179" customWidth="1"/>
    <col min="4098" max="4098" width="2" style="179" customWidth="1"/>
    <col min="4099" max="4099" width="59.140625" style="179" customWidth="1"/>
    <col min="4100" max="4100" width="2" style="179" customWidth="1"/>
    <col min="4101" max="4101" width="24.140625" style="179" customWidth="1"/>
    <col min="4102" max="4102" width="4.28515625" style="179" customWidth="1"/>
    <col min="4103" max="4103" width="9" style="179" customWidth="1"/>
    <col min="4104" max="4104" width="2" style="179" customWidth="1"/>
    <col min="4105" max="4105" width="21.85546875" style="179" customWidth="1"/>
    <col min="4106" max="4106" width="10.140625" style="179" customWidth="1"/>
    <col min="4107" max="4107" width="16" style="179" customWidth="1"/>
    <col min="4108" max="4352" width="9.28515625" style="179"/>
    <col min="4353" max="4353" width="7.85546875" style="179" customWidth="1"/>
    <col min="4354" max="4354" width="2" style="179" customWidth="1"/>
    <col min="4355" max="4355" width="59.140625" style="179" customWidth="1"/>
    <col min="4356" max="4356" width="2" style="179" customWidth="1"/>
    <col min="4357" max="4357" width="24.140625" style="179" customWidth="1"/>
    <col min="4358" max="4358" width="4.28515625" style="179" customWidth="1"/>
    <col min="4359" max="4359" width="9" style="179" customWidth="1"/>
    <col min="4360" max="4360" width="2" style="179" customWidth="1"/>
    <col min="4361" max="4361" width="21.85546875" style="179" customWidth="1"/>
    <col min="4362" max="4362" width="10.140625" style="179" customWidth="1"/>
    <col min="4363" max="4363" width="16" style="179" customWidth="1"/>
    <col min="4364" max="4608" width="9.28515625" style="179"/>
    <col min="4609" max="4609" width="7.85546875" style="179" customWidth="1"/>
    <col min="4610" max="4610" width="2" style="179" customWidth="1"/>
    <col min="4611" max="4611" width="59.140625" style="179" customWidth="1"/>
    <col min="4612" max="4612" width="2" style="179" customWidth="1"/>
    <col min="4613" max="4613" width="24.140625" style="179" customWidth="1"/>
    <col min="4614" max="4614" width="4.28515625" style="179" customWidth="1"/>
    <col min="4615" max="4615" width="9" style="179" customWidth="1"/>
    <col min="4616" max="4616" width="2" style="179" customWidth="1"/>
    <col min="4617" max="4617" width="21.85546875" style="179" customWidth="1"/>
    <col min="4618" max="4618" width="10.140625" style="179" customWidth="1"/>
    <col min="4619" max="4619" width="16" style="179" customWidth="1"/>
    <col min="4620" max="4864" width="9.28515625" style="179"/>
    <col min="4865" max="4865" width="7.85546875" style="179" customWidth="1"/>
    <col min="4866" max="4866" width="2" style="179" customWidth="1"/>
    <col min="4867" max="4867" width="59.140625" style="179" customWidth="1"/>
    <col min="4868" max="4868" width="2" style="179" customWidth="1"/>
    <col min="4869" max="4869" width="24.140625" style="179" customWidth="1"/>
    <col min="4870" max="4870" width="4.28515625" style="179" customWidth="1"/>
    <col min="4871" max="4871" width="9" style="179" customWidth="1"/>
    <col min="4872" max="4872" width="2" style="179" customWidth="1"/>
    <col min="4873" max="4873" width="21.85546875" style="179" customWidth="1"/>
    <col min="4874" max="4874" width="10.140625" style="179" customWidth="1"/>
    <col min="4875" max="4875" width="16" style="179" customWidth="1"/>
    <col min="4876" max="5120" width="9.28515625" style="179"/>
    <col min="5121" max="5121" width="7.85546875" style="179" customWidth="1"/>
    <col min="5122" max="5122" width="2" style="179" customWidth="1"/>
    <col min="5123" max="5123" width="59.140625" style="179" customWidth="1"/>
    <col min="5124" max="5124" width="2" style="179" customWidth="1"/>
    <col min="5125" max="5125" width="24.140625" style="179" customWidth="1"/>
    <col min="5126" max="5126" width="4.28515625" style="179" customWidth="1"/>
    <col min="5127" max="5127" width="9" style="179" customWidth="1"/>
    <col min="5128" max="5128" width="2" style="179" customWidth="1"/>
    <col min="5129" max="5129" width="21.85546875" style="179" customWidth="1"/>
    <col min="5130" max="5130" width="10.140625" style="179" customWidth="1"/>
    <col min="5131" max="5131" width="16" style="179" customWidth="1"/>
    <col min="5132" max="5376" width="9.28515625" style="179"/>
    <col min="5377" max="5377" width="7.85546875" style="179" customWidth="1"/>
    <col min="5378" max="5378" width="2" style="179" customWidth="1"/>
    <col min="5379" max="5379" width="59.140625" style="179" customWidth="1"/>
    <col min="5380" max="5380" width="2" style="179" customWidth="1"/>
    <col min="5381" max="5381" width="24.140625" style="179" customWidth="1"/>
    <col min="5382" max="5382" width="4.28515625" style="179" customWidth="1"/>
    <col min="5383" max="5383" width="9" style="179" customWidth="1"/>
    <col min="5384" max="5384" width="2" style="179" customWidth="1"/>
    <col min="5385" max="5385" width="21.85546875" style="179" customWidth="1"/>
    <col min="5386" max="5386" width="10.140625" style="179" customWidth="1"/>
    <col min="5387" max="5387" width="16" style="179" customWidth="1"/>
    <col min="5388" max="5632" width="9.28515625" style="179"/>
    <col min="5633" max="5633" width="7.85546875" style="179" customWidth="1"/>
    <col min="5634" max="5634" width="2" style="179" customWidth="1"/>
    <col min="5635" max="5635" width="59.140625" style="179" customWidth="1"/>
    <col min="5636" max="5636" width="2" style="179" customWidth="1"/>
    <col min="5637" max="5637" width="24.140625" style="179" customWidth="1"/>
    <col min="5638" max="5638" width="4.28515625" style="179" customWidth="1"/>
    <col min="5639" max="5639" width="9" style="179" customWidth="1"/>
    <col min="5640" max="5640" width="2" style="179" customWidth="1"/>
    <col min="5641" max="5641" width="21.85546875" style="179" customWidth="1"/>
    <col min="5642" max="5642" width="10.140625" style="179" customWidth="1"/>
    <col min="5643" max="5643" width="16" style="179" customWidth="1"/>
    <col min="5644" max="5888" width="9.28515625" style="179"/>
    <col min="5889" max="5889" width="7.85546875" style="179" customWidth="1"/>
    <col min="5890" max="5890" width="2" style="179" customWidth="1"/>
    <col min="5891" max="5891" width="59.140625" style="179" customWidth="1"/>
    <col min="5892" max="5892" width="2" style="179" customWidth="1"/>
    <col min="5893" max="5893" width="24.140625" style="179" customWidth="1"/>
    <col min="5894" max="5894" width="4.28515625" style="179" customWidth="1"/>
    <col min="5895" max="5895" width="9" style="179" customWidth="1"/>
    <col min="5896" max="5896" width="2" style="179" customWidth="1"/>
    <col min="5897" max="5897" width="21.85546875" style="179" customWidth="1"/>
    <col min="5898" max="5898" width="10.140625" style="179" customWidth="1"/>
    <col min="5899" max="5899" width="16" style="179" customWidth="1"/>
    <col min="5900" max="6144" width="9.28515625" style="179"/>
    <col min="6145" max="6145" width="7.85546875" style="179" customWidth="1"/>
    <col min="6146" max="6146" width="2" style="179" customWidth="1"/>
    <col min="6147" max="6147" width="59.140625" style="179" customWidth="1"/>
    <col min="6148" max="6148" width="2" style="179" customWidth="1"/>
    <col min="6149" max="6149" width="24.140625" style="179" customWidth="1"/>
    <col min="6150" max="6150" width="4.28515625" style="179" customWidth="1"/>
    <col min="6151" max="6151" width="9" style="179" customWidth="1"/>
    <col min="6152" max="6152" width="2" style="179" customWidth="1"/>
    <col min="6153" max="6153" width="21.85546875" style="179" customWidth="1"/>
    <col min="6154" max="6154" width="10.140625" style="179" customWidth="1"/>
    <col min="6155" max="6155" width="16" style="179" customWidth="1"/>
    <col min="6156" max="6400" width="9.28515625" style="179"/>
    <col min="6401" max="6401" width="7.85546875" style="179" customWidth="1"/>
    <col min="6402" max="6402" width="2" style="179" customWidth="1"/>
    <col min="6403" max="6403" width="59.140625" style="179" customWidth="1"/>
    <col min="6404" max="6404" width="2" style="179" customWidth="1"/>
    <col min="6405" max="6405" width="24.140625" style="179" customWidth="1"/>
    <col min="6406" max="6406" width="4.28515625" style="179" customWidth="1"/>
    <col min="6407" max="6407" width="9" style="179" customWidth="1"/>
    <col min="6408" max="6408" width="2" style="179" customWidth="1"/>
    <col min="6409" max="6409" width="21.85546875" style="179" customWidth="1"/>
    <col min="6410" max="6410" width="10.140625" style="179" customWidth="1"/>
    <col min="6411" max="6411" width="16" style="179" customWidth="1"/>
    <col min="6412" max="6656" width="9.28515625" style="179"/>
    <col min="6657" max="6657" width="7.85546875" style="179" customWidth="1"/>
    <col min="6658" max="6658" width="2" style="179" customWidth="1"/>
    <col min="6659" max="6659" width="59.140625" style="179" customWidth="1"/>
    <col min="6660" max="6660" width="2" style="179" customWidth="1"/>
    <col min="6661" max="6661" width="24.140625" style="179" customWidth="1"/>
    <col min="6662" max="6662" width="4.28515625" style="179" customWidth="1"/>
    <col min="6663" max="6663" width="9" style="179" customWidth="1"/>
    <col min="6664" max="6664" width="2" style="179" customWidth="1"/>
    <col min="6665" max="6665" width="21.85546875" style="179" customWidth="1"/>
    <col min="6666" max="6666" width="10.140625" style="179" customWidth="1"/>
    <col min="6667" max="6667" width="16" style="179" customWidth="1"/>
    <col min="6668" max="6912" width="9.28515625" style="179"/>
    <col min="6913" max="6913" width="7.85546875" style="179" customWidth="1"/>
    <col min="6914" max="6914" width="2" style="179" customWidth="1"/>
    <col min="6915" max="6915" width="59.140625" style="179" customWidth="1"/>
    <col min="6916" max="6916" width="2" style="179" customWidth="1"/>
    <col min="6917" max="6917" width="24.140625" style="179" customWidth="1"/>
    <col min="6918" max="6918" width="4.28515625" style="179" customWidth="1"/>
    <col min="6919" max="6919" width="9" style="179" customWidth="1"/>
    <col min="6920" max="6920" width="2" style="179" customWidth="1"/>
    <col min="6921" max="6921" width="21.85546875" style="179" customWidth="1"/>
    <col min="6922" max="6922" width="10.140625" style="179" customWidth="1"/>
    <col min="6923" max="6923" width="16" style="179" customWidth="1"/>
    <col min="6924" max="7168" width="9.28515625" style="179"/>
    <col min="7169" max="7169" width="7.85546875" style="179" customWidth="1"/>
    <col min="7170" max="7170" width="2" style="179" customWidth="1"/>
    <col min="7171" max="7171" width="59.140625" style="179" customWidth="1"/>
    <col min="7172" max="7172" width="2" style="179" customWidth="1"/>
    <col min="7173" max="7173" width="24.140625" style="179" customWidth="1"/>
    <col min="7174" max="7174" width="4.28515625" style="179" customWidth="1"/>
    <col min="7175" max="7175" width="9" style="179" customWidth="1"/>
    <col min="7176" max="7176" width="2" style="179" customWidth="1"/>
    <col min="7177" max="7177" width="21.85546875" style="179" customWidth="1"/>
    <col min="7178" max="7178" width="10.140625" style="179" customWidth="1"/>
    <col min="7179" max="7179" width="16" style="179" customWidth="1"/>
    <col min="7180" max="7424" width="9.28515625" style="179"/>
    <col min="7425" max="7425" width="7.85546875" style="179" customWidth="1"/>
    <col min="7426" max="7426" width="2" style="179" customWidth="1"/>
    <col min="7427" max="7427" width="59.140625" style="179" customWidth="1"/>
    <col min="7428" max="7428" width="2" style="179" customWidth="1"/>
    <col min="7429" max="7429" width="24.140625" style="179" customWidth="1"/>
    <col min="7430" max="7430" width="4.28515625" style="179" customWidth="1"/>
    <col min="7431" max="7431" width="9" style="179" customWidth="1"/>
    <col min="7432" max="7432" width="2" style="179" customWidth="1"/>
    <col min="7433" max="7433" width="21.85546875" style="179" customWidth="1"/>
    <col min="7434" max="7434" width="10.140625" style="179" customWidth="1"/>
    <col min="7435" max="7435" width="16" style="179" customWidth="1"/>
    <col min="7436" max="7680" width="9.28515625" style="179"/>
    <col min="7681" max="7681" width="7.85546875" style="179" customWidth="1"/>
    <col min="7682" max="7682" width="2" style="179" customWidth="1"/>
    <col min="7683" max="7683" width="59.140625" style="179" customWidth="1"/>
    <col min="7684" max="7684" width="2" style="179" customWidth="1"/>
    <col min="7685" max="7685" width="24.140625" style="179" customWidth="1"/>
    <col min="7686" max="7686" width="4.28515625" style="179" customWidth="1"/>
    <col min="7687" max="7687" width="9" style="179" customWidth="1"/>
    <col min="7688" max="7688" width="2" style="179" customWidth="1"/>
    <col min="7689" max="7689" width="21.85546875" style="179" customWidth="1"/>
    <col min="7690" max="7690" width="10.140625" style="179" customWidth="1"/>
    <col min="7691" max="7691" width="16" style="179" customWidth="1"/>
    <col min="7692" max="7936" width="9.28515625" style="179"/>
    <col min="7937" max="7937" width="7.85546875" style="179" customWidth="1"/>
    <col min="7938" max="7938" width="2" style="179" customWidth="1"/>
    <col min="7939" max="7939" width="59.140625" style="179" customWidth="1"/>
    <col min="7940" max="7940" width="2" style="179" customWidth="1"/>
    <col min="7941" max="7941" width="24.140625" style="179" customWidth="1"/>
    <col min="7942" max="7942" width="4.28515625" style="179" customWidth="1"/>
    <col min="7943" max="7943" width="9" style="179" customWidth="1"/>
    <col min="7944" max="7944" width="2" style="179" customWidth="1"/>
    <col min="7945" max="7945" width="21.85546875" style="179" customWidth="1"/>
    <col min="7946" max="7946" width="10.140625" style="179" customWidth="1"/>
    <col min="7947" max="7947" width="16" style="179" customWidth="1"/>
    <col min="7948" max="8192" width="9.28515625" style="179"/>
    <col min="8193" max="8193" width="7.85546875" style="179" customWidth="1"/>
    <col min="8194" max="8194" width="2" style="179" customWidth="1"/>
    <col min="8195" max="8195" width="59.140625" style="179" customWidth="1"/>
    <col min="8196" max="8196" width="2" style="179" customWidth="1"/>
    <col min="8197" max="8197" width="24.140625" style="179" customWidth="1"/>
    <col min="8198" max="8198" width="4.28515625" style="179" customWidth="1"/>
    <col min="8199" max="8199" width="9" style="179" customWidth="1"/>
    <col min="8200" max="8200" width="2" style="179" customWidth="1"/>
    <col min="8201" max="8201" width="21.85546875" style="179" customWidth="1"/>
    <col min="8202" max="8202" width="10.140625" style="179" customWidth="1"/>
    <col min="8203" max="8203" width="16" style="179" customWidth="1"/>
    <col min="8204" max="8448" width="9.28515625" style="179"/>
    <col min="8449" max="8449" width="7.85546875" style="179" customWidth="1"/>
    <col min="8450" max="8450" width="2" style="179" customWidth="1"/>
    <col min="8451" max="8451" width="59.140625" style="179" customWidth="1"/>
    <col min="8452" max="8452" width="2" style="179" customWidth="1"/>
    <col min="8453" max="8453" width="24.140625" style="179" customWidth="1"/>
    <col min="8454" max="8454" width="4.28515625" style="179" customWidth="1"/>
    <col min="8455" max="8455" width="9" style="179" customWidth="1"/>
    <col min="8456" max="8456" width="2" style="179" customWidth="1"/>
    <col min="8457" max="8457" width="21.85546875" style="179" customWidth="1"/>
    <col min="8458" max="8458" width="10.140625" style="179" customWidth="1"/>
    <col min="8459" max="8459" width="16" style="179" customWidth="1"/>
    <col min="8460" max="8704" width="9.28515625" style="179"/>
    <col min="8705" max="8705" width="7.85546875" style="179" customWidth="1"/>
    <col min="8706" max="8706" width="2" style="179" customWidth="1"/>
    <col min="8707" max="8707" width="59.140625" style="179" customWidth="1"/>
    <col min="8708" max="8708" width="2" style="179" customWidth="1"/>
    <col min="8709" max="8709" width="24.140625" style="179" customWidth="1"/>
    <col min="8710" max="8710" width="4.28515625" style="179" customWidth="1"/>
    <col min="8711" max="8711" width="9" style="179" customWidth="1"/>
    <col min="8712" max="8712" width="2" style="179" customWidth="1"/>
    <col min="8713" max="8713" width="21.85546875" style="179" customWidth="1"/>
    <col min="8714" max="8714" width="10.140625" style="179" customWidth="1"/>
    <col min="8715" max="8715" width="16" style="179" customWidth="1"/>
    <col min="8716" max="8960" width="9.28515625" style="179"/>
    <col min="8961" max="8961" width="7.85546875" style="179" customWidth="1"/>
    <col min="8962" max="8962" width="2" style="179" customWidth="1"/>
    <col min="8963" max="8963" width="59.140625" style="179" customWidth="1"/>
    <col min="8964" max="8964" width="2" style="179" customWidth="1"/>
    <col min="8965" max="8965" width="24.140625" style="179" customWidth="1"/>
    <col min="8966" max="8966" width="4.28515625" style="179" customWidth="1"/>
    <col min="8967" max="8967" width="9" style="179" customWidth="1"/>
    <col min="8968" max="8968" width="2" style="179" customWidth="1"/>
    <col min="8969" max="8969" width="21.85546875" style="179" customWidth="1"/>
    <col min="8970" max="8970" width="10.140625" style="179" customWidth="1"/>
    <col min="8971" max="8971" width="16" style="179" customWidth="1"/>
    <col min="8972" max="9216" width="9.28515625" style="179"/>
    <col min="9217" max="9217" width="7.85546875" style="179" customWidth="1"/>
    <col min="9218" max="9218" width="2" style="179" customWidth="1"/>
    <col min="9219" max="9219" width="59.140625" style="179" customWidth="1"/>
    <col min="9220" max="9220" width="2" style="179" customWidth="1"/>
    <col min="9221" max="9221" width="24.140625" style="179" customWidth="1"/>
    <col min="9222" max="9222" width="4.28515625" style="179" customWidth="1"/>
    <col min="9223" max="9223" width="9" style="179" customWidth="1"/>
    <col min="9224" max="9224" width="2" style="179" customWidth="1"/>
    <col min="9225" max="9225" width="21.85546875" style="179" customWidth="1"/>
    <col min="9226" max="9226" width="10.140625" style="179" customWidth="1"/>
    <col min="9227" max="9227" width="16" style="179" customWidth="1"/>
    <col min="9228" max="9472" width="9.28515625" style="179"/>
    <col min="9473" max="9473" width="7.85546875" style="179" customWidth="1"/>
    <col min="9474" max="9474" width="2" style="179" customWidth="1"/>
    <col min="9475" max="9475" width="59.140625" style="179" customWidth="1"/>
    <col min="9476" max="9476" width="2" style="179" customWidth="1"/>
    <col min="9477" max="9477" width="24.140625" style="179" customWidth="1"/>
    <col min="9478" max="9478" width="4.28515625" style="179" customWidth="1"/>
    <col min="9479" max="9479" width="9" style="179" customWidth="1"/>
    <col min="9480" max="9480" width="2" style="179" customWidth="1"/>
    <col min="9481" max="9481" width="21.85546875" style="179" customWidth="1"/>
    <col min="9482" max="9482" width="10.140625" style="179" customWidth="1"/>
    <col min="9483" max="9483" width="16" style="179" customWidth="1"/>
    <col min="9484" max="9728" width="9.28515625" style="179"/>
    <col min="9729" max="9729" width="7.85546875" style="179" customWidth="1"/>
    <col min="9730" max="9730" width="2" style="179" customWidth="1"/>
    <col min="9731" max="9731" width="59.140625" style="179" customWidth="1"/>
    <col min="9732" max="9732" width="2" style="179" customWidth="1"/>
    <col min="9733" max="9733" width="24.140625" style="179" customWidth="1"/>
    <col min="9734" max="9734" width="4.28515625" style="179" customWidth="1"/>
    <col min="9735" max="9735" width="9" style="179" customWidth="1"/>
    <col min="9736" max="9736" width="2" style="179" customWidth="1"/>
    <col min="9737" max="9737" width="21.85546875" style="179" customWidth="1"/>
    <col min="9738" max="9738" width="10.140625" style="179" customWidth="1"/>
    <col min="9739" max="9739" width="16" style="179" customWidth="1"/>
    <col min="9740" max="9984" width="9.28515625" style="179"/>
    <col min="9985" max="9985" width="7.85546875" style="179" customWidth="1"/>
    <col min="9986" max="9986" width="2" style="179" customWidth="1"/>
    <col min="9987" max="9987" width="59.140625" style="179" customWidth="1"/>
    <col min="9988" max="9988" width="2" style="179" customWidth="1"/>
    <col min="9989" max="9989" width="24.140625" style="179" customWidth="1"/>
    <col min="9990" max="9990" width="4.28515625" style="179" customWidth="1"/>
    <col min="9991" max="9991" width="9" style="179" customWidth="1"/>
    <col min="9992" max="9992" width="2" style="179" customWidth="1"/>
    <col min="9993" max="9993" width="21.85546875" style="179" customWidth="1"/>
    <col min="9994" max="9994" width="10.140625" style="179" customWidth="1"/>
    <col min="9995" max="9995" width="16" style="179" customWidth="1"/>
    <col min="9996" max="10240" width="9.28515625" style="179"/>
    <col min="10241" max="10241" width="7.85546875" style="179" customWidth="1"/>
    <col min="10242" max="10242" width="2" style="179" customWidth="1"/>
    <col min="10243" max="10243" width="59.140625" style="179" customWidth="1"/>
    <col min="10244" max="10244" width="2" style="179" customWidth="1"/>
    <col min="10245" max="10245" width="24.140625" style="179" customWidth="1"/>
    <col min="10246" max="10246" width="4.28515625" style="179" customWidth="1"/>
    <col min="10247" max="10247" width="9" style="179" customWidth="1"/>
    <col min="10248" max="10248" width="2" style="179" customWidth="1"/>
    <col min="10249" max="10249" width="21.85546875" style="179" customWidth="1"/>
    <col min="10250" max="10250" width="10.140625" style="179" customWidth="1"/>
    <col min="10251" max="10251" width="16" style="179" customWidth="1"/>
    <col min="10252" max="10496" width="9.28515625" style="179"/>
    <col min="10497" max="10497" width="7.85546875" style="179" customWidth="1"/>
    <col min="10498" max="10498" width="2" style="179" customWidth="1"/>
    <col min="10499" max="10499" width="59.140625" style="179" customWidth="1"/>
    <col min="10500" max="10500" width="2" style="179" customWidth="1"/>
    <col min="10501" max="10501" width="24.140625" style="179" customWidth="1"/>
    <col min="10502" max="10502" width="4.28515625" style="179" customWidth="1"/>
    <col min="10503" max="10503" width="9" style="179" customWidth="1"/>
    <col min="10504" max="10504" width="2" style="179" customWidth="1"/>
    <col min="10505" max="10505" width="21.85546875" style="179" customWidth="1"/>
    <col min="10506" max="10506" width="10.140625" style="179" customWidth="1"/>
    <col min="10507" max="10507" width="16" style="179" customWidth="1"/>
    <col min="10508" max="10752" width="9.28515625" style="179"/>
    <col min="10753" max="10753" width="7.85546875" style="179" customWidth="1"/>
    <col min="10754" max="10754" width="2" style="179" customWidth="1"/>
    <col min="10755" max="10755" width="59.140625" style="179" customWidth="1"/>
    <col min="10756" max="10756" width="2" style="179" customWidth="1"/>
    <col min="10757" max="10757" width="24.140625" style="179" customWidth="1"/>
    <col min="10758" max="10758" width="4.28515625" style="179" customWidth="1"/>
    <col min="10759" max="10759" width="9" style="179" customWidth="1"/>
    <col min="10760" max="10760" width="2" style="179" customWidth="1"/>
    <col min="10761" max="10761" width="21.85546875" style="179" customWidth="1"/>
    <col min="10762" max="10762" width="10.140625" style="179" customWidth="1"/>
    <col min="10763" max="10763" width="16" style="179" customWidth="1"/>
    <col min="10764" max="11008" width="9.28515625" style="179"/>
    <col min="11009" max="11009" width="7.85546875" style="179" customWidth="1"/>
    <col min="11010" max="11010" width="2" style="179" customWidth="1"/>
    <col min="11011" max="11011" width="59.140625" style="179" customWidth="1"/>
    <col min="11012" max="11012" width="2" style="179" customWidth="1"/>
    <col min="11013" max="11013" width="24.140625" style="179" customWidth="1"/>
    <col min="11014" max="11014" width="4.28515625" style="179" customWidth="1"/>
    <col min="11015" max="11015" width="9" style="179" customWidth="1"/>
    <col min="11016" max="11016" width="2" style="179" customWidth="1"/>
    <col min="11017" max="11017" width="21.85546875" style="179" customWidth="1"/>
    <col min="11018" max="11018" width="10.140625" style="179" customWidth="1"/>
    <col min="11019" max="11019" width="16" style="179" customWidth="1"/>
    <col min="11020" max="11264" width="9.28515625" style="179"/>
    <col min="11265" max="11265" width="7.85546875" style="179" customWidth="1"/>
    <col min="11266" max="11266" width="2" style="179" customWidth="1"/>
    <col min="11267" max="11267" width="59.140625" style="179" customWidth="1"/>
    <col min="11268" max="11268" width="2" style="179" customWidth="1"/>
    <col min="11269" max="11269" width="24.140625" style="179" customWidth="1"/>
    <col min="11270" max="11270" width="4.28515625" style="179" customWidth="1"/>
    <col min="11271" max="11271" width="9" style="179" customWidth="1"/>
    <col min="11272" max="11272" width="2" style="179" customWidth="1"/>
    <col min="11273" max="11273" width="21.85546875" style="179" customWidth="1"/>
    <col min="11274" max="11274" width="10.140625" style="179" customWidth="1"/>
    <col min="11275" max="11275" width="16" style="179" customWidth="1"/>
    <col min="11276" max="11520" width="9.28515625" style="179"/>
    <col min="11521" max="11521" width="7.85546875" style="179" customWidth="1"/>
    <col min="11522" max="11522" width="2" style="179" customWidth="1"/>
    <col min="11523" max="11523" width="59.140625" style="179" customWidth="1"/>
    <col min="11524" max="11524" width="2" style="179" customWidth="1"/>
    <col min="11525" max="11525" width="24.140625" style="179" customWidth="1"/>
    <col min="11526" max="11526" width="4.28515625" style="179" customWidth="1"/>
    <col min="11527" max="11527" width="9" style="179" customWidth="1"/>
    <col min="11528" max="11528" width="2" style="179" customWidth="1"/>
    <col min="11529" max="11529" width="21.85546875" style="179" customWidth="1"/>
    <col min="11530" max="11530" width="10.140625" style="179" customWidth="1"/>
    <col min="11531" max="11531" width="16" style="179" customWidth="1"/>
    <col min="11532" max="11776" width="9.28515625" style="179"/>
    <col min="11777" max="11777" width="7.85546875" style="179" customWidth="1"/>
    <col min="11778" max="11778" width="2" style="179" customWidth="1"/>
    <col min="11779" max="11779" width="59.140625" style="179" customWidth="1"/>
    <col min="11780" max="11780" width="2" style="179" customWidth="1"/>
    <col min="11781" max="11781" width="24.140625" style="179" customWidth="1"/>
    <col min="11782" max="11782" width="4.28515625" style="179" customWidth="1"/>
    <col min="11783" max="11783" width="9" style="179" customWidth="1"/>
    <col min="11784" max="11784" width="2" style="179" customWidth="1"/>
    <col min="11785" max="11785" width="21.85546875" style="179" customWidth="1"/>
    <col min="11786" max="11786" width="10.140625" style="179" customWidth="1"/>
    <col min="11787" max="11787" width="16" style="179" customWidth="1"/>
    <col min="11788" max="12032" width="9.28515625" style="179"/>
    <col min="12033" max="12033" width="7.85546875" style="179" customWidth="1"/>
    <col min="12034" max="12034" width="2" style="179" customWidth="1"/>
    <col min="12035" max="12035" width="59.140625" style="179" customWidth="1"/>
    <col min="12036" max="12036" width="2" style="179" customWidth="1"/>
    <col min="12037" max="12037" width="24.140625" style="179" customWidth="1"/>
    <col min="12038" max="12038" width="4.28515625" style="179" customWidth="1"/>
    <col min="12039" max="12039" width="9" style="179" customWidth="1"/>
    <col min="12040" max="12040" width="2" style="179" customWidth="1"/>
    <col min="12041" max="12041" width="21.85546875" style="179" customWidth="1"/>
    <col min="12042" max="12042" width="10.140625" style="179" customWidth="1"/>
    <col min="12043" max="12043" width="16" style="179" customWidth="1"/>
    <col min="12044" max="12288" width="9.28515625" style="179"/>
    <col min="12289" max="12289" width="7.85546875" style="179" customWidth="1"/>
    <col min="12290" max="12290" width="2" style="179" customWidth="1"/>
    <col min="12291" max="12291" width="59.140625" style="179" customWidth="1"/>
    <col min="12292" max="12292" width="2" style="179" customWidth="1"/>
    <col min="12293" max="12293" width="24.140625" style="179" customWidth="1"/>
    <col min="12294" max="12294" width="4.28515625" style="179" customWidth="1"/>
    <col min="12295" max="12295" width="9" style="179" customWidth="1"/>
    <col min="12296" max="12296" width="2" style="179" customWidth="1"/>
    <col min="12297" max="12297" width="21.85546875" style="179" customWidth="1"/>
    <col min="12298" max="12298" width="10.140625" style="179" customWidth="1"/>
    <col min="12299" max="12299" width="16" style="179" customWidth="1"/>
    <col min="12300" max="12544" width="9.28515625" style="179"/>
    <col min="12545" max="12545" width="7.85546875" style="179" customWidth="1"/>
    <col min="12546" max="12546" width="2" style="179" customWidth="1"/>
    <col min="12547" max="12547" width="59.140625" style="179" customWidth="1"/>
    <col min="12548" max="12548" width="2" style="179" customWidth="1"/>
    <col min="12549" max="12549" width="24.140625" style="179" customWidth="1"/>
    <col min="12550" max="12550" width="4.28515625" style="179" customWidth="1"/>
    <col min="12551" max="12551" width="9" style="179" customWidth="1"/>
    <col min="12552" max="12552" width="2" style="179" customWidth="1"/>
    <col min="12553" max="12553" width="21.85546875" style="179" customWidth="1"/>
    <col min="12554" max="12554" width="10.140625" style="179" customWidth="1"/>
    <col min="12555" max="12555" width="16" style="179" customWidth="1"/>
    <col min="12556" max="12800" width="9.28515625" style="179"/>
    <col min="12801" max="12801" width="7.85546875" style="179" customWidth="1"/>
    <col min="12802" max="12802" width="2" style="179" customWidth="1"/>
    <col min="12803" max="12803" width="59.140625" style="179" customWidth="1"/>
    <col min="12804" max="12804" width="2" style="179" customWidth="1"/>
    <col min="12805" max="12805" width="24.140625" style="179" customWidth="1"/>
    <col min="12806" max="12806" width="4.28515625" style="179" customWidth="1"/>
    <col min="12807" max="12807" width="9" style="179" customWidth="1"/>
    <col min="12808" max="12808" width="2" style="179" customWidth="1"/>
    <col min="12809" max="12809" width="21.85546875" style="179" customWidth="1"/>
    <col min="12810" max="12810" width="10.140625" style="179" customWidth="1"/>
    <col min="12811" max="12811" width="16" style="179" customWidth="1"/>
    <col min="12812" max="13056" width="9.28515625" style="179"/>
    <col min="13057" max="13057" width="7.85546875" style="179" customWidth="1"/>
    <col min="13058" max="13058" width="2" style="179" customWidth="1"/>
    <col min="13059" max="13059" width="59.140625" style="179" customWidth="1"/>
    <col min="13060" max="13060" width="2" style="179" customWidth="1"/>
    <col min="13061" max="13061" width="24.140625" style="179" customWidth="1"/>
    <col min="13062" max="13062" width="4.28515625" style="179" customWidth="1"/>
    <col min="13063" max="13063" width="9" style="179" customWidth="1"/>
    <col min="13064" max="13064" width="2" style="179" customWidth="1"/>
    <col min="13065" max="13065" width="21.85546875" style="179" customWidth="1"/>
    <col min="13066" max="13066" width="10.140625" style="179" customWidth="1"/>
    <col min="13067" max="13067" width="16" style="179" customWidth="1"/>
    <col min="13068" max="13312" width="9.28515625" style="179"/>
    <col min="13313" max="13313" width="7.85546875" style="179" customWidth="1"/>
    <col min="13314" max="13314" width="2" style="179" customWidth="1"/>
    <col min="13315" max="13315" width="59.140625" style="179" customWidth="1"/>
    <col min="13316" max="13316" width="2" style="179" customWidth="1"/>
    <col min="13317" max="13317" width="24.140625" style="179" customWidth="1"/>
    <col min="13318" max="13318" width="4.28515625" style="179" customWidth="1"/>
    <col min="13319" max="13319" width="9" style="179" customWidth="1"/>
    <col min="13320" max="13320" width="2" style="179" customWidth="1"/>
    <col min="13321" max="13321" width="21.85546875" style="179" customWidth="1"/>
    <col min="13322" max="13322" width="10.140625" style="179" customWidth="1"/>
    <col min="13323" max="13323" width="16" style="179" customWidth="1"/>
    <col min="13324" max="13568" width="9.28515625" style="179"/>
    <col min="13569" max="13569" width="7.85546875" style="179" customWidth="1"/>
    <col min="13570" max="13570" width="2" style="179" customWidth="1"/>
    <col min="13571" max="13571" width="59.140625" style="179" customWidth="1"/>
    <col min="13572" max="13572" width="2" style="179" customWidth="1"/>
    <col min="13573" max="13573" width="24.140625" style="179" customWidth="1"/>
    <col min="13574" max="13574" width="4.28515625" style="179" customWidth="1"/>
    <col min="13575" max="13575" width="9" style="179" customWidth="1"/>
    <col min="13576" max="13576" width="2" style="179" customWidth="1"/>
    <col min="13577" max="13577" width="21.85546875" style="179" customWidth="1"/>
    <col min="13578" max="13578" width="10.140625" style="179" customWidth="1"/>
    <col min="13579" max="13579" width="16" style="179" customWidth="1"/>
    <col min="13580" max="13824" width="9.28515625" style="179"/>
    <col min="13825" max="13825" width="7.85546875" style="179" customWidth="1"/>
    <col min="13826" max="13826" width="2" style="179" customWidth="1"/>
    <col min="13827" max="13827" width="59.140625" style="179" customWidth="1"/>
    <col min="13828" max="13828" width="2" style="179" customWidth="1"/>
    <col min="13829" max="13829" width="24.140625" style="179" customWidth="1"/>
    <col min="13830" max="13830" width="4.28515625" style="179" customWidth="1"/>
    <col min="13831" max="13831" width="9" style="179" customWidth="1"/>
    <col min="13832" max="13832" width="2" style="179" customWidth="1"/>
    <col min="13833" max="13833" width="21.85546875" style="179" customWidth="1"/>
    <col min="13834" max="13834" width="10.140625" style="179" customWidth="1"/>
    <col min="13835" max="13835" width="16" style="179" customWidth="1"/>
    <col min="13836" max="14080" width="9.28515625" style="179"/>
    <col min="14081" max="14081" width="7.85546875" style="179" customWidth="1"/>
    <col min="14082" max="14082" width="2" style="179" customWidth="1"/>
    <col min="14083" max="14083" width="59.140625" style="179" customWidth="1"/>
    <col min="14084" max="14084" width="2" style="179" customWidth="1"/>
    <col min="14085" max="14085" width="24.140625" style="179" customWidth="1"/>
    <col min="14086" max="14086" width="4.28515625" style="179" customWidth="1"/>
    <col min="14087" max="14087" width="9" style="179" customWidth="1"/>
    <col min="14088" max="14088" width="2" style="179" customWidth="1"/>
    <col min="14089" max="14089" width="21.85546875" style="179" customWidth="1"/>
    <col min="14090" max="14090" width="10.140625" style="179" customWidth="1"/>
    <col min="14091" max="14091" width="16" style="179" customWidth="1"/>
    <col min="14092" max="14336" width="9.28515625" style="179"/>
    <col min="14337" max="14337" width="7.85546875" style="179" customWidth="1"/>
    <col min="14338" max="14338" width="2" style="179" customWidth="1"/>
    <col min="14339" max="14339" width="59.140625" style="179" customWidth="1"/>
    <col min="14340" max="14340" width="2" style="179" customWidth="1"/>
    <col min="14341" max="14341" width="24.140625" style="179" customWidth="1"/>
    <col min="14342" max="14342" width="4.28515625" style="179" customWidth="1"/>
    <col min="14343" max="14343" width="9" style="179" customWidth="1"/>
    <col min="14344" max="14344" width="2" style="179" customWidth="1"/>
    <col min="14345" max="14345" width="21.85546875" style="179" customWidth="1"/>
    <col min="14346" max="14346" width="10.140625" style="179" customWidth="1"/>
    <col min="14347" max="14347" width="16" style="179" customWidth="1"/>
    <col min="14348" max="14592" width="9.28515625" style="179"/>
    <col min="14593" max="14593" width="7.85546875" style="179" customWidth="1"/>
    <col min="14594" max="14594" width="2" style="179" customWidth="1"/>
    <col min="14595" max="14595" width="59.140625" style="179" customWidth="1"/>
    <col min="14596" max="14596" width="2" style="179" customWidth="1"/>
    <col min="14597" max="14597" width="24.140625" style="179" customWidth="1"/>
    <col min="14598" max="14598" width="4.28515625" style="179" customWidth="1"/>
    <col min="14599" max="14599" width="9" style="179" customWidth="1"/>
    <col min="14600" max="14600" width="2" style="179" customWidth="1"/>
    <col min="14601" max="14601" width="21.85546875" style="179" customWidth="1"/>
    <col min="14602" max="14602" width="10.140625" style="179" customWidth="1"/>
    <col min="14603" max="14603" width="16" style="179" customWidth="1"/>
    <col min="14604" max="14848" width="9.28515625" style="179"/>
    <col min="14849" max="14849" width="7.85546875" style="179" customWidth="1"/>
    <col min="14850" max="14850" width="2" style="179" customWidth="1"/>
    <col min="14851" max="14851" width="59.140625" style="179" customWidth="1"/>
    <col min="14852" max="14852" width="2" style="179" customWidth="1"/>
    <col min="14853" max="14853" width="24.140625" style="179" customWidth="1"/>
    <col min="14854" max="14854" width="4.28515625" style="179" customWidth="1"/>
    <col min="14855" max="14855" width="9" style="179" customWidth="1"/>
    <col min="14856" max="14856" width="2" style="179" customWidth="1"/>
    <col min="14857" max="14857" width="21.85546875" style="179" customWidth="1"/>
    <col min="14858" max="14858" width="10.140625" style="179" customWidth="1"/>
    <col min="14859" max="14859" width="16" style="179" customWidth="1"/>
    <col min="14860" max="15104" width="9.28515625" style="179"/>
    <col min="15105" max="15105" width="7.85546875" style="179" customWidth="1"/>
    <col min="15106" max="15106" width="2" style="179" customWidth="1"/>
    <col min="15107" max="15107" width="59.140625" style="179" customWidth="1"/>
    <col min="15108" max="15108" width="2" style="179" customWidth="1"/>
    <col min="15109" max="15109" width="24.140625" style="179" customWidth="1"/>
    <col min="15110" max="15110" width="4.28515625" style="179" customWidth="1"/>
    <col min="15111" max="15111" width="9" style="179" customWidth="1"/>
    <col min="15112" max="15112" width="2" style="179" customWidth="1"/>
    <col min="15113" max="15113" width="21.85546875" style="179" customWidth="1"/>
    <col min="15114" max="15114" width="10.140625" style="179" customWidth="1"/>
    <col min="15115" max="15115" width="16" style="179" customWidth="1"/>
    <col min="15116" max="15360" width="9.28515625" style="179"/>
    <col min="15361" max="15361" width="7.85546875" style="179" customWidth="1"/>
    <col min="15362" max="15362" width="2" style="179" customWidth="1"/>
    <col min="15363" max="15363" width="59.140625" style="179" customWidth="1"/>
    <col min="15364" max="15364" width="2" style="179" customWidth="1"/>
    <col min="15365" max="15365" width="24.140625" style="179" customWidth="1"/>
    <col min="15366" max="15366" width="4.28515625" style="179" customWidth="1"/>
    <col min="15367" max="15367" width="9" style="179" customWidth="1"/>
    <col min="15368" max="15368" width="2" style="179" customWidth="1"/>
    <col min="15369" max="15369" width="21.85546875" style="179" customWidth="1"/>
    <col min="15370" max="15370" width="10.140625" style="179" customWidth="1"/>
    <col min="15371" max="15371" width="16" style="179" customWidth="1"/>
    <col min="15372" max="15616" width="9.28515625" style="179"/>
    <col min="15617" max="15617" width="7.85546875" style="179" customWidth="1"/>
    <col min="15618" max="15618" width="2" style="179" customWidth="1"/>
    <col min="15619" max="15619" width="59.140625" style="179" customWidth="1"/>
    <col min="15620" max="15620" width="2" style="179" customWidth="1"/>
    <col min="15621" max="15621" width="24.140625" style="179" customWidth="1"/>
    <col min="15622" max="15622" width="4.28515625" style="179" customWidth="1"/>
    <col min="15623" max="15623" width="9" style="179" customWidth="1"/>
    <col min="15624" max="15624" width="2" style="179" customWidth="1"/>
    <col min="15625" max="15625" width="21.85546875" style="179" customWidth="1"/>
    <col min="15626" max="15626" width="10.140625" style="179" customWidth="1"/>
    <col min="15627" max="15627" width="16" style="179" customWidth="1"/>
    <col min="15628" max="15872" width="9.28515625" style="179"/>
    <col min="15873" max="15873" width="7.85546875" style="179" customWidth="1"/>
    <col min="15874" max="15874" width="2" style="179" customWidth="1"/>
    <col min="15875" max="15875" width="59.140625" style="179" customWidth="1"/>
    <col min="15876" max="15876" width="2" style="179" customWidth="1"/>
    <col min="15877" max="15877" width="24.140625" style="179" customWidth="1"/>
    <col min="15878" max="15878" width="4.28515625" style="179" customWidth="1"/>
    <col min="15879" max="15879" width="9" style="179" customWidth="1"/>
    <col min="15880" max="15880" width="2" style="179" customWidth="1"/>
    <col min="15881" max="15881" width="21.85546875" style="179" customWidth="1"/>
    <col min="15882" max="15882" width="10.140625" style="179" customWidth="1"/>
    <col min="15883" max="15883" width="16" style="179" customWidth="1"/>
    <col min="15884" max="16128" width="9.28515625" style="179"/>
    <col min="16129" max="16129" width="7.85546875" style="179" customWidth="1"/>
    <col min="16130" max="16130" width="2" style="179" customWidth="1"/>
    <col min="16131" max="16131" width="59.140625" style="179" customWidth="1"/>
    <col min="16132" max="16132" width="2" style="179" customWidth="1"/>
    <col min="16133" max="16133" width="24.140625" style="179" customWidth="1"/>
    <col min="16134" max="16134" width="4.28515625" style="179" customWidth="1"/>
    <col min="16135" max="16135" width="9" style="179" customWidth="1"/>
    <col min="16136" max="16136" width="2" style="179" customWidth="1"/>
    <col min="16137" max="16137" width="21.85546875" style="179" customWidth="1"/>
    <col min="16138" max="16138" width="10.140625" style="179" customWidth="1"/>
    <col min="16139" max="16139" width="16" style="179" customWidth="1"/>
    <col min="16140" max="16384" width="9.28515625" style="179"/>
  </cols>
  <sheetData>
    <row r="1" spans="1:11" ht="27.75" customHeight="1" thickBot="1">
      <c r="A1" s="181" t="s">
        <v>571</v>
      </c>
      <c r="B1" s="328" t="s">
        <v>56</v>
      </c>
      <c r="C1" s="328"/>
      <c r="D1" s="328" t="s">
        <v>572</v>
      </c>
      <c r="E1" s="328"/>
      <c r="F1" s="328"/>
      <c r="G1" s="328"/>
      <c r="H1" s="328" t="s">
        <v>573</v>
      </c>
      <c r="I1" s="328"/>
      <c r="J1" s="182" t="s">
        <v>574</v>
      </c>
      <c r="K1" s="256" t="s">
        <v>575</v>
      </c>
    </row>
    <row r="2" spans="1:11" ht="15.75" customHeight="1">
      <c r="A2" s="183" t="s">
        <v>576</v>
      </c>
      <c r="B2" s="184"/>
      <c r="C2" s="184"/>
      <c r="D2" s="184"/>
      <c r="E2" s="184"/>
      <c r="F2" s="184"/>
      <c r="G2" s="184"/>
      <c r="H2" s="184"/>
      <c r="I2" s="184"/>
      <c r="J2" s="184"/>
      <c r="K2" s="257"/>
    </row>
    <row r="3" spans="1:11" ht="30" customHeight="1">
      <c r="A3" s="186" t="s">
        <v>79</v>
      </c>
      <c r="B3" s="329" t="s">
        <v>577</v>
      </c>
      <c r="C3" s="330"/>
      <c r="D3" s="329" t="s">
        <v>578</v>
      </c>
      <c r="E3" s="330"/>
      <c r="F3" s="330"/>
      <c r="G3" s="330"/>
      <c r="H3" s="329" t="s">
        <v>579</v>
      </c>
      <c r="I3" s="330"/>
      <c r="J3" s="187">
        <v>1</v>
      </c>
      <c r="K3" s="258"/>
    </row>
    <row r="4" spans="1:11" ht="30" customHeight="1">
      <c r="A4" s="186" t="s">
        <v>124</v>
      </c>
      <c r="B4" s="329" t="s">
        <v>580</v>
      </c>
      <c r="C4" s="330"/>
      <c r="D4" s="329" t="s">
        <v>581</v>
      </c>
      <c r="E4" s="330"/>
      <c r="F4" s="330"/>
      <c r="G4" s="330"/>
      <c r="H4" s="329" t="s">
        <v>582</v>
      </c>
      <c r="I4" s="330"/>
      <c r="J4" s="187">
        <v>2</v>
      </c>
      <c r="K4" s="258"/>
    </row>
    <row r="5" spans="1:11" ht="30" customHeight="1">
      <c r="A5" s="186" t="s">
        <v>117</v>
      </c>
      <c r="B5" s="329" t="s">
        <v>583</v>
      </c>
      <c r="C5" s="330"/>
      <c r="D5" s="329" t="s">
        <v>584</v>
      </c>
      <c r="E5" s="330"/>
      <c r="F5" s="330"/>
      <c r="G5" s="330"/>
      <c r="H5" s="329" t="s">
        <v>585</v>
      </c>
      <c r="I5" s="330"/>
      <c r="J5" s="187">
        <v>1</v>
      </c>
      <c r="K5" s="258"/>
    </row>
    <row r="6" spans="1:11" ht="30" customHeight="1">
      <c r="A6" s="186" t="s">
        <v>123</v>
      </c>
      <c r="B6" s="329" t="s">
        <v>586</v>
      </c>
      <c r="C6" s="330"/>
      <c r="D6" s="329" t="s">
        <v>587</v>
      </c>
      <c r="E6" s="330"/>
      <c r="F6" s="330"/>
      <c r="G6" s="330"/>
      <c r="H6" s="329" t="s">
        <v>588</v>
      </c>
      <c r="I6" s="330"/>
      <c r="J6" s="187">
        <v>1</v>
      </c>
      <c r="K6" s="258"/>
    </row>
    <row r="7" spans="1:11" ht="30" customHeight="1">
      <c r="A7" s="186" t="s">
        <v>589</v>
      </c>
      <c r="B7" s="329" t="s">
        <v>590</v>
      </c>
      <c r="C7" s="330"/>
      <c r="D7" s="329" t="s">
        <v>591</v>
      </c>
      <c r="E7" s="330"/>
      <c r="F7" s="330"/>
      <c r="G7" s="330"/>
      <c r="H7" s="329" t="s">
        <v>592</v>
      </c>
      <c r="I7" s="330"/>
      <c r="J7" s="187">
        <v>1</v>
      </c>
      <c r="K7" s="258"/>
    </row>
    <row r="8" spans="1:11" ht="30" customHeight="1">
      <c r="A8" s="186" t="s">
        <v>126</v>
      </c>
      <c r="B8" s="329" t="s">
        <v>593</v>
      </c>
      <c r="C8" s="330"/>
      <c r="D8" s="329" t="s">
        <v>594</v>
      </c>
      <c r="E8" s="330"/>
      <c r="F8" s="330"/>
      <c r="G8" s="330"/>
      <c r="H8" s="329" t="s">
        <v>595</v>
      </c>
      <c r="I8" s="330"/>
      <c r="J8" s="187">
        <v>1</v>
      </c>
      <c r="K8" s="258"/>
    </row>
    <row r="9" spans="1:11" ht="30" customHeight="1">
      <c r="A9" s="186" t="s">
        <v>596</v>
      </c>
      <c r="B9" s="329" t="s">
        <v>597</v>
      </c>
      <c r="C9" s="330"/>
      <c r="D9" s="329" t="s">
        <v>598</v>
      </c>
      <c r="E9" s="330"/>
      <c r="F9" s="330"/>
      <c r="G9" s="330"/>
      <c r="H9" s="329" t="s">
        <v>599</v>
      </c>
      <c r="I9" s="330"/>
      <c r="J9" s="187">
        <v>1</v>
      </c>
      <c r="K9" s="258"/>
    </row>
    <row r="10" spans="1:11" ht="30" customHeight="1">
      <c r="A10" s="186" t="s">
        <v>149</v>
      </c>
      <c r="B10" s="329" t="s">
        <v>600</v>
      </c>
      <c r="C10" s="330"/>
      <c r="D10" s="329" t="s">
        <v>601</v>
      </c>
      <c r="E10" s="330"/>
      <c r="F10" s="330"/>
      <c r="G10" s="330"/>
      <c r="H10" s="329" t="s">
        <v>602</v>
      </c>
      <c r="I10" s="330"/>
      <c r="J10" s="187">
        <v>1</v>
      </c>
      <c r="K10" s="258"/>
    </row>
    <row r="11" spans="1:11" ht="30" customHeight="1">
      <c r="A11" s="186" t="s">
        <v>144</v>
      </c>
      <c r="B11" s="329" t="s">
        <v>603</v>
      </c>
      <c r="C11" s="330"/>
      <c r="D11" s="329" t="s">
        <v>604</v>
      </c>
      <c r="E11" s="330"/>
      <c r="F11" s="330"/>
      <c r="G11" s="330"/>
      <c r="H11" s="329" t="s">
        <v>605</v>
      </c>
      <c r="I11" s="330"/>
      <c r="J11" s="187">
        <v>1</v>
      </c>
      <c r="K11" s="258"/>
    </row>
    <row r="12" spans="1:11" ht="30" customHeight="1">
      <c r="A12" s="186" t="s">
        <v>606</v>
      </c>
      <c r="B12" s="329" t="s">
        <v>607</v>
      </c>
      <c r="C12" s="330"/>
      <c r="D12" s="329" t="s">
        <v>608</v>
      </c>
      <c r="E12" s="330"/>
      <c r="F12" s="330"/>
      <c r="G12" s="330"/>
      <c r="H12" s="329" t="s">
        <v>1</v>
      </c>
      <c r="I12" s="330"/>
      <c r="J12" s="187">
        <v>3</v>
      </c>
      <c r="K12" s="258"/>
    </row>
    <row r="13" spans="1:11" ht="30" customHeight="1">
      <c r="A13" s="186" t="s">
        <v>609</v>
      </c>
      <c r="B13" s="329" t="s">
        <v>610</v>
      </c>
      <c r="C13" s="330"/>
      <c r="D13" s="329" t="s">
        <v>611</v>
      </c>
      <c r="E13" s="330"/>
      <c r="F13" s="330"/>
      <c r="G13" s="330"/>
      <c r="H13" s="329" t="s">
        <v>1</v>
      </c>
      <c r="I13" s="330"/>
      <c r="J13" s="187">
        <v>7</v>
      </c>
      <c r="K13" s="258"/>
    </row>
    <row r="14" spans="1:11" ht="30" customHeight="1">
      <c r="A14" s="186" t="s">
        <v>612</v>
      </c>
      <c r="B14" s="329" t="s">
        <v>613</v>
      </c>
      <c r="C14" s="330"/>
      <c r="D14" s="329" t="s">
        <v>614</v>
      </c>
      <c r="E14" s="330"/>
      <c r="F14" s="330"/>
      <c r="G14" s="330"/>
      <c r="H14" s="329" t="s">
        <v>1</v>
      </c>
      <c r="I14" s="330"/>
      <c r="J14" s="187">
        <v>2</v>
      </c>
      <c r="K14" s="258"/>
    </row>
    <row r="15" spans="1:11" ht="30" customHeight="1" thickBot="1">
      <c r="A15" s="186" t="s">
        <v>615</v>
      </c>
      <c r="B15" s="329" t="s">
        <v>616</v>
      </c>
      <c r="C15" s="330"/>
      <c r="D15" s="329" t="s">
        <v>617</v>
      </c>
      <c r="E15" s="330"/>
      <c r="F15" s="330"/>
      <c r="G15" s="330"/>
      <c r="H15" s="329" t="s">
        <v>1</v>
      </c>
      <c r="I15" s="330"/>
      <c r="J15" s="187">
        <v>1</v>
      </c>
      <c r="K15" s="258"/>
    </row>
    <row r="16" spans="1:11" ht="30" customHeight="1" thickBot="1">
      <c r="A16" s="188"/>
      <c r="B16" s="189" t="s">
        <v>618</v>
      </c>
      <c r="C16" s="190"/>
      <c r="D16" s="190"/>
      <c r="E16" s="190"/>
      <c r="F16" s="190"/>
      <c r="G16" s="190"/>
      <c r="H16" s="190"/>
      <c r="I16" s="190"/>
      <c r="J16" s="190"/>
      <c r="K16" s="191">
        <f>SUM(K3:K15)</f>
        <v>0</v>
      </c>
    </row>
    <row r="17" spans="1:11" ht="15" thickBot="1">
      <c r="A17" s="188"/>
      <c r="B17" s="190" t="s">
        <v>619</v>
      </c>
      <c r="C17" s="190"/>
      <c r="D17" s="190"/>
      <c r="E17" s="190"/>
      <c r="F17" s="190"/>
      <c r="G17" s="190"/>
      <c r="H17" s="190"/>
      <c r="I17" s="190"/>
      <c r="J17" s="190"/>
      <c r="K17" s="192">
        <f>K16*(30/100)</f>
        <v>0</v>
      </c>
    </row>
    <row r="18" spans="1:11" ht="15" thickBot="1">
      <c r="A18" s="188"/>
      <c r="B18" s="189" t="s">
        <v>620</v>
      </c>
      <c r="C18" s="190"/>
      <c r="D18" s="190"/>
      <c r="E18" s="190"/>
      <c r="F18" s="190"/>
      <c r="G18" s="190"/>
      <c r="H18" s="190"/>
      <c r="I18" s="190"/>
      <c r="J18" s="190"/>
      <c r="K18" s="191">
        <f>K16+K17</f>
        <v>0</v>
      </c>
    </row>
    <row r="19" spans="1:11">
      <c r="A19" s="193"/>
      <c r="B19" s="193"/>
      <c r="C19" s="193"/>
      <c r="D19" s="193"/>
      <c r="E19" s="193"/>
      <c r="F19" s="193"/>
      <c r="G19" s="193"/>
      <c r="H19" s="193"/>
      <c r="I19" s="193"/>
      <c r="J19" s="193"/>
      <c r="K19" s="193"/>
    </row>
    <row r="20" spans="1:11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3"/>
    </row>
    <row r="26" spans="1:11" ht="42" customHeight="1"/>
    <row r="27" spans="1:11" s="185" customFormat="1" ht="30" customHeight="1">
      <c r="A27" s="180"/>
      <c r="B27" s="180"/>
      <c r="C27" s="180"/>
      <c r="D27" s="180"/>
      <c r="E27" s="180"/>
      <c r="F27" s="180"/>
      <c r="G27" s="180"/>
      <c r="H27" s="180"/>
      <c r="I27" s="180"/>
      <c r="J27" s="180"/>
      <c r="K27" s="180"/>
    </row>
    <row r="28" spans="1:11" s="185" customFormat="1" ht="30" customHeight="1">
      <c r="A28" s="180"/>
      <c r="B28" s="180"/>
      <c r="C28" s="180"/>
      <c r="D28" s="180"/>
      <c r="E28" s="180"/>
      <c r="F28" s="180"/>
      <c r="G28" s="180"/>
      <c r="H28" s="180"/>
      <c r="I28" s="180"/>
      <c r="J28" s="180"/>
      <c r="K28" s="180"/>
    </row>
    <row r="29" spans="1:11" s="185" customFormat="1" ht="30" customHeight="1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</row>
    <row r="30" spans="1:11" s="185" customFormat="1" ht="20.100000000000001" customHeight="1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</row>
    <row r="31" spans="1:11" s="185" customFormat="1" ht="20.100000000000001" customHeight="1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</row>
    <row r="32" spans="1:11" s="185" customFormat="1" ht="20.100000000000001" customHeight="1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80"/>
    </row>
    <row r="33" spans="1:11" s="185" customFormat="1" ht="30" customHeight="1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80"/>
    </row>
    <row r="34" spans="1:11" s="185" customFormat="1" ht="30" customHeight="1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80"/>
    </row>
    <row r="35" spans="1:11" s="185" customFormat="1" ht="30" customHeight="1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80"/>
    </row>
    <row r="36" spans="1:11" s="185" customFormat="1" ht="20.100000000000001" customHeight="1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80"/>
    </row>
    <row r="37" spans="1:11" s="185" customFormat="1" ht="20.100000000000001" customHeight="1">
      <c r="A37" s="180"/>
      <c r="B37" s="180"/>
      <c r="C37" s="180"/>
      <c r="D37" s="180"/>
      <c r="E37" s="180"/>
      <c r="F37" s="180"/>
      <c r="G37" s="180"/>
      <c r="H37" s="180"/>
      <c r="I37" s="180"/>
      <c r="J37" s="180"/>
      <c r="K37" s="180"/>
    </row>
    <row r="38" spans="1:11" s="185" customFormat="1" ht="20.100000000000001" customHeight="1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80"/>
    </row>
    <row r="39" spans="1:11" s="185" customFormat="1" ht="20.100000000000001" customHeight="1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80"/>
    </row>
    <row r="40" spans="1:11" s="185" customFormat="1" ht="20.100000000000001" customHeight="1">
      <c r="A40" s="180"/>
      <c r="B40" s="180"/>
      <c r="C40" s="180"/>
      <c r="D40" s="180"/>
      <c r="E40" s="180"/>
      <c r="F40" s="180"/>
      <c r="G40" s="180"/>
      <c r="H40" s="180"/>
      <c r="I40" s="180"/>
      <c r="J40" s="180"/>
      <c r="K40" s="180"/>
    </row>
    <row r="41" spans="1:11" s="185" customFormat="1" ht="30" customHeight="1">
      <c r="A41" s="180"/>
      <c r="B41" s="180"/>
      <c r="C41" s="180"/>
      <c r="D41" s="180"/>
      <c r="E41" s="180"/>
      <c r="F41" s="180"/>
      <c r="G41" s="180"/>
      <c r="H41" s="180"/>
      <c r="I41" s="180"/>
      <c r="J41" s="180"/>
      <c r="K41" s="180"/>
    </row>
    <row r="42" spans="1:11" s="185" customFormat="1" ht="30" customHeight="1">
      <c r="A42" s="180"/>
      <c r="B42" s="180"/>
      <c r="C42" s="180"/>
      <c r="D42" s="180"/>
      <c r="E42" s="180"/>
      <c r="F42" s="180"/>
      <c r="G42" s="180"/>
      <c r="H42" s="180"/>
      <c r="I42" s="180"/>
      <c r="J42" s="180"/>
      <c r="K42" s="180"/>
    </row>
    <row r="43" spans="1:11" s="185" customFormat="1" ht="30" customHeight="1">
      <c r="A43" s="180"/>
      <c r="B43" s="180"/>
      <c r="C43" s="180"/>
      <c r="D43" s="180"/>
      <c r="E43" s="180"/>
      <c r="F43" s="180"/>
      <c r="G43" s="180"/>
      <c r="H43" s="180"/>
      <c r="I43" s="180"/>
      <c r="J43" s="180"/>
      <c r="K43" s="180"/>
    </row>
    <row r="44" spans="1:11" s="185" customFormat="1" ht="30" customHeight="1">
      <c r="A44" s="180"/>
      <c r="B44" s="180"/>
      <c r="C44" s="180"/>
      <c r="D44" s="180"/>
      <c r="E44" s="180"/>
      <c r="F44" s="180"/>
      <c r="G44" s="180"/>
      <c r="H44" s="180"/>
      <c r="I44" s="180"/>
      <c r="J44" s="180"/>
      <c r="K44" s="180"/>
    </row>
    <row r="45" spans="1:11" s="185" customFormat="1" ht="30" customHeight="1">
      <c r="A45" s="180"/>
      <c r="B45" s="180"/>
      <c r="C45" s="180"/>
      <c r="D45" s="180"/>
      <c r="E45" s="180"/>
      <c r="F45" s="180"/>
      <c r="G45" s="180"/>
      <c r="H45" s="180"/>
      <c r="I45" s="180"/>
      <c r="J45" s="180"/>
      <c r="K45" s="180"/>
    </row>
  </sheetData>
  <sheetProtection sheet="1" objects="1" scenarios="1"/>
  <mergeCells count="42">
    <mergeCell ref="B14:C14"/>
    <mergeCell ref="D14:G14"/>
    <mergeCell ref="H14:I14"/>
    <mergeCell ref="B15:C15"/>
    <mergeCell ref="D15:G15"/>
    <mergeCell ref="H15:I15"/>
    <mergeCell ref="B12:C12"/>
    <mergeCell ref="D12:G12"/>
    <mergeCell ref="H12:I12"/>
    <mergeCell ref="B13:C13"/>
    <mergeCell ref="D13:G13"/>
    <mergeCell ref="H13:I13"/>
    <mergeCell ref="B10:C10"/>
    <mergeCell ref="D10:G10"/>
    <mergeCell ref="H10:I10"/>
    <mergeCell ref="B11:C11"/>
    <mergeCell ref="D11:G11"/>
    <mergeCell ref="H11:I11"/>
    <mergeCell ref="B8:C8"/>
    <mergeCell ref="D8:G8"/>
    <mergeCell ref="H8:I8"/>
    <mergeCell ref="B9:C9"/>
    <mergeCell ref="D9:G9"/>
    <mergeCell ref="H9:I9"/>
    <mergeCell ref="B6:C6"/>
    <mergeCell ref="D6:G6"/>
    <mergeCell ref="H6:I6"/>
    <mergeCell ref="B7:C7"/>
    <mergeCell ref="D7:G7"/>
    <mergeCell ref="H7:I7"/>
    <mergeCell ref="B4:C4"/>
    <mergeCell ref="D4:G4"/>
    <mergeCell ref="H4:I4"/>
    <mergeCell ref="B5:C5"/>
    <mergeCell ref="D5:G5"/>
    <mergeCell ref="H5:I5"/>
    <mergeCell ref="B1:C1"/>
    <mergeCell ref="D1:G1"/>
    <mergeCell ref="H1:I1"/>
    <mergeCell ref="B3:C3"/>
    <mergeCell ref="D3:G3"/>
    <mergeCell ref="H3:I3"/>
  </mergeCells>
  <printOptions horizontalCentered="1"/>
  <pageMargins left="0.86614173228346458" right="0.78740157480314965" top="0.59055118110236227" bottom="0.59055118110236227" header="0.27559055118110237" footer="0.27559055118110237"/>
  <pageSetup paperSize="9" scale="62" orientation="portrait" errors="blank" r:id="rId1"/>
  <headerFooter>
    <oddFooter>&amp;LDátum tlače  &amp;D&amp;RStrana 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5</vt:i4>
      </vt:variant>
      <vt:variant>
        <vt:lpstr>Pomenované rozsahy</vt:lpstr>
      </vt:variant>
      <vt:variant>
        <vt:i4>7</vt:i4>
      </vt:variant>
    </vt:vector>
  </HeadingPairs>
  <TitlesOfParts>
    <vt:vector size="12" baseType="lpstr">
      <vt:lpstr>Rekapitulácia stavby</vt:lpstr>
      <vt:lpstr>SO-01 - Stavebné úpravy a...</vt:lpstr>
      <vt:lpstr>Rekapitulácia</vt:lpstr>
      <vt:lpstr>Položky</vt:lpstr>
      <vt:lpstr>Rozvádzač RS</vt:lpstr>
      <vt:lpstr>'Rekapitulácia stavby'!Názvy_tlače</vt:lpstr>
      <vt:lpstr>'Rozvádzač RS'!Názvy_tlače</vt:lpstr>
      <vt:lpstr>'SO-01 - Stavebné úpravy a...'!Názvy_tlače</vt:lpstr>
      <vt:lpstr>Rekapitulácia!Oblasť_tlače</vt:lpstr>
      <vt:lpstr>'Rekapitulácia stavby'!Oblasť_tlače</vt:lpstr>
      <vt:lpstr>'Rozvádzač RS'!Oblasť_tlače</vt:lpstr>
      <vt:lpstr>'SO-01 - Stavebné úpravy a...'!Oblasť_tlače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Petránek</dc:creator>
  <cp:lastModifiedBy>DELL</cp:lastModifiedBy>
  <dcterms:created xsi:type="dcterms:W3CDTF">2024-01-15T12:39:56Z</dcterms:created>
  <dcterms:modified xsi:type="dcterms:W3CDTF">2024-03-27T07:11:05Z</dcterms:modified>
</cp:coreProperties>
</file>