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368" activeTab="1"/>
  </bookViews>
  <sheets>
    <sheet name="Rekapitulácia stavby" sheetId="1" r:id="rId1"/>
    <sheet name="ZG - Výmena elektrického ..." sheetId="2" r:id="rId2"/>
  </sheets>
  <definedNames>
    <definedName name="_xlnm._FilterDatabase" localSheetId="1" hidden="1">'ZG - Výmena elektrického ...'!$C$129:$K$230</definedName>
    <definedName name="_xlnm.Print_Titles" localSheetId="0">'Rekapitulácia stavby'!$92:$92</definedName>
    <definedName name="_xlnm.Print_Titles" localSheetId="1">'ZG - Výmena elektrického ...'!$129:$129</definedName>
    <definedName name="_xlnm.Print_Area" localSheetId="0">'Rekapitulácia stavby'!$D$4:$AO$76,'Rekapitulácia stavby'!$C$82:$AQ$96</definedName>
    <definedName name="_xlnm.Print_Area" localSheetId="1">'ZG - Výmena elektrického ...'!$C$4:$J$76,'ZG - Výmena elektrického ...'!$C$119:$J$230</definedName>
  </definedNames>
  <calcPr calcId="124519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230" i="2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 s="1"/>
  <c r="R142"/>
  <c r="R141" s="1"/>
  <c r="P142"/>
  <c r="P141" s="1"/>
  <c r="BI140"/>
  <c r="BH140"/>
  <c r="BG140"/>
  <c r="BE140"/>
  <c r="T140"/>
  <c r="T139" s="1"/>
  <c r="R140"/>
  <c r="R139" s="1"/>
  <c r="P140"/>
  <c r="P139" s="1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F89"/>
  <c r="F87"/>
  <c r="E85"/>
  <c r="J22"/>
  <c r="E22"/>
  <c r="J127" s="1"/>
  <c r="J21"/>
  <c r="J19"/>
  <c r="E19"/>
  <c r="J126" s="1"/>
  <c r="J18"/>
  <c r="J16"/>
  <c r="E16"/>
  <c r="F127" s="1"/>
  <c r="J15"/>
  <c r="J10"/>
  <c r="J124" s="1"/>
  <c r="L90" i="1"/>
  <c r="AM90"/>
  <c r="AM89"/>
  <c r="L89"/>
  <c r="AM87"/>
  <c r="L87"/>
  <c r="L85"/>
  <c r="L84"/>
  <c r="BK180" i="2"/>
  <c r="J173"/>
  <c r="BK154"/>
  <c r="J138"/>
  <c r="BK229"/>
  <c r="J225"/>
  <c r="BK221"/>
  <c r="BK217"/>
  <c r="BK210"/>
  <c r="J205"/>
  <c r="BK201"/>
  <c r="BK195"/>
  <c r="BK190"/>
  <c r="BK186"/>
  <c r="J182"/>
  <c r="J172"/>
  <c r="BK156"/>
  <c r="J147"/>
  <c r="BK144"/>
  <c r="BK136"/>
  <c r="BK228"/>
  <c r="J222"/>
  <c r="J219"/>
  <c r="BK216"/>
  <c r="J210"/>
  <c r="BK205"/>
  <c r="J201"/>
  <c r="BK194"/>
  <c r="J189"/>
  <c r="BK185"/>
  <c r="BK178"/>
  <c r="J168"/>
  <c r="J157"/>
  <c r="J148"/>
  <c r="BK137"/>
  <c r="J133"/>
  <c r="BK172"/>
  <c r="J165"/>
  <c r="J156"/>
  <c r="J149"/>
  <c r="BK135"/>
  <c r="J183"/>
  <c r="J176"/>
  <c r="J166"/>
  <c r="BK150"/>
  <c r="J134"/>
  <c r="J226"/>
  <c r="BK222"/>
  <c r="J218"/>
  <c r="J214"/>
  <c r="J209"/>
  <c r="J204"/>
  <c r="J199"/>
  <c r="J194"/>
  <c r="BK189"/>
  <c r="J185"/>
  <c r="J178"/>
  <c r="J170"/>
  <c r="J151"/>
  <c r="J146"/>
  <c r="J140"/>
  <c r="BK230"/>
  <c r="BK226"/>
  <c r="J223"/>
  <c r="J220"/>
  <c r="BK214"/>
  <c r="BK208"/>
  <c r="BK204"/>
  <c r="BK199"/>
  <c r="J195"/>
  <c r="J190"/>
  <c r="J186"/>
  <c r="BK181"/>
  <c r="BK170"/>
  <c r="BK159"/>
  <c r="J154"/>
  <c r="BK142"/>
  <c r="J135"/>
  <c r="BK176"/>
  <c r="BK166"/>
  <c r="J158"/>
  <c r="BK153"/>
  <c r="J145"/>
  <c r="BK177"/>
  <c r="BK174"/>
  <c r="BK165"/>
  <c r="BK146"/>
  <c r="J230"/>
  <c r="BK227"/>
  <c r="BK223"/>
  <c r="BK219"/>
  <c r="J215"/>
  <c r="J208"/>
  <c r="BK203"/>
  <c r="J198"/>
  <c r="J193"/>
  <c r="BK188"/>
  <c r="BK184"/>
  <c r="J174"/>
  <c r="BK164"/>
  <c r="BK149"/>
  <c r="BK145"/>
  <c r="BK138"/>
  <c r="J229"/>
  <c r="BK225"/>
  <c r="J221"/>
  <c r="BK218"/>
  <c r="BK215"/>
  <c r="BK209"/>
  <c r="J202"/>
  <c r="BK198"/>
  <c r="BK193"/>
  <c r="J188"/>
  <c r="J184"/>
  <c r="J177"/>
  <c r="BK169"/>
  <c r="BK158"/>
  <c r="J150"/>
  <c r="BK140"/>
  <c r="BK134"/>
  <c r="BK175"/>
  <c r="J164"/>
  <c r="BK157"/>
  <c r="BK151"/>
  <c r="J137"/>
  <c r="J181"/>
  <c r="J169"/>
  <c r="J153"/>
  <c r="AS94" i="1"/>
  <c r="J228" i="2"/>
  <c r="BK224"/>
  <c r="BK220"/>
  <c r="J216"/>
  <c r="J213"/>
  <c r="J206"/>
  <c r="BK202"/>
  <c r="BK196"/>
  <c r="BK191"/>
  <c r="J187"/>
  <c r="BK183"/>
  <c r="BK173"/>
  <c r="J161"/>
  <c r="BK148"/>
  <c r="J142"/>
  <c r="BK133"/>
  <c r="J227"/>
  <c r="J224"/>
  <c r="J217"/>
  <c r="BK213"/>
  <c r="BK206"/>
  <c r="J203"/>
  <c r="J196"/>
  <c r="J191"/>
  <c r="BK187"/>
  <c r="BK182"/>
  <c r="J175"/>
  <c r="BK161"/>
  <c r="BK155"/>
  <c r="BK147"/>
  <c r="J136"/>
  <c r="J180"/>
  <c r="BK168"/>
  <c r="J159"/>
  <c r="J155"/>
  <c r="J144"/>
  <c r="P132" l="1"/>
  <c r="P143"/>
  <c r="T132"/>
  <c r="BK143"/>
  <c r="J143"/>
  <c r="J99" s="1"/>
  <c r="R143"/>
  <c r="BK152"/>
  <c r="J152"/>
  <c r="J100" s="1"/>
  <c r="T152"/>
  <c r="BK163"/>
  <c r="J163" s="1"/>
  <c r="J103" s="1"/>
  <c r="P163"/>
  <c r="T163"/>
  <c r="P167"/>
  <c r="BK171"/>
  <c r="J171"/>
  <c r="J105" s="1"/>
  <c r="P171"/>
  <c r="T171"/>
  <c r="P179"/>
  <c r="T179"/>
  <c r="R192"/>
  <c r="BK197"/>
  <c r="J197"/>
  <c r="J108" s="1"/>
  <c r="R197"/>
  <c r="BK200"/>
  <c r="J200"/>
  <c r="J109" s="1"/>
  <c r="R200"/>
  <c r="BK207"/>
  <c r="J207"/>
  <c r="J110" s="1"/>
  <c r="R207"/>
  <c r="BK212"/>
  <c r="BK211"/>
  <c r="J211" s="1"/>
  <c r="J111" s="1"/>
  <c r="R212"/>
  <c r="R211"/>
  <c r="BK132"/>
  <c r="J132"/>
  <c r="J96" s="1"/>
  <c r="R132"/>
  <c r="T143"/>
  <c r="P152"/>
  <c r="R152"/>
  <c r="R163"/>
  <c r="BK167"/>
  <c r="J167"/>
  <c r="J104" s="1"/>
  <c r="R167"/>
  <c r="T167"/>
  <c r="R171"/>
  <c r="BK179"/>
  <c r="J179"/>
  <c r="J106" s="1"/>
  <c r="R179"/>
  <c r="BK192"/>
  <c r="J192"/>
  <c r="J107" s="1"/>
  <c r="P192"/>
  <c r="T192"/>
  <c r="P197"/>
  <c r="T197"/>
  <c r="P200"/>
  <c r="T200"/>
  <c r="P207"/>
  <c r="T207"/>
  <c r="P212"/>
  <c r="P211" s="1"/>
  <c r="T212"/>
  <c r="T211" s="1"/>
  <c r="BK139"/>
  <c r="J139" s="1"/>
  <c r="J97" s="1"/>
  <c r="BK141"/>
  <c r="J141"/>
  <c r="J98" s="1"/>
  <c r="BK160"/>
  <c r="J160" s="1"/>
  <c r="J101" s="1"/>
  <c r="J87"/>
  <c r="F90"/>
  <c r="BF144"/>
  <c r="BF145"/>
  <c r="BF148"/>
  <c r="BF154"/>
  <c r="BF157"/>
  <c r="BF161"/>
  <c r="BF164"/>
  <c r="BF170"/>
  <c r="BF174"/>
  <c r="BF178"/>
  <c r="BF134"/>
  <c r="BF135"/>
  <c r="BF136"/>
  <c r="BF140"/>
  <c r="BF142"/>
  <c r="BF147"/>
  <c r="BF149"/>
  <c r="BF151"/>
  <c r="BF153"/>
  <c r="BF156"/>
  <c r="BF166"/>
  <c r="BF169"/>
  <c r="BF185"/>
  <c r="BF186"/>
  <c r="BF187"/>
  <c r="BF188"/>
  <c r="BF189"/>
  <c r="BF190"/>
  <c r="BF194"/>
  <c r="BF195"/>
  <c r="BF196"/>
  <c r="BF198"/>
  <c r="BF201"/>
  <c r="BF202"/>
  <c r="BF204"/>
  <c r="BF205"/>
  <c r="BF206"/>
  <c r="BF210"/>
  <c r="BF216"/>
  <c r="BF218"/>
  <c r="BF219"/>
  <c r="BF220"/>
  <c r="BF221"/>
  <c r="BF222"/>
  <c r="BF223"/>
  <c r="BF228"/>
  <c r="BF229"/>
  <c r="BF230"/>
  <c r="J89"/>
  <c r="BF133"/>
  <c r="BF138"/>
  <c r="BF146"/>
  <c r="BF150"/>
  <c r="BF155"/>
  <c r="BF158"/>
  <c r="BF165"/>
  <c r="BF168"/>
  <c r="BF173"/>
  <c r="BF175"/>
  <c r="BF177"/>
  <c r="BF180"/>
  <c r="BF191"/>
  <c r="BF193"/>
  <c r="BF199"/>
  <c r="BF203"/>
  <c r="BF208"/>
  <c r="BF209"/>
  <c r="BF213"/>
  <c r="BF214"/>
  <c r="BF215"/>
  <c r="BF217"/>
  <c r="BF224"/>
  <c r="BF225"/>
  <c r="BF226"/>
  <c r="BF227"/>
  <c r="J90"/>
  <c r="BF137"/>
  <c r="BF159"/>
  <c r="BF172"/>
  <c r="BF176"/>
  <c r="BF181"/>
  <c r="BF182"/>
  <c r="BF183"/>
  <c r="BF184"/>
  <c r="F33"/>
  <c r="BB95" i="1" s="1"/>
  <c r="BB94" s="1"/>
  <c r="W31" s="1"/>
  <c r="F34" i="2"/>
  <c r="BC95" i="1" s="1"/>
  <c r="BC94" s="1"/>
  <c r="W32" s="1"/>
  <c r="F31" i="2"/>
  <c r="AZ95" i="1" s="1"/>
  <c r="AZ94" s="1"/>
  <c r="W29" s="1"/>
  <c r="F35" i="2"/>
  <c r="BD95" i="1" s="1"/>
  <c r="BD94" s="1"/>
  <c r="W33" s="1"/>
  <c r="J31" i="2"/>
  <c r="AV95" i="1" s="1"/>
  <c r="P162" i="2" l="1"/>
  <c r="R162"/>
  <c r="R130" s="1"/>
  <c r="T131"/>
  <c r="R131"/>
  <c r="T162"/>
  <c r="P131"/>
  <c r="P130" s="1"/>
  <c r="AU95" i="1" s="1"/>
  <c r="AU94" s="1"/>
  <c r="BK131" i="2"/>
  <c r="BK162"/>
  <c r="J162" s="1"/>
  <c r="J102" s="1"/>
  <c r="J212"/>
  <c r="J112"/>
  <c r="AX94" i="1"/>
  <c r="AY94"/>
  <c r="F32" i="2"/>
  <c r="BA95" i="1" s="1"/>
  <c r="BA94" s="1"/>
  <c r="W30" s="1"/>
  <c r="AV94"/>
  <c r="AK29" s="1"/>
  <c r="J32" i="2"/>
  <c r="AW95" i="1" s="1"/>
  <c r="AT95" s="1"/>
  <c r="BK130" i="2" l="1"/>
  <c r="J130" s="1"/>
  <c r="J94" s="1"/>
  <c r="T130"/>
  <c r="J131"/>
  <c r="J95" s="1"/>
  <c r="AW94" i="1"/>
  <c r="AK30" s="1"/>
  <c r="J28" i="2" l="1"/>
  <c r="AG95" i="1" s="1"/>
  <c r="AG94" s="1"/>
  <c r="AK26" s="1"/>
  <c r="AT94"/>
  <c r="J37" i="2" l="1"/>
  <c r="AN94" i="1"/>
  <c r="AN95"/>
  <c r="AK35"/>
</calcChain>
</file>

<file path=xl/sharedStrings.xml><?xml version="1.0" encoding="utf-8"?>
<sst xmlns="http://schemas.openxmlformats.org/spreadsheetml/2006/main" count="1447" uniqueCount="413">
  <si>
    <t>Export Komplet</t>
  </si>
  <si>
    <t/>
  </si>
  <si>
    <t>2.0</t>
  </si>
  <si>
    <t>ZAMOK</t>
  </si>
  <si>
    <t>False</t>
  </si>
  <si>
    <t>{d8f607c4-a074-4c1e-a1e0-1bc2c6a25055}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</si>
  <si>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</si>
  <si>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</si>
  <si>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</si>
  <si>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</si>
  <si>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</si>
  <si>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</si>
  <si>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ZG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</si>
  <si>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</si>
  <si>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</si>
  <si>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Výmena elektrického záložného generátora a s ním súvisiace stv. úpravy exist. prístrešku na C-KN 171/1 v k.ú. Čremošné</t>
  </si>
  <si>
    <t>JKSO:</t>
  </si>
  <si>
    <t>KS:</t>
  </si>
  <si>
    <t>Miesto:</t>
  </si>
  <si>
    <t xml:space="preserve"> </t>
  </si>
  <si>
    <t>Dátum:</t>
  </si>
  <si>
    <t>12. 1. 2024</t>
  </si>
  <si>
    <t>Objednávateľ:</t>
  </si>
  <si>
    <t>IČO:</t>
  </si>
  <si>
    <t>Morky Petránek s.r.o. Partizánska 70, Turč.Teplice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</si>
  <si>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</si>
  <si>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</si>
  <si>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</si>
  <si>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</si>
  <si>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</si>
  <si>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</si>
  <si>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</si>
  <si>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</si>
  <si>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</si>
  <si>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</si>
  <si>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</si>
  <si>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</si>
  <si>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</si>
  <si>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</si>
  <si>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</si>
  <si>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</si>
  <si>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</si>
  <si>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</si>
  <si>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</si>
  <si>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</si>
  <si>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</si>
  <si>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</si>
  <si>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</si>
  <si>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</si>
  <si>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</si>
  <si>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</si>
  <si>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</si>
  <si>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</si>
  <si>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</si>
  <si>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</si>
  <si>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</si>
  <si>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</si>
  <si>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</si>
  <si>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</si>
  <si>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</si>
  <si>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</si>
  <si>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</si>
  <si>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</si>
  <si>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</si>
  <si>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</si>
  <si>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</si>
  <si>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</si>
  <si>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</si>
  <si>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</si>
  <si>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</si>
  <si>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</si>
  <si>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</si>
  <si>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</si>
  <si>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</si>
  <si>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</si>
  <si>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</si>
  <si>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</si>
  <si>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</si>
  <si>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</si>
  <si>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</si>
  <si>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</si>
  <si>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</si>
  <si>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</si>
  <si>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</si>
  <si>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</si>
  <si>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</si>
  <si>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</si>
  <si>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</si>
  <si>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</si>
  <si>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</si>
  <si>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</si>
  <si>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</si>
  <si>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</si>
  <si>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</si>
  <si>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</si>
  <si>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</si>
  <si>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</si>
  <si>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</si>
  <si>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</si>
  <si>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</si>
  <si>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</si>
  <si>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</si>
  <si>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</si>
  <si>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</si>
  <si>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</si>
  <si>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</si>
  <si>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</si>
  <si>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</si>
  <si>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</si>
  <si>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</si>
  <si>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</si>
  <si>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</si>
  <si>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</si>
  <si>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</si>
  <si>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</si>
  <si>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</si>
  <si>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</si>
  <si>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</si>
  <si>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</si>
  <si>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</si>
  <si>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</si>
  <si>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</si>
  <si>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</si>
  <si>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</si>
  <si>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</si>
  <si>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</si>
  <si>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1637013410</t>
  </si>
  <si>
    <t>113107131.S</t>
  </si>
  <si>
    <t>Odstránenie krytu v ploche do 200 m2 z betónu prostého, hr. vrstvy do 150 mm,  -0,22500t</t>
  </si>
  <si>
    <t>-1200904787</t>
  </si>
  <si>
    <t>3</t>
  </si>
  <si>
    <t>132201101.S</t>
  </si>
  <si>
    <t>Výkop ryhy do šírky 600 mm v horn.3 do 100 m3</t>
  </si>
  <si>
    <t>m3</t>
  </si>
  <si>
    <t>-1751258374</t>
  </si>
  <si>
    <t>132201109.S</t>
  </si>
  <si>
    <t>Príplatok k cene za lepivosť pri hĺbení rýh šírky do 600 mm zapažených i nezapažených s urovnaním dna v hornine 3</t>
  </si>
  <si>
    <t>1292696971</t>
  </si>
  <si>
    <t>5</t>
  </si>
  <si>
    <t>174101001.S</t>
  </si>
  <si>
    <t>Zásyp sypaninou so zhutnením jám, šachiet, rýh, zárezov alebo okolo objektov do 100 m3</t>
  </si>
  <si>
    <t>865448604</t>
  </si>
  <si>
    <t>6</t>
  </si>
  <si>
    <t>181201101.S</t>
  </si>
  <si>
    <t>Úprava pláne v násypoch v hornine 1-4 bez zhutnenia</t>
  </si>
  <si>
    <t>-898447852</t>
  </si>
  <si>
    <t>Zvislé a kompletné konštrukcie</t>
  </si>
  <si>
    <t>7</t>
  </si>
  <si>
    <t>340238233</t>
  </si>
  <si>
    <t>Zamurovanie otvorov plochy od 0,25 do 1 m2 tvárnicami YTONG (100x599x249)</t>
  </si>
  <si>
    <t>1325913922</t>
  </si>
  <si>
    <t>Komunikácie</t>
  </si>
  <si>
    <t>596911141.S</t>
  </si>
  <si>
    <t>Kladenie betónovej zámkovej dlažby komunikácií pre peších hr. 60 mm pre peších do 50 m2 so zriadením lôžka z kameniva hr. 30 mm</t>
  </si>
  <si>
    <t>-1561696399</t>
  </si>
  <si>
    <t>Úpravy povrchov, podlahy, osadenie</t>
  </si>
  <si>
    <t>9</t>
  </si>
  <si>
    <t>622464222</t>
  </si>
  <si>
    <t>Vonkajšia omietka stien tenkovrstvová BAUMIT, silikátová, Baumit SilikatTop, škrabaná, hr. 2 mm</t>
  </si>
  <si>
    <t>-1094563209</t>
  </si>
  <si>
    <t>622466116</t>
  </si>
  <si>
    <t>Príprava vonkajšieho podkladu stien BAUMIT, Univerzálny základ (Baumit UniPrimer)</t>
  </si>
  <si>
    <t>-1073023476</t>
  </si>
  <si>
    <t>622481119.S</t>
  </si>
  <si>
    <t>Potiahnutie vonkajších stien sklotextilnou mriežkou s celoplošným prilepením</t>
  </si>
  <si>
    <t>-1294266307</t>
  </si>
  <si>
    <t>625251382</t>
  </si>
  <si>
    <t>Kontaktný zatepľovací systém hr. 50 mm BAUMIT STAR - riešenie pre sokel (XPS), skrutkovacie kotvy</t>
  </si>
  <si>
    <t>801462135</t>
  </si>
  <si>
    <t>622462491</t>
  </si>
  <si>
    <t>Príprava vonkajšieho podkladu stien PCI, penetrácia s granulátom Multigrund PGU</t>
  </si>
  <si>
    <t>1371664392</t>
  </si>
  <si>
    <t>622460231.S</t>
  </si>
  <si>
    <t>Vonkajšia omietka stien cementová hrubá, hr. 10 mm</t>
  </si>
  <si>
    <t>1564269793</t>
  </si>
  <si>
    <t>622460236.S</t>
  </si>
  <si>
    <t>Vonkajšia omietka stien cementová štuková (jemná), hr. 2 mm</t>
  </si>
  <si>
    <t>-38921541</t>
  </si>
  <si>
    <t>16</t>
  </si>
  <si>
    <t>625251527</t>
  </si>
  <si>
    <t>Kontaktný zatepľovací systém hr. 100 mm BAUMIT PRO - štandardné riešenie (biely EPS-F), skrutkovacie kotvy</t>
  </si>
  <si>
    <t>1959892279</t>
  </si>
  <si>
    <t>Ostatné konštrukcie a práce-búranie</t>
  </si>
  <si>
    <t>941955001.S</t>
  </si>
  <si>
    <t>Lešenie ľahké pracovné pomocné, s výškou lešeňovej podlahy do 1,20 m</t>
  </si>
  <si>
    <t>-2037210624</t>
  </si>
  <si>
    <t>953945107</t>
  </si>
  <si>
    <t>BAUMIT Soklový profil SL 10 (hliníkový)</t>
  </si>
  <si>
    <t>m</t>
  </si>
  <si>
    <t>854458688</t>
  </si>
  <si>
    <t>953995113</t>
  </si>
  <si>
    <t>BAUMIT Rohová lišta z PVC</t>
  </si>
  <si>
    <t>528549040</t>
  </si>
  <si>
    <t>979081111.S</t>
  </si>
  <si>
    <t>Odvoz sutiny a vybúraných hmôt na skládku do 1 km</t>
  </si>
  <si>
    <t>t</t>
  </si>
  <si>
    <t>-733861461</t>
  </si>
  <si>
    <t>21</t>
  </si>
  <si>
    <t>979081121.S</t>
  </si>
  <si>
    <t>Odvoz sutiny a vybúraných hmôt na skládku za každý ďalší 1 km - 10</t>
  </si>
  <si>
    <t>-751135646</t>
  </si>
  <si>
    <t>979082111.S</t>
  </si>
  <si>
    <t>Vnútrostavenisková doprava sutiny a vybúraných hmôt do 10 m</t>
  </si>
  <si>
    <t>-41684544</t>
  </si>
  <si>
    <t>979089012.S</t>
  </si>
  <si>
    <t>Poplatok za skladovanie - betón, tehly, dlaždice (17 01) ostatné</t>
  </si>
  <si>
    <t>-1487039901</t>
  </si>
  <si>
    <t>99</t>
  </si>
  <si>
    <t>Presun hmôt HSV</t>
  </si>
  <si>
    <t>999281111.S</t>
  </si>
  <si>
    <t>Presun hmôt pre opravy a údržbu objektov vrátane vonkajších plášťov výšky do 25 m</t>
  </si>
  <si>
    <t>-1188304768</t>
  </si>
  <si>
    <t>PSV</t>
  </si>
  <si>
    <t>Práce a dodávky PSV</t>
  </si>
  <si>
    <t>711</t>
  </si>
  <si>
    <t>Izolácie proti vode a vlhkosti</t>
  </si>
  <si>
    <t>711133001.S</t>
  </si>
  <si>
    <t>Zhotovenie izolácie proti zemnej vlhkosti PVC fóliou položenou voľne na vodorovnej ploche so zvarením spoju</t>
  </si>
  <si>
    <t>1065384953</t>
  </si>
  <si>
    <t>M</t>
  </si>
  <si>
    <t>283220000300</t>
  </si>
  <si>
    <t>Hydroizolačná fólia PVC-P FATRAFOL 803, hr. 1,5 mm, š. 1,3 m, izolácia základov proti zemnej vlhkosti, tlakovej vode, radónu, hnedá, FATRA IZOLFA</t>
  </si>
  <si>
    <t>32</t>
  </si>
  <si>
    <t>-459606969</t>
  </si>
  <si>
    <t>998711201.S</t>
  </si>
  <si>
    <t>Presun hmôt pre izoláciu proti vode v objektoch výšky do 6 m</t>
  </si>
  <si>
    <t>%</t>
  </si>
  <si>
    <t>-1624269271</t>
  </si>
  <si>
    <t>712</t>
  </si>
  <si>
    <t>Izolácie striech, povlakové krytiny</t>
  </si>
  <si>
    <t>712290010.S</t>
  </si>
  <si>
    <t>Zhotovenie parozábrany pre strechy ploché do 10°</t>
  </si>
  <si>
    <t>-1224606973</t>
  </si>
  <si>
    <t>283230007300</t>
  </si>
  <si>
    <t>Parozábrana FATRAFOL Fatrapar E, hr. 0,15 mm, š. 2 m, materiál na báze PO - modifikovaný PE, FATRA IZOLFA</t>
  </si>
  <si>
    <t>-461213885</t>
  </si>
  <si>
    <t>998712201.S</t>
  </si>
  <si>
    <t>Presun hmôt pre izoláciu povlakovej krytiny v objektoch výšky do 6 m</t>
  </si>
  <si>
    <t>-868141575</t>
  </si>
  <si>
    <t>713</t>
  </si>
  <si>
    <t>Izolácie tepelné</t>
  </si>
  <si>
    <t>713111111.S</t>
  </si>
  <si>
    <t>Montáž tepelnej izolácie stropov minerálnou vlnou, vrchom kladenou voľne</t>
  </si>
  <si>
    <t>-2113207833</t>
  </si>
  <si>
    <t>631440004600</t>
  </si>
  <si>
    <t>Doska NOBASIL MPS 200x600x1000 mm, čadičová minerálna izolácia pre šikmé strechy, nezaťažené stropy, priečky, prevetrávané fasády, KNAUF</t>
  </si>
  <si>
    <t>-1900374519</t>
  </si>
  <si>
    <t>713120010.S</t>
  </si>
  <si>
    <t>Zakrývanie tepelnej izolácie podláh fóliou</t>
  </si>
  <si>
    <t>-1017514970</t>
  </si>
  <si>
    <t>283230011500</t>
  </si>
  <si>
    <t>Špeciálna PE fólia hr. 0,15 mm š. 1030 mm, zosilnená polyesterovými vláknami</t>
  </si>
  <si>
    <t>1268980998</t>
  </si>
  <si>
    <t>713122111.S</t>
  </si>
  <si>
    <t>Montáž tepelnej izolácie podláh polystyrénom, kladeným voľne v jednej vrstve</t>
  </si>
  <si>
    <t>328520401</t>
  </si>
  <si>
    <t xml:space="preserve">Podlahový polystyrén EPS 200 hr. 50 mm, </t>
  </si>
  <si>
    <t>-1372773079</t>
  </si>
  <si>
    <t>998713201.S</t>
  </si>
  <si>
    <t>Presun hmôt pre izolácie tepelné v objektoch výšky do 6 m</t>
  </si>
  <si>
    <t>-192530276</t>
  </si>
  <si>
    <t>762</t>
  </si>
  <si>
    <t>Konštrukcie tesárske</t>
  </si>
  <si>
    <t>762311103.S</t>
  </si>
  <si>
    <t>Montáž kotevných želiez, príložiek, pätiek, ťahadiel, s pripojením k drevenej konštrukcii</t>
  </si>
  <si>
    <t>ks</t>
  </si>
  <si>
    <t>-1350051166</t>
  </si>
  <si>
    <t>959941121.S</t>
  </si>
  <si>
    <t>Chemická kotva s kotevným svorníkom tesnená chemickou ampulkou do betónu, ŽB, kameňa, s vyvŕtaním otvoru M12/10/135 mm</t>
  </si>
  <si>
    <t>231825826</t>
  </si>
  <si>
    <t>762332120.S</t>
  </si>
  <si>
    <t>Montáž viazaných konštrukcií krovov striech z reziva priemernej plochy 120 - 224 cm2</t>
  </si>
  <si>
    <t>951487663</t>
  </si>
  <si>
    <t>762335120.S</t>
  </si>
  <si>
    <t>Montáž viazaných konštrukcií krovov krokví vlašských z hraneného reziva plochy 120 - 288 cm2</t>
  </si>
  <si>
    <t>955223144</t>
  </si>
  <si>
    <t>605420000200</t>
  </si>
  <si>
    <t xml:space="preserve">Rezivo stavebné zo smreku - hranoly hranené, stredové rezivo EBW  dĺ. 4000-6000 mm, </t>
  </si>
  <si>
    <t>-1392005120</t>
  </si>
  <si>
    <t>762341201.S</t>
  </si>
  <si>
    <t>Montáž latovania jednoduchých striech pre sklon do 60°</t>
  </si>
  <si>
    <t>1808895880</t>
  </si>
  <si>
    <t>762341252.S</t>
  </si>
  <si>
    <t>Montáž kontralát pre sklon od 22° do 35°</t>
  </si>
  <si>
    <t>-656090531</t>
  </si>
  <si>
    <t>605430000200</t>
  </si>
  <si>
    <t xml:space="preserve">Rezivo stavebné zo smreku - strešné laty impregnované hr. 40 mm, š. 50 mm, dĺ. 4000-5000 mm, </t>
  </si>
  <si>
    <t>-1528349221</t>
  </si>
  <si>
    <t>762395000.S</t>
  </si>
  <si>
    <t>Spojovacie prostriedky pre viazané konštrukcie krovov, debnenie a laťovanie, nadstrešné konštr., spádové kliny - svorky, dosky, klince, pásová oceľ, vruty</t>
  </si>
  <si>
    <t>1514187541</t>
  </si>
  <si>
    <t>762331812.S</t>
  </si>
  <si>
    <t>Demontáž viazaných konštrukcií krovov so sklonom do 60°, prierezovej plochy 120 - 224 cm2, -0,01400 t</t>
  </si>
  <si>
    <t>1895099406</t>
  </si>
  <si>
    <t>762342812.S</t>
  </si>
  <si>
    <t>Demontáž latovania striech so sklonom do 60° pri osovej vzdialenosti lát 0,22 - 0,50 m, -0,00500 t</t>
  </si>
  <si>
    <t>-1283400574</t>
  </si>
  <si>
    <t>998762202.S</t>
  </si>
  <si>
    <t>Presun hmôt pre konštrukcie tesárske v objektoch výšky do 12 m</t>
  </si>
  <si>
    <t>-290804660</t>
  </si>
  <si>
    <t>764</t>
  </si>
  <si>
    <t>Konštrukcie klampiarske</t>
  </si>
  <si>
    <t>764172291.S</t>
  </si>
  <si>
    <t>Montáž strešnej krytiny veľkoformátovej zo škridlových tabúľ - škridloplech, sklon do 30°</t>
  </si>
  <si>
    <t>350457427</t>
  </si>
  <si>
    <t>764312822.S</t>
  </si>
  <si>
    <t>Demontáž krytiny hladkej strešnej z tabúľ 2000 x 670 mm, do 30st.,  -0,00751t</t>
  </si>
  <si>
    <t>197226634</t>
  </si>
  <si>
    <t>764410420.S</t>
  </si>
  <si>
    <t>1653839353</t>
  </si>
  <si>
    <t>998764201.S</t>
  </si>
  <si>
    <t>Presun hmôt pre konštrukcie klampiarske v objektoch výšky do 6 m</t>
  </si>
  <si>
    <t>916866482</t>
  </si>
  <si>
    <t>765</t>
  </si>
  <si>
    <t>Konštrukcie - krytiny tvrdé</t>
  </si>
  <si>
    <t>765901042</t>
  </si>
  <si>
    <t>Strešná fólia DÖRKEN Delta Vent S od 22° do 35°, na krokvy</t>
  </si>
  <si>
    <t>-1530132346</t>
  </si>
  <si>
    <t>998765201.S</t>
  </si>
  <si>
    <t>Presun hmôt pre tvrdé krytiny v objektoch výšky do 6 m</t>
  </si>
  <si>
    <t>1622877885</t>
  </si>
  <si>
    <t>766</t>
  </si>
  <si>
    <t>Konštrukcie stolárske</t>
  </si>
  <si>
    <t>766411811.S</t>
  </si>
  <si>
    <t>-529051316</t>
  </si>
  <si>
    <t>766416143.S</t>
  </si>
  <si>
    <t>Montáž oblož. stien, stĺpov a pilierov panelmi nad 5 m2 obklad. z aglomerovan. dosiek, veľ. nad 1,5 m2</t>
  </si>
  <si>
    <t>-1721506066</t>
  </si>
  <si>
    <t>607260000200</t>
  </si>
  <si>
    <t xml:space="preserve">Doska OSB 3 Superfinish nebrúsené hrxlxš 12x2500x1250 mm, </t>
  </si>
  <si>
    <t>-1377321759</t>
  </si>
  <si>
    <t>766417111.S</t>
  </si>
  <si>
    <t>Montáž obloženia stien, stĺpov a pilierov podkladový rošt</t>
  </si>
  <si>
    <t>-491803757</t>
  </si>
  <si>
    <t>437275137</t>
  </si>
  <si>
    <t>998766201.S</t>
  </si>
  <si>
    <t>Presun hmot pre konštrukcie stolárske v objektoch výšky do 6 m</t>
  </si>
  <si>
    <t>598379060</t>
  </si>
  <si>
    <t>767</t>
  </si>
  <si>
    <t>Konštrukcie doplnkové kovové</t>
  </si>
  <si>
    <t>767651220.S</t>
  </si>
  <si>
    <t>Montáž vrát otočných, osadených do oceľovej zárubne z dielov, s plochou nad 6 do 9 m2</t>
  </si>
  <si>
    <t>1590660757</t>
  </si>
  <si>
    <t>553410063000.S</t>
  </si>
  <si>
    <t>Vráta oceľové zateplené 3000x2150 mm so zárubňou</t>
  </si>
  <si>
    <t>172628303</t>
  </si>
  <si>
    <t>64</t>
  </si>
  <si>
    <t>998767201.S</t>
  </si>
  <si>
    <t>Presun hmôt pre kovové stavebné doplnkové konštrukcie v objektoch výšky do 6 m</t>
  </si>
  <si>
    <t>52068267</t>
  </si>
  <si>
    <t>Práce a dodávky M</t>
  </si>
  <si>
    <t>21-M</t>
  </si>
  <si>
    <t>Elektromontáže</t>
  </si>
  <si>
    <t>Agregát MP100 I (100kVA/80kW ) rezidenčný výfukový tlmič, palivová nádrž, rozvádzač automatiky AMF5</t>
  </si>
  <si>
    <t>-1977644281</t>
  </si>
  <si>
    <t>2102</t>
  </si>
  <si>
    <t>Externá skriňa ATS/160A</t>
  </si>
  <si>
    <t>súbor</t>
  </si>
  <si>
    <t>-1486935694</t>
  </si>
  <si>
    <t>2103</t>
  </si>
  <si>
    <t>Komunikácia (ethernet) a GSM - software</t>
  </si>
  <si>
    <t>1389049286</t>
  </si>
  <si>
    <t>2104</t>
  </si>
  <si>
    <t>Ekologická vaňa</t>
  </si>
  <si>
    <t>-1836241477</t>
  </si>
  <si>
    <t>2105</t>
  </si>
  <si>
    <t>Doprava EZA</t>
  </si>
  <si>
    <t>km</t>
  </si>
  <si>
    <t>1345307071</t>
  </si>
  <si>
    <t>2106</t>
  </si>
  <si>
    <t>Doprava zamestnancov</t>
  </si>
  <si>
    <t>-1840739312</t>
  </si>
  <si>
    <t>217</t>
  </si>
  <si>
    <t>Nakládka, vykládka, osadenie do jestvujúcej garáže</t>
  </si>
  <si>
    <t>1015273073</t>
  </si>
  <si>
    <t>2108</t>
  </si>
  <si>
    <t>Úprava HR</t>
  </si>
  <si>
    <t>-1714641725</t>
  </si>
  <si>
    <t>2109</t>
  </si>
  <si>
    <t>Dodávka a montáž elektrických prepojov medzi EZA a ATS</t>
  </si>
  <si>
    <t>345095808</t>
  </si>
  <si>
    <t>2110</t>
  </si>
  <si>
    <t>Dodávka a montáž elektrických prepojov medzi ATS a HR</t>
  </si>
  <si>
    <t>1490473762</t>
  </si>
  <si>
    <t>2111</t>
  </si>
  <si>
    <t>Pripojenie kabeláže</t>
  </si>
  <si>
    <t>-1222592708</t>
  </si>
  <si>
    <t>2112</t>
  </si>
  <si>
    <t>Dodávka a montáž výfukového potrubia</t>
  </si>
  <si>
    <t>-1772289055</t>
  </si>
  <si>
    <t>2113</t>
  </si>
  <si>
    <t>Dodávka a montáž VZT potrubia na výtlak vzduchu</t>
  </si>
  <si>
    <t>1514285253</t>
  </si>
  <si>
    <t>2114</t>
  </si>
  <si>
    <t>Dodávka a montáž VZT žalúzií na sanie a výtlak vzduchu, gravitačná klapka na sanie</t>
  </si>
  <si>
    <t>2073330109</t>
  </si>
  <si>
    <t>2115</t>
  </si>
  <si>
    <t>Dodávka a montáž VZT tlmiča na výtlak vzduchu</t>
  </si>
  <si>
    <t>-785758131</t>
  </si>
  <si>
    <t>2116</t>
  </si>
  <si>
    <t>Funkčné skúšky, zaškolenie obsluhy, 100 L nafty ku skúškam, návody</t>
  </si>
  <si>
    <t>1373623792</t>
  </si>
  <si>
    <t>2117</t>
  </si>
  <si>
    <t>Východzia elektrorevízia</t>
  </si>
  <si>
    <t>-674922410</t>
  </si>
  <si>
    <t>2118</t>
  </si>
  <si>
    <t>Servis a predĺženie záruky na 60 mesiacov</t>
  </si>
  <si>
    <t>-668940081</t>
  </si>
  <si>
    <t>2345</t>
  </si>
  <si>
    <t>Laty zo smreku akosť I, prierez do 25 cm2, dĺ. 2010-3000 mm</t>
  </si>
  <si>
    <t>605330001400.S</t>
  </si>
  <si>
    <t>Oplechovanie sokla z pozinkovaného farbeného PZf plechu, vrátane rohov r.š. 160 mm</t>
  </si>
  <si>
    <t>Demontáž obloženia stein z OSB dosák -0,02465t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</si>
</sst>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85" workbookViewId="0">
      <selection activeCell="AG95" sqref="AG95:AM9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22" t="s">
        <v>12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19"/>
      <c r="AL5" s="19"/>
      <c r="AM5" s="19"/>
      <c r="AN5" s="19"/>
      <c r="AO5" s="19"/>
      <c r="AP5" s="19"/>
      <c r="AQ5" s="19"/>
      <c r="AR5" s="17"/>
      <c r="BE5" s="219" t="s">
        <v>13</v>
      </c>
      <c r="BS5" s="14" t="s">
        <v>6</v>
      </c>
    </row>
    <row r="6" spans="1:74" s="1" customFormat="1" ht="36.9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224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19"/>
      <c r="AL6" s="19"/>
      <c r="AM6" s="19"/>
      <c r="AN6" s="19"/>
      <c r="AO6" s="19"/>
      <c r="AP6" s="19"/>
      <c r="AQ6" s="19"/>
      <c r="AR6" s="17"/>
      <c r="BE6" s="220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220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7" t="s">
        <v>21</v>
      </c>
      <c r="AO8" s="19"/>
      <c r="AP8" s="19"/>
      <c r="AQ8" s="19"/>
      <c r="AR8" s="17"/>
      <c r="BE8" s="220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20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20"/>
      <c r="BS10" s="14" t="s">
        <v>6</v>
      </c>
    </row>
    <row r="11" spans="1:74" s="1" customFormat="1" ht="18.45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20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20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220"/>
      <c r="BS13" s="14" t="s">
        <v>6</v>
      </c>
    </row>
    <row r="14" spans="1:74" ht="13.2">
      <c r="B14" s="18"/>
      <c r="C14" s="19"/>
      <c r="D14" s="19"/>
      <c r="E14" s="225" t="s">
        <v>27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20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20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20"/>
      <c r="BS16" s="14" t="s">
        <v>4</v>
      </c>
    </row>
    <row r="17" spans="1:71" s="1" customFormat="1" ht="18.45" customHeight="1">
      <c r="B17" s="18"/>
      <c r="C17" s="19"/>
      <c r="D17" s="19"/>
      <c r="E17" s="24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20"/>
      <c r="BS17" s="14" t="s">
        <v>29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20"/>
      <c r="BS18" s="14" t="s">
        <v>30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20"/>
      <c r="BS19" s="14" t="s">
        <v>30</v>
      </c>
    </row>
    <row r="20" spans="1:71" s="1" customFormat="1" ht="18.45" customHeight="1">
      <c r="B20" s="18"/>
      <c r="C20" s="19"/>
      <c r="D20" s="19"/>
      <c r="E20" s="24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20"/>
      <c r="BS20" s="14" t="s">
        <v>29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20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20"/>
    </row>
    <row r="23" spans="1:71" s="1" customFormat="1" ht="16.5" customHeight="1">
      <c r="B23" s="18"/>
      <c r="C23" s="19"/>
      <c r="D23" s="19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19"/>
      <c r="AP23" s="19"/>
      <c r="AQ23" s="19"/>
      <c r="AR23" s="17"/>
      <c r="BE23" s="220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20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20"/>
    </row>
    <row r="26" spans="1:71" s="2" customFormat="1" ht="25.95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8">
        <f>ROUND(AG94,2)</f>
        <v>0</v>
      </c>
      <c r="AL26" s="229"/>
      <c r="AM26" s="229"/>
      <c r="AN26" s="229"/>
      <c r="AO26" s="229"/>
      <c r="AP26" s="33"/>
      <c r="AQ26" s="33"/>
      <c r="AR26" s="36"/>
      <c r="BE26" s="220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20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30" t="s">
        <v>34</v>
      </c>
      <c r="M28" s="230"/>
      <c r="N28" s="230"/>
      <c r="O28" s="230"/>
      <c r="P28" s="230"/>
      <c r="Q28" s="33"/>
      <c r="R28" s="33"/>
      <c r="S28" s="33"/>
      <c r="T28" s="33"/>
      <c r="U28" s="33"/>
      <c r="V28" s="33"/>
      <c r="W28" s="230" t="s">
        <v>35</v>
      </c>
      <c r="X28" s="230"/>
      <c r="Y28" s="230"/>
      <c r="Z28" s="230"/>
      <c r="AA28" s="230"/>
      <c r="AB28" s="230"/>
      <c r="AC28" s="230"/>
      <c r="AD28" s="230"/>
      <c r="AE28" s="230"/>
      <c r="AF28" s="33"/>
      <c r="AG28" s="33"/>
      <c r="AH28" s="33"/>
      <c r="AI28" s="33"/>
      <c r="AJ28" s="33"/>
      <c r="AK28" s="230" t="s">
        <v>36</v>
      </c>
      <c r="AL28" s="230"/>
      <c r="AM28" s="230"/>
      <c r="AN28" s="230"/>
      <c r="AO28" s="230"/>
      <c r="AP28" s="33"/>
      <c r="AQ28" s="33"/>
      <c r="AR28" s="36"/>
      <c r="BE28" s="220"/>
    </row>
    <row r="29" spans="1:71" s="3" customFormat="1" ht="14.4" customHeight="1">
      <c r="B29" s="37"/>
      <c r="C29" s="38"/>
      <c r="D29" s="26" t="s">
        <v>37</v>
      </c>
      <c r="E29" s="38"/>
      <c r="F29" s="39" t="s">
        <v>38</v>
      </c>
      <c r="G29" s="38"/>
      <c r="H29" s="38"/>
      <c r="I29" s="38"/>
      <c r="J29" s="38"/>
      <c r="K29" s="38"/>
      <c r="L29" s="233">
        <v>0.2</v>
      </c>
      <c r="M29" s="232"/>
      <c r="N29" s="232"/>
      <c r="O29" s="232"/>
      <c r="P29" s="232"/>
      <c r="Q29" s="40"/>
      <c r="R29" s="40"/>
      <c r="S29" s="40"/>
      <c r="T29" s="40"/>
      <c r="U29" s="40"/>
      <c r="V29" s="40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40"/>
      <c r="AG29" s="40"/>
      <c r="AH29" s="40"/>
      <c r="AI29" s="40"/>
      <c r="AJ29" s="40"/>
      <c r="AK29" s="231">
        <f>ROUND(AV94, 2)</f>
        <v>0</v>
      </c>
      <c r="AL29" s="232"/>
      <c r="AM29" s="232"/>
      <c r="AN29" s="232"/>
      <c r="AO29" s="232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21"/>
    </row>
    <row r="30" spans="1:71" s="3" customFormat="1" ht="14.4" customHeight="1">
      <c r="B30" s="37"/>
      <c r="C30" s="38"/>
      <c r="D30" s="38"/>
      <c r="E30" s="38"/>
      <c r="F30" s="39" t="s">
        <v>39</v>
      </c>
      <c r="G30" s="38"/>
      <c r="H30" s="38"/>
      <c r="I30" s="38"/>
      <c r="J30" s="38"/>
      <c r="K30" s="38"/>
      <c r="L30" s="233">
        <v>0.2</v>
      </c>
      <c r="M30" s="232"/>
      <c r="N30" s="232"/>
      <c r="O30" s="232"/>
      <c r="P30" s="232"/>
      <c r="Q30" s="40"/>
      <c r="R30" s="40"/>
      <c r="S30" s="40"/>
      <c r="T30" s="40"/>
      <c r="U30" s="40"/>
      <c r="V30" s="40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40"/>
      <c r="AG30" s="40"/>
      <c r="AH30" s="40"/>
      <c r="AI30" s="40"/>
      <c r="AJ30" s="40"/>
      <c r="AK30" s="231">
        <f>ROUND(AW94, 2)</f>
        <v>0</v>
      </c>
      <c r="AL30" s="232"/>
      <c r="AM30" s="232"/>
      <c r="AN30" s="232"/>
      <c r="AO30" s="232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21"/>
    </row>
    <row r="31" spans="1:71" s="3" customFormat="1" ht="14.4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16">
        <v>0.2</v>
      </c>
      <c r="M31" s="217"/>
      <c r="N31" s="217"/>
      <c r="O31" s="217"/>
      <c r="P31" s="217"/>
      <c r="Q31" s="38"/>
      <c r="R31" s="38"/>
      <c r="S31" s="38"/>
      <c r="T31" s="38"/>
      <c r="U31" s="38"/>
      <c r="V31" s="38"/>
      <c r="W31" s="218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F31" s="38"/>
      <c r="AG31" s="38"/>
      <c r="AH31" s="38"/>
      <c r="AI31" s="38"/>
      <c r="AJ31" s="38"/>
      <c r="AK31" s="218">
        <v>0</v>
      </c>
      <c r="AL31" s="217"/>
      <c r="AM31" s="217"/>
      <c r="AN31" s="217"/>
      <c r="AO31" s="217"/>
      <c r="AP31" s="38"/>
      <c r="AQ31" s="38"/>
      <c r="AR31" s="43"/>
      <c r="BE31" s="221"/>
    </row>
    <row r="32" spans="1:71" s="3" customFormat="1" ht="14.4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16">
        <v>0.2</v>
      </c>
      <c r="M32" s="217"/>
      <c r="N32" s="217"/>
      <c r="O32" s="217"/>
      <c r="P32" s="217"/>
      <c r="Q32" s="38"/>
      <c r="R32" s="38"/>
      <c r="S32" s="38"/>
      <c r="T32" s="38"/>
      <c r="U32" s="38"/>
      <c r="V32" s="38"/>
      <c r="W32" s="218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F32" s="38"/>
      <c r="AG32" s="38"/>
      <c r="AH32" s="38"/>
      <c r="AI32" s="38"/>
      <c r="AJ32" s="38"/>
      <c r="AK32" s="218">
        <v>0</v>
      </c>
      <c r="AL32" s="217"/>
      <c r="AM32" s="217"/>
      <c r="AN32" s="217"/>
      <c r="AO32" s="217"/>
      <c r="AP32" s="38"/>
      <c r="AQ32" s="38"/>
      <c r="AR32" s="43"/>
      <c r="BE32" s="221"/>
    </row>
    <row r="33" spans="1:57" s="3" customFormat="1" ht="14.4" hidden="1" customHeight="1"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233">
        <v>0</v>
      </c>
      <c r="M33" s="232"/>
      <c r="N33" s="232"/>
      <c r="O33" s="232"/>
      <c r="P33" s="232"/>
      <c r="Q33" s="40"/>
      <c r="R33" s="40"/>
      <c r="S33" s="40"/>
      <c r="T33" s="40"/>
      <c r="U33" s="40"/>
      <c r="V33" s="40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40"/>
      <c r="AG33" s="40"/>
      <c r="AH33" s="40"/>
      <c r="AI33" s="40"/>
      <c r="AJ33" s="40"/>
      <c r="AK33" s="231">
        <v>0</v>
      </c>
      <c r="AL33" s="232"/>
      <c r="AM33" s="232"/>
      <c r="AN33" s="232"/>
      <c r="AO33" s="232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21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20"/>
    </row>
    <row r="35" spans="1:57" s="2" customFormat="1" ht="25.95" customHeight="1">
      <c r="A35" s="31"/>
      <c r="B35" s="32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256" t="s">
        <v>45</v>
      </c>
      <c r="Y35" s="257"/>
      <c r="Z35" s="257"/>
      <c r="AA35" s="257"/>
      <c r="AB35" s="257"/>
      <c r="AC35" s="46"/>
      <c r="AD35" s="46"/>
      <c r="AE35" s="46"/>
      <c r="AF35" s="46"/>
      <c r="AG35" s="46"/>
      <c r="AH35" s="46"/>
      <c r="AI35" s="46"/>
      <c r="AJ35" s="46"/>
      <c r="AK35" s="258">
        <f>SUM(AK26:AK33)</f>
        <v>0</v>
      </c>
      <c r="AL35" s="257"/>
      <c r="AM35" s="257"/>
      <c r="AN35" s="257"/>
      <c r="AO35" s="259"/>
      <c r="AP35" s="44"/>
      <c r="AQ35" s="44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53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48</v>
      </c>
      <c r="AI60" s="35"/>
      <c r="AJ60" s="35"/>
      <c r="AK60" s="35"/>
      <c r="AL60" s="35"/>
      <c r="AM60" s="53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53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48</v>
      </c>
      <c r="AI75" s="35"/>
      <c r="AJ75" s="35"/>
      <c r="AK75" s="35"/>
      <c r="AL75" s="35"/>
      <c r="AM75" s="53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0" s="2" customFormat="1" ht="6.9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0" s="2" customFormat="1" ht="24.9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9"/>
      <c r="C84" s="26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ZG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0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245" t="str">
        <f>K6</f>
        <v>Výmena elektrického záložného generátora a s ním súvisiace stv. úpravy exist. prístrešku na C-KN 171/1 v k.ú. Čremošné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64"/>
      <c r="AL85" s="64"/>
      <c r="AM85" s="64"/>
      <c r="AN85" s="64"/>
      <c r="AO85" s="64"/>
      <c r="AP85" s="64"/>
      <c r="AQ85" s="64"/>
      <c r="AR85" s="65"/>
    </row>
    <row r="86" spans="1:90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18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/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20</v>
      </c>
      <c r="AJ87" s="33"/>
      <c r="AK87" s="33"/>
      <c r="AL87" s="33"/>
      <c r="AM87" s="247" t="str">
        <f>IF(AN8= "","",AN8)</f>
        <v>12. 1. 2024</v>
      </c>
      <c r="AN87" s="247"/>
      <c r="AO87" s="33"/>
      <c r="AP87" s="33"/>
      <c r="AQ87" s="33"/>
      <c r="AR87" s="36"/>
      <c r="BE87" s="31"/>
    </row>
    <row r="88" spans="1:90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15" customHeight="1">
      <c r="A89" s="31"/>
      <c r="B89" s="32"/>
      <c r="C89" s="26" t="s">
        <v>22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Morky Petránek s.r.o. Partizánska 70, Turč.Teplice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48" t="str">
        <f>IF(E17="","",E17)</f>
        <v/>
      </c>
      <c r="AN89" s="249"/>
      <c r="AO89" s="249"/>
      <c r="AP89" s="249"/>
      <c r="AQ89" s="33"/>
      <c r="AR89" s="36"/>
      <c r="AS89" s="250" t="s">
        <v>53</v>
      </c>
      <c r="AT89" s="251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0" s="2" customFormat="1" ht="15.15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48" t="str">
        <f>IF(E20="","",E20)</f>
        <v/>
      </c>
      <c r="AN90" s="249"/>
      <c r="AO90" s="249"/>
      <c r="AP90" s="249"/>
      <c r="AQ90" s="33"/>
      <c r="AR90" s="36"/>
      <c r="AS90" s="252"/>
      <c r="AT90" s="253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0" s="2" customFormat="1" ht="10.9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54"/>
      <c r="AT91" s="255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0" s="2" customFormat="1" ht="29.25" customHeight="1">
      <c r="A92" s="31"/>
      <c r="B92" s="32"/>
      <c r="C92" s="240" t="s">
        <v>54</v>
      </c>
      <c r="D92" s="241"/>
      <c r="E92" s="241"/>
      <c r="F92" s="241"/>
      <c r="G92" s="241"/>
      <c r="H92" s="74"/>
      <c r="I92" s="242" t="s">
        <v>55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3" t="s">
        <v>56</v>
      </c>
      <c r="AH92" s="241"/>
      <c r="AI92" s="241"/>
      <c r="AJ92" s="241"/>
      <c r="AK92" s="241"/>
      <c r="AL92" s="241"/>
      <c r="AM92" s="241"/>
      <c r="AN92" s="242" t="s">
        <v>57</v>
      </c>
      <c r="AO92" s="241"/>
      <c r="AP92" s="244"/>
      <c r="AQ92" s="75" t="s">
        <v>58</v>
      </c>
      <c r="AR92" s="36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1"/>
    </row>
    <row r="93" spans="1:90" s="2" customFormat="1" ht="10.9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0" s="6" customFormat="1" ht="32.4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37">
        <f>ROUND(AG95,2)</f>
        <v>0</v>
      </c>
      <c r="AH94" s="237"/>
      <c r="AI94" s="237"/>
      <c r="AJ94" s="237"/>
      <c r="AK94" s="237"/>
      <c r="AL94" s="237"/>
      <c r="AM94" s="237"/>
      <c r="AN94" s="238">
        <f>SUM(AG94,AT94)</f>
        <v>0</v>
      </c>
      <c r="AO94" s="238"/>
      <c r="AP94" s="238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72</v>
      </c>
      <c r="BT94" s="92" t="s">
        <v>73</v>
      </c>
      <c r="BV94" s="92" t="s">
        <v>74</v>
      </c>
      <c r="BW94" s="92" t="s">
        <v>5</v>
      </c>
      <c r="BX94" s="92" t="s">
        <v>75</v>
      </c>
      <c r="CL94" s="92" t="s">
        <v>1</v>
      </c>
    </row>
    <row r="95" spans="1:90" s="7" customFormat="1" ht="50.25" customHeight="1">
      <c r="A95" s="93" t="s">
        <v>76</v>
      </c>
      <c r="B95" s="94"/>
      <c r="C95" s="95"/>
      <c r="D95" s="236" t="s">
        <v>12</v>
      </c>
      <c r="E95" s="236"/>
      <c r="F95" s="236"/>
      <c r="G95" s="236"/>
      <c r="H95" s="236"/>
      <c r="I95" s="96"/>
      <c r="J95" s="236" t="s">
        <v>15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4">
        <f>'ZG - Výmena elektrického ...'!J28</f>
        <v>0</v>
      </c>
      <c r="AH95" s="235"/>
      <c r="AI95" s="235"/>
      <c r="AJ95" s="235"/>
      <c r="AK95" s="235"/>
      <c r="AL95" s="235"/>
      <c r="AM95" s="235"/>
      <c r="AN95" s="234">
        <f>SUM(AG95,AT95)</f>
        <v>0</v>
      </c>
      <c r="AO95" s="235"/>
      <c r="AP95" s="235"/>
      <c r="AQ95" s="97" t="s">
        <v>77</v>
      </c>
      <c r="AR95" s="98"/>
      <c r="AS95" s="99">
        <v>0</v>
      </c>
      <c r="AT95" s="100">
        <f>ROUND(SUM(AV95:AW95),2)</f>
        <v>0</v>
      </c>
      <c r="AU95" s="101">
        <f>'ZG - Výmena elektrického ...'!P130</f>
        <v>0</v>
      </c>
      <c r="AV95" s="100">
        <f>'ZG - Výmena elektrického ...'!J31</f>
        <v>0</v>
      </c>
      <c r="AW95" s="100">
        <f>'ZG - Výmena elektrického ...'!J32</f>
        <v>0</v>
      </c>
      <c r="AX95" s="100">
        <f>'ZG - Výmena elektrického ...'!J33</f>
        <v>0</v>
      </c>
      <c r="AY95" s="100">
        <f>'ZG - Výmena elektrického ...'!J34</f>
        <v>0</v>
      </c>
      <c r="AZ95" s="100">
        <f>'ZG - Výmena elektrického ...'!F31</f>
        <v>0</v>
      </c>
      <c r="BA95" s="100">
        <f>'ZG - Výmena elektrického ...'!F32</f>
        <v>0</v>
      </c>
      <c r="BB95" s="100">
        <f>'ZG - Výmena elektrického ...'!F33</f>
        <v>0</v>
      </c>
      <c r="BC95" s="100">
        <f>'ZG - Výmena elektrického ...'!F34</f>
        <v>0</v>
      </c>
      <c r="BD95" s="102">
        <f>'ZG - Výmena elektrického ...'!F35</f>
        <v>0</v>
      </c>
      <c r="BT95" s="103" t="s">
        <v>78</v>
      </c>
      <c r="BU95" s="103" t="s">
        <v>79</v>
      </c>
      <c r="BV95" s="103" t="s">
        <v>74</v>
      </c>
      <c r="BW95" s="103" t="s">
        <v>5</v>
      </c>
      <c r="BX95" s="103" t="s">
        <v>75</v>
      </c>
      <c r="CL95" s="103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sheet="1" objects="1" scenarios="1" formatColumns="0" formatRows="0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ZG - Výmena elektrického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1"/>
  <sheetViews>
    <sheetView showGridLines="0" tabSelected="1" topLeftCell="A118" workbookViewId="0">
      <selection activeCell="J28" sqref="J2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4" t="s">
        <v>5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7"/>
      <c r="AT3" s="14" t="s">
        <v>73</v>
      </c>
    </row>
    <row r="4" spans="1:46" s="1" customFormat="1" ht="24.9" customHeight="1">
      <c r="B4" s="17"/>
      <c r="D4" s="106" t="s">
        <v>80</v>
      </c>
      <c r="L4" s="17"/>
      <c r="M4" s="107" t="s">
        <v>9</v>
      </c>
      <c r="AT4" s="14" t="s">
        <v>4</v>
      </c>
    </row>
    <row r="5" spans="1:46" s="1" customFormat="1" ht="6.9" customHeight="1">
      <c r="B5" s="17"/>
      <c r="L5" s="17"/>
    </row>
    <row r="6" spans="1:46" s="2" customFormat="1" ht="12" customHeight="1">
      <c r="A6" s="31"/>
      <c r="B6" s="36"/>
      <c r="C6" s="31"/>
      <c r="D6" s="108" t="s">
        <v>14</v>
      </c>
      <c r="E6" s="31"/>
      <c r="F6" s="31"/>
      <c r="G6" s="31"/>
      <c r="H6" s="31"/>
      <c r="I6" s="31"/>
      <c r="J6" s="31"/>
      <c r="K6" s="31"/>
      <c r="L6" s="52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45" customHeight="1">
      <c r="A7" s="31"/>
      <c r="B7" s="36"/>
      <c r="C7" s="31"/>
      <c r="D7" s="31"/>
      <c r="E7" s="261" t="s">
        <v>15</v>
      </c>
      <c r="F7" s="262"/>
      <c r="G7" s="262"/>
      <c r="H7" s="262"/>
      <c r="I7" s="31"/>
      <c r="J7" s="31"/>
      <c r="K7" s="31"/>
      <c r="L7" s="5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8" t="s">
        <v>16</v>
      </c>
      <c r="E9" s="31"/>
      <c r="F9" s="109" t="s">
        <v>1</v>
      </c>
      <c r="G9" s="31"/>
      <c r="H9" s="31"/>
      <c r="I9" s="108" t="s">
        <v>17</v>
      </c>
      <c r="J9" s="109" t="s">
        <v>1</v>
      </c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8" t="s">
        <v>18</v>
      </c>
      <c r="E10" s="31"/>
      <c r="F10" s="109" t="s">
        <v>19</v>
      </c>
      <c r="G10" s="31"/>
      <c r="H10" s="31"/>
      <c r="I10" s="108" t="s">
        <v>20</v>
      </c>
      <c r="J10" s="110" t="str">
        <f>'Rekapitulácia stavby'!AN8</f>
        <v>12. 1. 2024</v>
      </c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5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8" t="s">
        <v>22</v>
      </c>
      <c r="E12" s="31"/>
      <c r="F12" s="31"/>
      <c r="G12" s="31"/>
      <c r="H12" s="31"/>
      <c r="I12" s="108" t="s">
        <v>23</v>
      </c>
      <c r="J12" s="109" t="s">
        <v>1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9" t="s">
        <v>24</v>
      </c>
      <c r="F13" s="31"/>
      <c r="G13" s="31"/>
      <c r="H13" s="31"/>
      <c r="I13" s="108" t="s">
        <v>25</v>
      </c>
      <c r="J13" s="109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8" t="s">
        <v>26</v>
      </c>
      <c r="E15" s="31"/>
      <c r="F15" s="31"/>
      <c r="G15" s="31"/>
      <c r="H15" s="31"/>
      <c r="I15" s="108" t="s">
        <v>23</v>
      </c>
      <c r="J15" s="27" t="str">
        <f>'Rekapitulácia stavby'!AN13</f>
        <v>Vyplň údaj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63" t="str">
        <f>'Rekapitulácia stavby'!E14</f>
        <v>Vyplň údaj</v>
      </c>
      <c r="F16" s="264"/>
      <c r="G16" s="264"/>
      <c r="H16" s="264"/>
      <c r="I16" s="108" t="s">
        <v>25</v>
      </c>
      <c r="J16" s="27" t="str">
        <f>'Rekapitulácia stavby'!AN14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8" t="s">
        <v>28</v>
      </c>
      <c r="E18" s="31"/>
      <c r="F18" s="31"/>
      <c r="G18" s="31"/>
      <c r="H18" s="31"/>
      <c r="I18" s="108" t="s">
        <v>23</v>
      </c>
      <c r="J18" s="109" t="str">
        <f>IF('Rekapitulácia stavby'!AN16="","",'Rekapitulácia stavby'!AN16)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9" t="str">
        <f>IF('Rekapitulácia stavby'!E17="","",'Rekapitulácia stavby'!E17)</f>
        <v xml:space="preserve"> </v>
      </c>
      <c r="F19" s="31"/>
      <c r="G19" s="31"/>
      <c r="H19" s="31"/>
      <c r="I19" s="108" t="s">
        <v>25</v>
      </c>
      <c r="J19" s="109" t="str">
        <f>IF('Rekapitulácia stavby'!AN17="","",'Rekapitulácia stavby'!AN17)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8" t="s">
        <v>31</v>
      </c>
      <c r="E21" s="31"/>
      <c r="F21" s="31"/>
      <c r="G21" s="31"/>
      <c r="H21" s="31"/>
      <c r="I21" s="108" t="s">
        <v>23</v>
      </c>
      <c r="J21" s="109" t="str">
        <f>IF('Rekapitulácia stavby'!AN19="","",'Rekapitulácia stavby'!AN19)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9" t="str">
        <f>IF('Rekapitulácia stavby'!E20="","",'Rekapitulácia stavby'!E20)</f>
        <v xml:space="preserve"> </v>
      </c>
      <c r="F22" s="31"/>
      <c r="G22" s="31"/>
      <c r="H22" s="31"/>
      <c r="I22" s="108" t="s">
        <v>25</v>
      </c>
      <c r="J22" s="109" t="str">
        <f>IF('Rekapitulácia stavby'!AN20="","",'Rekapitulácia stavby'!AN20)</f>
        <v/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8" t="s">
        <v>32</v>
      </c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11"/>
      <c r="B25" s="112"/>
      <c r="C25" s="111"/>
      <c r="D25" s="111"/>
      <c r="E25" s="265" t="s">
        <v>1</v>
      </c>
      <c r="F25" s="265"/>
      <c r="G25" s="265"/>
      <c r="H25" s="265"/>
      <c r="I25" s="111"/>
      <c r="J25" s="111"/>
      <c r="K25" s="111"/>
      <c r="L25" s="113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114"/>
      <c r="E27" s="114"/>
      <c r="F27" s="114"/>
      <c r="G27" s="114"/>
      <c r="H27" s="114"/>
      <c r="I27" s="114"/>
      <c r="J27" s="114"/>
      <c r="K27" s="114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5" t="s">
        <v>33</v>
      </c>
      <c r="E28" s="31"/>
      <c r="F28" s="31"/>
      <c r="G28" s="31"/>
      <c r="H28" s="31"/>
      <c r="I28" s="31"/>
      <c r="J28" s="116">
        <f>ROUND(J130, 2)</f>
        <v>0</v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4"/>
      <c r="E29" s="114"/>
      <c r="F29" s="114"/>
      <c r="G29" s="114"/>
      <c r="H29" s="114"/>
      <c r="I29" s="114"/>
      <c r="J29" s="114"/>
      <c r="K29" s="114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" customHeight="1">
      <c r="A30" s="31"/>
      <c r="B30" s="36"/>
      <c r="C30" s="31"/>
      <c r="D30" s="31"/>
      <c r="E30" s="31"/>
      <c r="F30" s="117" t="s">
        <v>35</v>
      </c>
      <c r="G30" s="31"/>
      <c r="H30" s="31"/>
      <c r="I30" s="117" t="s">
        <v>34</v>
      </c>
      <c r="J30" s="117" t="s">
        <v>36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" customHeight="1">
      <c r="A31" s="31"/>
      <c r="B31" s="36"/>
      <c r="C31" s="31"/>
      <c r="D31" s="118" t="s">
        <v>37</v>
      </c>
      <c r="E31" s="119" t="s">
        <v>38</v>
      </c>
      <c r="F31" s="120">
        <f>ROUND((SUM(BE130:BE230)),  2)</f>
        <v>0</v>
      </c>
      <c r="G31" s="121"/>
      <c r="H31" s="121"/>
      <c r="I31" s="122">
        <v>0.2</v>
      </c>
      <c r="J31" s="120">
        <f>ROUND(((SUM(BE130:BE230))*I31),  2)</f>
        <v>0</v>
      </c>
      <c r="K31" s="31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119" t="s">
        <v>39</v>
      </c>
      <c r="F32" s="120">
        <f>ROUND((SUM(BF130:BF230)),  2)</f>
        <v>0</v>
      </c>
      <c r="G32" s="121"/>
      <c r="H32" s="121"/>
      <c r="I32" s="122">
        <v>0.2</v>
      </c>
      <c r="J32" s="120">
        <f>ROUND(((SUM(BF130:BF230))*I32),  2)</f>
        <v>0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hidden="1" customHeight="1">
      <c r="A33" s="31"/>
      <c r="B33" s="36"/>
      <c r="C33" s="31"/>
      <c r="D33" s="31"/>
      <c r="E33" s="108" t="s">
        <v>40</v>
      </c>
      <c r="F33" s="123">
        <f>ROUND((SUM(BG130:BG230)),  2)</f>
        <v>0</v>
      </c>
      <c r="G33" s="31"/>
      <c r="H33" s="31"/>
      <c r="I33" s="124">
        <v>0.2</v>
      </c>
      <c r="J33" s="123">
        <f>0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hidden="1" customHeight="1">
      <c r="A34" s="31"/>
      <c r="B34" s="36"/>
      <c r="C34" s="31"/>
      <c r="D34" s="31"/>
      <c r="E34" s="108" t="s">
        <v>41</v>
      </c>
      <c r="F34" s="123">
        <f>ROUND((SUM(BH130:BH230)),  2)</f>
        <v>0</v>
      </c>
      <c r="G34" s="31"/>
      <c r="H34" s="31"/>
      <c r="I34" s="124">
        <v>0.2</v>
      </c>
      <c r="J34" s="123">
        <f>0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19" t="s">
        <v>42</v>
      </c>
      <c r="F35" s="120">
        <f>ROUND((SUM(BI130:BI230)),  2)</f>
        <v>0</v>
      </c>
      <c r="G35" s="121"/>
      <c r="H35" s="121"/>
      <c r="I35" s="122">
        <v>0</v>
      </c>
      <c r="J35" s="120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25"/>
      <c r="D37" s="126" t="s">
        <v>43</v>
      </c>
      <c r="E37" s="127"/>
      <c r="F37" s="127"/>
      <c r="G37" s="128" t="s">
        <v>44</v>
      </c>
      <c r="H37" s="129" t="s">
        <v>45</v>
      </c>
      <c r="I37" s="127"/>
      <c r="J37" s="130">
        <f>SUM(J28:J35)</f>
        <v>0</v>
      </c>
      <c r="K37" s="1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81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45" hidden="1" customHeight="1">
      <c r="A85" s="31"/>
      <c r="B85" s="32"/>
      <c r="C85" s="33"/>
      <c r="D85" s="33"/>
      <c r="E85" s="245" t="str">
        <f>E7</f>
        <v>Výmena elektrického záložného generátora a s ním súvisiace stv. úpravy exist. prístrešku na C-KN 171/1 v k.ú. Čremošné</v>
      </c>
      <c r="F85" s="260"/>
      <c r="G85" s="260"/>
      <c r="H85" s="26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" hidden="1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hidden="1" customHeight="1">
      <c r="A87" s="31"/>
      <c r="B87" s="32"/>
      <c r="C87" s="26" t="s">
        <v>18</v>
      </c>
      <c r="D87" s="33"/>
      <c r="E87" s="33"/>
      <c r="F87" s="24" t="str">
        <f>F10</f>
        <v/>
      </c>
      <c r="G87" s="33"/>
      <c r="H87" s="33"/>
      <c r="I87" s="26" t="s">
        <v>20</v>
      </c>
      <c r="J87" s="67" t="str">
        <f>IF(J10="","",J10)</f>
        <v>12. 1. 2024</v>
      </c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15" hidden="1" customHeight="1">
      <c r="A89" s="31"/>
      <c r="B89" s="32"/>
      <c r="C89" s="26" t="s">
        <v>22</v>
      </c>
      <c r="D89" s="33"/>
      <c r="E89" s="33"/>
      <c r="F89" s="24" t="str">
        <f>E13</f>
        <v>Morky Petránek s.r.o. Partizánska 70, Turč.Teplice</v>
      </c>
      <c r="G89" s="33"/>
      <c r="H89" s="33"/>
      <c r="I89" s="26" t="s">
        <v>28</v>
      </c>
      <c r="J89" s="29" t="str">
        <f>E19</f>
        <v xml:space="preserve"> 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15" hidden="1" customHeight="1">
      <c r="A90" s="31"/>
      <c r="B90" s="32"/>
      <c r="C90" s="26" t="s">
        <v>26</v>
      </c>
      <c r="D90" s="33"/>
      <c r="E90" s="33"/>
      <c r="F90" s="24" t="str">
        <f>IF(E16="","",E16)</f>
        <v>Vyplň údaj</v>
      </c>
      <c r="G90" s="33"/>
      <c r="H90" s="33"/>
      <c r="I90" s="26" t="s">
        <v>31</v>
      </c>
      <c r="J90" s="29" t="str">
        <f>E22</f>
        <v xml:space="preserve"> </v>
      </c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hidden="1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hidden="1" customHeight="1">
      <c r="A92" s="31"/>
      <c r="B92" s="32"/>
      <c r="C92" s="143" t="s">
        <v>82</v>
      </c>
      <c r="D92" s="144"/>
      <c r="E92" s="144"/>
      <c r="F92" s="144"/>
      <c r="G92" s="144"/>
      <c r="H92" s="144"/>
      <c r="I92" s="144"/>
      <c r="J92" s="145" t="s">
        <v>83</v>
      </c>
      <c r="K92" s="144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5" hidden="1" customHeight="1">
      <c r="A94" s="31"/>
      <c r="B94" s="32"/>
      <c r="C94" s="146" t="s">
        <v>84</v>
      </c>
      <c r="D94" s="33"/>
      <c r="E94" s="33"/>
      <c r="F94" s="33"/>
      <c r="G94" s="33"/>
      <c r="H94" s="33"/>
      <c r="I94" s="33"/>
      <c r="J94" s="85">
        <f>J130</f>
        <v>0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85</v>
      </c>
    </row>
    <row r="95" spans="1:47" s="9" customFormat="1" ht="24.9" hidden="1" customHeight="1">
      <c r="B95" s="147"/>
      <c r="C95" s="148"/>
      <c r="D95" s="149" t="s">
        <v>86</v>
      </c>
      <c r="E95" s="150"/>
      <c r="F95" s="150"/>
      <c r="G95" s="150"/>
      <c r="H95" s="150"/>
      <c r="I95" s="150"/>
      <c r="J95" s="151">
        <f>J131</f>
        <v>0</v>
      </c>
      <c r="K95" s="148"/>
      <c r="L95" s="152"/>
    </row>
    <row r="96" spans="1:47" s="10" customFormat="1" ht="19.95" hidden="1" customHeight="1">
      <c r="B96" s="153"/>
      <c r="C96" s="154"/>
      <c r="D96" s="155" t="s">
        <v>87</v>
      </c>
      <c r="E96" s="156"/>
      <c r="F96" s="156"/>
      <c r="G96" s="156"/>
      <c r="H96" s="156"/>
      <c r="I96" s="156"/>
      <c r="J96" s="157">
        <f>J132</f>
        <v>0</v>
      </c>
      <c r="K96" s="154"/>
      <c r="L96" s="158"/>
    </row>
    <row r="97" spans="2:12" s="10" customFormat="1" ht="19.95" hidden="1" customHeight="1">
      <c r="B97" s="153"/>
      <c r="C97" s="154"/>
      <c r="D97" s="155" t="s">
        <v>88</v>
      </c>
      <c r="E97" s="156"/>
      <c r="F97" s="156"/>
      <c r="G97" s="156"/>
      <c r="H97" s="156"/>
      <c r="I97" s="156"/>
      <c r="J97" s="157">
        <f>J139</f>
        <v>0</v>
      </c>
      <c r="K97" s="154"/>
      <c r="L97" s="158"/>
    </row>
    <row r="98" spans="2:12" s="10" customFormat="1" ht="19.95" hidden="1" customHeight="1">
      <c r="B98" s="153"/>
      <c r="C98" s="154"/>
      <c r="D98" s="155" t="s">
        <v>89</v>
      </c>
      <c r="E98" s="156"/>
      <c r="F98" s="156"/>
      <c r="G98" s="156"/>
      <c r="H98" s="156"/>
      <c r="I98" s="156"/>
      <c r="J98" s="157">
        <f>J141</f>
        <v>0</v>
      </c>
      <c r="K98" s="154"/>
      <c r="L98" s="158"/>
    </row>
    <row r="99" spans="2:12" s="10" customFormat="1" ht="19.95" hidden="1" customHeight="1">
      <c r="B99" s="153"/>
      <c r="C99" s="154"/>
      <c r="D99" s="155" t="s">
        <v>90</v>
      </c>
      <c r="E99" s="156"/>
      <c r="F99" s="156"/>
      <c r="G99" s="156"/>
      <c r="H99" s="156"/>
      <c r="I99" s="156"/>
      <c r="J99" s="157">
        <f>J143</f>
        <v>0</v>
      </c>
      <c r="K99" s="154"/>
      <c r="L99" s="158"/>
    </row>
    <row r="100" spans="2:12" s="10" customFormat="1" ht="19.95" hidden="1" customHeight="1">
      <c r="B100" s="153"/>
      <c r="C100" s="154"/>
      <c r="D100" s="155" t="s">
        <v>91</v>
      </c>
      <c r="E100" s="156"/>
      <c r="F100" s="156"/>
      <c r="G100" s="156"/>
      <c r="H100" s="156"/>
      <c r="I100" s="156"/>
      <c r="J100" s="157">
        <f>J152</f>
        <v>0</v>
      </c>
      <c r="K100" s="154"/>
      <c r="L100" s="158"/>
    </row>
    <row r="101" spans="2:12" s="10" customFormat="1" ht="19.95" hidden="1" customHeight="1">
      <c r="B101" s="153"/>
      <c r="C101" s="154"/>
      <c r="D101" s="155" t="s">
        <v>92</v>
      </c>
      <c r="E101" s="156"/>
      <c r="F101" s="156"/>
      <c r="G101" s="156"/>
      <c r="H101" s="156"/>
      <c r="I101" s="156"/>
      <c r="J101" s="157">
        <f>J160</f>
        <v>0</v>
      </c>
      <c r="K101" s="154"/>
      <c r="L101" s="158"/>
    </row>
    <row r="102" spans="2:12" s="9" customFormat="1" ht="24.9" hidden="1" customHeight="1">
      <c r="B102" s="147"/>
      <c r="C102" s="148"/>
      <c r="D102" s="149" t="s">
        <v>93</v>
      </c>
      <c r="E102" s="150"/>
      <c r="F102" s="150"/>
      <c r="G102" s="150"/>
      <c r="H102" s="150"/>
      <c r="I102" s="150"/>
      <c r="J102" s="151">
        <f>J162</f>
        <v>0</v>
      </c>
      <c r="K102" s="148"/>
      <c r="L102" s="152"/>
    </row>
    <row r="103" spans="2:12" s="10" customFormat="1" ht="19.95" hidden="1" customHeight="1">
      <c r="B103" s="153"/>
      <c r="C103" s="154"/>
      <c r="D103" s="155" t="s">
        <v>94</v>
      </c>
      <c r="E103" s="156"/>
      <c r="F103" s="156"/>
      <c r="G103" s="156"/>
      <c r="H103" s="156"/>
      <c r="I103" s="156"/>
      <c r="J103" s="157">
        <f>J163</f>
        <v>0</v>
      </c>
      <c r="K103" s="154"/>
      <c r="L103" s="158"/>
    </row>
    <row r="104" spans="2:12" s="10" customFormat="1" ht="19.95" hidden="1" customHeight="1">
      <c r="B104" s="153"/>
      <c r="C104" s="154"/>
      <c r="D104" s="155" t="s">
        <v>95</v>
      </c>
      <c r="E104" s="156"/>
      <c r="F104" s="156"/>
      <c r="G104" s="156"/>
      <c r="H104" s="156"/>
      <c r="I104" s="156"/>
      <c r="J104" s="157">
        <f>J167</f>
        <v>0</v>
      </c>
      <c r="K104" s="154"/>
      <c r="L104" s="158"/>
    </row>
    <row r="105" spans="2:12" s="10" customFormat="1" ht="19.95" hidden="1" customHeight="1">
      <c r="B105" s="153"/>
      <c r="C105" s="154"/>
      <c r="D105" s="155" t="s">
        <v>96</v>
      </c>
      <c r="E105" s="156"/>
      <c r="F105" s="156"/>
      <c r="G105" s="156"/>
      <c r="H105" s="156"/>
      <c r="I105" s="156"/>
      <c r="J105" s="157">
        <f>J171</f>
        <v>0</v>
      </c>
      <c r="K105" s="154"/>
      <c r="L105" s="158"/>
    </row>
    <row r="106" spans="2:12" s="10" customFormat="1" ht="19.95" hidden="1" customHeight="1">
      <c r="B106" s="153"/>
      <c r="C106" s="154"/>
      <c r="D106" s="155" t="s">
        <v>97</v>
      </c>
      <c r="E106" s="156"/>
      <c r="F106" s="156"/>
      <c r="G106" s="156"/>
      <c r="H106" s="156"/>
      <c r="I106" s="156"/>
      <c r="J106" s="157">
        <f>J179</f>
        <v>0</v>
      </c>
      <c r="K106" s="154"/>
      <c r="L106" s="158"/>
    </row>
    <row r="107" spans="2:12" s="10" customFormat="1" ht="19.95" hidden="1" customHeight="1">
      <c r="B107" s="153"/>
      <c r="C107" s="154"/>
      <c r="D107" s="155" t="s">
        <v>98</v>
      </c>
      <c r="E107" s="156"/>
      <c r="F107" s="156"/>
      <c r="G107" s="156"/>
      <c r="H107" s="156"/>
      <c r="I107" s="156"/>
      <c r="J107" s="157">
        <f>J192</f>
        <v>0</v>
      </c>
      <c r="K107" s="154"/>
      <c r="L107" s="158"/>
    </row>
    <row r="108" spans="2:12" s="10" customFormat="1" ht="19.95" hidden="1" customHeight="1">
      <c r="B108" s="153"/>
      <c r="C108" s="154"/>
      <c r="D108" s="155" t="s">
        <v>99</v>
      </c>
      <c r="E108" s="156"/>
      <c r="F108" s="156"/>
      <c r="G108" s="156"/>
      <c r="H108" s="156"/>
      <c r="I108" s="156"/>
      <c r="J108" s="157">
        <f>J197</f>
        <v>0</v>
      </c>
      <c r="K108" s="154"/>
      <c r="L108" s="158"/>
    </row>
    <row r="109" spans="2:12" s="10" customFormat="1" ht="19.95" hidden="1" customHeight="1">
      <c r="B109" s="153"/>
      <c r="C109" s="154"/>
      <c r="D109" s="155" t="s">
        <v>100</v>
      </c>
      <c r="E109" s="156"/>
      <c r="F109" s="156"/>
      <c r="G109" s="156"/>
      <c r="H109" s="156"/>
      <c r="I109" s="156"/>
      <c r="J109" s="157">
        <f>J200</f>
        <v>0</v>
      </c>
      <c r="K109" s="154"/>
      <c r="L109" s="158"/>
    </row>
    <row r="110" spans="2:12" s="10" customFormat="1" ht="19.95" hidden="1" customHeight="1">
      <c r="B110" s="153"/>
      <c r="C110" s="154"/>
      <c r="D110" s="155" t="s">
        <v>101</v>
      </c>
      <c r="E110" s="156"/>
      <c r="F110" s="156"/>
      <c r="G110" s="156"/>
      <c r="H110" s="156"/>
      <c r="I110" s="156"/>
      <c r="J110" s="157">
        <f>J207</f>
        <v>0</v>
      </c>
      <c r="K110" s="154"/>
      <c r="L110" s="158"/>
    </row>
    <row r="111" spans="2:12" s="9" customFormat="1" ht="24.9" hidden="1" customHeight="1">
      <c r="B111" s="147"/>
      <c r="C111" s="148"/>
      <c r="D111" s="149" t="s">
        <v>102</v>
      </c>
      <c r="E111" s="150"/>
      <c r="F111" s="150"/>
      <c r="G111" s="150"/>
      <c r="H111" s="150"/>
      <c r="I111" s="150"/>
      <c r="J111" s="151">
        <f>J211</f>
        <v>0</v>
      </c>
      <c r="K111" s="148"/>
      <c r="L111" s="152"/>
    </row>
    <row r="112" spans="2:12" s="10" customFormat="1" ht="19.95" hidden="1" customHeight="1">
      <c r="B112" s="153"/>
      <c r="C112" s="154"/>
      <c r="D112" s="155" t="s">
        <v>103</v>
      </c>
      <c r="E112" s="156"/>
      <c r="F112" s="156"/>
      <c r="G112" s="156"/>
      <c r="H112" s="156"/>
      <c r="I112" s="156"/>
      <c r="J112" s="157">
        <f>J212</f>
        <v>0</v>
      </c>
      <c r="K112" s="154"/>
      <c r="L112" s="158"/>
    </row>
    <row r="113" spans="1:31" s="2" customFormat="1" ht="21.75" hidden="1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" hidden="1" customHeight="1">
      <c r="A114" s="31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hidden="1"/>
    <row r="116" spans="1:31" hidden="1"/>
    <row r="117" spans="1:31" hidden="1"/>
    <row r="118" spans="1:31" s="2" customFormat="1" ht="6.9" customHeight="1">
      <c r="A118" s="31"/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" customHeight="1">
      <c r="A119" s="31"/>
      <c r="B119" s="32"/>
      <c r="C119" s="20" t="s">
        <v>104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14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45" customHeight="1">
      <c r="A122" s="31"/>
      <c r="B122" s="32"/>
      <c r="C122" s="33"/>
      <c r="D122" s="33"/>
      <c r="E122" s="245" t="str">
        <f>E7</f>
        <v>Výmena elektrického záložného generátora a s ním súvisiace stv. úpravy exist. prístrešku na C-KN 171/1 v k.ú. Čremošné</v>
      </c>
      <c r="F122" s="260"/>
      <c r="G122" s="260"/>
      <c r="H122" s="260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3"/>
      <c r="E124" s="33"/>
      <c r="F124" s="24" t="str">
        <f>F10</f>
        <v/>
      </c>
      <c r="G124" s="33"/>
      <c r="H124" s="33"/>
      <c r="I124" s="26" t="s">
        <v>20</v>
      </c>
      <c r="J124" s="67" t="str">
        <f>IF(J10="","",J10)</f>
        <v>12. 1. 2024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22</v>
      </c>
      <c r="D126" s="33"/>
      <c r="E126" s="33"/>
      <c r="F126" s="24" t="str">
        <f>E13</f>
        <v>Morky Petránek s.r.o. Partizánska 70, Turč.Teplice</v>
      </c>
      <c r="G126" s="33"/>
      <c r="H126" s="33"/>
      <c r="I126" s="26" t="s">
        <v>28</v>
      </c>
      <c r="J126" s="29" t="str">
        <f>E19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15" customHeight="1">
      <c r="A127" s="31"/>
      <c r="B127" s="32"/>
      <c r="C127" s="26" t="s">
        <v>26</v>
      </c>
      <c r="D127" s="33"/>
      <c r="E127" s="33"/>
      <c r="F127" s="24" t="str">
        <f>IF(E16="","",E16)</f>
        <v>Vyplň údaj</v>
      </c>
      <c r="G127" s="33"/>
      <c r="H127" s="33"/>
      <c r="I127" s="26" t="s">
        <v>31</v>
      </c>
      <c r="J127" s="29" t="str">
        <f>E22</f>
        <v xml:space="preserve"> </v>
      </c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59"/>
      <c r="B129" s="160"/>
      <c r="C129" s="161" t="s">
        <v>105</v>
      </c>
      <c r="D129" s="162" t="s">
        <v>58</v>
      </c>
      <c r="E129" s="162" t="s">
        <v>54</v>
      </c>
      <c r="F129" s="162" t="s">
        <v>55</v>
      </c>
      <c r="G129" s="162" t="s">
        <v>106</v>
      </c>
      <c r="H129" s="162" t="s">
        <v>107</v>
      </c>
      <c r="I129" s="162" t="s">
        <v>108</v>
      </c>
      <c r="J129" s="163" t="s">
        <v>83</v>
      </c>
      <c r="K129" s="164" t="s">
        <v>109</v>
      </c>
      <c r="L129" s="165"/>
      <c r="M129" s="76" t="s">
        <v>1</v>
      </c>
      <c r="N129" s="77" t="s">
        <v>37</v>
      </c>
      <c r="O129" s="77" t="s">
        <v>110</v>
      </c>
      <c r="P129" s="77" t="s">
        <v>111</v>
      </c>
      <c r="Q129" s="77" t="s">
        <v>112</v>
      </c>
      <c r="R129" s="77" t="s">
        <v>113</v>
      </c>
      <c r="S129" s="77" t="s">
        <v>114</v>
      </c>
      <c r="T129" s="78" t="s">
        <v>115</v>
      </c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</row>
    <row r="130" spans="1:65" s="2" customFormat="1" ht="22.95" customHeight="1">
      <c r="A130" s="31"/>
      <c r="B130" s="32"/>
      <c r="C130" s="83" t="s">
        <v>84</v>
      </c>
      <c r="D130" s="33"/>
      <c r="E130" s="33"/>
      <c r="F130" s="33"/>
      <c r="G130" s="33"/>
      <c r="H130" s="33"/>
      <c r="I130" s="33"/>
      <c r="J130" s="166">
        <f>BK130</f>
        <v>0</v>
      </c>
      <c r="K130" s="33"/>
      <c r="L130" s="36"/>
      <c r="M130" s="79"/>
      <c r="N130" s="167"/>
      <c r="O130" s="80"/>
      <c r="P130" s="168">
        <f>P131+P162+P211</f>
        <v>0</v>
      </c>
      <c r="Q130" s="80"/>
      <c r="R130" s="168">
        <f>R131+R162+R211</f>
        <v>4.2714424399999995</v>
      </c>
      <c r="S130" s="80"/>
      <c r="T130" s="169">
        <f>T131+T162+T211</f>
        <v>8.4661435000000012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72</v>
      </c>
      <c r="AU130" s="14" t="s">
        <v>85</v>
      </c>
      <c r="BK130" s="170">
        <f>BK131+BK162+BK211</f>
        <v>0</v>
      </c>
    </row>
    <row r="131" spans="1:65" s="12" customFormat="1" ht="25.95" customHeight="1">
      <c r="B131" s="171"/>
      <c r="C131" s="172"/>
      <c r="D131" s="173" t="s">
        <v>72</v>
      </c>
      <c r="E131" s="174" t="s">
        <v>116</v>
      </c>
      <c r="F131" s="174" t="s">
        <v>117</v>
      </c>
      <c r="G131" s="172"/>
      <c r="H131" s="172"/>
      <c r="I131" s="175"/>
      <c r="J131" s="176">
        <f>BK131</f>
        <v>0</v>
      </c>
      <c r="K131" s="172"/>
      <c r="L131" s="177"/>
      <c r="M131" s="178"/>
      <c r="N131" s="179"/>
      <c r="O131" s="179"/>
      <c r="P131" s="180">
        <f>P132+P139+P141+P143+P152+P160</f>
        <v>0</v>
      </c>
      <c r="Q131" s="179"/>
      <c r="R131" s="180">
        <f>R132+R139+R141+R143+R152+R160</f>
        <v>2.8918832499999998</v>
      </c>
      <c r="S131" s="179"/>
      <c r="T131" s="181">
        <f>T132+T139+T141+T143+T152+T160</f>
        <v>7.1798000000000002</v>
      </c>
      <c r="AR131" s="182" t="s">
        <v>78</v>
      </c>
      <c r="AT131" s="183" t="s">
        <v>72</v>
      </c>
      <c r="AU131" s="183" t="s">
        <v>73</v>
      </c>
      <c r="AY131" s="182" t="s">
        <v>118</v>
      </c>
      <c r="BK131" s="184">
        <f>BK132+BK139+BK141+BK143+BK152+BK160</f>
        <v>0</v>
      </c>
    </row>
    <row r="132" spans="1:65" s="12" customFormat="1" ht="22.95" customHeight="1">
      <c r="B132" s="171"/>
      <c r="C132" s="172"/>
      <c r="D132" s="173" t="s">
        <v>72</v>
      </c>
      <c r="E132" s="185" t="s">
        <v>78</v>
      </c>
      <c r="F132" s="185" t="s">
        <v>119</v>
      </c>
      <c r="G132" s="172"/>
      <c r="H132" s="172"/>
      <c r="I132" s="175"/>
      <c r="J132" s="186">
        <f>BK132</f>
        <v>0</v>
      </c>
      <c r="K132" s="172"/>
      <c r="L132" s="177"/>
      <c r="M132" s="178"/>
      <c r="N132" s="179"/>
      <c r="O132" s="179"/>
      <c r="P132" s="180">
        <f>SUM(P133:P138)</f>
        <v>0</v>
      </c>
      <c r="Q132" s="179"/>
      <c r="R132" s="180">
        <f>SUM(R133:R138)</f>
        <v>0</v>
      </c>
      <c r="S132" s="179"/>
      <c r="T132" s="181">
        <f>SUM(T133:T138)</f>
        <v>7.1798000000000002</v>
      </c>
      <c r="AR132" s="182" t="s">
        <v>78</v>
      </c>
      <c r="AT132" s="183" t="s">
        <v>72</v>
      </c>
      <c r="AU132" s="183" t="s">
        <v>78</v>
      </c>
      <c r="AY132" s="182" t="s">
        <v>118</v>
      </c>
      <c r="BK132" s="184">
        <f>SUM(BK133:BK138)</f>
        <v>0</v>
      </c>
    </row>
    <row r="133" spans="1:65" s="2" customFormat="1" ht="24.15" customHeight="1">
      <c r="A133" s="31"/>
      <c r="B133" s="32"/>
      <c r="C133" s="187">
        <v>23</v>
      </c>
      <c r="D133" s="187" t="s">
        <v>120</v>
      </c>
      <c r="E133" s="188" t="s">
        <v>121</v>
      </c>
      <c r="F133" s="189" t="s">
        <v>122</v>
      </c>
      <c r="G133" s="190" t="s">
        <v>123</v>
      </c>
      <c r="H133" s="191">
        <v>17.23</v>
      </c>
      <c r="I133" s="192"/>
      <c r="J133" s="191">
        <f t="shared" ref="J133:J138" si="0">ROUND(I133*H133,3)</f>
        <v>0</v>
      </c>
      <c r="K133" s="193"/>
      <c r="L133" s="36"/>
      <c r="M133" s="194" t="s">
        <v>1</v>
      </c>
      <c r="N133" s="195" t="s">
        <v>39</v>
      </c>
      <c r="O133" s="72"/>
      <c r="P133" s="196">
        <f t="shared" ref="P133:P138" si="1">O133*H133</f>
        <v>0</v>
      </c>
      <c r="Q133" s="196">
        <v>0</v>
      </c>
      <c r="R133" s="196">
        <f t="shared" ref="R133:R138" si="2">Q133*H133</f>
        <v>0</v>
      </c>
      <c r="S133" s="196">
        <v>0.26</v>
      </c>
      <c r="T133" s="197">
        <f t="shared" ref="T133:T138" si="3">S133*H133</f>
        <v>4.4798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8" t="s">
        <v>124</v>
      </c>
      <c r="AT133" s="198" t="s">
        <v>120</v>
      </c>
      <c r="AU133" s="198" t="s">
        <v>125</v>
      </c>
      <c r="AY133" s="14" t="s">
        <v>118</v>
      </c>
      <c r="BE133" s="199">
        <f t="shared" ref="BE133:BE138" si="4">IF(N133="základná",J133,0)</f>
        <v>0</v>
      </c>
      <c r="BF133" s="199">
        <f t="shared" ref="BF133:BF138" si="5">IF(N133="znížená",J133,0)</f>
        <v>0</v>
      </c>
      <c r="BG133" s="199">
        <f t="shared" ref="BG133:BG138" si="6">IF(N133="zákl. prenesená",J133,0)</f>
        <v>0</v>
      </c>
      <c r="BH133" s="199">
        <f t="shared" ref="BH133:BH138" si="7">IF(N133="zníž. prenesená",J133,0)</f>
        <v>0</v>
      </c>
      <c r="BI133" s="199">
        <f t="shared" ref="BI133:BI138" si="8">IF(N133="nulová",J133,0)</f>
        <v>0</v>
      </c>
      <c r="BJ133" s="14" t="s">
        <v>125</v>
      </c>
      <c r="BK133" s="200">
        <f t="shared" ref="BK133:BK138" si="9">ROUND(I133*H133,3)</f>
        <v>0</v>
      </c>
      <c r="BL133" s="14" t="s">
        <v>124</v>
      </c>
      <c r="BM133" s="198" t="s">
        <v>126</v>
      </c>
    </row>
    <row r="134" spans="1:65" s="2" customFormat="1" ht="33" customHeight="1">
      <c r="A134" s="31"/>
      <c r="B134" s="32"/>
      <c r="C134" s="187">
        <v>59</v>
      </c>
      <c r="D134" s="187" t="s">
        <v>120</v>
      </c>
      <c r="E134" s="188" t="s">
        <v>127</v>
      </c>
      <c r="F134" s="189" t="s">
        <v>128</v>
      </c>
      <c r="G134" s="190" t="s">
        <v>123</v>
      </c>
      <c r="H134" s="191">
        <v>12</v>
      </c>
      <c r="I134" s="192"/>
      <c r="J134" s="191">
        <f t="shared" si="0"/>
        <v>0</v>
      </c>
      <c r="K134" s="193"/>
      <c r="L134" s="36"/>
      <c r="M134" s="194" t="s">
        <v>1</v>
      </c>
      <c r="N134" s="195" t="s">
        <v>39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0.22500000000000001</v>
      </c>
      <c r="T134" s="197">
        <f t="shared" si="3"/>
        <v>2.7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8" t="s">
        <v>124</v>
      </c>
      <c r="AT134" s="198" t="s">
        <v>120</v>
      </c>
      <c r="AU134" s="198" t="s">
        <v>125</v>
      </c>
      <c r="AY134" s="14" t="s">
        <v>118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4" t="s">
        <v>125</v>
      </c>
      <c r="BK134" s="200">
        <f t="shared" si="9"/>
        <v>0</v>
      </c>
      <c r="BL134" s="14" t="s">
        <v>124</v>
      </c>
      <c r="BM134" s="198" t="s">
        <v>129</v>
      </c>
    </row>
    <row r="135" spans="1:65" s="2" customFormat="1" ht="21.75" customHeight="1">
      <c r="A135" s="31"/>
      <c r="B135" s="32"/>
      <c r="C135" s="187">
        <v>64</v>
      </c>
      <c r="D135" s="187" t="s">
        <v>120</v>
      </c>
      <c r="E135" s="188" t="s">
        <v>131</v>
      </c>
      <c r="F135" s="189" t="s">
        <v>132</v>
      </c>
      <c r="G135" s="190" t="s">
        <v>133</v>
      </c>
      <c r="H135" s="191">
        <v>9</v>
      </c>
      <c r="I135" s="192"/>
      <c r="J135" s="191">
        <f t="shared" si="0"/>
        <v>0</v>
      </c>
      <c r="K135" s="193"/>
      <c r="L135" s="36"/>
      <c r="M135" s="194" t="s">
        <v>1</v>
      </c>
      <c r="N135" s="195" t="s">
        <v>39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8" t="s">
        <v>124</v>
      </c>
      <c r="AT135" s="198" t="s">
        <v>120</v>
      </c>
      <c r="AU135" s="198" t="s">
        <v>125</v>
      </c>
      <c r="AY135" s="14" t="s">
        <v>118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4" t="s">
        <v>125</v>
      </c>
      <c r="BK135" s="200">
        <f t="shared" si="9"/>
        <v>0</v>
      </c>
      <c r="BL135" s="14" t="s">
        <v>124</v>
      </c>
      <c r="BM135" s="198" t="s">
        <v>134</v>
      </c>
    </row>
    <row r="136" spans="1:65" s="2" customFormat="1" ht="37.950000000000003" customHeight="1">
      <c r="A136" s="31"/>
      <c r="B136" s="32"/>
      <c r="C136" s="187">
        <v>65</v>
      </c>
      <c r="D136" s="187" t="s">
        <v>120</v>
      </c>
      <c r="E136" s="188" t="s">
        <v>135</v>
      </c>
      <c r="F136" s="189" t="s">
        <v>136</v>
      </c>
      <c r="G136" s="190" t="s">
        <v>133</v>
      </c>
      <c r="H136" s="191">
        <v>9</v>
      </c>
      <c r="I136" s="192"/>
      <c r="J136" s="191">
        <f t="shared" si="0"/>
        <v>0</v>
      </c>
      <c r="K136" s="193"/>
      <c r="L136" s="36"/>
      <c r="M136" s="194" t="s">
        <v>1</v>
      </c>
      <c r="N136" s="195" t="s">
        <v>39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8" t="s">
        <v>124</v>
      </c>
      <c r="AT136" s="198" t="s">
        <v>120</v>
      </c>
      <c r="AU136" s="198" t="s">
        <v>125</v>
      </c>
      <c r="AY136" s="14" t="s">
        <v>118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4" t="s">
        <v>125</v>
      </c>
      <c r="BK136" s="200">
        <f t="shared" si="9"/>
        <v>0</v>
      </c>
      <c r="BL136" s="14" t="s">
        <v>124</v>
      </c>
      <c r="BM136" s="198" t="s">
        <v>137</v>
      </c>
    </row>
    <row r="137" spans="1:65" s="2" customFormat="1" ht="24.15" customHeight="1">
      <c r="A137" s="31"/>
      <c r="B137" s="32"/>
      <c r="C137" s="187">
        <v>66</v>
      </c>
      <c r="D137" s="187" t="s">
        <v>120</v>
      </c>
      <c r="E137" s="188" t="s">
        <v>139</v>
      </c>
      <c r="F137" s="189" t="s">
        <v>140</v>
      </c>
      <c r="G137" s="190" t="s">
        <v>133</v>
      </c>
      <c r="H137" s="191">
        <v>9</v>
      </c>
      <c r="I137" s="192"/>
      <c r="J137" s="191">
        <f t="shared" si="0"/>
        <v>0</v>
      </c>
      <c r="K137" s="193"/>
      <c r="L137" s="36"/>
      <c r="M137" s="194" t="s">
        <v>1</v>
      </c>
      <c r="N137" s="195" t="s">
        <v>39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8" t="s">
        <v>124</v>
      </c>
      <c r="AT137" s="198" t="s">
        <v>120</v>
      </c>
      <c r="AU137" s="198" t="s">
        <v>125</v>
      </c>
      <c r="AY137" s="14" t="s">
        <v>118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4" t="s">
        <v>125</v>
      </c>
      <c r="BK137" s="200">
        <f t="shared" si="9"/>
        <v>0</v>
      </c>
      <c r="BL137" s="14" t="s">
        <v>124</v>
      </c>
      <c r="BM137" s="198" t="s">
        <v>141</v>
      </c>
    </row>
    <row r="138" spans="1:65" s="2" customFormat="1" ht="21.75" customHeight="1">
      <c r="A138" s="31"/>
      <c r="B138" s="32"/>
      <c r="C138" s="187">
        <v>67</v>
      </c>
      <c r="D138" s="187" t="s">
        <v>120</v>
      </c>
      <c r="E138" s="188" t="s">
        <v>143</v>
      </c>
      <c r="F138" s="189" t="s">
        <v>144</v>
      </c>
      <c r="G138" s="190" t="s">
        <v>123</v>
      </c>
      <c r="H138" s="191">
        <v>18</v>
      </c>
      <c r="I138" s="192"/>
      <c r="J138" s="191">
        <f t="shared" si="0"/>
        <v>0</v>
      </c>
      <c r="K138" s="193"/>
      <c r="L138" s="36"/>
      <c r="M138" s="194" t="s">
        <v>1</v>
      </c>
      <c r="N138" s="195" t="s">
        <v>39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8" t="s">
        <v>124</v>
      </c>
      <c r="AT138" s="198" t="s">
        <v>120</v>
      </c>
      <c r="AU138" s="198" t="s">
        <v>125</v>
      </c>
      <c r="AY138" s="14" t="s">
        <v>118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4" t="s">
        <v>125</v>
      </c>
      <c r="BK138" s="200">
        <f t="shared" si="9"/>
        <v>0</v>
      </c>
      <c r="BL138" s="14" t="s">
        <v>124</v>
      </c>
      <c r="BM138" s="198" t="s">
        <v>145</v>
      </c>
    </row>
    <row r="139" spans="1:65" s="12" customFormat="1" ht="22.95" customHeight="1">
      <c r="B139" s="171"/>
      <c r="C139" s="172"/>
      <c r="D139" s="173" t="s">
        <v>72</v>
      </c>
      <c r="E139" s="185" t="s">
        <v>130</v>
      </c>
      <c r="F139" s="185" t="s">
        <v>146</v>
      </c>
      <c r="G139" s="172"/>
      <c r="H139" s="172"/>
      <c r="I139" s="175"/>
      <c r="J139" s="186">
        <f>BK139</f>
        <v>0</v>
      </c>
      <c r="K139" s="172"/>
      <c r="L139" s="177"/>
      <c r="M139" s="178"/>
      <c r="N139" s="179"/>
      <c r="O139" s="179"/>
      <c r="P139" s="180">
        <f>P140</f>
        <v>0</v>
      </c>
      <c r="Q139" s="179"/>
      <c r="R139" s="180">
        <f>R140</f>
        <v>4.3061999999999996E-2</v>
      </c>
      <c r="S139" s="179"/>
      <c r="T139" s="181">
        <f>T140</f>
        <v>0</v>
      </c>
      <c r="AR139" s="182" t="s">
        <v>78</v>
      </c>
      <c r="AT139" s="183" t="s">
        <v>72</v>
      </c>
      <c r="AU139" s="183" t="s">
        <v>78</v>
      </c>
      <c r="AY139" s="182" t="s">
        <v>118</v>
      </c>
      <c r="BK139" s="184">
        <f>BK140</f>
        <v>0</v>
      </c>
    </row>
    <row r="140" spans="1:65" s="2" customFormat="1" ht="24.15" customHeight="1">
      <c r="A140" s="31"/>
      <c r="B140" s="32"/>
      <c r="C140" s="187" t="s">
        <v>147</v>
      </c>
      <c r="D140" s="187" t="s">
        <v>120</v>
      </c>
      <c r="E140" s="188" t="s">
        <v>148</v>
      </c>
      <c r="F140" s="189" t="s">
        <v>149</v>
      </c>
      <c r="G140" s="190" t="s">
        <v>123</v>
      </c>
      <c r="H140" s="191">
        <v>0.6</v>
      </c>
      <c r="I140" s="192"/>
      <c r="J140" s="191">
        <f>ROUND(I140*H140,3)</f>
        <v>0</v>
      </c>
      <c r="K140" s="193"/>
      <c r="L140" s="36"/>
      <c r="M140" s="194" t="s">
        <v>1</v>
      </c>
      <c r="N140" s="195" t="s">
        <v>39</v>
      </c>
      <c r="O140" s="72"/>
      <c r="P140" s="196">
        <f>O140*H140</f>
        <v>0</v>
      </c>
      <c r="Q140" s="196">
        <v>7.177E-2</v>
      </c>
      <c r="R140" s="196">
        <f>Q140*H140</f>
        <v>4.3061999999999996E-2</v>
      </c>
      <c r="S140" s="196">
        <v>0</v>
      </c>
      <c r="T140" s="197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8" t="s">
        <v>124</v>
      </c>
      <c r="AT140" s="198" t="s">
        <v>120</v>
      </c>
      <c r="AU140" s="198" t="s">
        <v>125</v>
      </c>
      <c r="AY140" s="14" t="s">
        <v>118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4" t="s">
        <v>125</v>
      </c>
      <c r="BK140" s="200">
        <f>ROUND(I140*H140,3)</f>
        <v>0</v>
      </c>
      <c r="BL140" s="14" t="s">
        <v>124</v>
      </c>
      <c r="BM140" s="198" t="s">
        <v>150</v>
      </c>
    </row>
    <row r="141" spans="1:65" s="12" customFormat="1" ht="22.95" customHeight="1">
      <c r="B141" s="171"/>
      <c r="C141" s="172"/>
      <c r="D141" s="173" t="s">
        <v>72</v>
      </c>
      <c r="E141" s="185" t="s">
        <v>138</v>
      </c>
      <c r="F141" s="185" t="s">
        <v>151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P142</f>
        <v>0</v>
      </c>
      <c r="Q141" s="179"/>
      <c r="R141" s="180">
        <f>R142</f>
        <v>1.5937749999999999</v>
      </c>
      <c r="S141" s="179"/>
      <c r="T141" s="181">
        <f>T142</f>
        <v>0</v>
      </c>
      <c r="AR141" s="182" t="s">
        <v>78</v>
      </c>
      <c r="AT141" s="183" t="s">
        <v>72</v>
      </c>
      <c r="AU141" s="183" t="s">
        <v>78</v>
      </c>
      <c r="AY141" s="182" t="s">
        <v>118</v>
      </c>
      <c r="BK141" s="184">
        <f>BK142</f>
        <v>0</v>
      </c>
    </row>
    <row r="142" spans="1:65" s="2" customFormat="1" ht="37.950000000000003" customHeight="1">
      <c r="A142" s="31"/>
      <c r="B142" s="32"/>
      <c r="C142" s="187">
        <v>24</v>
      </c>
      <c r="D142" s="187" t="s">
        <v>120</v>
      </c>
      <c r="E142" s="188" t="s">
        <v>152</v>
      </c>
      <c r="F142" s="189" t="s">
        <v>153</v>
      </c>
      <c r="G142" s="190" t="s">
        <v>123</v>
      </c>
      <c r="H142" s="191">
        <v>17.23</v>
      </c>
      <c r="I142" s="192"/>
      <c r="J142" s="191">
        <f>ROUND(I142*H142,3)</f>
        <v>0</v>
      </c>
      <c r="K142" s="193"/>
      <c r="L142" s="36"/>
      <c r="M142" s="194" t="s">
        <v>1</v>
      </c>
      <c r="N142" s="195" t="s">
        <v>39</v>
      </c>
      <c r="O142" s="72"/>
      <c r="P142" s="196">
        <f>O142*H142</f>
        <v>0</v>
      </c>
      <c r="Q142" s="196">
        <v>9.2499999999999999E-2</v>
      </c>
      <c r="R142" s="196">
        <f>Q142*H142</f>
        <v>1.5937749999999999</v>
      </c>
      <c r="S142" s="196">
        <v>0</v>
      </c>
      <c r="T142" s="197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8" t="s">
        <v>124</v>
      </c>
      <c r="AT142" s="198" t="s">
        <v>120</v>
      </c>
      <c r="AU142" s="198" t="s">
        <v>125</v>
      </c>
      <c r="AY142" s="14" t="s">
        <v>118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4" t="s">
        <v>125</v>
      </c>
      <c r="BK142" s="200">
        <f>ROUND(I142*H142,3)</f>
        <v>0</v>
      </c>
      <c r="BL142" s="14" t="s">
        <v>124</v>
      </c>
      <c r="BM142" s="198" t="s">
        <v>154</v>
      </c>
    </row>
    <row r="143" spans="1:65" s="12" customFormat="1" ht="22.95" customHeight="1">
      <c r="B143" s="171"/>
      <c r="C143" s="172"/>
      <c r="D143" s="173" t="s">
        <v>72</v>
      </c>
      <c r="E143" s="185" t="s">
        <v>142</v>
      </c>
      <c r="F143" s="185" t="s">
        <v>155</v>
      </c>
      <c r="G143" s="172"/>
      <c r="H143" s="172"/>
      <c r="I143" s="175"/>
      <c r="J143" s="186">
        <f>BK143</f>
        <v>0</v>
      </c>
      <c r="K143" s="172"/>
      <c r="L143" s="177"/>
      <c r="M143" s="178"/>
      <c r="N143" s="179"/>
      <c r="O143" s="179"/>
      <c r="P143" s="180">
        <f>SUM(P144:P151)</f>
        <v>0</v>
      </c>
      <c r="Q143" s="179"/>
      <c r="R143" s="180">
        <f>SUM(R144:R151)</f>
        <v>1.2228602499999999</v>
      </c>
      <c r="S143" s="179"/>
      <c r="T143" s="181">
        <f>SUM(T144:T151)</f>
        <v>0</v>
      </c>
      <c r="AR143" s="182" t="s">
        <v>78</v>
      </c>
      <c r="AT143" s="183" t="s">
        <v>72</v>
      </c>
      <c r="AU143" s="183" t="s">
        <v>78</v>
      </c>
      <c r="AY143" s="182" t="s">
        <v>118</v>
      </c>
      <c r="BK143" s="184">
        <f>SUM(BK144:BK151)</f>
        <v>0</v>
      </c>
    </row>
    <row r="144" spans="1:65" s="2" customFormat="1" ht="33" customHeight="1">
      <c r="A144" s="31"/>
      <c r="B144" s="32"/>
      <c r="C144" s="187">
        <v>4</v>
      </c>
      <c r="D144" s="187" t="s">
        <v>120</v>
      </c>
      <c r="E144" s="188" t="s">
        <v>157</v>
      </c>
      <c r="F144" s="189" t="s">
        <v>158</v>
      </c>
      <c r="G144" s="190" t="s">
        <v>123</v>
      </c>
      <c r="H144" s="191">
        <v>48.83</v>
      </c>
      <c r="I144" s="192"/>
      <c r="J144" s="191">
        <f t="shared" ref="J144:J151" si="10">ROUND(I144*H144,3)</f>
        <v>0</v>
      </c>
      <c r="K144" s="193"/>
      <c r="L144" s="36"/>
      <c r="M144" s="194" t="s">
        <v>1</v>
      </c>
      <c r="N144" s="195" t="s">
        <v>39</v>
      </c>
      <c r="O144" s="72"/>
      <c r="P144" s="196">
        <f t="shared" ref="P144:P151" si="11">O144*H144</f>
        <v>0</v>
      </c>
      <c r="Q144" s="196">
        <v>3.3E-3</v>
      </c>
      <c r="R144" s="196">
        <f t="shared" ref="R144:R151" si="12">Q144*H144</f>
        <v>0.161139</v>
      </c>
      <c r="S144" s="196">
        <v>0</v>
      </c>
      <c r="T144" s="197">
        <f t="shared" ref="T144:T151" si="1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8" t="s">
        <v>124</v>
      </c>
      <c r="AT144" s="198" t="s">
        <v>120</v>
      </c>
      <c r="AU144" s="198" t="s">
        <v>125</v>
      </c>
      <c r="AY144" s="14" t="s">
        <v>118</v>
      </c>
      <c r="BE144" s="199">
        <f t="shared" ref="BE144:BE151" si="14">IF(N144="základná",J144,0)</f>
        <v>0</v>
      </c>
      <c r="BF144" s="199">
        <f t="shared" ref="BF144:BF151" si="15">IF(N144="znížená",J144,0)</f>
        <v>0</v>
      </c>
      <c r="BG144" s="199">
        <f t="shared" ref="BG144:BG151" si="16">IF(N144="zákl. prenesená",J144,0)</f>
        <v>0</v>
      </c>
      <c r="BH144" s="199">
        <f t="shared" ref="BH144:BH151" si="17">IF(N144="zníž. prenesená",J144,0)</f>
        <v>0</v>
      </c>
      <c r="BI144" s="199">
        <f t="shared" ref="BI144:BI151" si="18">IF(N144="nulová",J144,0)</f>
        <v>0</v>
      </c>
      <c r="BJ144" s="14" t="s">
        <v>125</v>
      </c>
      <c r="BK144" s="200">
        <f t="shared" ref="BK144:BK151" si="19">ROUND(I144*H144,3)</f>
        <v>0</v>
      </c>
      <c r="BL144" s="14" t="s">
        <v>124</v>
      </c>
      <c r="BM144" s="198" t="s">
        <v>159</v>
      </c>
    </row>
    <row r="145" spans="1:65" s="2" customFormat="1" ht="24.15" customHeight="1">
      <c r="A145" s="31"/>
      <c r="B145" s="32"/>
      <c r="C145" s="187">
        <v>3</v>
      </c>
      <c r="D145" s="187" t="s">
        <v>120</v>
      </c>
      <c r="E145" s="188" t="s">
        <v>160</v>
      </c>
      <c r="F145" s="189" t="s">
        <v>161</v>
      </c>
      <c r="G145" s="190" t="s">
        <v>123</v>
      </c>
      <c r="H145" s="191">
        <v>48.83</v>
      </c>
      <c r="I145" s="192"/>
      <c r="J145" s="191">
        <f t="shared" si="10"/>
        <v>0</v>
      </c>
      <c r="K145" s="193"/>
      <c r="L145" s="36"/>
      <c r="M145" s="194" t="s">
        <v>1</v>
      </c>
      <c r="N145" s="195" t="s">
        <v>39</v>
      </c>
      <c r="O145" s="72"/>
      <c r="P145" s="196">
        <f t="shared" si="11"/>
        <v>0</v>
      </c>
      <c r="Q145" s="196">
        <v>4.0000000000000002E-4</v>
      </c>
      <c r="R145" s="196">
        <f t="shared" si="12"/>
        <v>1.9532000000000001E-2</v>
      </c>
      <c r="S145" s="196">
        <v>0</v>
      </c>
      <c r="T145" s="197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8" t="s">
        <v>124</v>
      </c>
      <c r="AT145" s="198" t="s">
        <v>120</v>
      </c>
      <c r="AU145" s="198" t="s">
        <v>125</v>
      </c>
      <c r="AY145" s="14" t="s">
        <v>118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4" t="s">
        <v>125</v>
      </c>
      <c r="BK145" s="200">
        <f t="shared" si="19"/>
        <v>0</v>
      </c>
      <c r="BL145" s="14" t="s">
        <v>124</v>
      </c>
      <c r="BM145" s="198" t="s">
        <v>162</v>
      </c>
    </row>
    <row r="146" spans="1:65" s="2" customFormat="1" ht="24.15" customHeight="1">
      <c r="A146" s="31"/>
      <c r="B146" s="32"/>
      <c r="C146" s="187">
        <v>48</v>
      </c>
      <c r="D146" s="187" t="s">
        <v>120</v>
      </c>
      <c r="E146" s="188" t="s">
        <v>163</v>
      </c>
      <c r="F146" s="189" t="s">
        <v>164</v>
      </c>
      <c r="G146" s="190" t="s">
        <v>123</v>
      </c>
      <c r="H146" s="191">
        <v>57.58</v>
      </c>
      <c r="I146" s="192"/>
      <c r="J146" s="191">
        <f t="shared" si="10"/>
        <v>0</v>
      </c>
      <c r="K146" s="193"/>
      <c r="L146" s="36"/>
      <c r="M146" s="194" t="s">
        <v>1</v>
      </c>
      <c r="N146" s="195" t="s">
        <v>39</v>
      </c>
      <c r="O146" s="72"/>
      <c r="P146" s="196">
        <f t="shared" si="11"/>
        <v>0</v>
      </c>
      <c r="Q146" s="196">
        <v>5.1500000000000001E-3</v>
      </c>
      <c r="R146" s="196">
        <f t="shared" si="12"/>
        <v>0.296537</v>
      </c>
      <c r="S146" s="196">
        <v>0</v>
      </c>
      <c r="T146" s="197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8" t="s">
        <v>124</v>
      </c>
      <c r="AT146" s="198" t="s">
        <v>120</v>
      </c>
      <c r="AU146" s="198" t="s">
        <v>125</v>
      </c>
      <c r="AY146" s="14" t="s">
        <v>118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4" t="s">
        <v>125</v>
      </c>
      <c r="BK146" s="200">
        <f t="shared" si="19"/>
        <v>0</v>
      </c>
      <c r="BL146" s="14" t="s">
        <v>124</v>
      </c>
      <c r="BM146" s="198" t="s">
        <v>165</v>
      </c>
    </row>
    <row r="147" spans="1:65" s="2" customFormat="1" ht="33" customHeight="1">
      <c r="A147" s="31"/>
      <c r="B147" s="32"/>
      <c r="C147" s="187">
        <v>49</v>
      </c>
      <c r="D147" s="187" t="s">
        <v>120</v>
      </c>
      <c r="E147" s="188" t="s">
        <v>166</v>
      </c>
      <c r="F147" s="189" t="s">
        <v>167</v>
      </c>
      <c r="G147" s="190" t="s">
        <v>123</v>
      </c>
      <c r="H147" s="191">
        <v>6.125</v>
      </c>
      <c r="I147" s="192"/>
      <c r="J147" s="191">
        <f t="shared" si="10"/>
        <v>0</v>
      </c>
      <c r="K147" s="193"/>
      <c r="L147" s="36"/>
      <c r="M147" s="194" t="s">
        <v>1</v>
      </c>
      <c r="N147" s="195" t="s">
        <v>39</v>
      </c>
      <c r="O147" s="72"/>
      <c r="P147" s="196">
        <f t="shared" si="11"/>
        <v>0</v>
      </c>
      <c r="Q147" s="196">
        <v>1.136E-2</v>
      </c>
      <c r="R147" s="196">
        <f t="shared" si="12"/>
        <v>6.9580000000000003E-2</v>
      </c>
      <c r="S147" s="196">
        <v>0</v>
      </c>
      <c r="T147" s="197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8" t="s">
        <v>124</v>
      </c>
      <c r="AT147" s="198" t="s">
        <v>120</v>
      </c>
      <c r="AU147" s="198" t="s">
        <v>125</v>
      </c>
      <c r="AY147" s="14" t="s">
        <v>118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4" t="s">
        <v>125</v>
      </c>
      <c r="BK147" s="200">
        <f t="shared" si="19"/>
        <v>0</v>
      </c>
      <c r="BL147" s="14" t="s">
        <v>124</v>
      </c>
      <c r="BM147" s="198" t="s">
        <v>168</v>
      </c>
    </row>
    <row r="148" spans="1:65" s="2" customFormat="1" ht="24.15" customHeight="1">
      <c r="A148" s="31"/>
      <c r="B148" s="32"/>
      <c r="C148" s="187">
        <v>50</v>
      </c>
      <c r="D148" s="187" t="s">
        <v>120</v>
      </c>
      <c r="E148" s="188" t="s">
        <v>169</v>
      </c>
      <c r="F148" s="189" t="s">
        <v>170</v>
      </c>
      <c r="G148" s="190" t="s">
        <v>123</v>
      </c>
      <c r="H148" s="191">
        <v>6.125</v>
      </c>
      <c r="I148" s="192"/>
      <c r="J148" s="191">
        <f t="shared" si="10"/>
        <v>0</v>
      </c>
      <c r="K148" s="193"/>
      <c r="L148" s="36"/>
      <c r="M148" s="194" t="s">
        <v>1</v>
      </c>
      <c r="N148" s="195" t="s">
        <v>39</v>
      </c>
      <c r="O148" s="72"/>
      <c r="P148" s="196">
        <f t="shared" si="11"/>
        <v>0</v>
      </c>
      <c r="Q148" s="196">
        <v>2.2000000000000001E-4</v>
      </c>
      <c r="R148" s="196">
        <f t="shared" si="12"/>
        <v>1.3475E-3</v>
      </c>
      <c r="S148" s="196">
        <v>0</v>
      </c>
      <c r="T148" s="197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8" t="s">
        <v>124</v>
      </c>
      <c r="AT148" s="198" t="s">
        <v>120</v>
      </c>
      <c r="AU148" s="198" t="s">
        <v>125</v>
      </c>
      <c r="AY148" s="14" t="s">
        <v>118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4" t="s">
        <v>125</v>
      </c>
      <c r="BK148" s="200">
        <f t="shared" si="19"/>
        <v>0</v>
      </c>
      <c r="BL148" s="14" t="s">
        <v>124</v>
      </c>
      <c r="BM148" s="198" t="s">
        <v>171</v>
      </c>
    </row>
    <row r="149" spans="1:65" s="2" customFormat="1" ht="21.75" customHeight="1">
      <c r="A149" s="31"/>
      <c r="B149" s="32"/>
      <c r="C149" s="187">
        <v>51</v>
      </c>
      <c r="D149" s="187" t="s">
        <v>120</v>
      </c>
      <c r="E149" s="188" t="s">
        <v>172</v>
      </c>
      <c r="F149" s="189" t="s">
        <v>173</v>
      </c>
      <c r="G149" s="190" t="s">
        <v>123</v>
      </c>
      <c r="H149" s="191">
        <v>6.125</v>
      </c>
      <c r="I149" s="192"/>
      <c r="J149" s="191">
        <f t="shared" si="10"/>
        <v>0</v>
      </c>
      <c r="K149" s="193"/>
      <c r="L149" s="36"/>
      <c r="M149" s="194" t="s">
        <v>1</v>
      </c>
      <c r="N149" s="195" t="s">
        <v>39</v>
      </c>
      <c r="O149" s="72"/>
      <c r="P149" s="196">
        <f t="shared" si="11"/>
        <v>0</v>
      </c>
      <c r="Q149" s="196">
        <v>1.3650000000000001E-2</v>
      </c>
      <c r="R149" s="196">
        <f t="shared" si="12"/>
        <v>8.3606250000000007E-2</v>
      </c>
      <c r="S149" s="196">
        <v>0</v>
      </c>
      <c r="T149" s="197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8" t="s">
        <v>124</v>
      </c>
      <c r="AT149" s="198" t="s">
        <v>120</v>
      </c>
      <c r="AU149" s="198" t="s">
        <v>125</v>
      </c>
      <c r="AY149" s="14" t="s">
        <v>118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4" t="s">
        <v>125</v>
      </c>
      <c r="BK149" s="200">
        <f t="shared" si="19"/>
        <v>0</v>
      </c>
      <c r="BL149" s="14" t="s">
        <v>124</v>
      </c>
      <c r="BM149" s="198" t="s">
        <v>174</v>
      </c>
    </row>
    <row r="150" spans="1:65" s="2" customFormat="1" ht="24.15" customHeight="1">
      <c r="A150" s="31"/>
      <c r="B150" s="32"/>
      <c r="C150" s="187">
        <v>52</v>
      </c>
      <c r="D150" s="187" t="s">
        <v>120</v>
      </c>
      <c r="E150" s="188" t="s">
        <v>175</v>
      </c>
      <c r="F150" s="189" t="s">
        <v>176</v>
      </c>
      <c r="G150" s="190" t="s">
        <v>123</v>
      </c>
      <c r="H150" s="191">
        <v>6.125</v>
      </c>
      <c r="I150" s="192"/>
      <c r="J150" s="191">
        <f t="shared" si="10"/>
        <v>0</v>
      </c>
      <c r="K150" s="193"/>
      <c r="L150" s="36"/>
      <c r="M150" s="194" t="s">
        <v>1</v>
      </c>
      <c r="N150" s="195" t="s">
        <v>39</v>
      </c>
      <c r="O150" s="72"/>
      <c r="P150" s="196">
        <f t="shared" si="11"/>
        <v>0</v>
      </c>
      <c r="Q150" s="196">
        <v>4.1999999999999997E-3</v>
      </c>
      <c r="R150" s="196">
        <f t="shared" si="12"/>
        <v>2.5724999999999998E-2</v>
      </c>
      <c r="S150" s="196">
        <v>0</v>
      </c>
      <c r="T150" s="197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8" t="s">
        <v>124</v>
      </c>
      <c r="AT150" s="198" t="s">
        <v>120</v>
      </c>
      <c r="AU150" s="198" t="s">
        <v>125</v>
      </c>
      <c r="AY150" s="14" t="s">
        <v>118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4" t="s">
        <v>125</v>
      </c>
      <c r="BK150" s="200">
        <f t="shared" si="19"/>
        <v>0</v>
      </c>
      <c r="BL150" s="14" t="s">
        <v>124</v>
      </c>
      <c r="BM150" s="198" t="s">
        <v>177</v>
      </c>
    </row>
    <row r="151" spans="1:65" s="2" customFormat="1" ht="33" customHeight="1">
      <c r="A151" s="31"/>
      <c r="B151" s="32"/>
      <c r="C151" s="187">
        <v>1</v>
      </c>
      <c r="D151" s="187" t="s">
        <v>120</v>
      </c>
      <c r="E151" s="188" t="s">
        <v>179</v>
      </c>
      <c r="F151" s="189" t="s">
        <v>180</v>
      </c>
      <c r="G151" s="190" t="s">
        <v>123</v>
      </c>
      <c r="H151" s="191">
        <v>48.825000000000003</v>
      </c>
      <c r="I151" s="192"/>
      <c r="J151" s="191">
        <f t="shared" si="10"/>
        <v>0</v>
      </c>
      <c r="K151" s="193"/>
      <c r="L151" s="36"/>
      <c r="M151" s="194" t="s">
        <v>1</v>
      </c>
      <c r="N151" s="195" t="s">
        <v>39</v>
      </c>
      <c r="O151" s="72"/>
      <c r="P151" s="196">
        <f t="shared" si="11"/>
        <v>0</v>
      </c>
      <c r="Q151" s="196">
        <v>1.158E-2</v>
      </c>
      <c r="R151" s="196">
        <f t="shared" si="12"/>
        <v>0.56539349999999999</v>
      </c>
      <c r="S151" s="196">
        <v>0</v>
      </c>
      <c r="T151" s="197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8" t="s">
        <v>124</v>
      </c>
      <c r="AT151" s="198" t="s">
        <v>120</v>
      </c>
      <c r="AU151" s="198" t="s">
        <v>125</v>
      </c>
      <c r="AY151" s="14" t="s">
        <v>118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4" t="s">
        <v>125</v>
      </c>
      <c r="BK151" s="200">
        <f t="shared" si="19"/>
        <v>0</v>
      </c>
      <c r="BL151" s="14" t="s">
        <v>124</v>
      </c>
      <c r="BM151" s="198" t="s">
        <v>181</v>
      </c>
    </row>
    <row r="152" spans="1:65" s="12" customFormat="1" ht="22.95" customHeight="1">
      <c r="B152" s="171"/>
      <c r="C152" s="172"/>
      <c r="D152" s="173" t="s">
        <v>72</v>
      </c>
      <c r="E152" s="185" t="s">
        <v>156</v>
      </c>
      <c r="F152" s="185" t="s">
        <v>182</v>
      </c>
      <c r="G152" s="172"/>
      <c r="H152" s="172"/>
      <c r="I152" s="175"/>
      <c r="J152" s="186">
        <f>BK152</f>
        <v>0</v>
      </c>
      <c r="K152" s="172"/>
      <c r="L152" s="177"/>
      <c r="M152" s="178"/>
      <c r="N152" s="179"/>
      <c r="O152" s="179"/>
      <c r="P152" s="180">
        <f>SUM(P153:P159)</f>
        <v>0</v>
      </c>
      <c r="Q152" s="179"/>
      <c r="R152" s="180">
        <f>SUM(R153:R159)</f>
        <v>3.2185999999999999E-2</v>
      </c>
      <c r="S152" s="179"/>
      <c r="T152" s="181">
        <f>SUM(T153:T159)</f>
        <v>0</v>
      </c>
      <c r="AR152" s="182" t="s">
        <v>78</v>
      </c>
      <c r="AT152" s="183" t="s">
        <v>72</v>
      </c>
      <c r="AU152" s="183" t="s">
        <v>78</v>
      </c>
      <c r="AY152" s="182" t="s">
        <v>118</v>
      </c>
      <c r="BK152" s="184">
        <f>SUM(BK153:BK159)</f>
        <v>0</v>
      </c>
    </row>
    <row r="153" spans="1:65" s="2" customFormat="1" ht="24.15" customHeight="1">
      <c r="A153" s="31"/>
      <c r="B153" s="32"/>
      <c r="C153" s="187">
        <v>17</v>
      </c>
      <c r="D153" s="187" t="s">
        <v>120</v>
      </c>
      <c r="E153" s="188" t="s">
        <v>183</v>
      </c>
      <c r="F153" s="189" t="s">
        <v>184</v>
      </c>
      <c r="G153" s="190" t="s">
        <v>123</v>
      </c>
      <c r="H153" s="191">
        <v>17.5</v>
      </c>
      <c r="I153" s="192"/>
      <c r="J153" s="191">
        <f t="shared" ref="J153:J159" si="20">ROUND(I153*H153,3)</f>
        <v>0</v>
      </c>
      <c r="K153" s="193"/>
      <c r="L153" s="36"/>
      <c r="M153" s="194" t="s">
        <v>1</v>
      </c>
      <c r="N153" s="195" t="s">
        <v>39</v>
      </c>
      <c r="O153" s="72"/>
      <c r="P153" s="196">
        <f t="shared" ref="P153:P159" si="21">O153*H153</f>
        <v>0</v>
      </c>
      <c r="Q153" s="196">
        <v>1.5299999999999999E-3</v>
      </c>
      <c r="R153" s="196">
        <f t="shared" ref="R153:R159" si="22">Q153*H153</f>
        <v>2.6774999999999997E-2</v>
      </c>
      <c r="S153" s="196">
        <v>0</v>
      </c>
      <c r="T153" s="197">
        <f t="shared" ref="T153:T159" si="23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8" t="s">
        <v>124</v>
      </c>
      <c r="AT153" s="198" t="s">
        <v>120</v>
      </c>
      <c r="AU153" s="198" t="s">
        <v>125</v>
      </c>
      <c r="AY153" s="14" t="s">
        <v>118</v>
      </c>
      <c r="BE153" s="199">
        <f t="shared" ref="BE153:BE159" si="24">IF(N153="základná",J153,0)</f>
        <v>0</v>
      </c>
      <c r="BF153" s="199">
        <f t="shared" ref="BF153:BF159" si="25">IF(N153="znížená",J153,0)</f>
        <v>0</v>
      </c>
      <c r="BG153" s="199">
        <f t="shared" ref="BG153:BG159" si="26">IF(N153="zákl. prenesená",J153,0)</f>
        <v>0</v>
      </c>
      <c r="BH153" s="199">
        <f t="shared" ref="BH153:BH159" si="27">IF(N153="zníž. prenesená",J153,0)</f>
        <v>0</v>
      </c>
      <c r="BI153" s="199">
        <f t="shared" ref="BI153:BI159" si="28">IF(N153="nulová",J153,0)</f>
        <v>0</v>
      </c>
      <c r="BJ153" s="14" t="s">
        <v>125</v>
      </c>
      <c r="BK153" s="200">
        <f t="shared" ref="BK153:BK159" si="29">ROUND(I153*H153,3)</f>
        <v>0</v>
      </c>
      <c r="BL153" s="14" t="s">
        <v>124</v>
      </c>
      <c r="BM153" s="198" t="s">
        <v>185</v>
      </c>
    </row>
    <row r="154" spans="1:65" s="2" customFormat="1" ht="16.5" customHeight="1">
      <c r="A154" s="31"/>
      <c r="B154" s="32"/>
      <c r="C154" s="187">
        <v>5</v>
      </c>
      <c r="D154" s="187" t="s">
        <v>120</v>
      </c>
      <c r="E154" s="188" t="s">
        <v>186</v>
      </c>
      <c r="F154" s="189" t="s">
        <v>187</v>
      </c>
      <c r="G154" s="190" t="s">
        <v>188</v>
      </c>
      <c r="H154" s="191">
        <v>17.5</v>
      </c>
      <c r="I154" s="192"/>
      <c r="J154" s="191">
        <f t="shared" si="20"/>
        <v>0</v>
      </c>
      <c r="K154" s="193"/>
      <c r="L154" s="36"/>
      <c r="M154" s="194" t="s">
        <v>1</v>
      </c>
      <c r="N154" s="195" t="s">
        <v>39</v>
      </c>
      <c r="O154" s="72"/>
      <c r="P154" s="196">
        <f t="shared" si="21"/>
        <v>0</v>
      </c>
      <c r="Q154" s="196">
        <v>2.9E-4</v>
      </c>
      <c r="R154" s="196">
        <f t="shared" si="22"/>
        <v>5.0749999999999997E-3</v>
      </c>
      <c r="S154" s="196">
        <v>0</v>
      </c>
      <c r="T154" s="197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8" t="s">
        <v>124</v>
      </c>
      <c r="AT154" s="198" t="s">
        <v>120</v>
      </c>
      <c r="AU154" s="198" t="s">
        <v>125</v>
      </c>
      <c r="AY154" s="14" t="s">
        <v>118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4" t="s">
        <v>125</v>
      </c>
      <c r="BK154" s="200">
        <f t="shared" si="29"/>
        <v>0</v>
      </c>
      <c r="BL154" s="14" t="s">
        <v>124</v>
      </c>
      <c r="BM154" s="198" t="s">
        <v>189</v>
      </c>
    </row>
    <row r="155" spans="1:65" s="2" customFormat="1" ht="16.5" customHeight="1">
      <c r="A155" s="31"/>
      <c r="B155" s="32"/>
      <c r="C155" s="187">
        <v>25</v>
      </c>
      <c r="D155" s="187" t="s">
        <v>120</v>
      </c>
      <c r="E155" s="188" t="s">
        <v>190</v>
      </c>
      <c r="F155" s="189" t="s">
        <v>191</v>
      </c>
      <c r="G155" s="190" t="s">
        <v>188</v>
      </c>
      <c r="H155" s="191">
        <v>11.2</v>
      </c>
      <c r="I155" s="192"/>
      <c r="J155" s="191">
        <f t="shared" si="20"/>
        <v>0</v>
      </c>
      <c r="K155" s="193"/>
      <c r="L155" s="36"/>
      <c r="M155" s="194" t="s">
        <v>1</v>
      </c>
      <c r="N155" s="195" t="s">
        <v>39</v>
      </c>
      <c r="O155" s="72"/>
      <c r="P155" s="196">
        <f t="shared" si="21"/>
        <v>0</v>
      </c>
      <c r="Q155" s="196">
        <v>3.0000000000000001E-5</v>
      </c>
      <c r="R155" s="196">
        <f t="shared" si="22"/>
        <v>3.3599999999999998E-4</v>
      </c>
      <c r="S155" s="196">
        <v>0</v>
      </c>
      <c r="T155" s="197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8" t="s">
        <v>124</v>
      </c>
      <c r="AT155" s="198" t="s">
        <v>120</v>
      </c>
      <c r="AU155" s="198" t="s">
        <v>125</v>
      </c>
      <c r="AY155" s="14" t="s">
        <v>118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4" t="s">
        <v>125</v>
      </c>
      <c r="BK155" s="200">
        <f t="shared" si="29"/>
        <v>0</v>
      </c>
      <c r="BL155" s="14" t="s">
        <v>124</v>
      </c>
      <c r="BM155" s="198" t="s">
        <v>192</v>
      </c>
    </row>
    <row r="156" spans="1:65" s="2" customFormat="1" ht="21.75" customHeight="1">
      <c r="A156" s="31"/>
      <c r="B156" s="32"/>
      <c r="C156" s="187">
        <v>60</v>
      </c>
      <c r="D156" s="187" t="s">
        <v>120</v>
      </c>
      <c r="E156" s="188" t="s">
        <v>193</v>
      </c>
      <c r="F156" s="189" t="s">
        <v>194</v>
      </c>
      <c r="G156" s="190" t="s">
        <v>195</v>
      </c>
      <c r="H156" s="191">
        <v>8.4659999999999993</v>
      </c>
      <c r="I156" s="192"/>
      <c r="J156" s="191">
        <f t="shared" si="20"/>
        <v>0</v>
      </c>
      <c r="K156" s="193"/>
      <c r="L156" s="36"/>
      <c r="M156" s="194" t="s">
        <v>1</v>
      </c>
      <c r="N156" s="195" t="s">
        <v>39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8" t="s">
        <v>124</v>
      </c>
      <c r="AT156" s="198" t="s">
        <v>120</v>
      </c>
      <c r="AU156" s="198" t="s">
        <v>125</v>
      </c>
      <c r="AY156" s="14" t="s">
        <v>118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4" t="s">
        <v>125</v>
      </c>
      <c r="BK156" s="200">
        <f t="shared" si="29"/>
        <v>0</v>
      </c>
      <c r="BL156" s="14" t="s">
        <v>124</v>
      </c>
      <c r="BM156" s="198" t="s">
        <v>196</v>
      </c>
    </row>
    <row r="157" spans="1:65" s="2" customFormat="1" ht="24.15" customHeight="1">
      <c r="A157" s="31"/>
      <c r="B157" s="32"/>
      <c r="C157" s="187">
        <v>61</v>
      </c>
      <c r="D157" s="187" t="s">
        <v>120</v>
      </c>
      <c r="E157" s="188" t="s">
        <v>198</v>
      </c>
      <c r="F157" s="189" t="s">
        <v>199</v>
      </c>
      <c r="G157" s="190" t="s">
        <v>195</v>
      </c>
      <c r="H157" s="191">
        <v>8.4659999999999993</v>
      </c>
      <c r="I157" s="192"/>
      <c r="J157" s="191">
        <f t="shared" si="20"/>
        <v>0</v>
      </c>
      <c r="K157" s="193"/>
      <c r="L157" s="36"/>
      <c r="M157" s="194" t="s">
        <v>1</v>
      </c>
      <c r="N157" s="195" t="s">
        <v>39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8" t="s">
        <v>124</v>
      </c>
      <c r="AT157" s="198" t="s">
        <v>120</v>
      </c>
      <c r="AU157" s="198" t="s">
        <v>125</v>
      </c>
      <c r="AY157" s="14" t="s">
        <v>118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4" t="s">
        <v>125</v>
      </c>
      <c r="BK157" s="200">
        <f t="shared" si="29"/>
        <v>0</v>
      </c>
      <c r="BL157" s="14" t="s">
        <v>124</v>
      </c>
      <c r="BM157" s="198" t="s">
        <v>200</v>
      </c>
    </row>
    <row r="158" spans="1:65" s="2" customFormat="1" ht="24.15" customHeight="1">
      <c r="A158" s="31"/>
      <c r="B158" s="32"/>
      <c r="C158" s="187">
        <v>62</v>
      </c>
      <c r="D158" s="187" t="s">
        <v>120</v>
      </c>
      <c r="E158" s="188" t="s">
        <v>201</v>
      </c>
      <c r="F158" s="189" t="s">
        <v>202</v>
      </c>
      <c r="G158" s="190" t="s">
        <v>195</v>
      </c>
      <c r="H158" s="191">
        <v>8.4659999999999993</v>
      </c>
      <c r="I158" s="192"/>
      <c r="J158" s="191">
        <f t="shared" si="20"/>
        <v>0</v>
      </c>
      <c r="K158" s="193"/>
      <c r="L158" s="36"/>
      <c r="M158" s="194" t="s">
        <v>1</v>
      </c>
      <c r="N158" s="195" t="s">
        <v>39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8" t="s">
        <v>124</v>
      </c>
      <c r="AT158" s="198" t="s">
        <v>120</v>
      </c>
      <c r="AU158" s="198" t="s">
        <v>125</v>
      </c>
      <c r="AY158" s="14" t="s">
        <v>118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4" t="s">
        <v>125</v>
      </c>
      <c r="BK158" s="200">
        <f t="shared" si="29"/>
        <v>0</v>
      </c>
      <c r="BL158" s="14" t="s">
        <v>124</v>
      </c>
      <c r="BM158" s="198" t="s">
        <v>203</v>
      </c>
    </row>
    <row r="159" spans="1:65" s="2" customFormat="1" ht="24.15" customHeight="1">
      <c r="A159" s="31"/>
      <c r="B159" s="32"/>
      <c r="C159" s="187">
        <v>63</v>
      </c>
      <c r="D159" s="187" t="s">
        <v>120</v>
      </c>
      <c r="E159" s="188" t="s">
        <v>204</v>
      </c>
      <c r="F159" s="189" t="s">
        <v>205</v>
      </c>
      <c r="G159" s="190" t="s">
        <v>195</v>
      </c>
      <c r="H159" s="191">
        <v>8.4659999999999993</v>
      </c>
      <c r="I159" s="192"/>
      <c r="J159" s="191">
        <f t="shared" si="20"/>
        <v>0</v>
      </c>
      <c r="K159" s="193"/>
      <c r="L159" s="36"/>
      <c r="M159" s="194" t="s">
        <v>1</v>
      </c>
      <c r="N159" s="195" t="s">
        <v>39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8" t="s">
        <v>124</v>
      </c>
      <c r="AT159" s="198" t="s">
        <v>120</v>
      </c>
      <c r="AU159" s="198" t="s">
        <v>125</v>
      </c>
      <c r="AY159" s="14" t="s">
        <v>118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4" t="s">
        <v>125</v>
      </c>
      <c r="BK159" s="200">
        <f t="shared" si="29"/>
        <v>0</v>
      </c>
      <c r="BL159" s="14" t="s">
        <v>124</v>
      </c>
      <c r="BM159" s="198" t="s">
        <v>206</v>
      </c>
    </row>
    <row r="160" spans="1:65" s="12" customFormat="1" ht="22.95" customHeight="1">
      <c r="B160" s="171"/>
      <c r="C160" s="172"/>
      <c r="D160" s="173" t="s">
        <v>72</v>
      </c>
      <c r="E160" s="185" t="s">
        <v>207</v>
      </c>
      <c r="F160" s="185" t="s">
        <v>208</v>
      </c>
      <c r="G160" s="172"/>
      <c r="H160" s="172"/>
      <c r="I160" s="175"/>
      <c r="J160" s="186">
        <f>BK160</f>
        <v>0</v>
      </c>
      <c r="K160" s="172"/>
      <c r="L160" s="177"/>
      <c r="M160" s="178"/>
      <c r="N160" s="179"/>
      <c r="O160" s="179"/>
      <c r="P160" s="180">
        <f>P161</f>
        <v>0</v>
      </c>
      <c r="Q160" s="179"/>
      <c r="R160" s="180">
        <f>R161</f>
        <v>0</v>
      </c>
      <c r="S160" s="179"/>
      <c r="T160" s="181">
        <f>T161</f>
        <v>0</v>
      </c>
      <c r="AR160" s="182" t="s">
        <v>78</v>
      </c>
      <c r="AT160" s="183" t="s">
        <v>72</v>
      </c>
      <c r="AU160" s="183" t="s">
        <v>78</v>
      </c>
      <c r="AY160" s="182" t="s">
        <v>118</v>
      </c>
      <c r="BK160" s="184">
        <f>BK161</f>
        <v>0</v>
      </c>
    </row>
    <row r="161" spans="1:65" s="2" customFormat="1" ht="24.15" customHeight="1">
      <c r="A161" s="31"/>
      <c r="B161" s="32"/>
      <c r="C161" s="187">
        <v>6</v>
      </c>
      <c r="D161" s="187" t="s">
        <v>120</v>
      </c>
      <c r="E161" s="188" t="s">
        <v>209</v>
      </c>
      <c r="F161" s="189" t="s">
        <v>210</v>
      </c>
      <c r="G161" s="190" t="s">
        <v>195</v>
      </c>
      <c r="H161" s="191">
        <v>2.8940000000000001</v>
      </c>
      <c r="I161" s="192"/>
      <c r="J161" s="191">
        <f>ROUND(I161*H161,3)</f>
        <v>0</v>
      </c>
      <c r="K161" s="193"/>
      <c r="L161" s="36"/>
      <c r="M161" s="194" t="s">
        <v>1</v>
      </c>
      <c r="N161" s="195" t="s">
        <v>39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8" t="s">
        <v>124</v>
      </c>
      <c r="AT161" s="198" t="s">
        <v>120</v>
      </c>
      <c r="AU161" s="198" t="s">
        <v>125</v>
      </c>
      <c r="AY161" s="14" t="s">
        <v>118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4" t="s">
        <v>125</v>
      </c>
      <c r="BK161" s="200">
        <f>ROUND(I161*H161,3)</f>
        <v>0</v>
      </c>
      <c r="BL161" s="14" t="s">
        <v>124</v>
      </c>
      <c r="BM161" s="198" t="s">
        <v>211</v>
      </c>
    </row>
    <row r="162" spans="1:65" s="12" customFormat="1" ht="25.95" customHeight="1">
      <c r="B162" s="171"/>
      <c r="C162" s="172"/>
      <c r="D162" s="173" t="s">
        <v>72</v>
      </c>
      <c r="E162" s="174" t="s">
        <v>212</v>
      </c>
      <c r="F162" s="174" t="s">
        <v>213</v>
      </c>
      <c r="G162" s="172"/>
      <c r="H162" s="172"/>
      <c r="I162" s="175"/>
      <c r="J162" s="176">
        <f>BK162</f>
        <v>0</v>
      </c>
      <c r="K162" s="172"/>
      <c r="L162" s="177"/>
      <c r="M162" s="178"/>
      <c r="N162" s="179"/>
      <c r="O162" s="179"/>
      <c r="P162" s="180">
        <f>P163+P167+P171+P179+P192+P197+P200+P207</f>
        <v>0</v>
      </c>
      <c r="Q162" s="179"/>
      <c r="R162" s="180">
        <f>R163+R167+R171+R179+R192+R197+R200+R207</f>
        <v>1.34895919</v>
      </c>
      <c r="S162" s="179"/>
      <c r="T162" s="181">
        <f>T163+T167+T171+T179+T192+T197+T200+T207</f>
        <v>1.2863435000000001</v>
      </c>
      <c r="AR162" s="182" t="s">
        <v>125</v>
      </c>
      <c r="AT162" s="183" t="s">
        <v>72</v>
      </c>
      <c r="AU162" s="183" t="s">
        <v>73</v>
      </c>
      <c r="AY162" s="182" t="s">
        <v>118</v>
      </c>
      <c r="BK162" s="184">
        <f>BK163+BK167+BK171+BK179+BK192+BK197+BK200+BK207</f>
        <v>0</v>
      </c>
    </row>
    <row r="163" spans="1:65" s="12" customFormat="1" ht="22.95" customHeight="1">
      <c r="B163" s="171"/>
      <c r="C163" s="172"/>
      <c r="D163" s="173" t="s">
        <v>72</v>
      </c>
      <c r="E163" s="185" t="s">
        <v>214</v>
      </c>
      <c r="F163" s="185" t="s">
        <v>215</v>
      </c>
      <c r="G163" s="172"/>
      <c r="H163" s="172"/>
      <c r="I163" s="175"/>
      <c r="J163" s="186">
        <f>BK163</f>
        <v>0</v>
      </c>
      <c r="K163" s="172"/>
      <c r="L163" s="177"/>
      <c r="M163" s="178"/>
      <c r="N163" s="179"/>
      <c r="O163" s="179"/>
      <c r="P163" s="180">
        <f>SUM(P164:P166)</f>
        <v>0</v>
      </c>
      <c r="Q163" s="179"/>
      <c r="R163" s="180">
        <f>SUM(R164:R166)</f>
        <v>4.0134750000000004E-2</v>
      </c>
      <c r="S163" s="179"/>
      <c r="T163" s="181">
        <f>SUM(T164:T166)</f>
        <v>0</v>
      </c>
      <c r="AR163" s="182" t="s">
        <v>125</v>
      </c>
      <c r="AT163" s="183" t="s">
        <v>72</v>
      </c>
      <c r="AU163" s="183" t="s">
        <v>78</v>
      </c>
      <c r="AY163" s="182" t="s">
        <v>118</v>
      </c>
      <c r="BK163" s="184">
        <f>SUM(BK164:BK166)</f>
        <v>0</v>
      </c>
    </row>
    <row r="164" spans="1:65" s="2" customFormat="1" ht="37.950000000000003" customHeight="1">
      <c r="A164" s="31"/>
      <c r="B164" s="32"/>
      <c r="C164" s="187">
        <v>15</v>
      </c>
      <c r="D164" s="187" t="s">
        <v>120</v>
      </c>
      <c r="E164" s="188" t="s">
        <v>216</v>
      </c>
      <c r="F164" s="189" t="s">
        <v>217</v>
      </c>
      <c r="G164" s="190" t="s">
        <v>123</v>
      </c>
      <c r="H164" s="191">
        <v>17.225000000000001</v>
      </c>
      <c r="I164" s="192"/>
      <c r="J164" s="191">
        <f>ROUND(I164*H164,3)</f>
        <v>0</v>
      </c>
      <c r="K164" s="193"/>
      <c r="L164" s="36"/>
      <c r="M164" s="194" t="s">
        <v>1</v>
      </c>
      <c r="N164" s="195" t="s">
        <v>39</v>
      </c>
      <c r="O164" s="72"/>
      <c r="P164" s="196">
        <f>O164*H164</f>
        <v>0</v>
      </c>
      <c r="Q164" s="196">
        <v>3.0000000000000001E-5</v>
      </c>
      <c r="R164" s="196">
        <f>Q164*H164</f>
        <v>5.1675000000000007E-4</v>
      </c>
      <c r="S164" s="196">
        <v>0</v>
      </c>
      <c r="T164" s="197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8" t="s">
        <v>178</v>
      </c>
      <c r="AT164" s="198" t="s">
        <v>120</v>
      </c>
      <c r="AU164" s="198" t="s">
        <v>125</v>
      </c>
      <c r="AY164" s="14" t="s">
        <v>118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4" t="s">
        <v>125</v>
      </c>
      <c r="BK164" s="200">
        <f>ROUND(I164*H164,3)</f>
        <v>0</v>
      </c>
      <c r="BL164" s="14" t="s">
        <v>178</v>
      </c>
      <c r="BM164" s="198" t="s">
        <v>218</v>
      </c>
    </row>
    <row r="165" spans="1:65" s="2" customFormat="1" ht="44.25" customHeight="1">
      <c r="A165" s="31"/>
      <c r="B165" s="32"/>
      <c r="C165" s="201">
        <v>16</v>
      </c>
      <c r="D165" s="201" t="s">
        <v>219</v>
      </c>
      <c r="E165" s="202" t="s">
        <v>220</v>
      </c>
      <c r="F165" s="203" t="s">
        <v>221</v>
      </c>
      <c r="G165" s="204" t="s">
        <v>123</v>
      </c>
      <c r="H165" s="205">
        <v>19.809000000000001</v>
      </c>
      <c r="I165" s="206"/>
      <c r="J165" s="205">
        <f>ROUND(I165*H165,3)</f>
        <v>0</v>
      </c>
      <c r="K165" s="207"/>
      <c r="L165" s="208"/>
      <c r="M165" s="209" t="s">
        <v>1</v>
      </c>
      <c r="N165" s="210" t="s">
        <v>39</v>
      </c>
      <c r="O165" s="72"/>
      <c r="P165" s="196">
        <f>O165*H165</f>
        <v>0</v>
      </c>
      <c r="Q165" s="196">
        <v>2E-3</v>
      </c>
      <c r="R165" s="196">
        <f>Q165*H165</f>
        <v>3.9618E-2</v>
      </c>
      <c r="S165" s="196">
        <v>0</v>
      </c>
      <c r="T165" s="197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8" t="s">
        <v>222</v>
      </c>
      <c r="AT165" s="198" t="s">
        <v>219</v>
      </c>
      <c r="AU165" s="198" t="s">
        <v>125</v>
      </c>
      <c r="AY165" s="14" t="s">
        <v>118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4" t="s">
        <v>125</v>
      </c>
      <c r="BK165" s="200">
        <f>ROUND(I165*H165,3)</f>
        <v>0</v>
      </c>
      <c r="BL165" s="14" t="s">
        <v>178</v>
      </c>
      <c r="BM165" s="198" t="s">
        <v>223</v>
      </c>
    </row>
    <row r="166" spans="1:65" s="2" customFormat="1" ht="24.15" customHeight="1">
      <c r="A166" s="31"/>
      <c r="B166" s="32"/>
      <c r="C166" s="187">
        <v>17</v>
      </c>
      <c r="D166" s="187" t="s">
        <v>120</v>
      </c>
      <c r="E166" s="188" t="s">
        <v>224</v>
      </c>
      <c r="F166" s="189" t="s">
        <v>225</v>
      </c>
      <c r="G166" s="190" t="s">
        <v>226</v>
      </c>
      <c r="H166" s="192"/>
      <c r="I166" s="192"/>
      <c r="J166" s="191">
        <f>ROUND(I166*H166,3)</f>
        <v>0</v>
      </c>
      <c r="K166" s="193"/>
      <c r="L166" s="36"/>
      <c r="M166" s="194" t="s">
        <v>1</v>
      </c>
      <c r="N166" s="195" t="s">
        <v>39</v>
      </c>
      <c r="O166" s="72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8" t="s">
        <v>178</v>
      </c>
      <c r="AT166" s="198" t="s">
        <v>120</v>
      </c>
      <c r="AU166" s="198" t="s">
        <v>125</v>
      </c>
      <c r="AY166" s="14" t="s">
        <v>118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4" t="s">
        <v>125</v>
      </c>
      <c r="BK166" s="200">
        <f>ROUND(I166*H166,3)</f>
        <v>0</v>
      </c>
      <c r="BL166" s="14" t="s">
        <v>178</v>
      </c>
      <c r="BM166" s="198" t="s">
        <v>227</v>
      </c>
    </row>
    <row r="167" spans="1:65" s="12" customFormat="1" ht="22.95" customHeight="1">
      <c r="B167" s="171"/>
      <c r="C167" s="172"/>
      <c r="D167" s="173" t="s">
        <v>72</v>
      </c>
      <c r="E167" s="185" t="s">
        <v>228</v>
      </c>
      <c r="F167" s="185" t="s">
        <v>229</v>
      </c>
      <c r="G167" s="172"/>
      <c r="H167" s="172"/>
      <c r="I167" s="175"/>
      <c r="J167" s="186">
        <f>BK167</f>
        <v>0</v>
      </c>
      <c r="K167" s="172"/>
      <c r="L167" s="177"/>
      <c r="M167" s="178"/>
      <c r="N167" s="179"/>
      <c r="O167" s="179"/>
      <c r="P167" s="180">
        <f>SUM(P168:P170)</f>
        <v>0</v>
      </c>
      <c r="Q167" s="179"/>
      <c r="R167" s="180">
        <f>SUM(R168:R170)</f>
        <v>3.9527599999999996E-3</v>
      </c>
      <c r="S167" s="179"/>
      <c r="T167" s="181">
        <f>SUM(T168:T170)</f>
        <v>0</v>
      </c>
      <c r="AR167" s="182" t="s">
        <v>125</v>
      </c>
      <c r="AT167" s="183" t="s">
        <v>72</v>
      </c>
      <c r="AU167" s="183" t="s">
        <v>78</v>
      </c>
      <c r="AY167" s="182" t="s">
        <v>118</v>
      </c>
      <c r="BK167" s="184">
        <f>SUM(BK168:BK170)</f>
        <v>0</v>
      </c>
    </row>
    <row r="168" spans="1:65" s="2" customFormat="1" ht="21.75" customHeight="1">
      <c r="A168" s="31"/>
      <c r="B168" s="32"/>
      <c r="C168" s="187">
        <v>18</v>
      </c>
      <c r="D168" s="187" t="s">
        <v>120</v>
      </c>
      <c r="E168" s="188" t="s">
        <v>230</v>
      </c>
      <c r="F168" s="189" t="s">
        <v>231</v>
      </c>
      <c r="G168" s="190" t="s">
        <v>123</v>
      </c>
      <c r="H168" s="191">
        <v>18.09</v>
      </c>
      <c r="I168" s="192"/>
      <c r="J168" s="191">
        <f>ROUND(I168*H168,3)</f>
        <v>0</v>
      </c>
      <c r="K168" s="193"/>
      <c r="L168" s="36"/>
      <c r="M168" s="194" t="s">
        <v>1</v>
      </c>
      <c r="N168" s="195" t="s">
        <v>39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8" t="s">
        <v>178</v>
      </c>
      <c r="AT168" s="198" t="s">
        <v>120</v>
      </c>
      <c r="AU168" s="198" t="s">
        <v>125</v>
      </c>
      <c r="AY168" s="14" t="s">
        <v>118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4" t="s">
        <v>125</v>
      </c>
      <c r="BK168" s="200">
        <f>ROUND(I168*H168,3)</f>
        <v>0</v>
      </c>
      <c r="BL168" s="14" t="s">
        <v>178</v>
      </c>
      <c r="BM168" s="198" t="s">
        <v>232</v>
      </c>
    </row>
    <row r="169" spans="1:65" s="2" customFormat="1" ht="37.950000000000003" customHeight="1">
      <c r="A169" s="31"/>
      <c r="B169" s="32"/>
      <c r="C169" s="201">
        <v>19</v>
      </c>
      <c r="D169" s="201" t="s">
        <v>219</v>
      </c>
      <c r="E169" s="202" t="s">
        <v>233</v>
      </c>
      <c r="F169" s="203" t="s">
        <v>234</v>
      </c>
      <c r="G169" s="204" t="s">
        <v>123</v>
      </c>
      <c r="H169" s="205">
        <v>20.803999999999998</v>
      </c>
      <c r="I169" s="206"/>
      <c r="J169" s="205">
        <f>ROUND(I169*H169,3)</f>
        <v>0</v>
      </c>
      <c r="K169" s="207"/>
      <c r="L169" s="208"/>
      <c r="M169" s="209" t="s">
        <v>1</v>
      </c>
      <c r="N169" s="210" t="s">
        <v>39</v>
      </c>
      <c r="O169" s="72"/>
      <c r="P169" s="196">
        <f>O169*H169</f>
        <v>0</v>
      </c>
      <c r="Q169" s="196">
        <v>1.9000000000000001E-4</v>
      </c>
      <c r="R169" s="196">
        <f>Q169*H169</f>
        <v>3.9527599999999996E-3</v>
      </c>
      <c r="S169" s="196">
        <v>0</v>
      </c>
      <c r="T169" s="197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8" t="s">
        <v>222</v>
      </c>
      <c r="AT169" s="198" t="s">
        <v>219</v>
      </c>
      <c r="AU169" s="198" t="s">
        <v>125</v>
      </c>
      <c r="AY169" s="14" t="s">
        <v>118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4" t="s">
        <v>125</v>
      </c>
      <c r="BK169" s="200">
        <f>ROUND(I169*H169,3)</f>
        <v>0</v>
      </c>
      <c r="BL169" s="14" t="s">
        <v>178</v>
      </c>
      <c r="BM169" s="198" t="s">
        <v>235</v>
      </c>
    </row>
    <row r="170" spans="1:65" s="2" customFormat="1" ht="24.15" customHeight="1">
      <c r="A170" s="31"/>
      <c r="B170" s="32"/>
      <c r="C170" s="187">
        <v>20</v>
      </c>
      <c r="D170" s="187" t="s">
        <v>120</v>
      </c>
      <c r="E170" s="188" t="s">
        <v>236</v>
      </c>
      <c r="F170" s="189" t="s">
        <v>237</v>
      </c>
      <c r="G170" s="190" t="s">
        <v>226</v>
      </c>
      <c r="H170" s="192"/>
      <c r="I170" s="192"/>
      <c r="J170" s="191">
        <f>ROUND(I170*H170,3)</f>
        <v>0</v>
      </c>
      <c r="K170" s="193"/>
      <c r="L170" s="36"/>
      <c r="M170" s="194" t="s">
        <v>1</v>
      </c>
      <c r="N170" s="195" t="s">
        <v>39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8" t="s">
        <v>178</v>
      </c>
      <c r="AT170" s="198" t="s">
        <v>120</v>
      </c>
      <c r="AU170" s="198" t="s">
        <v>125</v>
      </c>
      <c r="AY170" s="14" t="s">
        <v>118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4" t="s">
        <v>125</v>
      </c>
      <c r="BK170" s="200">
        <f>ROUND(I170*H170,3)</f>
        <v>0</v>
      </c>
      <c r="BL170" s="14" t="s">
        <v>178</v>
      </c>
      <c r="BM170" s="198" t="s">
        <v>238</v>
      </c>
    </row>
    <row r="171" spans="1:65" s="12" customFormat="1" ht="22.95" customHeight="1">
      <c r="B171" s="171"/>
      <c r="C171" s="172"/>
      <c r="D171" s="173" t="s">
        <v>72</v>
      </c>
      <c r="E171" s="185" t="s">
        <v>239</v>
      </c>
      <c r="F171" s="185" t="s">
        <v>240</v>
      </c>
      <c r="G171" s="172"/>
      <c r="H171" s="172"/>
      <c r="I171" s="175"/>
      <c r="J171" s="186">
        <f>BK171</f>
        <v>0</v>
      </c>
      <c r="K171" s="172"/>
      <c r="L171" s="177"/>
      <c r="M171" s="178"/>
      <c r="N171" s="179"/>
      <c r="O171" s="179"/>
      <c r="P171" s="180">
        <f>SUM(P172:P178)</f>
        <v>0</v>
      </c>
      <c r="Q171" s="179"/>
      <c r="R171" s="180">
        <f>SUM(R172:R178)</f>
        <v>0.25125848000000006</v>
      </c>
      <c r="S171" s="179"/>
      <c r="T171" s="181">
        <f>SUM(T172:T178)</f>
        <v>0</v>
      </c>
      <c r="AR171" s="182" t="s">
        <v>125</v>
      </c>
      <c r="AT171" s="183" t="s">
        <v>72</v>
      </c>
      <c r="AU171" s="183" t="s">
        <v>78</v>
      </c>
      <c r="AY171" s="182" t="s">
        <v>118</v>
      </c>
      <c r="BK171" s="184">
        <f>SUM(BK172:BK178)</f>
        <v>0</v>
      </c>
    </row>
    <row r="172" spans="1:65" s="2" customFormat="1" ht="24.15" customHeight="1">
      <c r="A172" s="31"/>
      <c r="B172" s="32"/>
      <c r="C172" s="187">
        <v>8</v>
      </c>
      <c r="D172" s="187" t="s">
        <v>120</v>
      </c>
      <c r="E172" s="188" t="s">
        <v>241</v>
      </c>
      <c r="F172" s="189" t="s">
        <v>242</v>
      </c>
      <c r="G172" s="190" t="s">
        <v>123</v>
      </c>
      <c r="H172" s="191">
        <v>18.09</v>
      </c>
      <c r="I172" s="192"/>
      <c r="J172" s="191">
        <f t="shared" ref="J172:J178" si="30">ROUND(I172*H172,3)</f>
        <v>0</v>
      </c>
      <c r="K172" s="193"/>
      <c r="L172" s="36"/>
      <c r="M172" s="194" t="s">
        <v>1</v>
      </c>
      <c r="N172" s="195" t="s">
        <v>39</v>
      </c>
      <c r="O172" s="72"/>
      <c r="P172" s="196">
        <f t="shared" ref="P172:P178" si="31">O172*H172</f>
        <v>0</v>
      </c>
      <c r="Q172" s="196">
        <v>0</v>
      </c>
      <c r="R172" s="196">
        <f t="shared" ref="R172:R178" si="32">Q172*H172</f>
        <v>0</v>
      </c>
      <c r="S172" s="196">
        <v>0</v>
      </c>
      <c r="T172" s="197">
        <f t="shared" ref="T172:T178" si="33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8" t="s">
        <v>178</v>
      </c>
      <c r="AT172" s="198" t="s">
        <v>120</v>
      </c>
      <c r="AU172" s="198" t="s">
        <v>125</v>
      </c>
      <c r="AY172" s="14" t="s">
        <v>118</v>
      </c>
      <c r="BE172" s="199">
        <f t="shared" ref="BE172:BE178" si="34">IF(N172="základná",J172,0)</f>
        <v>0</v>
      </c>
      <c r="BF172" s="199">
        <f t="shared" ref="BF172:BF178" si="35">IF(N172="znížená",J172,0)</f>
        <v>0</v>
      </c>
      <c r="BG172" s="199">
        <f t="shared" ref="BG172:BG178" si="36">IF(N172="zákl. prenesená",J172,0)</f>
        <v>0</v>
      </c>
      <c r="BH172" s="199">
        <f t="shared" ref="BH172:BH178" si="37">IF(N172="zníž. prenesená",J172,0)</f>
        <v>0</v>
      </c>
      <c r="BI172" s="199">
        <f t="shared" ref="BI172:BI178" si="38">IF(N172="nulová",J172,0)</f>
        <v>0</v>
      </c>
      <c r="BJ172" s="14" t="s">
        <v>125</v>
      </c>
      <c r="BK172" s="200">
        <f t="shared" ref="BK172:BK178" si="39">ROUND(I172*H172,3)</f>
        <v>0</v>
      </c>
      <c r="BL172" s="14" t="s">
        <v>178</v>
      </c>
      <c r="BM172" s="198" t="s">
        <v>243</v>
      </c>
    </row>
    <row r="173" spans="1:65" s="2" customFormat="1" ht="44.25" customHeight="1">
      <c r="A173" s="31"/>
      <c r="B173" s="32"/>
      <c r="C173" s="201">
        <v>9</v>
      </c>
      <c r="D173" s="201" t="s">
        <v>219</v>
      </c>
      <c r="E173" s="202" t="s">
        <v>244</v>
      </c>
      <c r="F173" s="203" t="s">
        <v>245</v>
      </c>
      <c r="G173" s="204" t="s">
        <v>123</v>
      </c>
      <c r="H173" s="205">
        <v>18.452000000000002</v>
      </c>
      <c r="I173" s="206"/>
      <c r="J173" s="205">
        <f t="shared" si="30"/>
        <v>0</v>
      </c>
      <c r="K173" s="207"/>
      <c r="L173" s="208"/>
      <c r="M173" s="209" t="s">
        <v>1</v>
      </c>
      <c r="N173" s="210" t="s">
        <v>39</v>
      </c>
      <c r="O173" s="72"/>
      <c r="P173" s="196">
        <f t="shared" si="31"/>
        <v>0</v>
      </c>
      <c r="Q173" s="196">
        <v>1.2E-2</v>
      </c>
      <c r="R173" s="196">
        <f t="shared" si="32"/>
        <v>0.22142400000000004</v>
      </c>
      <c r="S173" s="196">
        <v>0</v>
      </c>
      <c r="T173" s="197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8" t="s">
        <v>222</v>
      </c>
      <c r="AT173" s="198" t="s">
        <v>219</v>
      </c>
      <c r="AU173" s="198" t="s">
        <v>125</v>
      </c>
      <c r="AY173" s="14" t="s">
        <v>118</v>
      </c>
      <c r="BE173" s="199">
        <f t="shared" si="34"/>
        <v>0</v>
      </c>
      <c r="BF173" s="199">
        <f t="shared" si="35"/>
        <v>0</v>
      </c>
      <c r="BG173" s="199">
        <f t="shared" si="36"/>
        <v>0</v>
      </c>
      <c r="BH173" s="199">
        <f t="shared" si="37"/>
        <v>0</v>
      </c>
      <c r="BI173" s="199">
        <f t="shared" si="38"/>
        <v>0</v>
      </c>
      <c r="BJ173" s="14" t="s">
        <v>125</v>
      </c>
      <c r="BK173" s="200">
        <f t="shared" si="39"/>
        <v>0</v>
      </c>
      <c r="BL173" s="14" t="s">
        <v>178</v>
      </c>
      <c r="BM173" s="198" t="s">
        <v>246</v>
      </c>
    </row>
    <row r="174" spans="1:65" s="2" customFormat="1" ht="16.5" customHeight="1">
      <c r="A174" s="31"/>
      <c r="B174" s="32"/>
      <c r="C174" s="187">
        <v>13</v>
      </c>
      <c r="D174" s="187" t="s">
        <v>120</v>
      </c>
      <c r="E174" s="188" t="s">
        <v>247</v>
      </c>
      <c r="F174" s="189" t="s">
        <v>248</v>
      </c>
      <c r="G174" s="190" t="s">
        <v>123</v>
      </c>
      <c r="H174" s="191">
        <v>17.225000000000001</v>
      </c>
      <c r="I174" s="192"/>
      <c r="J174" s="191">
        <f t="shared" si="30"/>
        <v>0</v>
      </c>
      <c r="K174" s="193"/>
      <c r="L174" s="36"/>
      <c r="M174" s="194" t="s">
        <v>1</v>
      </c>
      <c r="N174" s="195" t="s">
        <v>39</v>
      </c>
      <c r="O174" s="72"/>
      <c r="P174" s="196">
        <f t="shared" si="31"/>
        <v>0</v>
      </c>
      <c r="Q174" s="196">
        <v>0</v>
      </c>
      <c r="R174" s="196">
        <f t="shared" si="32"/>
        <v>0</v>
      </c>
      <c r="S174" s="196">
        <v>0</v>
      </c>
      <c r="T174" s="197">
        <f t="shared" si="3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8" t="s">
        <v>178</v>
      </c>
      <c r="AT174" s="198" t="s">
        <v>120</v>
      </c>
      <c r="AU174" s="198" t="s">
        <v>125</v>
      </c>
      <c r="AY174" s="14" t="s">
        <v>118</v>
      </c>
      <c r="BE174" s="199">
        <f t="shared" si="34"/>
        <v>0</v>
      </c>
      <c r="BF174" s="199">
        <f t="shared" si="35"/>
        <v>0</v>
      </c>
      <c r="BG174" s="199">
        <f t="shared" si="36"/>
        <v>0</v>
      </c>
      <c r="BH174" s="199">
        <f t="shared" si="37"/>
        <v>0</v>
      </c>
      <c r="BI174" s="199">
        <f t="shared" si="38"/>
        <v>0</v>
      </c>
      <c r="BJ174" s="14" t="s">
        <v>125</v>
      </c>
      <c r="BK174" s="200">
        <f t="shared" si="39"/>
        <v>0</v>
      </c>
      <c r="BL174" s="14" t="s">
        <v>178</v>
      </c>
      <c r="BM174" s="198" t="s">
        <v>249</v>
      </c>
    </row>
    <row r="175" spans="1:65" s="2" customFormat="1" ht="24.15" customHeight="1">
      <c r="A175" s="31"/>
      <c r="B175" s="32"/>
      <c r="C175" s="201">
        <v>14</v>
      </c>
      <c r="D175" s="201" t="s">
        <v>219</v>
      </c>
      <c r="E175" s="202" t="s">
        <v>250</v>
      </c>
      <c r="F175" s="203" t="s">
        <v>251</v>
      </c>
      <c r="G175" s="204" t="s">
        <v>123</v>
      </c>
      <c r="H175" s="205">
        <v>19.809000000000001</v>
      </c>
      <c r="I175" s="206"/>
      <c r="J175" s="205">
        <f t="shared" si="30"/>
        <v>0</v>
      </c>
      <c r="K175" s="207"/>
      <c r="L175" s="208"/>
      <c r="M175" s="209" t="s">
        <v>1</v>
      </c>
      <c r="N175" s="210" t="s">
        <v>39</v>
      </c>
      <c r="O175" s="72"/>
      <c r="P175" s="196">
        <f t="shared" si="31"/>
        <v>0</v>
      </c>
      <c r="Q175" s="196">
        <v>2.2000000000000001E-4</v>
      </c>
      <c r="R175" s="196">
        <f t="shared" si="32"/>
        <v>4.35798E-3</v>
      </c>
      <c r="S175" s="196">
        <v>0</v>
      </c>
      <c r="T175" s="197">
        <f t="shared" si="3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8" t="s">
        <v>222</v>
      </c>
      <c r="AT175" s="198" t="s">
        <v>219</v>
      </c>
      <c r="AU175" s="198" t="s">
        <v>125</v>
      </c>
      <c r="AY175" s="14" t="s">
        <v>118</v>
      </c>
      <c r="BE175" s="199">
        <f t="shared" si="34"/>
        <v>0</v>
      </c>
      <c r="BF175" s="199">
        <f t="shared" si="35"/>
        <v>0</v>
      </c>
      <c r="BG175" s="199">
        <f t="shared" si="36"/>
        <v>0</v>
      </c>
      <c r="BH175" s="199">
        <f t="shared" si="37"/>
        <v>0</v>
      </c>
      <c r="BI175" s="199">
        <f t="shared" si="38"/>
        <v>0</v>
      </c>
      <c r="BJ175" s="14" t="s">
        <v>125</v>
      </c>
      <c r="BK175" s="200">
        <f t="shared" si="39"/>
        <v>0</v>
      </c>
      <c r="BL175" s="14" t="s">
        <v>178</v>
      </c>
      <c r="BM175" s="198" t="s">
        <v>252</v>
      </c>
    </row>
    <row r="176" spans="1:65" s="2" customFormat="1" ht="24.15" customHeight="1">
      <c r="A176" s="31"/>
      <c r="B176" s="32"/>
      <c r="C176" s="187">
        <v>11</v>
      </c>
      <c r="D176" s="187" t="s">
        <v>120</v>
      </c>
      <c r="E176" s="188" t="s">
        <v>253</v>
      </c>
      <c r="F176" s="189" t="s">
        <v>254</v>
      </c>
      <c r="G176" s="190" t="s">
        <v>123</v>
      </c>
      <c r="H176" s="191">
        <v>17.225000000000001</v>
      </c>
      <c r="I176" s="192"/>
      <c r="J176" s="191">
        <f t="shared" si="30"/>
        <v>0</v>
      </c>
      <c r="K176" s="193"/>
      <c r="L176" s="36"/>
      <c r="M176" s="194" t="s">
        <v>1</v>
      </c>
      <c r="N176" s="195" t="s">
        <v>39</v>
      </c>
      <c r="O176" s="72"/>
      <c r="P176" s="196">
        <f t="shared" si="31"/>
        <v>0</v>
      </c>
      <c r="Q176" s="196">
        <v>0</v>
      </c>
      <c r="R176" s="196">
        <f t="shared" si="32"/>
        <v>0</v>
      </c>
      <c r="S176" s="196">
        <v>0</v>
      </c>
      <c r="T176" s="197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8" t="s">
        <v>178</v>
      </c>
      <c r="AT176" s="198" t="s">
        <v>120</v>
      </c>
      <c r="AU176" s="198" t="s">
        <v>125</v>
      </c>
      <c r="AY176" s="14" t="s">
        <v>118</v>
      </c>
      <c r="BE176" s="199">
        <f t="shared" si="34"/>
        <v>0</v>
      </c>
      <c r="BF176" s="199">
        <f t="shared" si="35"/>
        <v>0</v>
      </c>
      <c r="BG176" s="199">
        <f t="shared" si="36"/>
        <v>0</v>
      </c>
      <c r="BH176" s="199">
        <f t="shared" si="37"/>
        <v>0</v>
      </c>
      <c r="BI176" s="199">
        <f t="shared" si="38"/>
        <v>0</v>
      </c>
      <c r="BJ176" s="14" t="s">
        <v>125</v>
      </c>
      <c r="BK176" s="200">
        <f t="shared" si="39"/>
        <v>0</v>
      </c>
      <c r="BL176" s="14" t="s">
        <v>178</v>
      </c>
      <c r="BM176" s="198" t="s">
        <v>255</v>
      </c>
    </row>
    <row r="177" spans="1:65" s="2" customFormat="1" ht="16.5" customHeight="1">
      <c r="A177" s="31"/>
      <c r="B177" s="32"/>
      <c r="C177" s="201">
        <v>12</v>
      </c>
      <c r="D177" s="201" t="s">
        <v>219</v>
      </c>
      <c r="E177" s="202" t="s">
        <v>408</v>
      </c>
      <c r="F177" s="203" t="s">
        <v>256</v>
      </c>
      <c r="G177" s="204" t="s">
        <v>123</v>
      </c>
      <c r="H177" s="205">
        <v>17.57</v>
      </c>
      <c r="I177" s="206"/>
      <c r="J177" s="205">
        <f t="shared" si="30"/>
        <v>0</v>
      </c>
      <c r="K177" s="207"/>
      <c r="L177" s="208"/>
      <c r="M177" s="209" t="s">
        <v>1</v>
      </c>
      <c r="N177" s="210" t="s">
        <v>39</v>
      </c>
      <c r="O177" s="72"/>
      <c r="P177" s="196">
        <f t="shared" si="31"/>
        <v>0</v>
      </c>
      <c r="Q177" s="196">
        <v>1.4499999999999999E-3</v>
      </c>
      <c r="R177" s="196">
        <f t="shared" si="32"/>
        <v>2.5476499999999999E-2</v>
      </c>
      <c r="S177" s="196">
        <v>0</v>
      </c>
      <c r="T177" s="197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8" t="s">
        <v>222</v>
      </c>
      <c r="AT177" s="198" t="s">
        <v>219</v>
      </c>
      <c r="AU177" s="198" t="s">
        <v>125</v>
      </c>
      <c r="AY177" s="14" t="s">
        <v>118</v>
      </c>
      <c r="BE177" s="199">
        <f t="shared" si="34"/>
        <v>0</v>
      </c>
      <c r="BF177" s="199">
        <f t="shared" si="35"/>
        <v>0</v>
      </c>
      <c r="BG177" s="199">
        <f t="shared" si="36"/>
        <v>0</v>
      </c>
      <c r="BH177" s="199">
        <f t="shared" si="37"/>
        <v>0</v>
      </c>
      <c r="BI177" s="199">
        <f t="shared" si="38"/>
        <v>0</v>
      </c>
      <c r="BJ177" s="14" t="s">
        <v>125</v>
      </c>
      <c r="BK177" s="200">
        <f t="shared" si="39"/>
        <v>0</v>
      </c>
      <c r="BL177" s="14" t="s">
        <v>178</v>
      </c>
      <c r="BM177" s="198" t="s">
        <v>257</v>
      </c>
    </row>
    <row r="178" spans="1:65" s="2" customFormat="1" ht="24.15" customHeight="1">
      <c r="A178" s="31"/>
      <c r="B178" s="32"/>
      <c r="C178" s="187">
        <v>10</v>
      </c>
      <c r="D178" s="187" t="s">
        <v>120</v>
      </c>
      <c r="E178" s="188" t="s">
        <v>258</v>
      </c>
      <c r="F178" s="189" t="s">
        <v>259</v>
      </c>
      <c r="G178" s="190" t="s">
        <v>226</v>
      </c>
      <c r="H178" s="192"/>
      <c r="I178" s="192"/>
      <c r="J178" s="191">
        <f t="shared" si="30"/>
        <v>0</v>
      </c>
      <c r="K178" s="193"/>
      <c r="L178" s="36"/>
      <c r="M178" s="194" t="s">
        <v>1</v>
      </c>
      <c r="N178" s="195" t="s">
        <v>39</v>
      </c>
      <c r="O178" s="72"/>
      <c r="P178" s="196">
        <f t="shared" si="31"/>
        <v>0</v>
      </c>
      <c r="Q178" s="196">
        <v>0</v>
      </c>
      <c r="R178" s="196">
        <f t="shared" si="32"/>
        <v>0</v>
      </c>
      <c r="S178" s="196">
        <v>0</v>
      </c>
      <c r="T178" s="197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8" t="s">
        <v>178</v>
      </c>
      <c r="AT178" s="198" t="s">
        <v>120</v>
      </c>
      <c r="AU178" s="198" t="s">
        <v>125</v>
      </c>
      <c r="AY178" s="14" t="s">
        <v>118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4" t="s">
        <v>125</v>
      </c>
      <c r="BK178" s="200">
        <f t="shared" si="39"/>
        <v>0</v>
      </c>
      <c r="BL178" s="14" t="s">
        <v>178</v>
      </c>
      <c r="BM178" s="198" t="s">
        <v>260</v>
      </c>
    </row>
    <row r="179" spans="1:65" s="12" customFormat="1" ht="22.95" customHeight="1">
      <c r="B179" s="171"/>
      <c r="C179" s="172"/>
      <c r="D179" s="173" t="s">
        <v>72</v>
      </c>
      <c r="E179" s="185" t="s">
        <v>261</v>
      </c>
      <c r="F179" s="185" t="s">
        <v>262</v>
      </c>
      <c r="G179" s="172"/>
      <c r="H179" s="172"/>
      <c r="I179" s="175"/>
      <c r="J179" s="186">
        <f>BK179</f>
        <v>0</v>
      </c>
      <c r="K179" s="172"/>
      <c r="L179" s="177"/>
      <c r="M179" s="178"/>
      <c r="N179" s="179"/>
      <c r="O179" s="179"/>
      <c r="P179" s="180">
        <f>SUM(P180:P191)</f>
        <v>0</v>
      </c>
      <c r="Q179" s="179"/>
      <c r="R179" s="180">
        <f>SUM(R180:R191)</f>
        <v>0.65715190000000001</v>
      </c>
      <c r="S179" s="179"/>
      <c r="T179" s="181">
        <f>SUM(T180:T191)</f>
        <v>0.87840000000000007</v>
      </c>
      <c r="AR179" s="182" t="s">
        <v>125</v>
      </c>
      <c r="AT179" s="183" t="s">
        <v>72</v>
      </c>
      <c r="AU179" s="183" t="s">
        <v>78</v>
      </c>
      <c r="AY179" s="182" t="s">
        <v>118</v>
      </c>
      <c r="BK179" s="184">
        <f>SUM(BK180:BK191)</f>
        <v>0</v>
      </c>
    </row>
    <row r="180" spans="1:65" s="2" customFormat="1" ht="24.15" customHeight="1">
      <c r="A180" s="31"/>
      <c r="B180" s="32"/>
      <c r="C180" s="187">
        <v>39</v>
      </c>
      <c r="D180" s="187" t="s">
        <v>120</v>
      </c>
      <c r="E180" s="188" t="s">
        <v>263</v>
      </c>
      <c r="F180" s="189" t="s">
        <v>264</v>
      </c>
      <c r="G180" s="190" t="s">
        <v>265</v>
      </c>
      <c r="H180" s="191">
        <v>18</v>
      </c>
      <c r="I180" s="192"/>
      <c r="J180" s="191">
        <f t="shared" ref="J180:J191" si="40">ROUND(I180*H180,3)</f>
        <v>0</v>
      </c>
      <c r="K180" s="193"/>
      <c r="L180" s="36"/>
      <c r="M180" s="194" t="s">
        <v>1</v>
      </c>
      <c r="N180" s="195" t="s">
        <v>39</v>
      </c>
      <c r="O180" s="72"/>
      <c r="P180" s="196">
        <f t="shared" ref="P180:P191" si="41">O180*H180</f>
        <v>0</v>
      </c>
      <c r="Q180" s="196">
        <v>2.1000000000000001E-4</v>
      </c>
      <c r="R180" s="196">
        <f t="shared" ref="R180:R191" si="42">Q180*H180</f>
        <v>3.7800000000000004E-3</v>
      </c>
      <c r="S180" s="196">
        <v>0</v>
      </c>
      <c r="T180" s="197">
        <f t="shared" ref="T180:T191" si="4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8" t="s">
        <v>178</v>
      </c>
      <c r="AT180" s="198" t="s">
        <v>120</v>
      </c>
      <c r="AU180" s="198" t="s">
        <v>125</v>
      </c>
      <c r="AY180" s="14" t="s">
        <v>118</v>
      </c>
      <c r="BE180" s="199">
        <f t="shared" ref="BE180:BE191" si="44">IF(N180="základná",J180,0)</f>
        <v>0</v>
      </c>
      <c r="BF180" s="199">
        <f t="shared" ref="BF180:BF191" si="45">IF(N180="znížená",J180,0)</f>
        <v>0</v>
      </c>
      <c r="BG180" s="199">
        <f t="shared" ref="BG180:BG191" si="46">IF(N180="zákl. prenesená",J180,0)</f>
        <v>0</v>
      </c>
      <c r="BH180" s="199">
        <f t="shared" ref="BH180:BH191" si="47">IF(N180="zníž. prenesená",J180,0)</f>
        <v>0</v>
      </c>
      <c r="BI180" s="199">
        <f t="shared" ref="BI180:BI191" si="48">IF(N180="nulová",J180,0)</f>
        <v>0</v>
      </c>
      <c r="BJ180" s="14" t="s">
        <v>125</v>
      </c>
      <c r="BK180" s="200">
        <f t="shared" ref="BK180:BK191" si="49">ROUND(I180*H180,3)</f>
        <v>0</v>
      </c>
      <c r="BL180" s="14" t="s">
        <v>178</v>
      </c>
      <c r="BM180" s="198" t="s">
        <v>266</v>
      </c>
    </row>
    <row r="181" spans="1:65" s="2" customFormat="1" ht="37.950000000000003" customHeight="1">
      <c r="A181" s="31"/>
      <c r="B181" s="32"/>
      <c r="C181" s="187">
        <v>40</v>
      </c>
      <c r="D181" s="187" t="s">
        <v>120</v>
      </c>
      <c r="E181" s="188" t="s">
        <v>267</v>
      </c>
      <c r="F181" s="189" t="s">
        <v>268</v>
      </c>
      <c r="G181" s="190" t="s">
        <v>265</v>
      </c>
      <c r="H181" s="191">
        <v>18</v>
      </c>
      <c r="I181" s="192"/>
      <c r="J181" s="191">
        <f t="shared" si="40"/>
        <v>0</v>
      </c>
      <c r="K181" s="193"/>
      <c r="L181" s="36"/>
      <c r="M181" s="194" t="s">
        <v>1</v>
      </c>
      <c r="N181" s="195" t="s">
        <v>39</v>
      </c>
      <c r="O181" s="72"/>
      <c r="P181" s="196">
        <f t="shared" si="41"/>
        <v>0</v>
      </c>
      <c r="Q181" s="196">
        <v>1.3999999999999999E-4</v>
      </c>
      <c r="R181" s="196">
        <f t="shared" si="42"/>
        <v>2.5199999999999997E-3</v>
      </c>
      <c r="S181" s="196">
        <v>0</v>
      </c>
      <c r="T181" s="197">
        <f t="shared" si="4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8" t="s">
        <v>124</v>
      </c>
      <c r="AT181" s="198" t="s">
        <v>120</v>
      </c>
      <c r="AU181" s="198" t="s">
        <v>125</v>
      </c>
      <c r="AY181" s="14" t="s">
        <v>118</v>
      </c>
      <c r="BE181" s="199">
        <f t="shared" si="44"/>
        <v>0</v>
      </c>
      <c r="BF181" s="199">
        <f t="shared" si="45"/>
        <v>0</v>
      </c>
      <c r="BG181" s="199">
        <f t="shared" si="46"/>
        <v>0</v>
      </c>
      <c r="BH181" s="199">
        <f t="shared" si="47"/>
        <v>0</v>
      </c>
      <c r="BI181" s="199">
        <f t="shared" si="48"/>
        <v>0</v>
      </c>
      <c r="BJ181" s="14" t="s">
        <v>125</v>
      </c>
      <c r="BK181" s="200">
        <f t="shared" si="49"/>
        <v>0</v>
      </c>
      <c r="BL181" s="14" t="s">
        <v>124</v>
      </c>
      <c r="BM181" s="198" t="s">
        <v>269</v>
      </c>
    </row>
    <row r="182" spans="1:65" s="2" customFormat="1" ht="24.15" customHeight="1">
      <c r="A182" s="31"/>
      <c r="B182" s="32"/>
      <c r="C182" s="187">
        <v>41</v>
      </c>
      <c r="D182" s="187" t="s">
        <v>120</v>
      </c>
      <c r="E182" s="188" t="s">
        <v>270</v>
      </c>
      <c r="F182" s="189" t="s">
        <v>271</v>
      </c>
      <c r="G182" s="190" t="s">
        <v>188</v>
      </c>
      <c r="H182" s="191">
        <v>36.1</v>
      </c>
      <c r="I182" s="192"/>
      <c r="J182" s="191">
        <f t="shared" si="40"/>
        <v>0</v>
      </c>
      <c r="K182" s="193"/>
      <c r="L182" s="36"/>
      <c r="M182" s="194" t="s">
        <v>1</v>
      </c>
      <c r="N182" s="195" t="s">
        <v>39</v>
      </c>
      <c r="O182" s="72"/>
      <c r="P182" s="196">
        <f t="shared" si="41"/>
        <v>0</v>
      </c>
      <c r="Q182" s="196">
        <v>2.5999999999999998E-4</v>
      </c>
      <c r="R182" s="196">
        <f t="shared" si="42"/>
        <v>9.3860000000000002E-3</v>
      </c>
      <c r="S182" s="196">
        <v>0</v>
      </c>
      <c r="T182" s="197">
        <f t="shared" si="4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8" t="s">
        <v>178</v>
      </c>
      <c r="AT182" s="198" t="s">
        <v>120</v>
      </c>
      <c r="AU182" s="198" t="s">
        <v>125</v>
      </c>
      <c r="AY182" s="14" t="s">
        <v>118</v>
      </c>
      <c r="BE182" s="199">
        <f t="shared" si="44"/>
        <v>0</v>
      </c>
      <c r="BF182" s="199">
        <f t="shared" si="45"/>
        <v>0</v>
      </c>
      <c r="BG182" s="199">
        <f t="shared" si="46"/>
        <v>0</v>
      </c>
      <c r="BH182" s="199">
        <f t="shared" si="47"/>
        <v>0</v>
      </c>
      <c r="BI182" s="199">
        <f t="shared" si="48"/>
        <v>0</v>
      </c>
      <c r="BJ182" s="14" t="s">
        <v>125</v>
      </c>
      <c r="BK182" s="200">
        <f t="shared" si="49"/>
        <v>0</v>
      </c>
      <c r="BL182" s="14" t="s">
        <v>178</v>
      </c>
      <c r="BM182" s="198" t="s">
        <v>272</v>
      </c>
    </row>
    <row r="183" spans="1:65" s="2" customFormat="1" ht="33" customHeight="1">
      <c r="A183" s="31"/>
      <c r="B183" s="32"/>
      <c r="C183" s="187">
        <v>42</v>
      </c>
      <c r="D183" s="187" t="s">
        <v>120</v>
      </c>
      <c r="E183" s="188" t="s">
        <v>273</v>
      </c>
      <c r="F183" s="189" t="s">
        <v>274</v>
      </c>
      <c r="G183" s="190" t="s">
        <v>188</v>
      </c>
      <c r="H183" s="191">
        <v>17.5</v>
      </c>
      <c r="I183" s="192"/>
      <c r="J183" s="191">
        <f t="shared" si="40"/>
        <v>0</v>
      </c>
      <c r="K183" s="193"/>
      <c r="L183" s="36"/>
      <c r="M183" s="194" t="s">
        <v>1</v>
      </c>
      <c r="N183" s="195" t="s">
        <v>39</v>
      </c>
      <c r="O183" s="72"/>
      <c r="P183" s="196">
        <f t="shared" si="41"/>
        <v>0</v>
      </c>
      <c r="Q183" s="196">
        <v>0</v>
      </c>
      <c r="R183" s="196">
        <f t="shared" si="42"/>
        <v>0</v>
      </c>
      <c r="S183" s="196">
        <v>0</v>
      </c>
      <c r="T183" s="197">
        <f t="shared" si="4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8" t="s">
        <v>178</v>
      </c>
      <c r="AT183" s="198" t="s">
        <v>120</v>
      </c>
      <c r="AU183" s="198" t="s">
        <v>125</v>
      </c>
      <c r="AY183" s="14" t="s">
        <v>118</v>
      </c>
      <c r="BE183" s="199">
        <f t="shared" si="44"/>
        <v>0</v>
      </c>
      <c r="BF183" s="199">
        <f t="shared" si="45"/>
        <v>0</v>
      </c>
      <c r="BG183" s="199">
        <f t="shared" si="46"/>
        <v>0</v>
      </c>
      <c r="BH183" s="199">
        <f t="shared" si="47"/>
        <v>0</v>
      </c>
      <c r="BI183" s="199">
        <f t="shared" si="48"/>
        <v>0</v>
      </c>
      <c r="BJ183" s="14" t="s">
        <v>125</v>
      </c>
      <c r="BK183" s="200">
        <f t="shared" si="49"/>
        <v>0</v>
      </c>
      <c r="BL183" s="14" t="s">
        <v>178</v>
      </c>
      <c r="BM183" s="198" t="s">
        <v>275</v>
      </c>
    </row>
    <row r="184" spans="1:65" s="2" customFormat="1" ht="24.15" customHeight="1">
      <c r="A184" s="31"/>
      <c r="B184" s="32"/>
      <c r="C184" s="201">
        <v>43</v>
      </c>
      <c r="D184" s="201" t="s">
        <v>219</v>
      </c>
      <c r="E184" s="202" t="s">
        <v>276</v>
      </c>
      <c r="F184" s="203" t="s">
        <v>277</v>
      </c>
      <c r="G184" s="204" t="s">
        <v>133</v>
      </c>
      <c r="H184" s="205">
        <v>0.88600000000000001</v>
      </c>
      <c r="I184" s="206"/>
      <c r="J184" s="205">
        <f t="shared" si="40"/>
        <v>0</v>
      </c>
      <c r="K184" s="207"/>
      <c r="L184" s="208"/>
      <c r="M184" s="209" t="s">
        <v>1</v>
      </c>
      <c r="N184" s="210" t="s">
        <v>39</v>
      </c>
      <c r="O184" s="72"/>
      <c r="P184" s="196">
        <f t="shared" si="41"/>
        <v>0</v>
      </c>
      <c r="Q184" s="196">
        <v>0.5</v>
      </c>
      <c r="R184" s="196">
        <f t="shared" si="42"/>
        <v>0.443</v>
      </c>
      <c r="S184" s="196">
        <v>0</v>
      </c>
      <c r="T184" s="197">
        <f t="shared" si="4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8" t="s">
        <v>222</v>
      </c>
      <c r="AT184" s="198" t="s">
        <v>219</v>
      </c>
      <c r="AU184" s="198" t="s">
        <v>125</v>
      </c>
      <c r="AY184" s="14" t="s">
        <v>118</v>
      </c>
      <c r="BE184" s="199">
        <f t="shared" si="44"/>
        <v>0</v>
      </c>
      <c r="BF184" s="199">
        <f t="shared" si="45"/>
        <v>0</v>
      </c>
      <c r="BG184" s="199">
        <f t="shared" si="46"/>
        <v>0</v>
      </c>
      <c r="BH184" s="199">
        <f t="shared" si="47"/>
        <v>0</v>
      </c>
      <c r="BI184" s="199">
        <f t="shared" si="48"/>
        <v>0</v>
      </c>
      <c r="BJ184" s="14" t="s">
        <v>125</v>
      </c>
      <c r="BK184" s="200">
        <f t="shared" si="49"/>
        <v>0</v>
      </c>
      <c r="BL184" s="14" t="s">
        <v>178</v>
      </c>
      <c r="BM184" s="198" t="s">
        <v>278</v>
      </c>
    </row>
    <row r="185" spans="1:65" s="2" customFormat="1" ht="24.15" customHeight="1">
      <c r="A185" s="31"/>
      <c r="B185" s="32"/>
      <c r="C185" s="187">
        <v>44</v>
      </c>
      <c r="D185" s="187" t="s">
        <v>120</v>
      </c>
      <c r="E185" s="188" t="s">
        <v>279</v>
      </c>
      <c r="F185" s="189" t="s">
        <v>280</v>
      </c>
      <c r="G185" s="190" t="s">
        <v>188</v>
      </c>
      <c r="H185" s="191">
        <v>60</v>
      </c>
      <c r="I185" s="192"/>
      <c r="J185" s="191">
        <f t="shared" si="40"/>
        <v>0</v>
      </c>
      <c r="K185" s="193"/>
      <c r="L185" s="36"/>
      <c r="M185" s="194" t="s">
        <v>1</v>
      </c>
      <c r="N185" s="195" t="s">
        <v>39</v>
      </c>
      <c r="O185" s="72"/>
      <c r="P185" s="196">
        <f t="shared" si="41"/>
        <v>0</v>
      </c>
      <c r="Q185" s="196">
        <v>0</v>
      </c>
      <c r="R185" s="196">
        <f t="shared" si="42"/>
        <v>0</v>
      </c>
      <c r="S185" s="196">
        <v>0</v>
      </c>
      <c r="T185" s="197">
        <f t="shared" si="4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8" t="s">
        <v>178</v>
      </c>
      <c r="AT185" s="198" t="s">
        <v>120</v>
      </c>
      <c r="AU185" s="198" t="s">
        <v>125</v>
      </c>
      <c r="AY185" s="14" t="s">
        <v>118</v>
      </c>
      <c r="BE185" s="199">
        <f t="shared" si="44"/>
        <v>0</v>
      </c>
      <c r="BF185" s="199">
        <f t="shared" si="45"/>
        <v>0</v>
      </c>
      <c r="BG185" s="199">
        <f t="shared" si="46"/>
        <v>0</v>
      </c>
      <c r="BH185" s="199">
        <f t="shared" si="47"/>
        <v>0</v>
      </c>
      <c r="BI185" s="199">
        <f t="shared" si="48"/>
        <v>0</v>
      </c>
      <c r="BJ185" s="14" t="s">
        <v>125</v>
      </c>
      <c r="BK185" s="200">
        <f t="shared" si="49"/>
        <v>0</v>
      </c>
      <c r="BL185" s="14" t="s">
        <v>178</v>
      </c>
      <c r="BM185" s="198" t="s">
        <v>281</v>
      </c>
    </row>
    <row r="186" spans="1:65" s="2" customFormat="1" ht="16.5" customHeight="1">
      <c r="A186" s="31"/>
      <c r="B186" s="32"/>
      <c r="C186" s="187">
        <v>45</v>
      </c>
      <c r="D186" s="187" t="s">
        <v>120</v>
      </c>
      <c r="E186" s="188" t="s">
        <v>282</v>
      </c>
      <c r="F186" s="189" t="s">
        <v>283</v>
      </c>
      <c r="G186" s="190" t="s">
        <v>188</v>
      </c>
      <c r="H186" s="191">
        <v>25.6</v>
      </c>
      <c r="I186" s="192"/>
      <c r="J186" s="191">
        <f t="shared" si="40"/>
        <v>0</v>
      </c>
      <c r="K186" s="193"/>
      <c r="L186" s="36"/>
      <c r="M186" s="194" t="s">
        <v>1</v>
      </c>
      <c r="N186" s="195" t="s">
        <v>39</v>
      </c>
      <c r="O186" s="72"/>
      <c r="P186" s="196">
        <f t="shared" si="41"/>
        <v>0</v>
      </c>
      <c r="Q186" s="196">
        <v>0</v>
      </c>
      <c r="R186" s="196">
        <f t="shared" si="42"/>
        <v>0</v>
      </c>
      <c r="S186" s="196">
        <v>0</v>
      </c>
      <c r="T186" s="197">
        <f t="shared" si="4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8" t="s">
        <v>178</v>
      </c>
      <c r="AT186" s="198" t="s">
        <v>120</v>
      </c>
      <c r="AU186" s="198" t="s">
        <v>125</v>
      </c>
      <c r="AY186" s="14" t="s">
        <v>118</v>
      </c>
      <c r="BE186" s="199">
        <f t="shared" si="44"/>
        <v>0</v>
      </c>
      <c r="BF186" s="199">
        <f t="shared" si="45"/>
        <v>0</v>
      </c>
      <c r="BG186" s="199">
        <f t="shared" si="46"/>
        <v>0</v>
      </c>
      <c r="BH186" s="199">
        <f t="shared" si="47"/>
        <v>0</v>
      </c>
      <c r="BI186" s="199">
        <f t="shared" si="48"/>
        <v>0</v>
      </c>
      <c r="BJ186" s="14" t="s">
        <v>125</v>
      </c>
      <c r="BK186" s="200">
        <f t="shared" si="49"/>
        <v>0</v>
      </c>
      <c r="BL186" s="14" t="s">
        <v>178</v>
      </c>
      <c r="BM186" s="198" t="s">
        <v>284</v>
      </c>
    </row>
    <row r="187" spans="1:65" s="2" customFormat="1" ht="37.950000000000003" customHeight="1">
      <c r="A187" s="31"/>
      <c r="B187" s="32"/>
      <c r="C187" s="201">
        <v>46</v>
      </c>
      <c r="D187" s="201" t="s">
        <v>219</v>
      </c>
      <c r="E187" s="202" t="s">
        <v>285</v>
      </c>
      <c r="F187" s="203" t="s">
        <v>286</v>
      </c>
      <c r="G187" s="204" t="s">
        <v>133</v>
      </c>
      <c r="H187" s="205">
        <v>0.34200000000000003</v>
      </c>
      <c r="I187" s="206"/>
      <c r="J187" s="205">
        <f t="shared" si="40"/>
        <v>0</v>
      </c>
      <c r="K187" s="207"/>
      <c r="L187" s="208"/>
      <c r="M187" s="209" t="s">
        <v>1</v>
      </c>
      <c r="N187" s="210" t="s">
        <v>39</v>
      </c>
      <c r="O187" s="72"/>
      <c r="P187" s="196">
        <f t="shared" si="41"/>
        <v>0</v>
      </c>
      <c r="Q187" s="196">
        <v>0.5</v>
      </c>
      <c r="R187" s="196">
        <f t="shared" si="42"/>
        <v>0.17100000000000001</v>
      </c>
      <c r="S187" s="196">
        <v>0</v>
      </c>
      <c r="T187" s="197">
        <f t="shared" si="4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8" t="s">
        <v>222</v>
      </c>
      <c r="AT187" s="198" t="s">
        <v>219</v>
      </c>
      <c r="AU187" s="198" t="s">
        <v>125</v>
      </c>
      <c r="AY187" s="14" t="s">
        <v>118</v>
      </c>
      <c r="BE187" s="199">
        <f t="shared" si="44"/>
        <v>0</v>
      </c>
      <c r="BF187" s="199">
        <f t="shared" si="45"/>
        <v>0</v>
      </c>
      <c r="BG187" s="199">
        <f t="shared" si="46"/>
        <v>0</v>
      </c>
      <c r="BH187" s="199">
        <f t="shared" si="47"/>
        <v>0</v>
      </c>
      <c r="BI187" s="199">
        <f t="shared" si="48"/>
        <v>0</v>
      </c>
      <c r="BJ187" s="14" t="s">
        <v>125</v>
      </c>
      <c r="BK187" s="200">
        <f t="shared" si="49"/>
        <v>0</v>
      </c>
      <c r="BL187" s="14" t="s">
        <v>178</v>
      </c>
      <c r="BM187" s="198" t="s">
        <v>287</v>
      </c>
    </row>
    <row r="188" spans="1:65" s="2" customFormat="1" ht="44.25" customHeight="1">
      <c r="A188" s="31"/>
      <c r="B188" s="32"/>
      <c r="C188" s="187">
        <v>47</v>
      </c>
      <c r="D188" s="187" t="s">
        <v>120</v>
      </c>
      <c r="E188" s="188" t="s">
        <v>288</v>
      </c>
      <c r="F188" s="189" t="s">
        <v>289</v>
      </c>
      <c r="G188" s="190" t="s">
        <v>133</v>
      </c>
      <c r="H188" s="191">
        <v>1.23</v>
      </c>
      <c r="I188" s="192"/>
      <c r="J188" s="191">
        <f t="shared" si="40"/>
        <v>0</v>
      </c>
      <c r="K188" s="193"/>
      <c r="L188" s="36"/>
      <c r="M188" s="194" t="s">
        <v>1</v>
      </c>
      <c r="N188" s="195" t="s">
        <v>39</v>
      </c>
      <c r="O188" s="72"/>
      <c r="P188" s="196">
        <f t="shared" si="41"/>
        <v>0</v>
      </c>
      <c r="Q188" s="196">
        <v>2.2329999999999999E-2</v>
      </c>
      <c r="R188" s="196">
        <f t="shared" si="42"/>
        <v>2.7465899999999998E-2</v>
      </c>
      <c r="S188" s="196">
        <v>0</v>
      </c>
      <c r="T188" s="197">
        <f t="shared" si="4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8" t="s">
        <v>178</v>
      </c>
      <c r="AT188" s="198" t="s">
        <v>120</v>
      </c>
      <c r="AU188" s="198" t="s">
        <v>125</v>
      </c>
      <c r="AY188" s="14" t="s">
        <v>118</v>
      </c>
      <c r="BE188" s="199">
        <f t="shared" si="44"/>
        <v>0</v>
      </c>
      <c r="BF188" s="199">
        <f t="shared" si="45"/>
        <v>0</v>
      </c>
      <c r="BG188" s="199">
        <f t="shared" si="46"/>
        <v>0</v>
      </c>
      <c r="BH188" s="199">
        <f t="shared" si="47"/>
        <v>0</v>
      </c>
      <c r="BI188" s="199">
        <f t="shared" si="48"/>
        <v>0</v>
      </c>
      <c r="BJ188" s="14" t="s">
        <v>125</v>
      </c>
      <c r="BK188" s="200">
        <f t="shared" si="49"/>
        <v>0</v>
      </c>
      <c r="BL188" s="14" t="s">
        <v>178</v>
      </c>
      <c r="BM188" s="198" t="s">
        <v>290</v>
      </c>
    </row>
    <row r="189" spans="1:65" s="2" customFormat="1" ht="33" customHeight="1">
      <c r="A189" s="31"/>
      <c r="B189" s="32"/>
      <c r="C189" s="187">
        <v>29</v>
      </c>
      <c r="D189" s="187" t="s">
        <v>120</v>
      </c>
      <c r="E189" s="188" t="s">
        <v>291</v>
      </c>
      <c r="F189" s="189" t="s">
        <v>292</v>
      </c>
      <c r="G189" s="190" t="s">
        <v>188</v>
      </c>
      <c r="H189" s="191">
        <v>53.6</v>
      </c>
      <c r="I189" s="192"/>
      <c r="J189" s="191">
        <f t="shared" si="40"/>
        <v>0</v>
      </c>
      <c r="K189" s="193"/>
      <c r="L189" s="36"/>
      <c r="M189" s="194" t="s">
        <v>1</v>
      </c>
      <c r="N189" s="195" t="s">
        <v>39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1.4E-2</v>
      </c>
      <c r="T189" s="197">
        <f t="shared" si="43"/>
        <v>0.75040000000000007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8" t="s">
        <v>178</v>
      </c>
      <c r="AT189" s="198" t="s">
        <v>120</v>
      </c>
      <c r="AU189" s="198" t="s">
        <v>125</v>
      </c>
      <c r="AY189" s="14" t="s">
        <v>118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4" t="s">
        <v>125</v>
      </c>
      <c r="BK189" s="200">
        <f t="shared" si="49"/>
        <v>0</v>
      </c>
      <c r="BL189" s="14" t="s">
        <v>178</v>
      </c>
      <c r="BM189" s="198" t="s">
        <v>293</v>
      </c>
    </row>
    <row r="190" spans="1:65" s="2" customFormat="1" ht="33" customHeight="1">
      <c r="A190" s="31"/>
      <c r="B190" s="32"/>
      <c r="C190" s="187">
        <v>30</v>
      </c>
      <c r="D190" s="187" t="s">
        <v>120</v>
      </c>
      <c r="E190" s="188" t="s">
        <v>294</v>
      </c>
      <c r="F190" s="189" t="s">
        <v>295</v>
      </c>
      <c r="G190" s="190" t="s">
        <v>123</v>
      </c>
      <c r="H190" s="191">
        <v>25.6</v>
      </c>
      <c r="I190" s="192"/>
      <c r="J190" s="191">
        <f t="shared" si="40"/>
        <v>0</v>
      </c>
      <c r="K190" s="193"/>
      <c r="L190" s="36"/>
      <c r="M190" s="194" t="s">
        <v>1</v>
      </c>
      <c r="N190" s="195" t="s">
        <v>39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5.0000000000000001E-3</v>
      </c>
      <c r="T190" s="197">
        <f t="shared" si="43"/>
        <v>0.128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8" t="s">
        <v>178</v>
      </c>
      <c r="AT190" s="198" t="s">
        <v>120</v>
      </c>
      <c r="AU190" s="198" t="s">
        <v>125</v>
      </c>
      <c r="AY190" s="14" t="s">
        <v>118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4" t="s">
        <v>125</v>
      </c>
      <c r="BK190" s="200">
        <f t="shared" si="49"/>
        <v>0</v>
      </c>
      <c r="BL190" s="14" t="s">
        <v>178</v>
      </c>
      <c r="BM190" s="198" t="s">
        <v>296</v>
      </c>
    </row>
    <row r="191" spans="1:65" s="2" customFormat="1" ht="24.15" customHeight="1">
      <c r="A191" s="31"/>
      <c r="B191" s="32"/>
      <c r="C191" s="187">
        <v>31</v>
      </c>
      <c r="D191" s="187" t="s">
        <v>120</v>
      </c>
      <c r="E191" s="188" t="s">
        <v>297</v>
      </c>
      <c r="F191" s="189" t="s">
        <v>298</v>
      </c>
      <c r="G191" s="190" t="s">
        <v>226</v>
      </c>
      <c r="H191" s="192"/>
      <c r="I191" s="192"/>
      <c r="J191" s="191">
        <f t="shared" si="40"/>
        <v>0</v>
      </c>
      <c r="K191" s="193"/>
      <c r="L191" s="36"/>
      <c r="M191" s="194" t="s">
        <v>1</v>
      </c>
      <c r="N191" s="195" t="s">
        <v>39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8" t="s">
        <v>178</v>
      </c>
      <c r="AT191" s="198" t="s">
        <v>120</v>
      </c>
      <c r="AU191" s="198" t="s">
        <v>125</v>
      </c>
      <c r="AY191" s="14" t="s">
        <v>118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4" t="s">
        <v>125</v>
      </c>
      <c r="BK191" s="200">
        <f t="shared" si="49"/>
        <v>0</v>
      </c>
      <c r="BL191" s="14" t="s">
        <v>178</v>
      </c>
      <c r="BM191" s="198" t="s">
        <v>299</v>
      </c>
    </row>
    <row r="192" spans="1:65" s="12" customFormat="1" ht="22.95" customHeight="1">
      <c r="B192" s="171"/>
      <c r="C192" s="172"/>
      <c r="D192" s="173" t="s">
        <v>72</v>
      </c>
      <c r="E192" s="185" t="s">
        <v>300</v>
      </c>
      <c r="F192" s="185" t="s">
        <v>301</v>
      </c>
      <c r="G192" s="172"/>
      <c r="H192" s="172"/>
      <c r="I192" s="175"/>
      <c r="J192" s="186">
        <f>BK192</f>
        <v>0</v>
      </c>
      <c r="K192" s="172"/>
      <c r="L192" s="177"/>
      <c r="M192" s="178"/>
      <c r="N192" s="179"/>
      <c r="O192" s="179"/>
      <c r="P192" s="180">
        <f>SUM(P193:P196)</f>
        <v>0</v>
      </c>
      <c r="Q192" s="179"/>
      <c r="R192" s="180">
        <f>SUM(R193:R196)</f>
        <v>2.5557999999999997E-2</v>
      </c>
      <c r="S192" s="179"/>
      <c r="T192" s="181">
        <f>SUM(T193:T196)</f>
        <v>0.19225600000000001</v>
      </c>
      <c r="AR192" s="182" t="s">
        <v>125</v>
      </c>
      <c r="AT192" s="183" t="s">
        <v>72</v>
      </c>
      <c r="AU192" s="183" t="s">
        <v>78</v>
      </c>
      <c r="AY192" s="182" t="s">
        <v>118</v>
      </c>
      <c r="BK192" s="184">
        <f>SUM(BK193:BK196)</f>
        <v>0</v>
      </c>
    </row>
    <row r="193" spans="1:65" s="2" customFormat="1" ht="24.15" customHeight="1">
      <c r="A193" s="31"/>
      <c r="B193" s="32"/>
      <c r="C193" s="187">
        <v>54</v>
      </c>
      <c r="D193" s="187" t="s">
        <v>120</v>
      </c>
      <c r="E193" s="188" t="s">
        <v>302</v>
      </c>
      <c r="F193" s="189" t="s">
        <v>303</v>
      </c>
      <c r="G193" s="190" t="s">
        <v>123</v>
      </c>
      <c r="H193" s="191">
        <v>25.6</v>
      </c>
      <c r="I193" s="192"/>
      <c r="J193" s="191">
        <f>ROUND(I193*H193,3)</f>
        <v>0</v>
      </c>
      <c r="K193" s="193"/>
      <c r="L193" s="36"/>
      <c r="M193" s="194" t="s">
        <v>1</v>
      </c>
      <c r="N193" s="195" t="s">
        <v>39</v>
      </c>
      <c r="O193" s="72"/>
      <c r="P193" s="196">
        <f>O193*H193</f>
        <v>0</v>
      </c>
      <c r="Q193" s="196">
        <v>1.6000000000000001E-4</v>
      </c>
      <c r="R193" s="196">
        <f>Q193*H193</f>
        <v>4.0960000000000007E-3</v>
      </c>
      <c r="S193" s="196">
        <v>0</v>
      </c>
      <c r="T193" s="197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8" t="s">
        <v>178</v>
      </c>
      <c r="AT193" s="198" t="s">
        <v>120</v>
      </c>
      <c r="AU193" s="198" t="s">
        <v>125</v>
      </c>
      <c r="AY193" s="14" t="s">
        <v>118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4" t="s">
        <v>125</v>
      </c>
      <c r="BK193" s="200">
        <f>ROUND(I193*H193,3)</f>
        <v>0</v>
      </c>
      <c r="BL193" s="14" t="s">
        <v>178</v>
      </c>
      <c r="BM193" s="198" t="s">
        <v>304</v>
      </c>
    </row>
    <row r="194" spans="1:65" s="2" customFormat="1" ht="24.15" customHeight="1">
      <c r="A194" s="31"/>
      <c r="B194" s="32"/>
      <c r="C194" s="187">
        <v>26</v>
      </c>
      <c r="D194" s="187" t="s">
        <v>120</v>
      </c>
      <c r="E194" s="188" t="s">
        <v>305</v>
      </c>
      <c r="F194" s="189" t="s">
        <v>306</v>
      </c>
      <c r="G194" s="190" t="s">
        <v>123</v>
      </c>
      <c r="H194" s="191">
        <v>25.6</v>
      </c>
      <c r="I194" s="192"/>
      <c r="J194" s="191">
        <f>ROUND(I194*H194,3)</f>
        <v>0</v>
      </c>
      <c r="K194" s="193"/>
      <c r="L194" s="36"/>
      <c r="M194" s="194" t="s">
        <v>1</v>
      </c>
      <c r="N194" s="195" t="s">
        <v>39</v>
      </c>
      <c r="O194" s="72"/>
      <c r="P194" s="196">
        <f>O194*H194</f>
        <v>0</v>
      </c>
      <c r="Q194" s="196">
        <v>0</v>
      </c>
      <c r="R194" s="196">
        <f>Q194*H194</f>
        <v>0</v>
      </c>
      <c r="S194" s="196">
        <v>7.5100000000000002E-3</v>
      </c>
      <c r="T194" s="197">
        <f>S194*H194</f>
        <v>0.19225600000000001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8" t="s">
        <v>178</v>
      </c>
      <c r="AT194" s="198" t="s">
        <v>120</v>
      </c>
      <c r="AU194" s="198" t="s">
        <v>125</v>
      </c>
      <c r="AY194" s="14" t="s">
        <v>118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4" t="s">
        <v>125</v>
      </c>
      <c r="BK194" s="200">
        <f>ROUND(I194*H194,3)</f>
        <v>0</v>
      </c>
      <c r="BL194" s="14" t="s">
        <v>178</v>
      </c>
      <c r="BM194" s="198" t="s">
        <v>307</v>
      </c>
    </row>
    <row r="195" spans="1:65" s="2" customFormat="1" ht="33" customHeight="1">
      <c r="A195" s="31"/>
      <c r="B195" s="32"/>
      <c r="C195" s="187">
        <v>53</v>
      </c>
      <c r="D195" s="187" t="s">
        <v>120</v>
      </c>
      <c r="E195" s="188" t="s">
        <v>308</v>
      </c>
      <c r="F195" s="189" t="s">
        <v>411</v>
      </c>
      <c r="G195" s="190" t="s">
        <v>188</v>
      </c>
      <c r="H195" s="191">
        <v>14.6</v>
      </c>
      <c r="I195" s="192"/>
      <c r="J195" s="191">
        <f>ROUND(I195*H195,3)</f>
        <v>0</v>
      </c>
      <c r="K195" s="193"/>
      <c r="L195" s="36"/>
      <c r="M195" s="194" t="s">
        <v>1</v>
      </c>
      <c r="N195" s="195" t="s">
        <v>39</v>
      </c>
      <c r="O195" s="72"/>
      <c r="P195" s="196">
        <f>O195*H195</f>
        <v>0</v>
      </c>
      <c r="Q195" s="196">
        <v>1.47E-3</v>
      </c>
      <c r="R195" s="196">
        <f>Q195*H195</f>
        <v>2.1461999999999998E-2</v>
      </c>
      <c r="S195" s="196">
        <v>0</v>
      </c>
      <c r="T195" s="197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8" t="s">
        <v>178</v>
      </c>
      <c r="AT195" s="198" t="s">
        <v>120</v>
      </c>
      <c r="AU195" s="198" t="s">
        <v>125</v>
      </c>
      <c r="AY195" s="14" t="s">
        <v>118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4" t="s">
        <v>125</v>
      </c>
      <c r="BK195" s="200">
        <f>ROUND(I195*H195,3)</f>
        <v>0</v>
      </c>
      <c r="BL195" s="14" t="s">
        <v>178</v>
      </c>
      <c r="BM195" s="198" t="s">
        <v>309</v>
      </c>
    </row>
    <row r="196" spans="1:65" s="2" customFormat="1" ht="24.15" customHeight="1">
      <c r="A196" s="31"/>
      <c r="B196" s="32"/>
      <c r="C196" s="187">
        <v>28</v>
      </c>
      <c r="D196" s="187" t="s">
        <v>120</v>
      </c>
      <c r="E196" s="188" t="s">
        <v>310</v>
      </c>
      <c r="F196" s="189" t="s">
        <v>311</v>
      </c>
      <c r="G196" s="190" t="s">
        <v>226</v>
      </c>
      <c r="H196" s="192"/>
      <c r="I196" s="192"/>
      <c r="J196" s="191">
        <f>ROUND(I196*H196,3)</f>
        <v>0</v>
      </c>
      <c r="K196" s="193"/>
      <c r="L196" s="36"/>
      <c r="M196" s="194" t="s">
        <v>1</v>
      </c>
      <c r="N196" s="195" t="s">
        <v>39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8" t="s">
        <v>178</v>
      </c>
      <c r="AT196" s="198" t="s">
        <v>120</v>
      </c>
      <c r="AU196" s="198" t="s">
        <v>125</v>
      </c>
      <c r="AY196" s="14" t="s">
        <v>118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4" t="s">
        <v>125</v>
      </c>
      <c r="BK196" s="200">
        <f>ROUND(I196*H196,3)</f>
        <v>0</v>
      </c>
      <c r="BL196" s="14" t="s">
        <v>178</v>
      </c>
      <c r="BM196" s="198" t="s">
        <v>312</v>
      </c>
    </row>
    <row r="197" spans="1:65" s="12" customFormat="1" ht="22.95" customHeight="1">
      <c r="B197" s="171"/>
      <c r="C197" s="172"/>
      <c r="D197" s="173" t="s">
        <v>72</v>
      </c>
      <c r="E197" s="185" t="s">
        <v>313</v>
      </c>
      <c r="F197" s="185" t="s">
        <v>314</v>
      </c>
      <c r="G197" s="172"/>
      <c r="H197" s="172"/>
      <c r="I197" s="175"/>
      <c r="J197" s="186">
        <f>BK197</f>
        <v>0</v>
      </c>
      <c r="K197" s="172"/>
      <c r="L197" s="177"/>
      <c r="M197" s="178"/>
      <c r="N197" s="179"/>
      <c r="O197" s="179"/>
      <c r="P197" s="180">
        <f>SUM(P198:P199)</f>
        <v>0</v>
      </c>
      <c r="Q197" s="179"/>
      <c r="R197" s="180">
        <f>SUM(R198:R199)</f>
        <v>6.4768000000000004E-3</v>
      </c>
      <c r="S197" s="179"/>
      <c r="T197" s="181">
        <f>SUM(T198:T199)</f>
        <v>0</v>
      </c>
      <c r="AR197" s="182" t="s">
        <v>125</v>
      </c>
      <c r="AT197" s="183" t="s">
        <v>72</v>
      </c>
      <c r="AU197" s="183" t="s">
        <v>78</v>
      </c>
      <c r="AY197" s="182" t="s">
        <v>118</v>
      </c>
      <c r="BK197" s="184">
        <f>SUM(BK198:BK199)</f>
        <v>0</v>
      </c>
    </row>
    <row r="198" spans="1:65" s="2" customFormat="1" ht="24.15" customHeight="1">
      <c r="A198" s="31"/>
      <c r="B198" s="32"/>
      <c r="C198" s="187">
        <v>21</v>
      </c>
      <c r="D198" s="187" t="s">
        <v>120</v>
      </c>
      <c r="E198" s="188" t="s">
        <v>315</v>
      </c>
      <c r="F198" s="189" t="s">
        <v>316</v>
      </c>
      <c r="G198" s="190" t="s">
        <v>123</v>
      </c>
      <c r="H198" s="191">
        <v>29.44</v>
      </c>
      <c r="I198" s="192"/>
      <c r="J198" s="191">
        <f>ROUND(I198*H198,3)</f>
        <v>0</v>
      </c>
      <c r="K198" s="193"/>
      <c r="L198" s="36"/>
      <c r="M198" s="194" t="s">
        <v>1</v>
      </c>
      <c r="N198" s="195" t="s">
        <v>39</v>
      </c>
      <c r="O198" s="72"/>
      <c r="P198" s="196">
        <f>O198*H198</f>
        <v>0</v>
      </c>
      <c r="Q198" s="196">
        <v>2.2000000000000001E-4</v>
      </c>
      <c r="R198" s="196">
        <f>Q198*H198</f>
        <v>6.4768000000000004E-3</v>
      </c>
      <c r="S198" s="196">
        <v>0</v>
      </c>
      <c r="T198" s="197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8" t="s">
        <v>178</v>
      </c>
      <c r="AT198" s="198" t="s">
        <v>120</v>
      </c>
      <c r="AU198" s="198" t="s">
        <v>125</v>
      </c>
      <c r="AY198" s="14" t="s">
        <v>118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4" t="s">
        <v>125</v>
      </c>
      <c r="BK198" s="200">
        <f>ROUND(I198*H198,3)</f>
        <v>0</v>
      </c>
      <c r="BL198" s="14" t="s">
        <v>178</v>
      </c>
      <c r="BM198" s="198" t="s">
        <v>317</v>
      </c>
    </row>
    <row r="199" spans="1:65" s="2" customFormat="1" ht="21.75" customHeight="1">
      <c r="A199" s="31"/>
      <c r="B199" s="32"/>
      <c r="C199" s="187">
        <v>22</v>
      </c>
      <c r="D199" s="187" t="s">
        <v>120</v>
      </c>
      <c r="E199" s="188" t="s">
        <v>318</v>
      </c>
      <c r="F199" s="189" t="s">
        <v>319</v>
      </c>
      <c r="G199" s="190" t="s">
        <v>226</v>
      </c>
      <c r="H199" s="192"/>
      <c r="I199" s="192"/>
      <c r="J199" s="191">
        <f>ROUND(I199*H199,3)</f>
        <v>0</v>
      </c>
      <c r="K199" s="193"/>
      <c r="L199" s="36"/>
      <c r="M199" s="194" t="s">
        <v>1</v>
      </c>
      <c r="N199" s="195" t="s">
        <v>39</v>
      </c>
      <c r="O199" s="72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8" t="s">
        <v>178</v>
      </c>
      <c r="AT199" s="198" t="s">
        <v>120</v>
      </c>
      <c r="AU199" s="198" t="s">
        <v>125</v>
      </c>
      <c r="AY199" s="14" t="s">
        <v>118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4" t="s">
        <v>125</v>
      </c>
      <c r="BK199" s="200">
        <f>ROUND(I199*H199,3)</f>
        <v>0</v>
      </c>
      <c r="BL199" s="14" t="s">
        <v>178</v>
      </c>
      <c r="BM199" s="198" t="s">
        <v>320</v>
      </c>
    </row>
    <row r="200" spans="1:65" s="12" customFormat="1" ht="22.95" customHeight="1">
      <c r="B200" s="171"/>
      <c r="C200" s="172"/>
      <c r="D200" s="173" t="s">
        <v>72</v>
      </c>
      <c r="E200" s="185" t="s">
        <v>321</v>
      </c>
      <c r="F200" s="185" t="s">
        <v>322</v>
      </c>
      <c r="G200" s="172"/>
      <c r="H200" s="172"/>
      <c r="I200" s="175"/>
      <c r="J200" s="186">
        <f>BK200</f>
        <v>0</v>
      </c>
      <c r="K200" s="172"/>
      <c r="L200" s="177"/>
      <c r="M200" s="178"/>
      <c r="N200" s="179"/>
      <c r="O200" s="179"/>
      <c r="P200" s="180">
        <f>SUM(P201:P206)</f>
        <v>0</v>
      </c>
      <c r="Q200" s="179"/>
      <c r="R200" s="180">
        <f>SUM(R201:R206)</f>
        <v>7.5506500000000004E-2</v>
      </c>
      <c r="S200" s="179"/>
      <c r="T200" s="181">
        <f>SUM(T201:T206)</f>
        <v>0.21568749999999998</v>
      </c>
      <c r="AR200" s="182" t="s">
        <v>125</v>
      </c>
      <c r="AT200" s="183" t="s">
        <v>72</v>
      </c>
      <c r="AU200" s="183" t="s">
        <v>78</v>
      </c>
      <c r="AY200" s="182" t="s">
        <v>118</v>
      </c>
      <c r="BK200" s="184">
        <f>SUM(BK201:BK206)</f>
        <v>0</v>
      </c>
    </row>
    <row r="201" spans="1:65" s="2" customFormat="1" ht="16.5" customHeight="1">
      <c r="A201" s="31"/>
      <c r="B201" s="32"/>
      <c r="C201" s="187">
        <v>32</v>
      </c>
      <c r="D201" s="187" t="s">
        <v>120</v>
      </c>
      <c r="E201" s="188" t="s">
        <v>323</v>
      </c>
      <c r="F201" s="189" t="s">
        <v>412</v>
      </c>
      <c r="G201" s="190" t="s">
        <v>123</v>
      </c>
      <c r="H201" s="191">
        <v>8.75</v>
      </c>
      <c r="I201" s="192"/>
      <c r="J201" s="191">
        <f t="shared" ref="J201:J206" si="50">ROUND(I201*H201,3)</f>
        <v>0</v>
      </c>
      <c r="K201" s="193"/>
      <c r="L201" s="36"/>
      <c r="M201" s="194" t="s">
        <v>1</v>
      </c>
      <c r="N201" s="195" t="s">
        <v>39</v>
      </c>
      <c r="O201" s="72"/>
      <c r="P201" s="196">
        <f t="shared" ref="P201:P206" si="51">O201*H201</f>
        <v>0</v>
      </c>
      <c r="Q201" s="196">
        <v>0</v>
      </c>
      <c r="R201" s="196">
        <f t="shared" ref="R201:R206" si="52">Q201*H201</f>
        <v>0</v>
      </c>
      <c r="S201" s="196">
        <v>2.4649999999999998E-2</v>
      </c>
      <c r="T201" s="197">
        <f t="shared" ref="T201:T206" si="53">S201*H201</f>
        <v>0.21568749999999998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8" t="s">
        <v>178</v>
      </c>
      <c r="AT201" s="198" t="s">
        <v>120</v>
      </c>
      <c r="AU201" s="198" t="s">
        <v>125</v>
      </c>
      <c r="AY201" s="14" t="s">
        <v>118</v>
      </c>
      <c r="BE201" s="199">
        <f t="shared" ref="BE201:BE206" si="54">IF(N201="základná",J201,0)</f>
        <v>0</v>
      </c>
      <c r="BF201" s="199">
        <f t="shared" ref="BF201:BF206" si="55">IF(N201="znížená",J201,0)</f>
        <v>0</v>
      </c>
      <c r="BG201" s="199">
        <f t="shared" ref="BG201:BG206" si="56">IF(N201="zákl. prenesená",J201,0)</f>
        <v>0</v>
      </c>
      <c r="BH201" s="199">
        <f t="shared" ref="BH201:BH206" si="57">IF(N201="zníž. prenesená",J201,0)</f>
        <v>0</v>
      </c>
      <c r="BI201" s="199">
        <f t="shared" ref="BI201:BI206" si="58">IF(N201="nulová",J201,0)</f>
        <v>0</v>
      </c>
      <c r="BJ201" s="14" t="s">
        <v>125</v>
      </c>
      <c r="BK201" s="200">
        <f t="shared" ref="BK201:BK206" si="59">ROUND(I201*H201,3)</f>
        <v>0</v>
      </c>
      <c r="BL201" s="14" t="s">
        <v>178</v>
      </c>
      <c r="BM201" s="198" t="s">
        <v>324</v>
      </c>
    </row>
    <row r="202" spans="1:65" s="2" customFormat="1" ht="33" customHeight="1">
      <c r="A202" s="31"/>
      <c r="B202" s="32"/>
      <c r="C202" s="187">
        <v>36</v>
      </c>
      <c r="D202" s="187" t="s">
        <v>120</v>
      </c>
      <c r="E202" s="188" t="s">
        <v>325</v>
      </c>
      <c r="F202" s="189" t="s">
        <v>326</v>
      </c>
      <c r="G202" s="190" t="s">
        <v>123</v>
      </c>
      <c r="H202" s="191">
        <v>8.75</v>
      </c>
      <c r="I202" s="192"/>
      <c r="J202" s="191">
        <f t="shared" si="50"/>
        <v>0</v>
      </c>
      <c r="K202" s="193"/>
      <c r="L202" s="36"/>
      <c r="M202" s="194" t="s">
        <v>1</v>
      </c>
      <c r="N202" s="195" t="s">
        <v>39</v>
      </c>
      <c r="O202" s="72"/>
      <c r="P202" s="196">
        <f t="shared" si="51"/>
        <v>0</v>
      </c>
      <c r="Q202" s="196">
        <v>3.0000000000000001E-5</v>
      </c>
      <c r="R202" s="196">
        <f t="shared" si="52"/>
        <v>2.6249999999999998E-4</v>
      </c>
      <c r="S202" s="196">
        <v>0</v>
      </c>
      <c r="T202" s="197">
        <f t="shared" si="5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8" t="s">
        <v>178</v>
      </c>
      <c r="AT202" s="198" t="s">
        <v>120</v>
      </c>
      <c r="AU202" s="198" t="s">
        <v>125</v>
      </c>
      <c r="AY202" s="14" t="s">
        <v>118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4" t="s">
        <v>125</v>
      </c>
      <c r="BK202" s="200">
        <f t="shared" si="59"/>
        <v>0</v>
      </c>
      <c r="BL202" s="14" t="s">
        <v>178</v>
      </c>
      <c r="BM202" s="198" t="s">
        <v>327</v>
      </c>
    </row>
    <row r="203" spans="1:65" s="2" customFormat="1" ht="24.15" customHeight="1">
      <c r="A203" s="31"/>
      <c r="B203" s="32"/>
      <c r="C203" s="201">
        <v>35</v>
      </c>
      <c r="D203" s="201" t="s">
        <v>219</v>
      </c>
      <c r="E203" s="202" t="s">
        <v>328</v>
      </c>
      <c r="F203" s="203" t="s">
        <v>329</v>
      </c>
      <c r="G203" s="204" t="s">
        <v>123</v>
      </c>
      <c r="H203" s="205">
        <v>8.9250000000000007</v>
      </c>
      <c r="I203" s="206"/>
      <c r="J203" s="205">
        <f t="shared" si="50"/>
        <v>0</v>
      </c>
      <c r="K203" s="207"/>
      <c r="L203" s="208"/>
      <c r="M203" s="209" t="s">
        <v>1</v>
      </c>
      <c r="N203" s="210" t="s">
        <v>39</v>
      </c>
      <c r="O203" s="72"/>
      <c r="P203" s="196">
        <f t="shared" si="51"/>
        <v>0</v>
      </c>
      <c r="Q203" s="196">
        <v>5.28E-3</v>
      </c>
      <c r="R203" s="196">
        <f t="shared" si="52"/>
        <v>4.7124000000000006E-2</v>
      </c>
      <c r="S203" s="196">
        <v>0</v>
      </c>
      <c r="T203" s="197">
        <f t="shared" si="5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8" t="s">
        <v>222</v>
      </c>
      <c r="AT203" s="198" t="s">
        <v>219</v>
      </c>
      <c r="AU203" s="198" t="s">
        <v>125</v>
      </c>
      <c r="AY203" s="14" t="s">
        <v>118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4" t="s">
        <v>125</v>
      </c>
      <c r="BK203" s="200">
        <f t="shared" si="59"/>
        <v>0</v>
      </c>
      <c r="BL203" s="14" t="s">
        <v>178</v>
      </c>
      <c r="BM203" s="198" t="s">
        <v>330</v>
      </c>
    </row>
    <row r="204" spans="1:65" s="2" customFormat="1" ht="21.75" customHeight="1">
      <c r="A204" s="31"/>
      <c r="B204" s="32"/>
      <c r="C204" s="187">
        <v>37</v>
      </c>
      <c r="D204" s="187" t="s">
        <v>120</v>
      </c>
      <c r="E204" s="188" t="s">
        <v>331</v>
      </c>
      <c r="F204" s="189" t="s">
        <v>332</v>
      </c>
      <c r="G204" s="190" t="s">
        <v>188</v>
      </c>
      <c r="H204" s="191">
        <v>19.5</v>
      </c>
      <c r="I204" s="192"/>
      <c r="J204" s="191">
        <f t="shared" si="50"/>
        <v>0</v>
      </c>
      <c r="K204" s="193"/>
      <c r="L204" s="36"/>
      <c r="M204" s="194" t="s">
        <v>1</v>
      </c>
      <c r="N204" s="195" t="s">
        <v>39</v>
      </c>
      <c r="O204" s="72"/>
      <c r="P204" s="196">
        <f t="shared" si="51"/>
        <v>0</v>
      </c>
      <c r="Q204" s="196">
        <v>6.0000000000000002E-5</v>
      </c>
      <c r="R204" s="196">
        <f t="shared" si="52"/>
        <v>1.17E-3</v>
      </c>
      <c r="S204" s="196">
        <v>0</v>
      </c>
      <c r="T204" s="197">
        <f t="shared" si="5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8" t="s">
        <v>178</v>
      </c>
      <c r="AT204" s="198" t="s">
        <v>120</v>
      </c>
      <c r="AU204" s="198" t="s">
        <v>125</v>
      </c>
      <c r="AY204" s="14" t="s">
        <v>118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4" t="s">
        <v>125</v>
      </c>
      <c r="BK204" s="200">
        <f t="shared" si="59"/>
        <v>0</v>
      </c>
      <c r="BL204" s="14" t="s">
        <v>178</v>
      </c>
      <c r="BM204" s="198" t="s">
        <v>333</v>
      </c>
    </row>
    <row r="205" spans="1:65" s="2" customFormat="1" ht="24.15" customHeight="1">
      <c r="A205" s="31"/>
      <c r="B205" s="32"/>
      <c r="C205" s="201">
        <v>38</v>
      </c>
      <c r="D205" s="201" t="s">
        <v>219</v>
      </c>
      <c r="E205" s="202" t="s">
        <v>410</v>
      </c>
      <c r="F205" s="203" t="s">
        <v>409</v>
      </c>
      <c r="G205" s="204" t="s">
        <v>133</v>
      </c>
      <c r="H205" s="205">
        <v>4.9000000000000002E-2</v>
      </c>
      <c r="I205" s="206"/>
      <c r="J205" s="205">
        <f t="shared" si="50"/>
        <v>0</v>
      </c>
      <c r="K205" s="207"/>
      <c r="L205" s="208"/>
      <c r="M205" s="209" t="s">
        <v>1</v>
      </c>
      <c r="N205" s="210" t="s">
        <v>39</v>
      </c>
      <c r="O205" s="72"/>
      <c r="P205" s="196">
        <f t="shared" si="51"/>
        <v>0</v>
      </c>
      <c r="Q205" s="196">
        <v>0.55000000000000004</v>
      </c>
      <c r="R205" s="196">
        <f t="shared" si="52"/>
        <v>2.6950000000000002E-2</v>
      </c>
      <c r="S205" s="196">
        <v>0</v>
      </c>
      <c r="T205" s="197">
        <f t="shared" si="5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8" t="s">
        <v>222</v>
      </c>
      <c r="AT205" s="198" t="s">
        <v>219</v>
      </c>
      <c r="AU205" s="198" t="s">
        <v>125</v>
      </c>
      <c r="AY205" s="14" t="s">
        <v>118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4" t="s">
        <v>125</v>
      </c>
      <c r="BK205" s="200">
        <f t="shared" si="59"/>
        <v>0</v>
      </c>
      <c r="BL205" s="14" t="s">
        <v>178</v>
      </c>
      <c r="BM205" s="198" t="s">
        <v>334</v>
      </c>
    </row>
    <row r="206" spans="1:65" s="2" customFormat="1" ht="24.15" customHeight="1">
      <c r="A206" s="31"/>
      <c r="B206" s="32"/>
      <c r="C206" s="187">
        <v>33</v>
      </c>
      <c r="D206" s="187" t="s">
        <v>120</v>
      </c>
      <c r="E206" s="188" t="s">
        <v>335</v>
      </c>
      <c r="F206" s="189" t="s">
        <v>336</v>
      </c>
      <c r="G206" s="190" t="s">
        <v>226</v>
      </c>
      <c r="H206" s="192"/>
      <c r="I206" s="192"/>
      <c r="J206" s="191">
        <f t="shared" si="50"/>
        <v>0</v>
      </c>
      <c r="K206" s="193"/>
      <c r="L206" s="36"/>
      <c r="M206" s="194" t="s">
        <v>1</v>
      </c>
      <c r="N206" s="195" t="s">
        <v>39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8" t="s">
        <v>178</v>
      </c>
      <c r="AT206" s="198" t="s">
        <v>120</v>
      </c>
      <c r="AU206" s="198" t="s">
        <v>125</v>
      </c>
      <c r="AY206" s="14" t="s">
        <v>118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4" t="s">
        <v>125</v>
      </c>
      <c r="BK206" s="200">
        <f t="shared" si="59"/>
        <v>0</v>
      </c>
      <c r="BL206" s="14" t="s">
        <v>178</v>
      </c>
      <c r="BM206" s="198" t="s">
        <v>337</v>
      </c>
    </row>
    <row r="207" spans="1:65" s="12" customFormat="1" ht="22.95" customHeight="1">
      <c r="B207" s="171"/>
      <c r="C207" s="172"/>
      <c r="D207" s="173" t="s">
        <v>72</v>
      </c>
      <c r="E207" s="185" t="s">
        <v>338</v>
      </c>
      <c r="F207" s="185" t="s">
        <v>339</v>
      </c>
      <c r="G207" s="172"/>
      <c r="H207" s="172"/>
      <c r="I207" s="175"/>
      <c r="J207" s="186">
        <f>BK207</f>
        <v>0</v>
      </c>
      <c r="K207" s="172"/>
      <c r="L207" s="177"/>
      <c r="M207" s="178"/>
      <c r="N207" s="179"/>
      <c r="O207" s="179"/>
      <c r="P207" s="180">
        <f>SUM(P208:P210)</f>
        <v>0</v>
      </c>
      <c r="Q207" s="179"/>
      <c r="R207" s="180">
        <f>SUM(R208:R210)</f>
        <v>0.28892000000000001</v>
      </c>
      <c r="S207" s="179"/>
      <c r="T207" s="181">
        <f>SUM(T208:T210)</f>
        <v>0</v>
      </c>
      <c r="AR207" s="182" t="s">
        <v>125</v>
      </c>
      <c r="AT207" s="183" t="s">
        <v>72</v>
      </c>
      <c r="AU207" s="183" t="s">
        <v>78</v>
      </c>
      <c r="AY207" s="182" t="s">
        <v>118</v>
      </c>
      <c r="BK207" s="184">
        <f>SUM(BK208:BK210)</f>
        <v>0</v>
      </c>
    </row>
    <row r="208" spans="1:65" s="2" customFormat="1" ht="24.15" customHeight="1">
      <c r="A208" s="31"/>
      <c r="B208" s="32"/>
      <c r="C208" s="187">
        <v>55</v>
      </c>
      <c r="D208" s="187" t="s">
        <v>120</v>
      </c>
      <c r="E208" s="188" t="s">
        <v>340</v>
      </c>
      <c r="F208" s="189" t="s">
        <v>341</v>
      </c>
      <c r="G208" s="190" t="s">
        <v>265</v>
      </c>
      <c r="H208" s="191">
        <v>1</v>
      </c>
      <c r="I208" s="192"/>
      <c r="J208" s="191">
        <f>ROUND(I208*H208,3)</f>
        <v>0</v>
      </c>
      <c r="K208" s="193"/>
      <c r="L208" s="36"/>
      <c r="M208" s="194" t="s">
        <v>1</v>
      </c>
      <c r="N208" s="195" t="s">
        <v>39</v>
      </c>
      <c r="O208" s="72"/>
      <c r="P208" s="196">
        <f>O208*H208</f>
        <v>0</v>
      </c>
      <c r="Q208" s="196">
        <v>3.2000000000000003E-4</v>
      </c>
      <c r="R208" s="196">
        <f>Q208*H208</f>
        <v>3.2000000000000003E-4</v>
      </c>
      <c r="S208" s="196">
        <v>0</v>
      </c>
      <c r="T208" s="197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8" t="s">
        <v>178</v>
      </c>
      <c r="AT208" s="198" t="s">
        <v>120</v>
      </c>
      <c r="AU208" s="198" t="s">
        <v>125</v>
      </c>
      <c r="AY208" s="14" t="s">
        <v>118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4" t="s">
        <v>125</v>
      </c>
      <c r="BK208" s="200">
        <f>ROUND(I208*H208,3)</f>
        <v>0</v>
      </c>
      <c r="BL208" s="14" t="s">
        <v>178</v>
      </c>
      <c r="BM208" s="198" t="s">
        <v>342</v>
      </c>
    </row>
    <row r="209" spans="1:65" s="2" customFormat="1" ht="21.75" customHeight="1">
      <c r="A209" s="31"/>
      <c r="B209" s="32"/>
      <c r="C209" s="201">
        <v>57</v>
      </c>
      <c r="D209" s="201" t="s">
        <v>219</v>
      </c>
      <c r="E209" s="202" t="s">
        <v>343</v>
      </c>
      <c r="F209" s="203" t="s">
        <v>344</v>
      </c>
      <c r="G209" s="204" t="s">
        <v>265</v>
      </c>
      <c r="H209" s="205">
        <v>1</v>
      </c>
      <c r="I209" s="206"/>
      <c r="J209" s="205">
        <f>ROUND(I209*H209,3)</f>
        <v>0</v>
      </c>
      <c r="K209" s="207"/>
      <c r="L209" s="208"/>
      <c r="M209" s="209" t="s">
        <v>1</v>
      </c>
      <c r="N209" s="210" t="s">
        <v>39</v>
      </c>
      <c r="O209" s="72"/>
      <c r="P209" s="196">
        <f>O209*H209</f>
        <v>0</v>
      </c>
      <c r="Q209" s="196">
        <v>0.28860000000000002</v>
      </c>
      <c r="R209" s="196">
        <f>Q209*H209</f>
        <v>0.28860000000000002</v>
      </c>
      <c r="S209" s="196">
        <v>0</v>
      </c>
      <c r="T209" s="197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8" t="s">
        <v>222</v>
      </c>
      <c r="AT209" s="198" t="s">
        <v>219</v>
      </c>
      <c r="AU209" s="198" t="s">
        <v>125</v>
      </c>
      <c r="AY209" s="14" t="s">
        <v>118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4" t="s">
        <v>125</v>
      </c>
      <c r="BK209" s="200">
        <f>ROUND(I209*H209,3)</f>
        <v>0</v>
      </c>
      <c r="BL209" s="14" t="s">
        <v>178</v>
      </c>
      <c r="BM209" s="198" t="s">
        <v>345</v>
      </c>
    </row>
    <row r="210" spans="1:65" s="2" customFormat="1" ht="24.15" customHeight="1">
      <c r="A210" s="31"/>
      <c r="B210" s="32"/>
      <c r="C210" s="187">
        <v>58</v>
      </c>
      <c r="D210" s="187" t="s">
        <v>120</v>
      </c>
      <c r="E210" s="188" t="s">
        <v>347</v>
      </c>
      <c r="F210" s="189" t="s">
        <v>348</v>
      </c>
      <c r="G210" s="190" t="s">
        <v>226</v>
      </c>
      <c r="H210" s="192"/>
      <c r="I210" s="192"/>
      <c r="J210" s="191">
        <f>ROUND(I210*H210,3)</f>
        <v>0</v>
      </c>
      <c r="K210" s="193"/>
      <c r="L210" s="36"/>
      <c r="M210" s="194" t="s">
        <v>1</v>
      </c>
      <c r="N210" s="195" t="s">
        <v>39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8" t="s">
        <v>178</v>
      </c>
      <c r="AT210" s="198" t="s">
        <v>120</v>
      </c>
      <c r="AU210" s="198" t="s">
        <v>125</v>
      </c>
      <c r="AY210" s="14" t="s">
        <v>118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4" t="s">
        <v>125</v>
      </c>
      <c r="BK210" s="200">
        <f>ROUND(I210*H210,3)</f>
        <v>0</v>
      </c>
      <c r="BL210" s="14" t="s">
        <v>178</v>
      </c>
      <c r="BM210" s="198" t="s">
        <v>349</v>
      </c>
    </row>
    <row r="211" spans="1:65" s="12" customFormat="1" ht="25.95" customHeight="1">
      <c r="B211" s="171"/>
      <c r="C211" s="172"/>
      <c r="D211" s="173" t="s">
        <v>72</v>
      </c>
      <c r="E211" s="174" t="s">
        <v>219</v>
      </c>
      <c r="F211" s="174" t="s">
        <v>350</v>
      </c>
      <c r="G211" s="172"/>
      <c r="H211" s="172"/>
      <c r="I211" s="175"/>
      <c r="J211" s="176">
        <f>BK211</f>
        <v>0</v>
      </c>
      <c r="K211" s="172"/>
      <c r="L211" s="177"/>
      <c r="M211" s="178"/>
      <c r="N211" s="179"/>
      <c r="O211" s="179"/>
      <c r="P211" s="180">
        <f>P212</f>
        <v>0</v>
      </c>
      <c r="Q211" s="179"/>
      <c r="R211" s="180">
        <f>R212</f>
        <v>3.0599999999999985E-2</v>
      </c>
      <c r="S211" s="179"/>
      <c r="T211" s="181">
        <f>T212</f>
        <v>0</v>
      </c>
      <c r="AR211" s="182" t="s">
        <v>130</v>
      </c>
      <c r="AT211" s="183" t="s">
        <v>72</v>
      </c>
      <c r="AU211" s="183" t="s">
        <v>73</v>
      </c>
      <c r="AY211" s="182" t="s">
        <v>118</v>
      </c>
      <c r="BK211" s="184">
        <f>BK212</f>
        <v>0</v>
      </c>
    </row>
    <row r="212" spans="1:65" s="12" customFormat="1" ht="22.95" customHeight="1">
      <c r="B212" s="171"/>
      <c r="C212" s="172"/>
      <c r="D212" s="173" t="s">
        <v>72</v>
      </c>
      <c r="E212" s="185" t="s">
        <v>351</v>
      </c>
      <c r="F212" s="185" t="s">
        <v>352</v>
      </c>
      <c r="G212" s="172"/>
      <c r="H212" s="172"/>
      <c r="I212" s="175"/>
      <c r="J212" s="186">
        <f>BK212</f>
        <v>0</v>
      </c>
      <c r="K212" s="172"/>
      <c r="L212" s="177"/>
      <c r="M212" s="178"/>
      <c r="N212" s="179"/>
      <c r="O212" s="179"/>
      <c r="P212" s="180">
        <f>SUM(P213:P230)</f>
        <v>0</v>
      </c>
      <c r="Q212" s="179"/>
      <c r="R212" s="180">
        <f>SUM(R213:R230)</f>
        <v>3.0599999999999985E-2</v>
      </c>
      <c r="S212" s="179"/>
      <c r="T212" s="181">
        <f>SUM(T213:T230)</f>
        <v>0</v>
      </c>
      <c r="AR212" s="182" t="s">
        <v>130</v>
      </c>
      <c r="AT212" s="183" t="s">
        <v>72</v>
      </c>
      <c r="AU212" s="183" t="s">
        <v>78</v>
      </c>
      <c r="AY212" s="182" t="s">
        <v>118</v>
      </c>
      <c r="BK212" s="184">
        <f>SUM(BK213:BK230)</f>
        <v>0</v>
      </c>
    </row>
    <row r="213" spans="1:65" s="2" customFormat="1" ht="33" customHeight="1">
      <c r="A213" s="31"/>
      <c r="B213" s="32"/>
      <c r="C213" s="187">
        <v>68</v>
      </c>
      <c r="D213" s="187" t="s">
        <v>120</v>
      </c>
      <c r="E213" s="188" t="s">
        <v>197</v>
      </c>
      <c r="F213" s="189" t="s">
        <v>353</v>
      </c>
      <c r="G213" s="190" t="s">
        <v>265</v>
      </c>
      <c r="H213" s="191">
        <v>1</v>
      </c>
      <c r="I213" s="192"/>
      <c r="J213" s="191">
        <f t="shared" ref="J213:J230" si="60">ROUND(I213*H213,3)</f>
        <v>0</v>
      </c>
      <c r="K213" s="193"/>
      <c r="L213" s="36"/>
      <c r="M213" s="194" t="s">
        <v>1</v>
      </c>
      <c r="N213" s="195" t="s">
        <v>39</v>
      </c>
      <c r="O213" s="72"/>
      <c r="P213" s="196">
        <f t="shared" ref="P213:P230" si="61">O213*H213</f>
        <v>0</v>
      </c>
      <c r="Q213" s="196">
        <v>1.2E-4</v>
      </c>
      <c r="R213" s="196">
        <f t="shared" ref="R213:R230" si="62">Q213*H213</f>
        <v>1.2E-4</v>
      </c>
      <c r="S213" s="196">
        <v>0</v>
      </c>
      <c r="T213" s="197">
        <f t="shared" ref="T213:T230" si="63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8" t="s">
        <v>346</v>
      </c>
      <c r="AT213" s="198" t="s">
        <v>120</v>
      </c>
      <c r="AU213" s="198" t="s">
        <v>125</v>
      </c>
      <c r="AY213" s="14" t="s">
        <v>118</v>
      </c>
      <c r="BE213" s="199">
        <f t="shared" ref="BE213:BE230" si="64">IF(N213="základná",J213,0)</f>
        <v>0</v>
      </c>
      <c r="BF213" s="199">
        <f t="shared" ref="BF213:BF230" si="65">IF(N213="znížená",J213,0)</f>
        <v>0</v>
      </c>
      <c r="BG213" s="199">
        <f t="shared" ref="BG213:BG230" si="66">IF(N213="zákl. prenesená",J213,0)</f>
        <v>0</v>
      </c>
      <c r="BH213" s="199">
        <f t="shared" ref="BH213:BH230" si="67">IF(N213="zníž. prenesená",J213,0)</f>
        <v>0</v>
      </c>
      <c r="BI213" s="199">
        <f t="shared" ref="BI213:BI230" si="68">IF(N213="nulová",J213,0)</f>
        <v>0</v>
      </c>
      <c r="BJ213" s="14" t="s">
        <v>125</v>
      </c>
      <c r="BK213" s="200">
        <f t="shared" ref="BK213:BK230" si="69">ROUND(I213*H213,3)</f>
        <v>0</v>
      </c>
      <c r="BL213" s="14" t="s">
        <v>346</v>
      </c>
      <c r="BM213" s="198" t="s">
        <v>354</v>
      </c>
    </row>
    <row r="214" spans="1:65" s="2" customFormat="1" ht="16.5" customHeight="1">
      <c r="A214" s="31"/>
      <c r="B214" s="32"/>
      <c r="C214" s="187">
        <v>69</v>
      </c>
      <c r="D214" s="187" t="s">
        <v>120</v>
      </c>
      <c r="E214" s="188" t="s">
        <v>355</v>
      </c>
      <c r="F214" s="189" t="s">
        <v>356</v>
      </c>
      <c r="G214" s="190" t="s">
        <v>357</v>
      </c>
      <c r="H214" s="191">
        <v>1</v>
      </c>
      <c r="I214" s="192"/>
      <c r="J214" s="191">
        <f t="shared" si="60"/>
        <v>0</v>
      </c>
      <c r="K214" s="193"/>
      <c r="L214" s="36"/>
      <c r="M214" s="194" t="s">
        <v>1</v>
      </c>
      <c r="N214" s="195" t="s">
        <v>39</v>
      </c>
      <c r="O214" s="72"/>
      <c r="P214" s="196">
        <f t="shared" si="61"/>
        <v>0</v>
      </c>
      <c r="Q214" s="196">
        <v>1.2E-4</v>
      </c>
      <c r="R214" s="196">
        <f t="shared" si="62"/>
        <v>1.2E-4</v>
      </c>
      <c r="S214" s="196">
        <v>0</v>
      </c>
      <c r="T214" s="197">
        <f t="shared" si="6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8" t="s">
        <v>346</v>
      </c>
      <c r="AT214" s="198" t="s">
        <v>120</v>
      </c>
      <c r="AU214" s="198" t="s">
        <v>125</v>
      </c>
      <c r="AY214" s="14" t="s">
        <v>118</v>
      </c>
      <c r="BE214" s="199">
        <f t="shared" si="64"/>
        <v>0</v>
      </c>
      <c r="BF214" s="199">
        <f t="shared" si="65"/>
        <v>0</v>
      </c>
      <c r="BG214" s="199">
        <f t="shared" si="66"/>
        <v>0</v>
      </c>
      <c r="BH214" s="199">
        <f t="shared" si="67"/>
        <v>0</v>
      </c>
      <c r="BI214" s="199">
        <f t="shared" si="68"/>
        <v>0</v>
      </c>
      <c r="BJ214" s="14" t="s">
        <v>125</v>
      </c>
      <c r="BK214" s="200">
        <f t="shared" si="69"/>
        <v>0</v>
      </c>
      <c r="BL214" s="14" t="s">
        <v>346</v>
      </c>
      <c r="BM214" s="198" t="s">
        <v>358</v>
      </c>
    </row>
    <row r="215" spans="1:65" s="2" customFormat="1" ht="16.5" customHeight="1">
      <c r="A215" s="31"/>
      <c r="B215" s="32"/>
      <c r="C215" s="187">
        <v>70</v>
      </c>
      <c r="D215" s="187" t="s">
        <v>120</v>
      </c>
      <c r="E215" s="188" t="s">
        <v>359</v>
      </c>
      <c r="F215" s="189" t="s">
        <v>360</v>
      </c>
      <c r="G215" s="190" t="s">
        <v>357</v>
      </c>
      <c r="H215" s="191">
        <v>1</v>
      </c>
      <c r="I215" s="192"/>
      <c r="J215" s="191">
        <f t="shared" si="60"/>
        <v>0</v>
      </c>
      <c r="K215" s="193"/>
      <c r="L215" s="36"/>
      <c r="M215" s="194" t="s">
        <v>1</v>
      </c>
      <c r="N215" s="195" t="s">
        <v>39</v>
      </c>
      <c r="O215" s="72"/>
      <c r="P215" s="196">
        <f t="shared" si="61"/>
        <v>0</v>
      </c>
      <c r="Q215" s="196">
        <v>1.2E-4</v>
      </c>
      <c r="R215" s="196">
        <f t="shared" si="62"/>
        <v>1.2E-4</v>
      </c>
      <c r="S215" s="196">
        <v>0</v>
      </c>
      <c r="T215" s="197">
        <f t="shared" si="6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8" t="s">
        <v>346</v>
      </c>
      <c r="AT215" s="198" t="s">
        <v>120</v>
      </c>
      <c r="AU215" s="198" t="s">
        <v>125</v>
      </c>
      <c r="AY215" s="14" t="s">
        <v>118</v>
      </c>
      <c r="BE215" s="199">
        <f t="shared" si="64"/>
        <v>0</v>
      </c>
      <c r="BF215" s="199">
        <f t="shared" si="65"/>
        <v>0</v>
      </c>
      <c r="BG215" s="199">
        <f t="shared" si="66"/>
        <v>0</v>
      </c>
      <c r="BH215" s="199">
        <f t="shared" si="67"/>
        <v>0</v>
      </c>
      <c r="BI215" s="199">
        <f t="shared" si="68"/>
        <v>0</v>
      </c>
      <c r="BJ215" s="14" t="s">
        <v>125</v>
      </c>
      <c r="BK215" s="200">
        <f t="shared" si="69"/>
        <v>0</v>
      </c>
      <c r="BL215" s="14" t="s">
        <v>346</v>
      </c>
      <c r="BM215" s="198" t="s">
        <v>361</v>
      </c>
    </row>
    <row r="216" spans="1:65" s="2" customFormat="1" ht="16.5" customHeight="1">
      <c r="A216" s="31"/>
      <c r="B216" s="32"/>
      <c r="C216" s="187">
        <v>71</v>
      </c>
      <c r="D216" s="187" t="s">
        <v>120</v>
      </c>
      <c r="E216" s="188" t="s">
        <v>362</v>
      </c>
      <c r="F216" s="189" t="s">
        <v>363</v>
      </c>
      <c r="G216" s="190" t="s">
        <v>357</v>
      </c>
      <c r="H216" s="191">
        <v>1</v>
      </c>
      <c r="I216" s="192"/>
      <c r="J216" s="191">
        <f t="shared" si="60"/>
        <v>0</v>
      </c>
      <c r="K216" s="193"/>
      <c r="L216" s="36"/>
      <c r="M216" s="194" t="s">
        <v>1</v>
      </c>
      <c r="N216" s="195" t="s">
        <v>39</v>
      </c>
      <c r="O216" s="72"/>
      <c r="P216" s="196">
        <f t="shared" si="61"/>
        <v>0</v>
      </c>
      <c r="Q216" s="196">
        <v>1.2E-4</v>
      </c>
      <c r="R216" s="196">
        <f t="shared" si="62"/>
        <v>1.2E-4</v>
      </c>
      <c r="S216" s="196">
        <v>0</v>
      </c>
      <c r="T216" s="197">
        <f t="shared" si="6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8" t="s">
        <v>346</v>
      </c>
      <c r="AT216" s="198" t="s">
        <v>120</v>
      </c>
      <c r="AU216" s="198" t="s">
        <v>125</v>
      </c>
      <c r="AY216" s="14" t="s">
        <v>118</v>
      </c>
      <c r="BE216" s="199">
        <f t="shared" si="64"/>
        <v>0</v>
      </c>
      <c r="BF216" s="199">
        <f t="shared" si="65"/>
        <v>0</v>
      </c>
      <c r="BG216" s="199">
        <f t="shared" si="66"/>
        <v>0</v>
      </c>
      <c r="BH216" s="199">
        <f t="shared" si="67"/>
        <v>0</v>
      </c>
      <c r="BI216" s="199">
        <f t="shared" si="68"/>
        <v>0</v>
      </c>
      <c r="BJ216" s="14" t="s">
        <v>125</v>
      </c>
      <c r="BK216" s="200">
        <f t="shared" si="69"/>
        <v>0</v>
      </c>
      <c r="BL216" s="14" t="s">
        <v>346</v>
      </c>
      <c r="BM216" s="198" t="s">
        <v>364</v>
      </c>
    </row>
    <row r="217" spans="1:65" s="2" customFormat="1" ht="16.5" customHeight="1">
      <c r="A217" s="31"/>
      <c r="B217" s="32"/>
      <c r="C217" s="187">
        <v>72</v>
      </c>
      <c r="D217" s="187" t="s">
        <v>120</v>
      </c>
      <c r="E217" s="188" t="s">
        <v>365</v>
      </c>
      <c r="F217" s="189" t="s">
        <v>366</v>
      </c>
      <c r="G217" s="190" t="s">
        <v>367</v>
      </c>
      <c r="H217" s="191">
        <v>40</v>
      </c>
      <c r="I217" s="192"/>
      <c r="J217" s="191">
        <f t="shared" si="60"/>
        <v>0</v>
      </c>
      <c r="K217" s="193"/>
      <c r="L217" s="36"/>
      <c r="M217" s="194" t="s">
        <v>1</v>
      </c>
      <c r="N217" s="195" t="s">
        <v>39</v>
      </c>
      <c r="O217" s="72"/>
      <c r="P217" s="196">
        <f t="shared" si="61"/>
        <v>0</v>
      </c>
      <c r="Q217" s="196">
        <v>1.2E-4</v>
      </c>
      <c r="R217" s="196">
        <f t="shared" si="62"/>
        <v>4.8000000000000004E-3</v>
      </c>
      <c r="S217" s="196">
        <v>0</v>
      </c>
      <c r="T217" s="197">
        <f t="shared" si="6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8" t="s">
        <v>346</v>
      </c>
      <c r="AT217" s="198" t="s">
        <v>120</v>
      </c>
      <c r="AU217" s="198" t="s">
        <v>125</v>
      </c>
      <c r="AY217" s="14" t="s">
        <v>118</v>
      </c>
      <c r="BE217" s="199">
        <f t="shared" si="64"/>
        <v>0</v>
      </c>
      <c r="BF217" s="199">
        <f t="shared" si="65"/>
        <v>0</v>
      </c>
      <c r="BG217" s="199">
        <f t="shared" si="66"/>
        <v>0</v>
      </c>
      <c r="BH217" s="199">
        <f t="shared" si="67"/>
        <v>0</v>
      </c>
      <c r="BI217" s="199">
        <f t="shared" si="68"/>
        <v>0</v>
      </c>
      <c r="BJ217" s="14" t="s">
        <v>125</v>
      </c>
      <c r="BK217" s="200">
        <f t="shared" si="69"/>
        <v>0</v>
      </c>
      <c r="BL217" s="14" t="s">
        <v>346</v>
      </c>
      <c r="BM217" s="198" t="s">
        <v>368</v>
      </c>
    </row>
    <row r="218" spans="1:65" s="2" customFormat="1" ht="16.5" customHeight="1">
      <c r="A218" s="31"/>
      <c r="B218" s="32"/>
      <c r="C218" s="187">
        <v>73</v>
      </c>
      <c r="D218" s="187" t="s">
        <v>120</v>
      </c>
      <c r="E218" s="188" t="s">
        <v>369</v>
      </c>
      <c r="F218" s="189" t="s">
        <v>370</v>
      </c>
      <c r="G218" s="190" t="s">
        <v>367</v>
      </c>
      <c r="H218" s="191">
        <v>160</v>
      </c>
      <c r="I218" s="192"/>
      <c r="J218" s="191">
        <f t="shared" si="60"/>
        <v>0</v>
      </c>
      <c r="K218" s="193"/>
      <c r="L218" s="36"/>
      <c r="M218" s="194" t="s">
        <v>1</v>
      </c>
      <c r="N218" s="195" t="s">
        <v>39</v>
      </c>
      <c r="O218" s="72"/>
      <c r="P218" s="196">
        <f t="shared" si="61"/>
        <v>0</v>
      </c>
      <c r="Q218" s="196">
        <v>1.2E-4</v>
      </c>
      <c r="R218" s="196">
        <f t="shared" si="62"/>
        <v>1.9200000000000002E-2</v>
      </c>
      <c r="S218" s="196">
        <v>0</v>
      </c>
      <c r="T218" s="197">
        <f t="shared" si="6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8" t="s">
        <v>346</v>
      </c>
      <c r="AT218" s="198" t="s">
        <v>120</v>
      </c>
      <c r="AU218" s="198" t="s">
        <v>125</v>
      </c>
      <c r="AY218" s="14" t="s">
        <v>118</v>
      </c>
      <c r="BE218" s="199">
        <f t="shared" si="64"/>
        <v>0</v>
      </c>
      <c r="BF218" s="199">
        <f t="shared" si="65"/>
        <v>0</v>
      </c>
      <c r="BG218" s="199">
        <f t="shared" si="66"/>
        <v>0</v>
      </c>
      <c r="BH218" s="199">
        <f t="shared" si="67"/>
        <v>0</v>
      </c>
      <c r="BI218" s="199">
        <f t="shared" si="68"/>
        <v>0</v>
      </c>
      <c r="BJ218" s="14" t="s">
        <v>125</v>
      </c>
      <c r="BK218" s="200">
        <f t="shared" si="69"/>
        <v>0</v>
      </c>
      <c r="BL218" s="14" t="s">
        <v>346</v>
      </c>
      <c r="BM218" s="198" t="s">
        <v>371</v>
      </c>
    </row>
    <row r="219" spans="1:65" s="2" customFormat="1" ht="21.75" customHeight="1">
      <c r="A219" s="31"/>
      <c r="B219" s="32"/>
      <c r="C219" s="187">
        <v>74</v>
      </c>
      <c r="D219" s="187" t="s">
        <v>120</v>
      </c>
      <c r="E219" s="188" t="s">
        <v>372</v>
      </c>
      <c r="F219" s="189" t="s">
        <v>373</v>
      </c>
      <c r="G219" s="190" t="s">
        <v>357</v>
      </c>
      <c r="H219" s="191">
        <v>1</v>
      </c>
      <c r="I219" s="192"/>
      <c r="J219" s="191">
        <f t="shared" si="60"/>
        <v>0</v>
      </c>
      <c r="K219" s="193"/>
      <c r="L219" s="36"/>
      <c r="M219" s="194" t="s">
        <v>1</v>
      </c>
      <c r="N219" s="195" t="s">
        <v>39</v>
      </c>
      <c r="O219" s="72"/>
      <c r="P219" s="196">
        <f t="shared" si="61"/>
        <v>0</v>
      </c>
      <c r="Q219" s="196">
        <v>1.2E-4</v>
      </c>
      <c r="R219" s="196">
        <f t="shared" si="62"/>
        <v>1.2E-4</v>
      </c>
      <c r="S219" s="196">
        <v>0</v>
      </c>
      <c r="T219" s="197">
        <f t="shared" si="6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8" t="s">
        <v>346</v>
      </c>
      <c r="AT219" s="198" t="s">
        <v>120</v>
      </c>
      <c r="AU219" s="198" t="s">
        <v>125</v>
      </c>
      <c r="AY219" s="14" t="s">
        <v>118</v>
      </c>
      <c r="BE219" s="199">
        <f t="shared" si="64"/>
        <v>0</v>
      </c>
      <c r="BF219" s="199">
        <f t="shared" si="65"/>
        <v>0</v>
      </c>
      <c r="BG219" s="199">
        <f t="shared" si="66"/>
        <v>0</v>
      </c>
      <c r="BH219" s="199">
        <f t="shared" si="67"/>
        <v>0</v>
      </c>
      <c r="BI219" s="199">
        <f t="shared" si="68"/>
        <v>0</v>
      </c>
      <c r="BJ219" s="14" t="s">
        <v>125</v>
      </c>
      <c r="BK219" s="200">
        <f t="shared" si="69"/>
        <v>0</v>
      </c>
      <c r="BL219" s="14" t="s">
        <v>346</v>
      </c>
      <c r="BM219" s="198" t="s">
        <v>374</v>
      </c>
    </row>
    <row r="220" spans="1:65" s="2" customFormat="1" ht="16.5" customHeight="1">
      <c r="A220" s="31"/>
      <c r="B220" s="32"/>
      <c r="C220" s="187">
        <v>75</v>
      </c>
      <c r="D220" s="187" t="s">
        <v>120</v>
      </c>
      <c r="E220" s="188" t="s">
        <v>375</v>
      </c>
      <c r="F220" s="189" t="s">
        <v>376</v>
      </c>
      <c r="G220" s="190" t="s">
        <v>357</v>
      </c>
      <c r="H220" s="191">
        <v>1</v>
      </c>
      <c r="I220" s="192"/>
      <c r="J220" s="191">
        <f t="shared" si="60"/>
        <v>0</v>
      </c>
      <c r="K220" s="193"/>
      <c r="L220" s="36"/>
      <c r="M220" s="194" t="s">
        <v>1</v>
      </c>
      <c r="N220" s="195" t="s">
        <v>39</v>
      </c>
      <c r="O220" s="72"/>
      <c r="P220" s="196">
        <f t="shared" si="61"/>
        <v>0</v>
      </c>
      <c r="Q220" s="196">
        <v>1.2E-4</v>
      </c>
      <c r="R220" s="196">
        <f t="shared" si="62"/>
        <v>1.2E-4</v>
      </c>
      <c r="S220" s="196">
        <v>0</v>
      </c>
      <c r="T220" s="197">
        <f t="shared" si="6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8" t="s">
        <v>346</v>
      </c>
      <c r="AT220" s="198" t="s">
        <v>120</v>
      </c>
      <c r="AU220" s="198" t="s">
        <v>125</v>
      </c>
      <c r="AY220" s="14" t="s">
        <v>118</v>
      </c>
      <c r="BE220" s="199">
        <f t="shared" si="64"/>
        <v>0</v>
      </c>
      <c r="BF220" s="199">
        <f t="shared" si="65"/>
        <v>0</v>
      </c>
      <c r="BG220" s="199">
        <f t="shared" si="66"/>
        <v>0</v>
      </c>
      <c r="BH220" s="199">
        <f t="shared" si="67"/>
        <v>0</v>
      </c>
      <c r="BI220" s="199">
        <f t="shared" si="68"/>
        <v>0</v>
      </c>
      <c r="BJ220" s="14" t="s">
        <v>125</v>
      </c>
      <c r="BK220" s="200">
        <f t="shared" si="69"/>
        <v>0</v>
      </c>
      <c r="BL220" s="14" t="s">
        <v>346</v>
      </c>
      <c r="BM220" s="198" t="s">
        <v>377</v>
      </c>
    </row>
    <row r="221" spans="1:65" s="2" customFormat="1" ht="24.15" customHeight="1">
      <c r="A221" s="31"/>
      <c r="B221" s="32"/>
      <c r="C221" s="187">
        <v>76</v>
      </c>
      <c r="D221" s="187" t="s">
        <v>120</v>
      </c>
      <c r="E221" s="188" t="s">
        <v>378</v>
      </c>
      <c r="F221" s="189" t="s">
        <v>379</v>
      </c>
      <c r="G221" s="190" t="s">
        <v>188</v>
      </c>
      <c r="H221" s="191">
        <v>35</v>
      </c>
      <c r="I221" s="192"/>
      <c r="J221" s="191">
        <f t="shared" si="60"/>
        <v>0</v>
      </c>
      <c r="K221" s="193"/>
      <c r="L221" s="36"/>
      <c r="M221" s="194" t="s">
        <v>1</v>
      </c>
      <c r="N221" s="195" t="s">
        <v>39</v>
      </c>
      <c r="O221" s="72"/>
      <c r="P221" s="196">
        <f t="shared" si="61"/>
        <v>0</v>
      </c>
      <c r="Q221" s="196">
        <v>1.2E-4</v>
      </c>
      <c r="R221" s="196">
        <f t="shared" si="62"/>
        <v>4.1999999999999997E-3</v>
      </c>
      <c r="S221" s="196">
        <v>0</v>
      </c>
      <c r="T221" s="197">
        <f t="shared" si="6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8" t="s">
        <v>346</v>
      </c>
      <c r="AT221" s="198" t="s">
        <v>120</v>
      </c>
      <c r="AU221" s="198" t="s">
        <v>125</v>
      </c>
      <c r="AY221" s="14" t="s">
        <v>118</v>
      </c>
      <c r="BE221" s="199">
        <f t="shared" si="64"/>
        <v>0</v>
      </c>
      <c r="BF221" s="199">
        <f t="shared" si="65"/>
        <v>0</v>
      </c>
      <c r="BG221" s="199">
        <f t="shared" si="66"/>
        <v>0</v>
      </c>
      <c r="BH221" s="199">
        <f t="shared" si="67"/>
        <v>0</v>
      </c>
      <c r="BI221" s="199">
        <f t="shared" si="68"/>
        <v>0</v>
      </c>
      <c r="BJ221" s="14" t="s">
        <v>125</v>
      </c>
      <c r="BK221" s="200">
        <f t="shared" si="69"/>
        <v>0</v>
      </c>
      <c r="BL221" s="14" t="s">
        <v>346</v>
      </c>
      <c r="BM221" s="198" t="s">
        <v>380</v>
      </c>
    </row>
    <row r="222" spans="1:65" s="2" customFormat="1" ht="24.15" customHeight="1">
      <c r="A222" s="31"/>
      <c r="B222" s="32"/>
      <c r="C222" s="187">
        <v>77</v>
      </c>
      <c r="D222" s="187" t="s">
        <v>120</v>
      </c>
      <c r="E222" s="188" t="s">
        <v>381</v>
      </c>
      <c r="F222" s="189" t="s">
        <v>382</v>
      </c>
      <c r="G222" s="190" t="s">
        <v>357</v>
      </c>
      <c r="H222" s="191">
        <v>1</v>
      </c>
      <c r="I222" s="192"/>
      <c r="J222" s="191">
        <f t="shared" si="60"/>
        <v>0</v>
      </c>
      <c r="K222" s="193"/>
      <c r="L222" s="36"/>
      <c r="M222" s="194" t="s">
        <v>1</v>
      </c>
      <c r="N222" s="195" t="s">
        <v>39</v>
      </c>
      <c r="O222" s="72"/>
      <c r="P222" s="196">
        <f t="shared" si="61"/>
        <v>0</v>
      </c>
      <c r="Q222" s="196">
        <v>1.2E-4</v>
      </c>
      <c r="R222" s="196">
        <f t="shared" si="62"/>
        <v>1.2E-4</v>
      </c>
      <c r="S222" s="196">
        <v>0</v>
      </c>
      <c r="T222" s="197">
        <f t="shared" si="6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8" t="s">
        <v>346</v>
      </c>
      <c r="AT222" s="198" t="s">
        <v>120</v>
      </c>
      <c r="AU222" s="198" t="s">
        <v>125</v>
      </c>
      <c r="AY222" s="14" t="s">
        <v>118</v>
      </c>
      <c r="BE222" s="199">
        <f t="shared" si="64"/>
        <v>0</v>
      </c>
      <c r="BF222" s="199">
        <f t="shared" si="65"/>
        <v>0</v>
      </c>
      <c r="BG222" s="199">
        <f t="shared" si="66"/>
        <v>0</v>
      </c>
      <c r="BH222" s="199">
        <f t="shared" si="67"/>
        <v>0</v>
      </c>
      <c r="BI222" s="199">
        <f t="shared" si="68"/>
        <v>0</v>
      </c>
      <c r="BJ222" s="14" t="s">
        <v>125</v>
      </c>
      <c r="BK222" s="200">
        <f t="shared" si="69"/>
        <v>0</v>
      </c>
      <c r="BL222" s="14" t="s">
        <v>346</v>
      </c>
      <c r="BM222" s="198" t="s">
        <v>383</v>
      </c>
    </row>
    <row r="223" spans="1:65" s="2" customFormat="1" ht="16.5" customHeight="1">
      <c r="A223" s="31"/>
      <c r="B223" s="32"/>
      <c r="C223" s="187">
        <v>78</v>
      </c>
      <c r="D223" s="187" t="s">
        <v>120</v>
      </c>
      <c r="E223" s="188" t="s">
        <v>384</v>
      </c>
      <c r="F223" s="189" t="s">
        <v>385</v>
      </c>
      <c r="G223" s="190" t="s">
        <v>357</v>
      </c>
      <c r="H223" s="191">
        <v>1</v>
      </c>
      <c r="I223" s="192"/>
      <c r="J223" s="191">
        <f t="shared" si="60"/>
        <v>0</v>
      </c>
      <c r="K223" s="193"/>
      <c r="L223" s="36"/>
      <c r="M223" s="194" t="s">
        <v>1</v>
      </c>
      <c r="N223" s="195" t="s">
        <v>39</v>
      </c>
      <c r="O223" s="72"/>
      <c r="P223" s="196">
        <f t="shared" si="61"/>
        <v>0</v>
      </c>
      <c r="Q223" s="196">
        <v>1.2E-4</v>
      </c>
      <c r="R223" s="196">
        <f t="shared" si="62"/>
        <v>1.2E-4</v>
      </c>
      <c r="S223" s="196">
        <v>0</v>
      </c>
      <c r="T223" s="197">
        <f t="shared" si="6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8" t="s">
        <v>346</v>
      </c>
      <c r="AT223" s="198" t="s">
        <v>120</v>
      </c>
      <c r="AU223" s="198" t="s">
        <v>125</v>
      </c>
      <c r="AY223" s="14" t="s">
        <v>118</v>
      </c>
      <c r="BE223" s="199">
        <f t="shared" si="64"/>
        <v>0</v>
      </c>
      <c r="BF223" s="199">
        <f t="shared" si="65"/>
        <v>0</v>
      </c>
      <c r="BG223" s="199">
        <f t="shared" si="66"/>
        <v>0</v>
      </c>
      <c r="BH223" s="199">
        <f t="shared" si="67"/>
        <v>0</v>
      </c>
      <c r="BI223" s="199">
        <f t="shared" si="68"/>
        <v>0</v>
      </c>
      <c r="BJ223" s="14" t="s">
        <v>125</v>
      </c>
      <c r="BK223" s="200">
        <f t="shared" si="69"/>
        <v>0</v>
      </c>
      <c r="BL223" s="14" t="s">
        <v>346</v>
      </c>
      <c r="BM223" s="198" t="s">
        <v>386</v>
      </c>
    </row>
    <row r="224" spans="1:65" s="2" customFormat="1" ht="16.5" customHeight="1">
      <c r="A224" s="31"/>
      <c r="B224" s="32"/>
      <c r="C224" s="187">
        <v>79</v>
      </c>
      <c r="D224" s="187" t="s">
        <v>120</v>
      </c>
      <c r="E224" s="188" t="s">
        <v>387</v>
      </c>
      <c r="F224" s="189" t="s">
        <v>388</v>
      </c>
      <c r="G224" s="190" t="s">
        <v>188</v>
      </c>
      <c r="H224" s="191">
        <v>6</v>
      </c>
      <c r="I224" s="192"/>
      <c r="J224" s="191">
        <f t="shared" si="60"/>
        <v>0</v>
      </c>
      <c r="K224" s="193"/>
      <c r="L224" s="36"/>
      <c r="M224" s="194" t="s">
        <v>1</v>
      </c>
      <c r="N224" s="195" t="s">
        <v>39</v>
      </c>
      <c r="O224" s="72"/>
      <c r="P224" s="196">
        <f t="shared" si="61"/>
        <v>0</v>
      </c>
      <c r="Q224" s="196">
        <v>1.2E-4</v>
      </c>
      <c r="R224" s="196">
        <f t="shared" si="62"/>
        <v>7.2000000000000005E-4</v>
      </c>
      <c r="S224" s="196">
        <v>0</v>
      </c>
      <c r="T224" s="197">
        <f t="shared" si="6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8" t="s">
        <v>346</v>
      </c>
      <c r="AT224" s="198" t="s">
        <v>120</v>
      </c>
      <c r="AU224" s="198" t="s">
        <v>125</v>
      </c>
      <c r="AY224" s="14" t="s">
        <v>118</v>
      </c>
      <c r="BE224" s="199">
        <f t="shared" si="64"/>
        <v>0</v>
      </c>
      <c r="BF224" s="199">
        <f t="shared" si="65"/>
        <v>0</v>
      </c>
      <c r="BG224" s="199">
        <f t="shared" si="66"/>
        <v>0</v>
      </c>
      <c r="BH224" s="199">
        <f t="shared" si="67"/>
        <v>0</v>
      </c>
      <c r="BI224" s="199">
        <f t="shared" si="68"/>
        <v>0</v>
      </c>
      <c r="BJ224" s="14" t="s">
        <v>125</v>
      </c>
      <c r="BK224" s="200">
        <f t="shared" si="69"/>
        <v>0</v>
      </c>
      <c r="BL224" s="14" t="s">
        <v>346</v>
      </c>
      <c r="BM224" s="198" t="s">
        <v>389</v>
      </c>
    </row>
    <row r="225" spans="1:65" s="2" customFormat="1" ht="21.75" customHeight="1">
      <c r="A225" s="31"/>
      <c r="B225" s="32"/>
      <c r="C225" s="187">
        <v>80</v>
      </c>
      <c r="D225" s="187" t="s">
        <v>120</v>
      </c>
      <c r="E225" s="188" t="s">
        <v>390</v>
      </c>
      <c r="F225" s="189" t="s">
        <v>391</v>
      </c>
      <c r="G225" s="190" t="s">
        <v>357</v>
      </c>
      <c r="H225" s="191">
        <v>1</v>
      </c>
      <c r="I225" s="192"/>
      <c r="J225" s="191">
        <f t="shared" si="60"/>
        <v>0</v>
      </c>
      <c r="K225" s="193"/>
      <c r="L225" s="36"/>
      <c r="M225" s="194" t="s">
        <v>1</v>
      </c>
      <c r="N225" s="195" t="s">
        <v>39</v>
      </c>
      <c r="O225" s="72"/>
      <c r="P225" s="196">
        <f t="shared" si="61"/>
        <v>0</v>
      </c>
      <c r="Q225" s="196">
        <v>1.2E-4</v>
      </c>
      <c r="R225" s="196">
        <f t="shared" si="62"/>
        <v>1.2E-4</v>
      </c>
      <c r="S225" s="196">
        <v>0</v>
      </c>
      <c r="T225" s="197">
        <f t="shared" si="6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8" t="s">
        <v>346</v>
      </c>
      <c r="AT225" s="198" t="s">
        <v>120</v>
      </c>
      <c r="AU225" s="198" t="s">
        <v>125</v>
      </c>
      <c r="AY225" s="14" t="s">
        <v>118</v>
      </c>
      <c r="BE225" s="199">
        <f t="shared" si="64"/>
        <v>0</v>
      </c>
      <c r="BF225" s="199">
        <f t="shared" si="65"/>
        <v>0</v>
      </c>
      <c r="BG225" s="199">
        <f t="shared" si="66"/>
        <v>0</v>
      </c>
      <c r="BH225" s="199">
        <f t="shared" si="67"/>
        <v>0</v>
      </c>
      <c r="BI225" s="199">
        <f t="shared" si="68"/>
        <v>0</v>
      </c>
      <c r="BJ225" s="14" t="s">
        <v>125</v>
      </c>
      <c r="BK225" s="200">
        <f t="shared" si="69"/>
        <v>0</v>
      </c>
      <c r="BL225" s="14" t="s">
        <v>346</v>
      </c>
      <c r="BM225" s="198" t="s">
        <v>392</v>
      </c>
    </row>
    <row r="226" spans="1:65" s="2" customFormat="1" ht="24.15" customHeight="1">
      <c r="A226" s="31"/>
      <c r="B226" s="32"/>
      <c r="C226" s="187">
        <v>81</v>
      </c>
      <c r="D226" s="187" t="s">
        <v>120</v>
      </c>
      <c r="E226" s="188" t="s">
        <v>393</v>
      </c>
      <c r="F226" s="189" t="s">
        <v>394</v>
      </c>
      <c r="G226" s="190" t="s">
        <v>357</v>
      </c>
      <c r="H226" s="191">
        <v>1</v>
      </c>
      <c r="I226" s="192"/>
      <c r="J226" s="191">
        <f t="shared" si="60"/>
        <v>0</v>
      </c>
      <c r="K226" s="193"/>
      <c r="L226" s="36"/>
      <c r="M226" s="194" t="s">
        <v>1</v>
      </c>
      <c r="N226" s="195" t="s">
        <v>39</v>
      </c>
      <c r="O226" s="72"/>
      <c r="P226" s="196">
        <f t="shared" si="61"/>
        <v>0</v>
      </c>
      <c r="Q226" s="196">
        <v>1.2E-4</v>
      </c>
      <c r="R226" s="196">
        <f t="shared" si="62"/>
        <v>1.2E-4</v>
      </c>
      <c r="S226" s="196">
        <v>0</v>
      </c>
      <c r="T226" s="197">
        <f t="shared" si="6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8" t="s">
        <v>346</v>
      </c>
      <c r="AT226" s="198" t="s">
        <v>120</v>
      </c>
      <c r="AU226" s="198" t="s">
        <v>125</v>
      </c>
      <c r="AY226" s="14" t="s">
        <v>118</v>
      </c>
      <c r="BE226" s="199">
        <f t="shared" si="64"/>
        <v>0</v>
      </c>
      <c r="BF226" s="199">
        <f t="shared" si="65"/>
        <v>0</v>
      </c>
      <c r="BG226" s="199">
        <f t="shared" si="66"/>
        <v>0</v>
      </c>
      <c r="BH226" s="199">
        <f t="shared" si="67"/>
        <v>0</v>
      </c>
      <c r="BI226" s="199">
        <f t="shared" si="68"/>
        <v>0</v>
      </c>
      <c r="BJ226" s="14" t="s">
        <v>125</v>
      </c>
      <c r="BK226" s="200">
        <f t="shared" si="69"/>
        <v>0</v>
      </c>
      <c r="BL226" s="14" t="s">
        <v>346</v>
      </c>
      <c r="BM226" s="198" t="s">
        <v>395</v>
      </c>
    </row>
    <row r="227" spans="1:65" s="2" customFormat="1" ht="16.5" customHeight="1">
      <c r="A227" s="31"/>
      <c r="B227" s="32"/>
      <c r="C227" s="187">
        <v>82</v>
      </c>
      <c r="D227" s="187" t="s">
        <v>120</v>
      </c>
      <c r="E227" s="188" t="s">
        <v>396</v>
      </c>
      <c r="F227" s="189" t="s">
        <v>397</v>
      </c>
      <c r="G227" s="190" t="s">
        <v>357</v>
      </c>
      <c r="H227" s="191">
        <v>1</v>
      </c>
      <c r="I227" s="192"/>
      <c r="J227" s="191">
        <f t="shared" si="60"/>
        <v>0</v>
      </c>
      <c r="K227" s="193"/>
      <c r="L227" s="36"/>
      <c r="M227" s="194" t="s">
        <v>1</v>
      </c>
      <c r="N227" s="195" t="s">
        <v>39</v>
      </c>
      <c r="O227" s="72"/>
      <c r="P227" s="196">
        <f t="shared" si="61"/>
        <v>0</v>
      </c>
      <c r="Q227" s="196">
        <v>1.2E-4</v>
      </c>
      <c r="R227" s="196">
        <f t="shared" si="62"/>
        <v>1.2E-4</v>
      </c>
      <c r="S227" s="196">
        <v>0</v>
      </c>
      <c r="T227" s="197">
        <f t="shared" si="6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8" t="s">
        <v>346</v>
      </c>
      <c r="AT227" s="198" t="s">
        <v>120</v>
      </c>
      <c r="AU227" s="198" t="s">
        <v>125</v>
      </c>
      <c r="AY227" s="14" t="s">
        <v>118</v>
      </c>
      <c r="BE227" s="199">
        <f t="shared" si="64"/>
        <v>0</v>
      </c>
      <c r="BF227" s="199">
        <f t="shared" si="65"/>
        <v>0</v>
      </c>
      <c r="BG227" s="199">
        <f t="shared" si="66"/>
        <v>0</v>
      </c>
      <c r="BH227" s="199">
        <f t="shared" si="67"/>
        <v>0</v>
      </c>
      <c r="BI227" s="199">
        <f t="shared" si="68"/>
        <v>0</v>
      </c>
      <c r="BJ227" s="14" t="s">
        <v>125</v>
      </c>
      <c r="BK227" s="200">
        <f t="shared" si="69"/>
        <v>0</v>
      </c>
      <c r="BL227" s="14" t="s">
        <v>346</v>
      </c>
      <c r="BM227" s="198" t="s">
        <v>398</v>
      </c>
    </row>
    <row r="228" spans="1:65" s="2" customFormat="1" ht="24.15" customHeight="1">
      <c r="A228" s="31"/>
      <c r="B228" s="32"/>
      <c r="C228" s="187">
        <v>83</v>
      </c>
      <c r="D228" s="187" t="s">
        <v>120</v>
      </c>
      <c r="E228" s="188" t="s">
        <v>399</v>
      </c>
      <c r="F228" s="189" t="s">
        <v>400</v>
      </c>
      <c r="G228" s="190" t="s">
        <v>357</v>
      </c>
      <c r="H228" s="191">
        <v>1</v>
      </c>
      <c r="I228" s="192"/>
      <c r="J228" s="191">
        <f t="shared" si="60"/>
        <v>0</v>
      </c>
      <c r="K228" s="193"/>
      <c r="L228" s="36"/>
      <c r="M228" s="194" t="s">
        <v>1</v>
      </c>
      <c r="N228" s="195" t="s">
        <v>39</v>
      </c>
      <c r="O228" s="72"/>
      <c r="P228" s="196">
        <f t="shared" si="61"/>
        <v>0</v>
      </c>
      <c r="Q228" s="196">
        <v>1.2E-4</v>
      </c>
      <c r="R228" s="196">
        <f t="shared" si="62"/>
        <v>1.2E-4</v>
      </c>
      <c r="S228" s="196">
        <v>0</v>
      </c>
      <c r="T228" s="197">
        <f t="shared" si="6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8" t="s">
        <v>346</v>
      </c>
      <c r="AT228" s="198" t="s">
        <v>120</v>
      </c>
      <c r="AU228" s="198" t="s">
        <v>125</v>
      </c>
      <c r="AY228" s="14" t="s">
        <v>118</v>
      </c>
      <c r="BE228" s="199">
        <f t="shared" si="64"/>
        <v>0</v>
      </c>
      <c r="BF228" s="199">
        <f t="shared" si="65"/>
        <v>0</v>
      </c>
      <c r="BG228" s="199">
        <f t="shared" si="66"/>
        <v>0</v>
      </c>
      <c r="BH228" s="199">
        <f t="shared" si="67"/>
        <v>0</v>
      </c>
      <c r="BI228" s="199">
        <f t="shared" si="68"/>
        <v>0</v>
      </c>
      <c r="BJ228" s="14" t="s">
        <v>125</v>
      </c>
      <c r="BK228" s="200">
        <f t="shared" si="69"/>
        <v>0</v>
      </c>
      <c r="BL228" s="14" t="s">
        <v>346</v>
      </c>
      <c r="BM228" s="198" t="s">
        <v>401</v>
      </c>
    </row>
    <row r="229" spans="1:65" s="2" customFormat="1" ht="16.5" customHeight="1">
      <c r="A229" s="31"/>
      <c r="B229" s="32"/>
      <c r="C229" s="187">
        <v>84</v>
      </c>
      <c r="D229" s="187" t="s">
        <v>120</v>
      </c>
      <c r="E229" s="188" t="s">
        <v>402</v>
      </c>
      <c r="F229" s="189" t="s">
        <v>403</v>
      </c>
      <c r="G229" s="190" t="s">
        <v>357</v>
      </c>
      <c r="H229" s="191">
        <v>1</v>
      </c>
      <c r="I229" s="192"/>
      <c r="J229" s="191">
        <f t="shared" si="60"/>
        <v>0</v>
      </c>
      <c r="K229" s="193"/>
      <c r="L229" s="36"/>
      <c r="M229" s="194" t="s">
        <v>1</v>
      </c>
      <c r="N229" s="195" t="s">
        <v>39</v>
      </c>
      <c r="O229" s="72"/>
      <c r="P229" s="196">
        <f t="shared" si="61"/>
        <v>0</v>
      </c>
      <c r="Q229" s="196">
        <v>1.2E-4</v>
      </c>
      <c r="R229" s="196">
        <f t="shared" si="62"/>
        <v>1.2E-4</v>
      </c>
      <c r="S229" s="196">
        <v>0</v>
      </c>
      <c r="T229" s="197">
        <f t="shared" si="6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8" t="s">
        <v>346</v>
      </c>
      <c r="AT229" s="198" t="s">
        <v>120</v>
      </c>
      <c r="AU229" s="198" t="s">
        <v>125</v>
      </c>
      <c r="AY229" s="14" t="s">
        <v>118</v>
      </c>
      <c r="BE229" s="199">
        <f t="shared" si="64"/>
        <v>0</v>
      </c>
      <c r="BF229" s="199">
        <f t="shared" si="65"/>
        <v>0</v>
      </c>
      <c r="BG229" s="199">
        <f t="shared" si="66"/>
        <v>0</v>
      </c>
      <c r="BH229" s="199">
        <f t="shared" si="67"/>
        <v>0</v>
      </c>
      <c r="BI229" s="199">
        <f t="shared" si="68"/>
        <v>0</v>
      </c>
      <c r="BJ229" s="14" t="s">
        <v>125</v>
      </c>
      <c r="BK229" s="200">
        <f t="shared" si="69"/>
        <v>0</v>
      </c>
      <c r="BL229" s="14" t="s">
        <v>346</v>
      </c>
      <c r="BM229" s="198" t="s">
        <v>404</v>
      </c>
    </row>
    <row r="230" spans="1:65" s="2" customFormat="1" ht="16.5" customHeight="1">
      <c r="A230" s="31"/>
      <c r="B230" s="32"/>
      <c r="C230" s="187">
        <v>85</v>
      </c>
      <c r="D230" s="187" t="s">
        <v>120</v>
      </c>
      <c r="E230" s="188" t="s">
        <v>405</v>
      </c>
      <c r="F230" s="189" t="s">
        <v>406</v>
      </c>
      <c r="G230" s="190" t="s">
        <v>357</v>
      </c>
      <c r="H230" s="191">
        <v>1</v>
      </c>
      <c r="I230" s="192"/>
      <c r="J230" s="191">
        <f t="shared" si="60"/>
        <v>0</v>
      </c>
      <c r="K230" s="193"/>
      <c r="L230" s="36"/>
      <c r="M230" s="211" t="s">
        <v>1</v>
      </c>
      <c r="N230" s="212" t="s">
        <v>39</v>
      </c>
      <c r="O230" s="213"/>
      <c r="P230" s="214">
        <f t="shared" si="61"/>
        <v>0</v>
      </c>
      <c r="Q230" s="214">
        <v>1.2E-4</v>
      </c>
      <c r="R230" s="214">
        <f t="shared" si="62"/>
        <v>1.2E-4</v>
      </c>
      <c r="S230" s="214">
        <v>0</v>
      </c>
      <c r="T230" s="215">
        <f t="shared" si="6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8" t="s">
        <v>346</v>
      </c>
      <c r="AT230" s="198" t="s">
        <v>120</v>
      </c>
      <c r="AU230" s="198" t="s">
        <v>125</v>
      </c>
      <c r="AY230" s="14" t="s">
        <v>118</v>
      </c>
      <c r="BE230" s="199">
        <f t="shared" si="64"/>
        <v>0</v>
      </c>
      <c r="BF230" s="199">
        <f t="shared" si="65"/>
        <v>0</v>
      </c>
      <c r="BG230" s="199">
        <f t="shared" si="66"/>
        <v>0</v>
      </c>
      <c r="BH230" s="199">
        <f t="shared" si="67"/>
        <v>0</v>
      </c>
      <c r="BI230" s="199">
        <f t="shared" si="68"/>
        <v>0</v>
      </c>
      <c r="BJ230" s="14" t="s">
        <v>125</v>
      </c>
      <c r="BK230" s="200">
        <f t="shared" si="69"/>
        <v>0</v>
      </c>
      <c r="BL230" s="14" t="s">
        <v>346</v>
      </c>
      <c r="BM230" s="198" t="s">
        <v>407</v>
      </c>
    </row>
    <row r="231" spans="1:65" s="2" customFormat="1" ht="6.9" customHeight="1">
      <c r="A231" s="31"/>
      <c r="B231" s="55"/>
      <c r="C231" s="56"/>
      <c r="D231" s="56"/>
      <c r="E231" s="56"/>
      <c r="F231" s="56"/>
      <c r="G231" s="56"/>
      <c r="H231" s="56"/>
      <c r="I231" s="56"/>
      <c r="J231" s="56"/>
      <c r="K231" s="56"/>
      <c r="L231" s="36"/>
      <c r="M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</row>
  </sheetData>
  <sheetProtection sheet="1" objects="1" scenarios="1" formatColumns="0" formatRows="0" autoFilter="0"/>
  <autoFilter ref="C129:K230"/>
  <mergeCells count="6">
    <mergeCell ref="E122:H12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ZG - Výmena elektrického ...</vt:lpstr>
      <vt:lpstr>'Rekapitulácia stavby'!Názvy_tlače</vt:lpstr>
      <vt:lpstr>'ZG - Výmena elektrického ...'!Názvy_tlače</vt:lpstr>
      <vt:lpstr>'Rekapitulácia stavby'!Oblasť_tlače</vt:lpstr>
      <vt:lpstr>'ZG - Výmena elektrického 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Petránek</dc:creator>
  <cp:lastModifiedBy>DELL</cp:lastModifiedBy>
  <dcterms:created xsi:type="dcterms:W3CDTF">2024-01-16T14:30:34Z</dcterms:created>
  <dcterms:modified xsi:type="dcterms:W3CDTF">2024-03-27T07:14:29Z</dcterms:modified>
</cp:coreProperties>
</file>