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\OneDrive\Počítač\A - Žiadosti\4.1\Žiadosti\Koch\Obstarávanie 15.01.2024\Obstarávanie\Súťaž\Stavba\Zadanie\"/>
    </mc:Choice>
  </mc:AlternateContent>
  <bookViews>
    <workbookView xWindow="0" yWindow="0" windowWidth="23040" windowHeight="8496" tabRatio="500" activeTab="3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62913"/>
</workbook>
</file>

<file path=xl/calcChain.xml><?xml version="1.0" encoding="utf-8"?>
<calcChain xmlns="http://schemas.openxmlformats.org/spreadsheetml/2006/main">
  <c r="L25" i="6" l="1"/>
  <c r="M25" i="6" s="1"/>
  <c r="G27" i="5"/>
  <c r="F27" i="5"/>
  <c r="E27" i="5"/>
  <c r="W76" i="3"/>
  <c r="N76" i="3"/>
  <c r="L76" i="3"/>
  <c r="G24" i="5"/>
  <c r="F24" i="5"/>
  <c r="E24" i="5"/>
  <c r="W74" i="3"/>
  <c r="N74" i="3"/>
  <c r="L74" i="3"/>
  <c r="G23" i="5"/>
  <c r="F23" i="5"/>
  <c r="E23" i="5"/>
  <c r="W72" i="3"/>
  <c r="N72" i="3"/>
  <c r="L72" i="3"/>
  <c r="I72" i="3"/>
  <c r="C23" i="5" s="1"/>
  <c r="N71" i="3"/>
  <c r="L71" i="3"/>
  <c r="J71" i="3"/>
  <c r="I71" i="3"/>
  <c r="N70" i="3"/>
  <c r="L70" i="3"/>
  <c r="J70" i="3"/>
  <c r="J72" i="3" s="1"/>
  <c r="I70" i="3"/>
  <c r="N69" i="3"/>
  <c r="L69" i="3"/>
  <c r="J69" i="3"/>
  <c r="H69" i="3"/>
  <c r="H72" i="3" s="1"/>
  <c r="G21" i="5"/>
  <c r="F21" i="5"/>
  <c r="E21" i="5"/>
  <c r="W65" i="3"/>
  <c r="N65" i="3"/>
  <c r="L65" i="3"/>
  <c r="G20" i="5"/>
  <c r="F20" i="5"/>
  <c r="E20" i="5"/>
  <c r="W63" i="3"/>
  <c r="N63" i="3"/>
  <c r="L63" i="3"/>
  <c r="N62" i="3"/>
  <c r="L62" i="3"/>
  <c r="J62" i="3"/>
  <c r="I62" i="3"/>
  <c r="I63" i="3" s="1"/>
  <c r="N61" i="3"/>
  <c r="L61" i="3"/>
  <c r="J61" i="3"/>
  <c r="I61" i="3"/>
  <c r="N60" i="3"/>
  <c r="L60" i="3"/>
  <c r="J60" i="3"/>
  <c r="H60" i="3"/>
  <c r="N59" i="3"/>
  <c r="L59" i="3"/>
  <c r="J59" i="3"/>
  <c r="H59" i="3"/>
  <c r="N58" i="3"/>
  <c r="L58" i="3"/>
  <c r="J58" i="3"/>
  <c r="H58" i="3"/>
  <c r="N57" i="3"/>
  <c r="L57" i="3"/>
  <c r="J57" i="3"/>
  <c r="H57" i="3"/>
  <c r="N56" i="3"/>
  <c r="L56" i="3"/>
  <c r="J56" i="3"/>
  <c r="H56" i="3"/>
  <c r="N55" i="3"/>
  <c r="L55" i="3"/>
  <c r="J55" i="3"/>
  <c r="H55" i="3"/>
  <c r="N54" i="3"/>
  <c r="L54" i="3"/>
  <c r="J54" i="3"/>
  <c r="J63" i="3" s="1"/>
  <c r="H54" i="3"/>
  <c r="H63" i="3" s="1"/>
  <c r="B20" i="5" s="1"/>
  <c r="G19" i="5"/>
  <c r="F19" i="5"/>
  <c r="E19" i="5"/>
  <c r="C19" i="5"/>
  <c r="W51" i="3"/>
  <c r="N51" i="3"/>
  <c r="L51" i="3"/>
  <c r="I51" i="3"/>
  <c r="N50" i="3"/>
  <c r="L50" i="3"/>
  <c r="J50" i="3"/>
  <c r="J51" i="3" s="1"/>
  <c r="H50" i="3"/>
  <c r="H51" i="3" s="1"/>
  <c r="G17" i="5"/>
  <c r="F17" i="5"/>
  <c r="E17" i="5"/>
  <c r="W46" i="3"/>
  <c r="N46" i="3"/>
  <c r="L46" i="3"/>
  <c r="G16" i="5"/>
  <c r="F16" i="5"/>
  <c r="E16" i="5"/>
  <c r="C16" i="5"/>
  <c r="W44" i="3"/>
  <c r="N44" i="3"/>
  <c r="L44" i="3"/>
  <c r="J44" i="3"/>
  <c r="D16" i="5" s="1"/>
  <c r="I44" i="3"/>
  <c r="N43" i="3"/>
  <c r="L43" i="3"/>
  <c r="J43" i="3"/>
  <c r="H43" i="3"/>
  <c r="N42" i="3"/>
  <c r="L42" i="3"/>
  <c r="J42" i="3"/>
  <c r="H42" i="3"/>
  <c r="H44" i="3" s="1"/>
  <c r="B16" i="5" s="1"/>
  <c r="G15" i="5"/>
  <c r="F15" i="5"/>
  <c r="E15" i="5"/>
  <c r="C15" i="5"/>
  <c r="B15" i="5"/>
  <c r="W39" i="3"/>
  <c r="N39" i="3"/>
  <c r="L39" i="3"/>
  <c r="I39" i="3"/>
  <c r="H39" i="3"/>
  <c r="N38" i="3"/>
  <c r="L38" i="3"/>
  <c r="J38" i="3"/>
  <c r="J39" i="3" s="1"/>
  <c r="H38" i="3"/>
  <c r="G14" i="5"/>
  <c r="F14" i="5"/>
  <c r="E14" i="5"/>
  <c r="C14" i="5"/>
  <c r="W35" i="3"/>
  <c r="N35" i="3"/>
  <c r="L35" i="3"/>
  <c r="I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J35" i="3" s="1"/>
  <c r="H31" i="3"/>
  <c r="H35" i="3" s="1"/>
  <c r="B14" i="5" s="1"/>
  <c r="G13" i="5"/>
  <c r="F13" i="5"/>
  <c r="E13" i="5"/>
  <c r="W28" i="3"/>
  <c r="N28" i="3"/>
  <c r="L28" i="3"/>
  <c r="J28" i="3"/>
  <c r="D13" i="5" s="1"/>
  <c r="I28" i="3"/>
  <c r="I46" i="3" s="1"/>
  <c r="N27" i="3"/>
  <c r="L27" i="3"/>
  <c r="J27" i="3"/>
  <c r="I27" i="3"/>
  <c r="N26" i="3"/>
  <c r="L26" i="3"/>
  <c r="J26" i="3"/>
  <c r="H26" i="3"/>
  <c r="N25" i="3"/>
  <c r="L25" i="3"/>
  <c r="J25" i="3"/>
  <c r="H25" i="3"/>
  <c r="N24" i="3"/>
  <c r="L24" i="3"/>
  <c r="J24" i="3"/>
  <c r="H24" i="3"/>
  <c r="N23" i="3"/>
  <c r="L23" i="3"/>
  <c r="J23" i="3"/>
  <c r="H23" i="3"/>
  <c r="N22" i="3"/>
  <c r="L22" i="3"/>
  <c r="J22" i="3"/>
  <c r="H22" i="3"/>
  <c r="N21" i="3"/>
  <c r="L21" i="3"/>
  <c r="J21" i="3"/>
  <c r="H21" i="3"/>
  <c r="H28" i="3" s="1"/>
  <c r="B13" i="5" s="1"/>
  <c r="G12" i="5"/>
  <c r="F12" i="5"/>
  <c r="E12" i="5"/>
  <c r="C12" i="5"/>
  <c r="W18" i="3"/>
  <c r="N18" i="3"/>
  <c r="L18" i="3"/>
  <c r="I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J18" i="3" s="1"/>
  <c r="H14" i="3"/>
  <c r="H18" i="3" s="1"/>
  <c r="M21" i="6"/>
  <c r="I15" i="6"/>
  <c r="F14" i="6"/>
  <c r="M9" i="6"/>
  <c r="I9" i="6"/>
  <c r="F9" i="6"/>
  <c r="M8" i="6"/>
  <c r="I8" i="6"/>
  <c r="F8" i="6"/>
  <c r="H1" i="6"/>
  <c r="B8" i="5"/>
  <c r="D8" i="3"/>
  <c r="B23" i="5" l="1"/>
  <c r="H74" i="3"/>
  <c r="D23" i="5"/>
  <c r="J74" i="3"/>
  <c r="E72" i="3"/>
  <c r="I74" i="3"/>
  <c r="C20" i="5"/>
  <c r="I65" i="3"/>
  <c r="D20" i="5"/>
  <c r="E63" i="3"/>
  <c r="B19" i="5"/>
  <c r="H65" i="3"/>
  <c r="D19" i="5"/>
  <c r="J65" i="3"/>
  <c r="E51" i="3"/>
  <c r="E44" i="3"/>
  <c r="E39" i="3"/>
  <c r="D15" i="5"/>
  <c r="D14" i="5"/>
  <c r="E35" i="3"/>
  <c r="E11" i="6"/>
  <c r="C17" i="5"/>
  <c r="E28" i="3"/>
  <c r="C13" i="5"/>
  <c r="B12" i="5"/>
  <c r="H46" i="3"/>
  <c r="E18" i="3"/>
  <c r="D12" i="5"/>
  <c r="J46" i="3"/>
  <c r="C24" i="5" l="1"/>
  <c r="E13" i="6"/>
  <c r="E74" i="3"/>
  <c r="D24" i="5"/>
  <c r="B24" i="5"/>
  <c r="D13" i="6"/>
  <c r="F13" i="6" s="1"/>
  <c r="C21" i="5"/>
  <c r="E12" i="6"/>
  <c r="E15" i="6" s="1"/>
  <c r="I76" i="3"/>
  <c r="C27" i="5" s="1"/>
  <c r="E65" i="3"/>
  <c r="D21" i="5"/>
  <c r="D12" i="6"/>
  <c r="B21" i="5"/>
  <c r="E46" i="3"/>
  <c r="J76" i="3"/>
  <c r="D17" i="5"/>
  <c r="D11" i="6"/>
  <c r="H76" i="3"/>
  <c r="B27" i="5" s="1"/>
  <c r="B17" i="5"/>
  <c r="F12" i="6" l="1"/>
  <c r="M14" i="6"/>
  <c r="M13" i="6"/>
  <c r="D15" i="6"/>
  <c r="M12" i="6"/>
  <c r="M11" i="6"/>
  <c r="F11" i="6"/>
  <c r="E76" i="3"/>
  <c r="D27" i="5"/>
  <c r="F15" i="6" l="1"/>
  <c r="M15" i="6"/>
  <c r="M23" i="6" l="1"/>
  <c r="L24" i="6"/>
  <c r="M24" i="6" s="1"/>
  <c r="M26" i="6" s="1"/>
</calcChain>
</file>

<file path=xl/sharedStrings.xml><?xml version="1.0" encoding="utf-8"?>
<sst xmlns="http://schemas.openxmlformats.org/spreadsheetml/2006/main" count="623" uniqueCount="328">
  <si>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</si>
  <si>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</si>
  <si>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</si>
  <si>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</si>
  <si>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</si>
  <si>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</si>
  <si>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</si>
  <si>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</si>
  <si>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</si>
  <si>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</si>
  <si>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</si>
  <si>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</si>
  <si>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</si>
  <si>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</si>
  <si>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</si>
  <si>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</si>
  <si>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</si>
  <si>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</si>
  <si>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</si>
  <si>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</si>
  <si>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</si>
  <si>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</si>
  <si>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</si>
  <si>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</si>
  <si>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</si>
  <si>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</si>
  <si>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</si>
  <si>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</si>
  <si>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</si>
  <si>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</si>
  <si>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</si>
  <si>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</si>
  <si>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</si>
  <si>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</si>
  <si>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</si>
  <si>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</si>
  <si>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</si>
  <si>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</si>
  <si>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</si>
  <si>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</si>
  <si>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</si>
  <si>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</si>
  <si>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</si>
  <si>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</si>
  <si>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</si>
  <si>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</si>
  <si>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</si>
  <si>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</si>
  <si>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</si>
  <si>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</si>
  <si>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</si>
  <si>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</si>
  <si>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</si>
  <si>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</si>
  <si>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</si>
  <si>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</si>
  <si>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</si>
  <si>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</si>
  <si>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</si>
  <si>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</si>
  <si>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</si>
  <si>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</si>
  <si>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</si>
  <si>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</si>
  <si>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</si>
  <si>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</si>
  <si>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</si>
  <si>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</si>
  <si>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</si>
  <si>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</si>
  <si>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</si>
  <si>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</si>
  <si>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</si>
  <si>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</si>
  <si>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</si>
  <si>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</si>
  <si>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</si>
  <si>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</si>
  <si>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</si>
  <si>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</si>
  <si>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</si>
  <si>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</si>
  <si>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</si>
  <si>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</si>
  <si>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</si>
  <si>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</si>
  <si>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</si>
  <si>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</si>
  <si>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</si>
  <si>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</si>
  <si>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</si>
  <si>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</si>
  <si>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</si>
  <si>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</si>
  <si>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</si>
  <si>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</si>
  <si>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</si>
  <si>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</si>
  <si>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</si>
  <si>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</si>
  <si>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</si>
  <si>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</si>
  <si>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</si>
  <si>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</si>
  <si>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</si>
  <si>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</si>
  <si>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</si>
  <si>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</si>
  <si>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</si>
  <si>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</si>
  <si>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</si>
  <si>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</si>
  <si>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</si>
  <si>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Chlpek Vladislav                        </t>
  </si>
  <si>
    <t xml:space="preserve">Projektant: VLADISLAV CHLPEK - DAVPROJEKT </t>
  </si>
  <si>
    <t xml:space="preserve">JKSO : </t>
  </si>
  <si>
    <t xml:space="preserve">Dodávateľ: Výberovým konaním </t>
  </si>
  <si>
    <t>Dátum: 19.03.2024</t>
  </si>
  <si>
    <t>Stavba : 2024 03 19 SKLAD KRMÍV, Bytča</t>
  </si>
  <si>
    <t>Objekt :  Stavebná časť</t>
  </si>
  <si>
    <t>DAVPROJEKT</t>
  </si>
  <si>
    <t xml:space="preserve"> DAVPROJEKT</t>
  </si>
  <si>
    <t xml:space="preserve"> Stavba : 2024 03 19 SKLAD KRMÍV, Bytča</t>
  </si>
  <si>
    <t xml:space="preserve"> Objekt :  Stavebná časť</t>
  </si>
  <si>
    <t>JKSO :</t>
  </si>
  <si>
    <t>Chlpek Vladislav</t>
  </si>
  <si>
    <t>19.03.2024</t>
  </si>
  <si>
    <t xml:space="preserve">Výberovým konaním </t>
  </si>
  <si>
    <t/>
  </si>
  <si>
    <t xml:space="preserve">VLADISLAV CHLPEK - DAVPROJEKT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</si>
  <si>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</si>
  <si>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</si>
  <si>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</si>
  <si>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</si>
  <si>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</si>
  <si>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</si>
  <si>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</si>
  <si>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</si>
  <si>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</si>
  <si>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</si>
  <si>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</si>
  <si>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</si>
  <si>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</si>
  <si>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</si>
  <si>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</si>
  <si>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</si>
  <si>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</si>
  <si>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253</t>
  </si>
  <si>
    <t>121104111</t>
  </si>
  <si>
    <t>Odstránenie ornice premiestnenie do 100m</t>
  </si>
  <si>
    <t>m3</t>
  </si>
  <si>
    <t xml:space="preserve">E/E1/0001           </t>
  </si>
  <si>
    <t>12110-4111</t>
  </si>
  <si>
    <t>45.11.21</t>
  </si>
  <si>
    <t>EK</t>
  </si>
  <si>
    <t>S</t>
  </si>
  <si>
    <t>272</t>
  </si>
  <si>
    <t>131030002</t>
  </si>
  <si>
    <t>Hĺbenie jám nezapažených strojne nad 100 m3</t>
  </si>
  <si>
    <t xml:space="preserve">E/E1/0002           </t>
  </si>
  <si>
    <t>13103-0002</t>
  </si>
  <si>
    <t>131201109</t>
  </si>
  <si>
    <t>Príplatok za lepivosť v horn. tr. 3</t>
  </si>
  <si>
    <t xml:space="preserve">E/E1/0003           </t>
  </si>
  <si>
    <t>13120-1109</t>
  </si>
  <si>
    <t>001</t>
  </si>
  <si>
    <t>162401113</t>
  </si>
  <si>
    <t>Vodor. premiestnenie výkop. horn. 1-4 nespevnená cesta do 1500 m</t>
  </si>
  <si>
    <t xml:space="preserve">E/E1/0004           </t>
  </si>
  <si>
    <t>16240-1113</t>
  </si>
  <si>
    <t xml:space="preserve">  .  .  </t>
  </si>
  <si>
    <t xml:space="preserve">1 - ZEMNE PRÁCE  spolu: </t>
  </si>
  <si>
    <t>2 - ZÁKLADY</t>
  </si>
  <si>
    <t>016</t>
  </si>
  <si>
    <t>270328136</t>
  </si>
  <si>
    <t>Konštrukcie základov zo železobetónu tr. C25/30</t>
  </si>
  <si>
    <t xml:space="preserve">E/E2/0005           </t>
  </si>
  <si>
    <t>27032-8136</t>
  </si>
  <si>
    <t>45.25.31</t>
  </si>
  <si>
    <t>270358111</t>
  </si>
  <si>
    <t>Debnenie základových konštrukcií</t>
  </si>
  <si>
    <t>m2</t>
  </si>
  <si>
    <t xml:space="preserve">E/E2/0006           </t>
  </si>
  <si>
    <t>27035-8111</t>
  </si>
  <si>
    <t>45.25.32</t>
  </si>
  <si>
    <t>270368172</t>
  </si>
  <si>
    <t>Výstuž základových konštrukcií BSt 500 (10505) vrátane nosných zvarov</t>
  </si>
  <si>
    <t>t</t>
  </si>
  <si>
    <t xml:space="preserve">E/E2/0007           </t>
  </si>
  <si>
    <t>27036-8172</t>
  </si>
  <si>
    <t>011</t>
  </si>
  <si>
    <t>271511121</t>
  </si>
  <si>
    <t>Násyp pod základové konštrukcie so zhutnením zo štrkopiesku fr.0-32 mm</t>
  </si>
  <si>
    <t xml:space="preserve">E/E2/0008           </t>
  </si>
  <si>
    <t>27151-1121</t>
  </si>
  <si>
    <t>002</t>
  </si>
  <si>
    <t>289971211</t>
  </si>
  <si>
    <t>Zhotovenie vrstvy z geotextílie v sklone do 1:5 šírka do 3 m</t>
  </si>
  <si>
    <t xml:space="preserve">E/E2/0009           </t>
  </si>
  <si>
    <t>28997-1211</t>
  </si>
  <si>
    <t>45.25.21</t>
  </si>
  <si>
    <t xml:space="preserve">E/E2/0010           </t>
  </si>
  <si>
    <t>MAT</t>
  </si>
  <si>
    <t>673521700</t>
  </si>
  <si>
    <t>Geotextília filtračná HD 325 300g/m2</t>
  </si>
  <si>
    <t xml:space="preserve">E/E2/0011           </t>
  </si>
  <si>
    <t>17.20.10</t>
  </si>
  <si>
    <t xml:space="preserve">                    </t>
  </si>
  <si>
    <t>EZ</t>
  </si>
  <si>
    <t xml:space="preserve">2 - ZÁKLADY  spolu: </t>
  </si>
  <si>
    <t>3 - ZVISLÉ A KOMPLETNÉ KONŠTRUKCIE</t>
  </si>
  <si>
    <t>311321411</t>
  </si>
  <si>
    <t>Nadzákladové múry nosné zo železobetónu tr. C25/30</t>
  </si>
  <si>
    <t xml:space="preserve">E/E3/0012           </t>
  </si>
  <si>
    <t>31132-1411</t>
  </si>
  <si>
    <t>311351107</t>
  </si>
  <si>
    <t>Debnenie nadz. múrov nosných obojstr. preglejk. zhotovenie</t>
  </si>
  <si>
    <t xml:space="preserve">E/E3/0013           </t>
  </si>
  <si>
    <t>31135-1107</t>
  </si>
  <si>
    <t>311351108</t>
  </si>
  <si>
    <t>Debnenie nadz. múrov nosných obojstr. preglejk. odstránenie</t>
  </si>
  <si>
    <t xml:space="preserve">E/E3/0014           </t>
  </si>
  <si>
    <t>31135-1108</t>
  </si>
  <si>
    <t>311361821</t>
  </si>
  <si>
    <t>Výstuž nadzákladových múrov nosných BSt 500 (10505)</t>
  </si>
  <si>
    <t xml:space="preserve">E/E3/0015           </t>
  </si>
  <si>
    <t>31136-1821</t>
  </si>
  <si>
    <t xml:space="preserve">3 - ZVISLÉ A KOMPLETNÉ KONŠTRUKCIE  spolu: </t>
  </si>
  <si>
    <t>6 - ÚPRAVY POVRCHOV, PODLAHY, VÝPLNE</t>
  </si>
  <si>
    <t>631318201</t>
  </si>
  <si>
    <t>Úprava povrchu pancier. podláh cementovou zmesou hr. 4 mm stredné zaťaženie</t>
  </si>
  <si>
    <t xml:space="preserve">E/E6/0016           </t>
  </si>
  <si>
    <t>63131-8201</t>
  </si>
  <si>
    <t xml:space="preserve">6 - ÚPRAVY POVRCHOV, PODLAHY, VÝPLNE  spolu: </t>
  </si>
  <si>
    <t>9 - OSTATNÉ KONŠTRUKCIE A PRÁCE</t>
  </si>
  <si>
    <t>003</t>
  </si>
  <si>
    <t>949942101</t>
  </si>
  <si>
    <t>Hydraulická zdvíhacia plošina na automob. podvozku v. do 27 m</t>
  </si>
  <si>
    <t>hod</t>
  </si>
  <si>
    <t xml:space="preserve">E/E9/0017           </t>
  </si>
  <si>
    <t>94994-2101</t>
  </si>
  <si>
    <t>45.25.10</t>
  </si>
  <si>
    <t>998022021</t>
  </si>
  <si>
    <t>Presun hmôt pre haly montované výšky do 20 m</t>
  </si>
  <si>
    <t xml:space="preserve">E/E9/0018           </t>
  </si>
  <si>
    <t>99802-2021</t>
  </si>
  <si>
    <t>45.21.6*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</si>
  <si>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</si>
  <si>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</si>
  <si>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</si>
  <si>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</si>
  <si>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700</t>
  </si>
  <si>
    <t>7114.03</t>
  </si>
  <si>
    <t>Izolácia proti zemnej vlhkosti vodorovná fólia PVC</t>
  </si>
  <si>
    <t xml:space="preserve">I/I71/I711/0019     </t>
  </si>
  <si>
    <t>I</t>
  </si>
  <si>
    <t>45.00.00</t>
  </si>
  <si>
    <t>IK</t>
  </si>
  <si>
    <t xml:space="preserve">711 - Izolácie proti vode a vlhkosti  spolu: </t>
  </si>
  <si>
    <t>764 - Konštrukcie klampiarske</t>
  </si>
  <si>
    <t>764</t>
  </si>
  <si>
    <t>764174718</t>
  </si>
  <si>
    <t>MASLEN trapézové plechy T35 hr. 0,55 mm lesklý polyester 25µ sklon nad 45°</t>
  </si>
  <si>
    <t xml:space="preserve">I/I76/I764/0020     </t>
  </si>
  <si>
    <t>76417-4718</t>
  </si>
  <si>
    <t>764174726</t>
  </si>
  <si>
    <t>MASLEN trapézové plechy T35 hr. 0,60 mm lesklý polyester 25µ sklon do 30°</t>
  </si>
  <si>
    <t xml:space="preserve">I/I76/I764/0021     </t>
  </si>
  <si>
    <t>76417-4726</t>
  </si>
  <si>
    <t>764352203</t>
  </si>
  <si>
    <t>Klamp. PZ pl. žľaby pododkvap. polkruh. rš 330 dl 5m-</t>
  </si>
  <si>
    <t>m</t>
  </si>
  <si>
    <t xml:space="preserve">I/I76/I764/0022     </t>
  </si>
  <si>
    <t>76435-2203</t>
  </si>
  <si>
    <t>45.22.13</t>
  </si>
  <si>
    <t>764352313</t>
  </si>
  <si>
    <t>Montáž PZ žľabové hrdlo HRD100 d-100</t>
  </si>
  <si>
    <t>kus</t>
  </si>
  <si>
    <t xml:space="preserve">I/I76/I764/0023     </t>
  </si>
  <si>
    <t>76435-2313</t>
  </si>
  <si>
    <t>764352916</t>
  </si>
  <si>
    <t>Klamp. opr. PZ pl. háky žľaby polkruhové rš 330</t>
  </si>
  <si>
    <t xml:space="preserve">I/I76/I764/0024     </t>
  </si>
  <si>
    <t>76435-2916</t>
  </si>
  <si>
    <t>764359211</t>
  </si>
  <si>
    <t>Klamp. PZ pl. žľaby kotlík konický pre rúry o d-100</t>
  </si>
  <si>
    <t xml:space="preserve">I/I76/I764/0025     </t>
  </si>
  <si>
    <t>76435-9211</t>
  </si>
  <si>
    <t>764454202</t>
  </si>
  <si>
    <t>Klamp. PZ pl. rúry odpadové kruhové d-100</t>
  </si>
  <si>
    <t xml:space="preserve">I/I76/I764/0026     </t>
  </si>
  <si>
    <t>76445-4202</t>
  </si>
  <si>
    <t>2834A1005</t>
  </si>
  <si>
    <t>Objímka k zvodovej rúre 100, hnedá - 161247</t>
  </si>
  <si>
    <t xml:space="preserve">I/I76/I764/0027     </t>
  </si>
  <si>
    <t>28.75.27</t>
  </si>
  <si>
    <t xml:space="preserve">161247              </t>
  </si>
  <si>
    <t>IZ</t>
  </si>
  <si>
    <t>2834A1531</t>
  </si>
  <si>
    <t>Lapač PP strešných splavenín komplet - 120482</t>
  </si>
  <si>
    <t xml:space="preserve">I/I76/I764/0028     </t>
  </si>
  <si>
    <t xml:space="preserve">120482              </t>
  </si>
  <si>
    <t xml:space="preserve">764 - Konštrukcie klampiarske  spolu: </t>
  </si>
  <si>
    <t xml:space="preserve">PRÁCE A DODÁVKY PSV  spolu: </t>
  </si>
  <si>
    <t>PRÁCE A DODÁVKY M</t>
  </si>
  <si>
    <t>M43 - 172 Montáž oceľových konštrukcií</t>
  </si>
  <si>
    <t>943</t>
  </si>
  <si>
    <t>430471101</t>
  </si>
  <si>
    <t>Montáž : Ľahké oceľ. konštrucie</t>
  </si>
  <si>
    <t>kg</t>
  </si>
  <si>
    <t xml:space="preserve">M/M43/0029          </t>
  </si>
  <si>
    <t>M</t>
  </si>
  <si>
    <t>76861-1101</t>
  </si>
  <si>
    <t>45.25.41</t>
  </si>
  <si>
    <t>MK</t>
  </si>
  <si>
    <t>135109120</t>
  </si>
  <si>
    <t>Oceľ profilovaná S 235</t>
  </si>
  <si>
    <t xml:space="preserve">M/M43/0030          </t>
  </si>
  <si>
    <t>27.10.40</t>
  </si>
  <si>
    <t>MZ</t>
  </si>
  <si>
    <t>313167360</t>
  </si>
  <si>
    <t>Sieť KARI KH 20 3000x2000mm veľkosť oka 150x150mm d drôtu 6/6 mm</t>
  </si>
  <si>
    <t xml:space="preserve">M/M43/0031          </t>
  </si>
  <si>
    <t xml:space="preserve">M43 - 172 Montáž oceľových konštrukcií  spolu: </t>
  </si>
  <si>
    <t xml:space="preserve">PRÁCE A DODÁVKY M  spolu: </t>
  </si>
  <si>
    <t>Za rozpočet celkom</t>
  </si>
  <si>
    <t>Spracoval: Chlpek Vladislav</t>
  </si>
  <si>
    <t>Figura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</si>
</sst>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6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50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171" fontId="15" fillId="0" borderId="0" xfId="0" applyNumberFormat="1" applyFont="1" applyAlignment="1">
      <alignment vertical="top"/>
    </xf>
    <xf numFmtId="172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2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a" xfId="0" builtinId="0"/>
    <cellStyle name="normálne_fakturuj99" xfId="28"/>
    <cellStyle name="normálne_KLs" xfId="1"/>
    <cellStyle name="TEXT 1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6"/>
  <sheetViews>
    <sheetView showGridLines="0" workbookViewId="0">
      <pane xSplit="4" ySplit="10" topLeftCell="E65" activePane="bottomRight" state="frozen"/>
      <selection pane="topRight"/>
      <selection pane="bottomLeft"/>
      <selection pane="bottomRight" activeCell="G69" sqref="G69:G71"/>
    </sheetView>
  </sheetViews>
  <sheetFormatPr defaultColWidth="9" defaultRowHeight="13.2"/>
  <cols>
    <col min="1" max="1" width="6.6640625" style="93" customWidth="1"/>
    <col min="2" max="2" width="3.6640625" style="94" customWidth="1"/>
    <col min="3" max="3" width="13" style="95" customWidth="1"/>
    <col min="4" max="4" width="45.6640625" style="96" customWidth="1"/>
    <col min="5" max="5" width="11.33203125" style="97" customWidth="1"/>
    <col min="6" max="6" width="5.88671875" style="98" customWidth="1"/>
    <col min="7" max="7" width="8.6640625" style="99" customWidth="1"/>
    <col min="8" max="10" width="9.6640625" style="99" customWidth="1"/>
    <col min="11" max="11" width="7.44140625" style="100" customWidth="1"/>
    <col min="12" max="12" width="8.33203125" style="100" customWidth="1"/>
    <col min="13" max="13" width="7.109375" style="97" customWidth="1"/>
    <col min="14" max="14" width="7" style="97" customWidth="1"/>
    <col min="15" max="15" width="3.5546875" style="98" customWidth="1"/>
    <col min="16" max="16" width="12.6640625" style="98" customWidth="1"/>
    <col min="17" max="19" width="11.33203125" style="97" customWidth="1"/>
    <col min="20" max="20" width="10.5546875" style="101" customWidth="1"/>
    <col min="21" max="21" width="10.33203125" style="101" customWidth="1"/>
    <col min="22" max="22" width="5.6640625" style="101" customWidth="1"/>
    <col min="23" max="23" width="9.109375" style="97" customWidth="1"/>
    <col min="24" max="25" width="11.88671875" style="102" customWidth="1"/>
    <col min="26" max="26" width="7.5546875" style="95" customWidth="1"/>
    <col min="27" max="27" width="12.6640625" style="95" customWidth="1"/>
    <col min="28" max="28" width="4.33203125" style="98" customWidth="1"/>
    <col min="29" max="30" width="2.6640625" style="98" customWidth="1"/>
    <col min="31" max="34" width="9.109375" style="103" customWidth="1"/>
    <col min="35" max="35" width="9.109375" style="72" customWidth="1"/>
    <col min="36" max="37" width="9.109375" style="72" hidden="1" customWidth="1"/>
    <col min="38" max="1024" width="9" style="72"/>
  </cols>
  <sheetData>
    <row r="1" spans="1:37" s="72" customFormat="1" ht="12.75" customHeight="1">
      <c r="A1" s="75" t="s">
        <v>2</v>
      </c>
      <c r="G1" s="2"/>
      <c r="I1" s="75" t="s">
        <v>113</v>
      </c>
      <c r="J1" s="2"/>
      <c r="K1" s="73"/>
      <c r="Q1" s="74"/>
      <c r="R1" s="74"/>
      <c r="S1" s="74"/>
      <c r="X1" s="102"/>
      <c r="Y1" s="102"/>
      <c r="Z1" s="117" t="s">
        <v>3</v>
      </c>
      <c r="AA1" s="117" t="s">
        <v>4</v>
      </c>
      <c r="AB1" s="69" t="s">
        <v>5</v>
      </c>
      <c r="AC1" s="69" t="s">
        <v>6</v>
      </c>
      <c r="AD1" s="69" t="s">
        <v>7</v>
      </c>
      <c r="AE1" s="118" t="s">
        <v>8</v>
      </c>
      <c r="AF1" s="119" t="s">
        <v>9</v>
      </c>
    </row>
    <row r="2" spans="1:37" s="72" customFormat="1" ht="10.199999999999999">
      <c r="A2" s="75" t="s">
        <v>114</v>
      </c>
      <c r="G2" s="2"/>
      <c r="H2" s="104"/>
      <c r="I2" s="75" t="s">
        <v>115</v>
      </c>
      <c r="J2" s="2"/>
      <c r="K2" s="73"/>
      <c r="Q2" s="74"/>
      <c r="R2" s="74"/>
      <c r="S2" s="74"/>
      <c r="X2" s="102"/>
      <c r="Y2" s="102"/>
      <c r="Z2" s="117" t="s">
        <v>10</v>
      </c>
      <c r="AA2" s="71" t="s">
        <v>11</v>
      </c>
      <c r="AB2" s="70" t="s">
        <v>12</v>
      </c>
      <c r="AC2" s="70"/>
      <c r="AD2" s="71"/>
      <c r="AE2" s="118">
        <v>1</v>
      </c>
      <c r="AF2" s="120">
        <v>123.5</v>
      </c>
    </row>
    <row r="3" spans="1:37" s="72" customFormat="1" ht="10.199999999999999">
      <c r="A3" s="75" t="s">
        <v>116</v>
      </c>
      <c r="G3" s="2"/>
      <c r="I3" s="75" t="s">
        <v>117</v>
      </c>
      <c r="J3" s="2"/>
      <c r="K3" s="73"/>
      <c r="Q3" s="74"/>
      <c r="R3" s="74"/>
      <c r="S3" s="74"/>
      <c r="X3" s="102"/>
      <c r="Y3" s="102"/>
      <c r="Z3" s="117" t="s">
        <v>13</v>
      </c>
      <c r="AA3" s="71" t="s">
        <v>14</v>
      </c>
      <c r="AB3" s="70" t="s">
        <v>12</v>
      </c>
      <c r="AC3" s="70" t="s">
        <v>15</v>
      </c>
      <c r="AD3" s="71" t="s">
        <v>16</v>
      </c>
      <c r="AE3" s="118">
        <v>2</v>
      </c>
      <c r="AF3" s="121">
        <v>123.46</v>
      </c>
    </row>
    <row r="4" spans="1:37" s="72" customFormat="1" ht="10.199999999999999">
      <c r="Q4" s="74"/>
      <c r="R4" s="74"/>
      <c r="S4" s="74"/>
      <c r="X4" s="102"/>
      <c r="Y4" s="102"/>
      <c r="Z4" s="117" t="s">
        <v>17</v>
      </c>
      <c r="AA4" s="71" t="s">
        <v>18</v>
      </c>
      <c r="AB4" s="70" t="s">
        <v>12</v>
      </c>
      <c r="AC4" s="70"/>
      <c r="AD4" s="71"/>
      <c r="AE4" s="118">
        <v>3</v>
      </c>
      <c r="AF4" s="122">
        <v>123.45699999999999</v>
      </c>
    </row>
    <row r="5" spans="1:37" s="72" customFormat="1" ht="10.199999999999999">
      <c r="A5" s="75" t="s">
        <v>118</v>
      </c>
      <c r="Q5" s="74"/>
      <c r="R5" s="74"/>
      <c r="S5" s="74"/>
      <c r="X5" s="102"/>
      <c r="Y5" s="102"/>
      <c r="Z5" s="117" t="s">
        <v>19</v>
      </c>
      <c r="AA5" s="71" t="s">
        <v>14</v>
      </c>
      <c r="AB5" s="70" t="s">
        <v>12</v>
      </c>
      <c r="AC5" s="70" t="s">
        <v>15</v>
      </c>
      <c r="AD5" s="71" t="s">
        <v>16</v>
      </c>
      <c r="AE5" s="118">
        <v>4</v>
      </c>
      <c r="AF5" s="123">
        <v>123.4567</v>
      </c>
    </row>
    <row r="6" spans="1:37" s="72" customFormat="1" ht="10.199999999999999">
      <c r="A6" s="75" t="s">
        <v>119</v>
      </c>
      <c r="Q6" s="74"/>
      <c r="R6" s="74"/>
      <c r="S6" s="74"/>
      <c r="X6" s="102"/>
      <c r="Y6" s="102"/>
      <c r="Z6" s="104"/>
      <c r="AA6" s="104"/>
      <c r="AE6" s="118" t="s">
        <v>20</v>
      </c>
      <c r="AF6" s="121">
        <v>123.46</v>
      </c>
    </row>
    <row r="7" spans="1:37" s="72" customFormat="1" ht="10.199999999999999">
      <c r="A7" s="75"/>
      <c r="Q7" s="74"/>
      <c r="R7" s="74"/>
      <c r="S7" s="74"/>
      <c r="X7" s="102"/>
      <c r="Y7" s="102"/>
      <c r="Z7" s="104"/>
      <c r="AA7" s="104"/>
    </row>
    <row r="8" spans="1:37" s="72" customFormat="1" ht="13.8">
      <c r="A8" s="72" t="s">
        <v>120</v>
      </c>
      <c r="B8" s="1"/>
      <c r="C8" s="104"/>
      <c r="D8" s="76" t="str">
        <f>CONCATENATE(AA2," ",AB2," ",AC2," ",AD2)</f>
        <v xml:space="preserve">Prehľad rozpočtových nákladov v EUR  </v>
      </c>
      <c r="E8" s="74"/>
      <c r="G8" s="2"/>
      <c r="H8" s="2"/>
      <c r="I8" s="2"/>
      <c r="J8" s="2"/>
      <c r="K8" s="73"/>
      <c r="L8" s="73"/>
      <c r="M8" s="74"/>
      <c r="N8" s="74"/>
      <c r="Q8" s="74"/>
      <c r="R8" s="74"/>
      <c r="S8" s="74"/>
      <c r="X8" s="102"/>
      <c r="Y8" s="102"/>
      <c r="Z8" s="104"/>
      <c r="AA8" s="104"/>
      <c r="AE8" s="98"/>
      <c r="AF8" s="98"/>
      <c r="AG8" s="98"/>
      <c r="AH8" s="98"/>
    </row>
    <row r="9" spans="1:37">
      <c r="A9" s="77" t="s">
        <v>21</v>
      </c>
      <c r="B9" s="77" t="s">
        <v>22</v>
      </c>
      <c r="C9" s="77" t="s">
        <v>23</v>
      </c>
      <c r="D9" s="77" t="s">
        <v>24</v>
      </c>
      <c r="E9" s="77" t="s">
        <v>25</v>
      </c>
      <c r="F9" s="77" t="s">
        <v>26</v>
      </c>
      <c r="G9" s="77" t="s">
        <v>27</v>
      </c>
      <c r="H9" s="77" t="s">
        <v>28</v>
      </c>
      <c r="I9" s="77" t="s">
        <v>29</v>
      </c>
      <c r="J9" s="77" t="s">
        <v>30</v>
      </c>
      <c r="K9" s="145" t="s">
        <v>31</v>
      </c>
      <c r="L9" s="145"/>
      <c r="M9" s="146" t="s">
        <v>32</v>
      </c>
      <c r="N9" s="146"/>
      <c r="O9" s="77" t="s">
        <v>1</v>
      </c>
      <c r="P9" s="106" t="s">
        <v>33</v>
      </c>
      <c r="Q9" s="77" t="s">
        <v>25</v>
      </c>
      <c r="R9" s="77" t="s">
        <v>25</v>
      </c>
      <c r="S9" s="106" t="s">
        <v>25</v>
      </c>
      <c r="T9" s="108" t="s">
        <v>34</v>
      </c>
      <c r="U9" s="109" t="s">
        <v>35</v>
      </c>
      <c r="V9" s="110" t="s">
        <v>36</v>
      </c>
      <c r="W9" s="77" t="s">
        <v>37</v>
      </c>
      <c r="X9" s="111" t="s">
        <v>23</v>
      </c>
      <c r="Y9" s="111" t="s">
        <v>23</v>
      </c>
      <c r="Z9" s="124" t="s">
        <v>38</v>
      </c>
      <c r="AA9" s="124" t="s">
        <v>39</v>
      </c>
      <c r="AB9" s="77" t="s">
        <v>36</v>
      </c>
      <c r="AC9" s="77" t="s">
        <v>40</v>
      </c>
      <c r="AD9" s="77" t="s">
        <v>41</v>
      </c>
      <c r="AE9" s="125" t="s">
        <v>42</v>
      </c>
      <c r="AF9" s="125" t="s">
        <v>43</v>
      </c>
      <c r="AG9" s="125" t="s">
        <v>25</v>
      </c>
      <c r="AH9" s="125" t="s">
        <v>44</v>
      </c>
      <c r="AJ9" s="72" t="s">
        <v>141</v>
      </c>
      <c r="AK9" s="72" t="s">
        <v>143</v>
      </c>
    </row>
    <row r="10" spans="1:37">
      <c r="A10" s="79" t="s">
        <v>45</v>
      </c>
      <c r="B10" s="79" t="s">
        <v>46</v>
      </c>
      <c r="C10" s="105"/>
      <c r="D10" s="79" t="s">
        <v>47</v>
      </c>
      <c r="E10" s="79" t="s">
        <v>48</v>
      </c>
      <c r="F10" s="79" t="s">
        <v>49</v>
      </c>
      <c r="G10" s="79" t="s">
        <v>50</v>
      </c>
      <c r="H10" s="79"/>
      <c r="I10" s="79" t="s">
        <v>51</v>
      </c>
      <c r="J10" s="79"/>
      <c r="K10" s="79" t="s">
        <v>27</v>
      </c>
      <c r="L10" s="79" t="s">
        <v>30</v>
      </c>
      <c r="M10" s="107" t="s">
        <v>27</v>
      </c>
      <c r="N10" s="79" t="s">
        <v>30</v>
      </c>
      <c r="O10" s="79" t="s">
        <v>52</v>
      </c>
      <c r="P10" s="107"/>
      <c r="Q10" s="79" t="s">
        <v>53</v>
      </c>
      <c r="R10" s="79" t="s">
        <v>54</v>
      </c>
      <c r="S10" s="107" t="s">
        <v>55</v>
      </c>
      <c r="T10" s="112" t="s">
        <v>56</v>
      </c>
      <c r="U10" s="113" t="s">
        <v>57</v>
      </c>
      <c r="V10" s="114" t="s">
        <v>58</v>
      </c>
      <c r="W10" s="115"/>
      <c r="X10" s="116" t="s">
        <v>59</v>
      </c>
      <c r="Y10" s="116"/>
      <c r="Z10" s="126" t="s">
        <v>60</v>
      </c>
      <c r="AA10" s="126" t="s">
        <v>45</v>
      </c>
      <c r="AB10" s="79" t="s">
        <v>61</v>
      </c>
      <c r="AC10" s="127"/>
      <c r="AD10" s="127"/>
      <c r="AE10" s="128"/>
      <c r="AF10" s="128"/>
      <c r="AG10" s="128"/>
      <c r="AH10" s="128"/>
      <c r="AJ10" s="72" t="s">
        <v>142</v>
      </c>
      <c r="AK10" s="72" t="s">
        <v>144</v>
      </c>
    </row>
    <row r="12" spans="1:37">
      <c r="B12" s="138" t="s">
        <v>145</v>
      </c>
    </row>
    <row r="13" spans="1:37">
      <c r="B13" s="95" t="s">
        <v>146</v>
      </c>
    </row>
    <row r="14" spans="1:37">
      <c r="A14" s="93">
        <v>1</v>
      </c>
      <c r="B14" s="94" t="s">
        <v>147</v>
      </c>
      <c r="C14" s="95" t="s">
        <v>148</v>
      </c>
      <c r="D14" s="96" t="s">
        <v>149</v>
      </c>
      <c r="E14" s="97">
        <v>157</v>
      </c>
      <c r="F14" s="98" t="s">
        <v>150</v>
      </c>
      <c r="H14" s="99">
        <f>ROUND(E14*G14,2)</f>
        <v>0</v>
      </c>
      <c r="J14" s="99">
        <f>ROUND(E14*G14,2)</f>
        <v>0</v>
      </c>
      <c r="L14" s="100">
        <f>E14*K14</f>
        <v>0</v>
      </c>
      <c r="N14" s="97">
        <f>E14*M14</f>
        <v>0</v>
      </c>
      <c r="O14" s="98">
        <v>20</v>
      </c>
      <c r="P14" s="98" t="s">
        <v>151</v>
      </c>
      <c r="V14" s="101" t="s">
        <v>108</v>
      </c>
      <c r="W14" s="97">
        <v>16.956</v>
      </c>
      <c r="X14" s="139" t="s">
        <v>152</v>
      </c>
      <c r="Y14" s="139" t="s">
        <v>148</v>
      </c>
      <c r="Z14" s="95" t="s">
        <v>153</v>
      </c>
      <c r="AB14" s="98">
        <v>1</v>
      </c>
      <c r="AJ14" s="72" t="s">
        <v>154</v>
      </c>
      <c r="AK14" s="72" t="s">
        <v>155</v>
      </c>
    </row>
    <row r="15" spans="1:37">
      <c r="A15" s="93">
        <v>2</v>
      </c>
      <c r="B15" s="94" t="s">
        <v>156</v>
      </c>
      <c r="C15" s="95" t="s">
        <v>157</v>
      </c>
      <c r="D15" s="96" t="s">
        <v>158</v>
      </c>
      <c r="E15" s="97">
        <v>315</v>
      </c>
      <c r="F15" s="98" t="s">
        <v>150</v>
      </c>
      <c r="H15" s="99">
        <f>ROUND(E15*G15,2)</f>
        <v>0</v>
      </c>
      <c r="J15" s="99">
        <f>ROUND(E15*G15,2)</f>
        <v>0</v>
      </c>
      <c r="L15" s="100">
        <f>E15*K15</f>
        <v>0</v>
      </c>
      <c r="N15" s="97">
        <f>E15*M15</f>
        <v>0</v>
      </c>
      <c r="O15" s="98">
        <v>20</v>
      </c>
      <c r="P15" s="98" t="s">
        <v>159</v>
      </c>
      <c r="V15" s="101" t="s">
        <v>108</v>
      </c>
      <c r="W15" s="97">
        <v>113.4</v>
      </c>
      <c r="X15" s="139" t="s">
        <v>160</v>
      </c>
      <c r="Y15" s="139" t="s">
        <v>157</v>
      </c>
      <c r="Z15" s="95" t="s">
        <v>153</v>
      </c>
      <c r="AB15" s="98">
        <v>1</v>
      </c>
      <c r="AJ15" s="72" t="s">
        <v>154</v>
      </c>
      <c r="AK15" s="72" t="s">
        <v>155</v>
      </c>
    </row>
    <row r="16" spans="1:37">
      <c r="A16" s="93">
        <v>3</v>
      </c>
      <c r="B16" s="94" t="s">
        <v>156</v>
      </c>
      <c r="C16" s="95" t="s">
        <v>161</v>
      </c>
      <c r="D16" s="96" t="s">
        <v>162</v>
      </c>
      <c r="E16" s="97">
        <v>315</v>
      </c>
      <c r="F16" s="98" t="s">
        <v>150</v>
      </c>
      <c r="H16" s="99">
        <f>ROUND(E16*G16,2)</f>
        <v>0</v>
      </c>
      <c r="J16" s="99">
        <f>ROUND(E16*G16,2)</f>
        <v>0</v>
      </c>
      <c r="L16" s="100">
        <f>E16*K16</f>
        <v>0</v>
      </c>
      <c r="N16" s="97">
        <f>E16*M16</f>
        <v>0</v>
      </c>
      <c r="O16" s="98">
        <v>20</v>
      </c>
      <c r="P16" s="98" t="s">
        <v>163</v>
      </c>
      <c r="V16" s="101" t="s">
        <v>108</v>
      </c>
      <c r="W16" s="97">
        <v>12.6</v>
      </c>
      <c r="X16" s="139" t="s">
        <v>164</v>
      </c>
      <c r="Y16" s="139" t="s">
        <v>161</v>
      </c>
      <c r="Z16" s="95" t="s">
        <v>153</v>
      </c>
      <c r="AB16" s="98">
        <v>1</v>
      </c>
      <c r="AJ16" s="72" t="s">
        <v>154</v>
      </c>
      <c r="AK16" s="72" t="s">
        <v>155</v>
      </c>
    </row>
    <row r="17" spans="1:37">
      <c r="A17" s="93">
        <v>4</v>
      </c>
      <c r="B17" s="94" t="s">
        <v>165</v>
      </c>
      <c r="C17" s="95" t="s">
        <v>166</v>
      </c>
      <c r="D17" s="96" t="s">
        <v>167</v>
      </c>
      <c r="E17" s="97">
        <v>315</v>
      </c>
      <c r="F17" s="98" t="s">
        <v>150</v>
      </c>
      <c r="H17" s="99">
        <f>ROUND(E17*G17,2)</f>
        <v>0</v>
      </c>
      <c r="J17" s="99">
        <f>ROUND(E17*G17,2)</f>
        <v>0</v>
      </c>
      <c r="L17" s="100">
        <f>E17*K17</f>
        <v>0</v>
      </c>
      <c r="N17" s="97">
        <f>E17*M17</f>
        <v>0</v>
      </c>
      <c r="O17" s="98">
        <v>20</v>
      </c>
      <c r="P17" s="98" t="s">
        <v>168</v>
      </c>
      <c r="V17" s="101" t="s">
        <v>108</v>
      </c>
      <c r="W17" s="97">
        <v>18.899999999999999</v>
      </c>
      <c r="X17" s="139" t="s">
        <v>169</v>
      </c>
      <c r="Y17" s="139" t="s">
        <v>166</v>
      </c>
      <c r="Z17" s="95" t="s">
        <v>170</v>
      </c>
      <c r="AB17" s="98">
        <v>1</v>
      </c>
      <c r="AJ17" s="72" t="s">
        <v>154</v>
      </c>
      <c r="AK17" s="72" t="s">
        <v>155</v>
      </c>
    </row>
    <row r="18" spans="1:37">
      <c r="D18" s="140" t="s">
        <v>171</v>
      </c>
      <c r="E18" s="141">
        <f>J18</f>
        <v>0</v>
      </c>
      <c r="H18" s="141">
        <f>SUM(H12:H17)</f>
        <v>0</v>
      </c>
      <c r="I18" s="141">
        <f>SUM(I12:I17)</f>
        <v>0</v>
      </c>
      <c r="J18" s="141">
        <f>SUM(J12:J17)</f>
        <v>0</v>
      </c>
      <c r="L18" s="142">
        <f>SUM(L12:L17)</f>
        <v>0</v>
      </c>
      <c r="N18" s="143">
        <f>SUM(N12:N17)</f>
        <v>0</v>
      </c>
      <c r="W18" s="97">
        <f>SUM(W12:W17)</f>
        <v>161.85599999999999</v>
      </c>
    </row>
    <row r="20" spans="1:37">
      <c r="B20" s="95" t="s">
        <v>172</v>
      </c>
    </row>
    <row r="21" spans="1:37">
      <c r="A21" s="93">
        <v>5</v>
      </c>
      <c r="B21" s="94" t="s">
        <v>173</v>
      </c>
      <c r="C21" s="95" t="s">
        <v>174</v>
      </c>
      <c r="D21" s="96" t="s">
        <v>175</v>
      </c>
      <c r="E21" s="97">
        <v>197</v>
      </c>
      <c r="F21" s="98" t="s">
        <v>150</v>
      </c>
      <c r="H21" s="99">
        <f t="shared" ref="H21:H26" si="0">ROUND(E21*G21,2)</f>
        <v>0</v>
      </c>
      <c r="J21" s="99">
        <f t="shared" ref="J21:J27" si="1">ROUND(E21*G21,2)</f>
        <v>0</v>
      </c>
      <c r="K21" s="100">
        <v>2.5171199999999998</v>
      </c>
      <c r="L21" s="100">
        <f t="shared" ref="L21:L27" si="2">E21*K21</f>
        <v>495.87263999999993</v>
      </c>
      <c r="N21" s="97">
        <f t="shared" ref="N21:N27" si="3">E21*M21</f>
        <v>0</v>
      </c>
      <c r="O21" s="98">
        <v>20</v>
      </c>
      <c r="P21" s="98" t="s">
        <v>176</v>
      </c>
      <c r="V21" s="101" t="s">
        <v>108</v>
      </c>
      <c r="W21" s="97">
        <v>60.676000000000002</v>
      </c>
      <c r="X21" s="139" t="s">
        <v>177</v>
      </c>
      <c r="Y21" s="139" t="s">
        <v>174</v>
      </c>
      <c r="Z21" s="95" t="s">
        <v>178</v>
      </c>
      <c r="AB21" s="98">
        <v>1</v>
      </c>
      <c r="AJ21" s="72" t="s">
        <v>154</v>
      </c>
      <c r="AK21" s="72" t="s">
        <v>155</v>
      </c>
    </row>
    <row r="22" spans="1:37">
      <c r="A22" s="93">
        <v>6</v>
      </c>
      <c r="B22" s="94" t="s">
        <v>173</v>
      </c>
      <c r="C22" s="95" t="s">
        <v>179</v>
      </c>
      <c r="D22" s="96" t="s">
        <v>180</v>
      </c>
      <c r="E22" s="97">
        <v>41.6</v>
      </c>
      <c r="F22" s="98" t="s">
        <v>181</v>
      </c>
      <c r="H22" s="99">
        <f t="shared" si="0"/>
        <v>0</v>
      </c>
      <c r="J22" s="99">
        <f t="shared" si="1"/>
        <v>0</v>
      </c>
      <c r="K22" s="100">
        <v>4.1900000000000001E-3</v>
      </c>
      <c r="L22" s="100">
        <f t="shared" si="2"/>
        <v>0.17430400000000001</v>
      </c>
      <c r="N22" s="97">
        <f t="shared" si="3"/>
        <v>0</v>
      </c>
      <c r="O22" s="98">
        <v>20</v>
      </c>
      <c r="P22" s="98" t="s">
        <v>182</v>
      </c>
      <c r="V22" s="101" t="s">
        <v>108</v>
      </c>
      <c r="W22" s="97">
        <v>21.548999999999999</v>
      </c>
      <c r="X22" s="139" t="s">
        <v>183</v>
      </c>
      <c r="Y22" s="139" t="s">
        <v>179</v>
      </c>
      <c r="Z22" s="95" t="s">
        <v>184</v>
      </c>
      <c r="AB22" s="98">
        <v>1</v>
      </c>
      <c r="AJ22" s="72" t="s">
        <v>154</v>
      </c>
      <c r="AK22" s="72" t="s">
        <v>155</v>
      </c>
    </row>
    <row r="23" spans="1:37">
      <c r="A23" s="93">
        <v>7</v>
      </c>
      <c r="B23" s="94" t="s">
        <v>173</v>
      </c>
      <c r="C23" s="95" t="s">
        <v>185</v>
      </c>
      <c r="D23" s="96" t="s">
        <v>186</v>
      </c>
      <c r="E23" s="97">
        <v>5.62</v>
      </c>
      <c r="F23" s="98" t="s">
        <v>187</v>
      </c>
      <c r="H23" s="99">
        <f t="shared" si="0"/>
        <v>0</v>
      </c>
      <c r="J23" s="99">
        <f t="shared" si="1"/>
        <v>0</v>
      </c>
      <c r="K23" s="100">
        <v>1.1339600000000001</v>
      </c>
      <c r="L23" s="100">
        <f t="shared" si="2"/>
        <v>6.3728552000000009</v>
      </c>
      <c r="N23" s="97">
        <f t="shared" si="3"/>
        <v>0</v>
      </c>
      <c r="O23" s="98">
        <v>20</v>
      </c>
      <c r="P23" s="98" t="s">
        <v>188</v>
      </c>
      <c r="V23" s="101" t="s">
        <v>108</v>
      </c>
      <c r="W23" s="97">
        <v>245.44800000000001</v>
      </c>
      <c r="X23" s="139" t="s">
        <v>189</v>
      </c>
      <c r="Y23" s="139" t="s">
        <v>185</v>
      </c>
      <c r="Z23" s="95" t="s">
        <v>178</v>
      </c>
      <c r="AB23" s="98">
        <v>1</v>
      </c>
      <c r="AJ23" s="72" t="s">
        <v>154</v>
      </c>
      <c r="AK23" s="72" t="s">
        <v>155</v>
      </c>
    </row>
    <row r="24" spans="1:37">
      <c r="A24" s="93">
        <v>8</v>
      </c>
      <c r="B24" s="94" t="s">
        <v>190</v>
      </c>
      <c r="C24" s="95" t="s">
        <v>191</v>
      </c>
      <c r="D24" s="96" t="s">
        <v>192</v>
      </c>
      <c r="E24" s="97">
        <v>369.5</v>
      </c>
      <c r="F24" s="98" t="s">
        <v>150</v>
      </c>
      <c r="H24" s="99">
        <f t="shared" si="0"/>
        <v>0</v>
      </c>
      <c r="J24" s="99">
        <f t="shared" si="1"/>
        <v>0</v>
      </c>
      <c r="K24" s="100">
        <v>2.20783</v>
      </c>
      <c r="L24" s="100">
        <f t="shared" si="2"/>
        <v>815.79318499999999</v>
      </c>
      <c r="N24" s="97">
        <f t="shared" si="3"/>
        <v>0</v>
      </c>
      <c r="O24" s="98">
        <v>20</v>
      </c>
      <c r="P24" s="98" t="s">
        <v>193</v>
      </c>
      <c r="V24" s="101" t="s">
        <v>108</v>
      </c>
      <c r="W24" s="97">
        <v>383.911</v>
      </c>
      <c r="X24" s="139" t="s">
        <v>194</v>
      </c>
      <c r="Y24" s="139" t="s">
        <v>191</v>
      </c>
      <c r="Z24" s="95" t="s">
        <v>170</v>
      </c>
      <c r="AB24" s="98">
        <v>1</v>
      </c>
      <c r="AJ24" s="72" t="s">
        <v>154</v>
      </c>
      <c r="AK24" s="72" t="s">
        <v>155</v>
      </c>
    </row>
    <row r="25" spans="1:37">
      <c r="A25" s="93">
        <v>9</v>
      </c>
      <c r="B25" s="94" t="s">
        <v>195</v>
      </c>
      <c r="C25" s="95" t="s">
        <v>196</v>
      </c>
      <c r="D25" s="96" t="s">
        <v>197</v>
      </c>
      <c r="E25" s="97">
        <v>778</v>
      </c>
      <c r="F25" s="98" t="s">
        <v>181</v>
      </c>
      <c r="H25" s="99">
        <f t="shared" si="0"/>
        <v>0</v>
      </c>
      <c r="J25" s="99">
        <f t="shared" si="1"/>
        <v>0</v>
      </c>
      <c r="K25" s="100">
        <v>3.0000000000000001E-5</v>
      </c>
      <c r="L25" s="100">
        <f t="shared" si="2"/>
        <v>2.334E-2</v>
      </c>
      <c r="N25" s="97">
        <f t="shared" si="3"/>
        <v>0</v>
      </c>
      <c r="O25" s="98">
        <v>20</v>
      </c>
      <c r="P25" s="98" t="s">
        <v>198</v>
      </c>
      <c r="V25" s="101" t="s">
        <v>108</v>
      </c>
      <c r="W25" s="97">
        <v>34.231999999999999</v>
      </c>
      <c r="X25" s="139" t="s">
        <v>199</v>
      </c>
      <c r="Y25" s="139" t="s">
        <v>196</v>
      </c>
      <c r="Z25" s="95" t="s">
        <v>200</v>
      </c>
      <c r="AB25" s="98">
        <v>1</v>
      </c>
      <c r="AJ25" s="72" t="s">
        <v>154</v>
      </c>
      <c r="AK25" s="72" t="s">
        <v>155</v>
      </c>
    </row>
    <row r="26" spans="1:37">
      <c r="A26" s="93">
        <v>10</v>
      </c>
      <c r="B26" s="94" t="s">
        <v>195</v>
      </c>
      <c r="C26" s="95" t="s">
        <v>196</v>
      </c>
      <c r="D26" s="96" t="s">
        <v>197</v>
      </c>
      <c r="E26" s="97">
        <v>778</v>
      </c>
      <c r="F26" s="98" t="s">
        <v>181</v>
      </c>
      <c r="H26" s="99">
        <f t="shared" si="0"/>
        <v>0</v>
      </c>
      <c r="J26" s="99">
        <f t="shared" si="1"/>
        <v>0</v>
      </c>
      <c r="K26" s="100">
        <v>3.0000000000000001E-5</v>
      </c>
      <c r="L26" s="100">
        <f t="shared" si="2"/>
        <v>2.334E-2</v>
      </c>
      <c r="N26" s="97">
        <f t="shared" si="3"/>
        <v>0</v>
      </c>
      <c r="O26" s="98">
        <v>20</v>
      </c>
      <c r="P26" s="98" t="s">
        <v>201</v>
      </c>
      <c r="V26" s="101" t="s">
        <v>108</v>
      </c>
      <c r="W26" s="97">
        <v>34.231999999999999</v>
      </c>
      <c r="X26" s="139" t="s">
        <v>199</v>
      </c>
      <c r="Y26" s="139" t="s">
        <v>196</v>
      </c>
      <c r="Z26" s="95" t="s">
        <v>200</v>
      </c>
      <c r="AB26" s="98">
        <v>1</v>
      </c>
      <c r="AJ26" s="72" t="s">
        <v>154</v>
      </c>
      <c r="AK26" s="72" t="s">
        <v>155</v>
      </c>
    </row>
    <row r="27" spans="1:37">
      <c r="A27" s="93">
        <v>11</v>
      </c>
      <c r="B27" s="94" t="s">
        <v>202</v>
      </c>
      <c r="C27" s="95" t="s">
        <v>203</v>
      </c>
      <c r="D27" s="96" t="s">
        <v>204</v>
      </c>
      <c r="E27" s="97">
        <v>1711.6</v>
      </c>
      <c r="F27" s="98" t="s">
        <v>181</v>
      </c>
      <c r="I27" s="99">
        <f>ROUND(E27*G27,2)</f>
        <v>0</v>
      </c>
      <c r="J27" s="99">
        <f t="shared" si="1"/>
        <v>0</v>
      </c>
      <c r="K27" s="100">
        <v>2.9999999999999997E-4</v>
      </c>
      <c r="L27" s="100">
        <f t="shared" si="2"/>
        <v>0.51347999999999994</v>
      </c>
      <c r="N27" s="97">
        <f t="shared" si="3"/>
        <v>0</v>
      </c>
      <c r="O27" s="98">
        <v>20</v>
      </c>
      <c r="P27" s="98" t="s">
        <v>205</v>
      </c>
      <c r="V27" s="101" t="s">
        <v>100</v>
      </c>
      <c r="X27" s="139" t="s">
        <v>203</v>
      </c>
      <c r="Y27" s="139" t="s">
        <v>203</v>
      </c>
      <c r="Z27" s="95" t="s">
        <v>206</v>
      </c>
      <c r="AA27" s="95" t="s">
        <v>207</v>
      </c>
      <c r="AB27" s="98">
        <v>2</v>
      </c>
      <c r="AJ27" s="72" t="s">
        <v>208</v>
      </c>
      <c r="AK27" s="72" t="s">
        <v>155</v>
      </c>
    </row>
    <row r="28" spans="1:37">
      <c r="D28" s="140" t="s">
        <v>209</v>
      </c>
      <c r="E28" s="141">
        <f>J28</f>
        <v>0</v>
      </c>
      <c r="H28" s="141">
        <f>SUM(H20:H27)</f>
        <v>0</v>
      </c>
      <c r="I28" s="141">
        <f>SUM(I20:I27)</f>
        <v>0</v>
      </c>
      <c r="J28" s="141">
        <f>SUM(J20:J27)</f>
        <v>0</v>
      </c>
      <c r="L28" s="142">
        <f>SUM(L20:L27)</f>
        <v>1318.7731441999999</v>
      </c>
      <c r="N28" s="143">
        <f>SUM(N20:N27)</f>
        <v>0</v>
      </c>
      <c r="W28" s="97">
        <f>SUM(W20:W27)</f>
        <v>780.048</v>
      </c>
    </row>
    <row r="30" spans="1:37">
      <c r="B30" s="95" t="s">
        <v>210</v>
      </c>
    </row>
    <row r="31" spans="1:37">
      <c r="A31" s="93">
        <v>12</v>
      </c>
      <c r="B31" s="94" t="s">
        <v>190</v>
      </c>
      <c r="C31" s="95" t="s">
        <v>211</v>
      </c>
      <c r="D31" s="96" t="s">
        <v>212</v>
      </c>
      <c r="E31" s="97">
        <v>56.8</v>
      </c>
      <c r="F31" s="98" t="s">
        <v>150</v>
      </c>
      <c r="H31" s="99">
        <f>ROUND(E31*G31,2)</f>
        <v>0</v>
      </c>
      <c r="J31" s="99">
        <f>ROUND(E31*G31,2)</f>
        <v>0</v>
      </c>
      <c r="K31" s="100">
        <v>2.4495300000000002</v>
      </c>
      <c r="L31" s="100">
        <f>E31*K31</f>
        <v>139.13330400000001</v>
      </c>
      <c r="N31" s="97">
        <f>E31*M31</f>
        <v>0</v>
      </c>
      <c r="O31" s="98">
        <v>20</v>
      </c>
      <c r="P31" s="98" t="s">
        <v>213</v>
      </c>
      <c r="V31" s="101" t="s">
        <v>108</v>
      </c>
      <c r="W31" s="97">
        <v>59.526000000000003</v>
      </c>
      <c r="X31" s="139" t="s">
        <v>214</v>
      </c>
      <c r="Y31" s="139" t="s">
        <v>211</v>
      </c>
      <c r="Z31" s="95" t="s">
        <v>184</v>
      </c>
      <c r="AB31" s="98">
        <v>1</v>
      </c>
      <c r="AJ31" s="72" t="s">
        <v>154</v>
      </c>
      <c r="AK31" s="72" t="s">
        <v>155</v>
      </c>
    </row>
    <row r="32" spans="1:37">
      <c r="A32" s="93">
        <v>13</v>
      </c>
      <c r="B32" s="94" t="s">
        <v>190</v>
      </c>
      <c r="C32" s="95" t="s">
        <v>215</v>
      </c>
      <c r="D32" s="96" t="s">
        <v>216</v>
      </c>
      <c r="E32" s="97">
        <v>377</v>
      </c>
      <c r="F32" s="98" t="s">
        <v>181</v>
      </c>
      <c r="H32" s="99">
        <f>ROUND(E32*G32,2)</f>
        <v>0</v>
      </c>
      <c r="J32" s="99">
        <f>ROUND(E32*G32,2)</f>
        <v>0</v>
      </c>
      <c r="K32" s="100">
        <v>7.8200000000000006E-3</v>
      </c>
      <c r="L32" s="100">
        <f>E32*K32</f>
        <v>2.9481400000000004</v>
      </c>
      <c r="N32" s="97">
        <f>E32*M32</f>
        <v>0</v>
      </c>
      <c r="O32" s="98">
        <v>20</v>
      </c>
      <c r="P32" s="98" t="s">
        <v>217</v>
      </c>
      <c r="V32" s="101" t="s">
        <v>108</v>
      </c>
      <c r="W32" s="97">
        <v>276.71800000000002</v>
      </c>
      <c r="X32" s="139" t="s">
        <v>218</v>
      </c>
      <c r="Y32" s="139" t="s">
        <v>215</v>
      </c>
      <c r="Z32" s="95" t="s">
        <v>184</v>
      </c>
      <c r="AB32" s="98">
        <v>1</v>
      </c>
      <c r="AJ32" s="72" t="s">
        <v>154</v>
      </c>
      <c r="AK32" s="72" t="s">
        <v>155</v>
      </c>
    </row>
    <row r="33" spans="1:37">
      <c r="A33" s="93">
        <v>14</v>
      </c>
      <c r="B33" s="94" t="s">
        <v>190</v>
      </c>
      <c r="C33" s="95" t="s">
        <v>219</v>
      </c>
      <c r="D33" s="96" t="s">
        <v>220</v>
      </c>
      <c r="E33" s="97">
        <v>377</v>
      </c>
      <c r="F33" s="98" t="s">
        <v>181</v>
      </c>
      <c r="H33" s="99">
        <f>ROUND(E33*G33,2)</f>
        <v>0</v>
      </c>
      <c r="J33" s="99">
        <f>ROUND(E33*G33,2)</f>
        <v>0</v>
      </c>
      <c r="L33" s="100">
        <f>E33*K33</f>
        <v>0</v>
      </c>
      <c r="N33" s="97">
        <f>E33*M33</f>
        <v>0</v>
      </c>
      <c r="O33" s="98">
        <v>20</v>
      </c>
      <c r="P33" s="98" t="s">
        <v>221</v>
      </c>
      <c r="V33" s="101" t="s">
        <v>108</v>
      </c>
      <c r="W33" s="97">
        <v>125.541</v>
      </c>
      <c r="X33" s="139" t="s">
        <v>222</v>
      </c>
      <c r="Y33" s="139" t="s">
        <v>219</v>
      </c>
      <c r="Z33" s="95" t="s">
        <v>184</v>
      </c>
      <c r="AB33" s="98">
        <v>1</v>
      </c>
      <c r="AJ33" s="72" t="s">
        <v>154</v>
      </c>
      <c r="AK33" s="72" t="s">
        <v>155</v>
      </c>
    </row>
    <row r="34" spans="1:37">
      <c r="A34" s="93">
        <v>15</v>
      </c>
      <c r="B34" s="94" t="s">
        <v>190</v>
      </c>
      <c r="C34" s="95" t="s">
        <v>223</v>
      </c>
      <c r="D34" s="96" t="s">
        <v>224</v>
      </c>
      <c r="E34" s="97">
        <v>4.3</v>
      </c>
      <c r="F34" s="98" t="s">
        <v>187</v>
      </c>
      <c r="H34" s="99">
        <f>ROUND(E34*G34,2)</f>
        <v>0</v>
      </c>
      <c r="J34" s="99">
        <f>ROUND(E34*G34,2)</f>
        <v>0</v>
      </c>
      <c r="K34" s="100">
        <v>1.0405</v>
      </c>
      <c r="L34" s="100">
        <f>E34*K34</f>
        <v>4.4741499999999998</v>
      </c>
      <c r="N34" s="97">
        <f>E34*M34</f>
        <v>0</v>
      </c>
      <c r="O34" s="98">
        <v>20</v>
      </c>
      <c r="P34" s="98" t="s">
        <v>225</v>
      </c>
      <c r="V34" s="101" t="s">
        <v>108</v>
      </c>
      <c r="W34" s="97">
        <v>210.304</v>
      </c>
      <c r="X34" s="139" t="s">
        <v>226</v>
      </c>
      <c r="Y34" s="139" t="s">
        <v>223</v>
      </c>
      <c r="Z34" s="95" t="s">
        <v>184</v>
      </c>
      <c r="AB34" s="98">
        <v>1</v>
      </c>
      <c r="AJ34" s="72" t="s">
        <v>154</v>
      </c>
      <c r="AK34" s="72" t="s">
        <v>155</v>
      </c>
    </row>
    <row r="35" spans="1:37">
      <c r="D35" s="140" t="s">
        <v>227</v>
      </c>
      <c r="E35" s="141">
        <f>J35</f>
        <v>0</v>
      </c>
      <c r="H35" s="141">
        <f>SUM(H30:H34)</f>
        <v>0</v>
      </c>
      <c r="I35" s="141">
        <f>SUM(I30:I34)</f>
        <v>0</v>
      </c>
      <c r="J35" s="141">
        <f>SUM(J30:J34)</f>
        <v>0</v>
      </c>
      <c r="L35" s="142">
        <f>SUM(L30:L34)</f>
        <v>146.55559400000001</v>
      </c>
      <c r="N35" s="143">
        <f>SUM(N30:N34)</f>
        <v>0</v>
      </c>
      <c r="W35" s="97">
        <f>SUM(W30:W34)</f>
        <v>672.08900000000006</v>
      </c>
    </row>
    <row r="37" spans="1:37">
      <c r="B37" s="95" t="s">
        <v>228</v>
      </c>
    </row>
    <row r="38" spans="1:37">
      <c r="A38" s="93">
        <v>16</v>
      </c>
      <c r="B38" s="94" t="s">
        <v>190</v>
      </c>
      <c r="C38" s="95" t="s">
        <v>229</v>
      </c>
      <c r="D38" s="96" t="s">
        <v>230</v>
      </c>
      <c r="E38" s="97">
        <v>745</v>
      </c>
      <c r="F38" s="98" t="s">
        <v>181</v>
      </c>
      <c r="H38" s="99">
        <f>ROUND(E38*G38,2)</f>
        <v>0</v>
      </c>
      <c r="J38" s="99">
        <f>ROUND(E38*G38,2)</f>
        <v>0</v>
      </c>
      <c r="K38" s="100">
        <v>7.1199999999999996E-3</v>
      </c>
      <c r="L38" s="100">
        <f>E38*K38</f>
        <v>5.3043999999999993</v>
      </c>
      <c r="N38" s="97">
        <f>E38*M38</f>
        <v>0</v>
      </c>
      <c r="O38" s="98">
        <v>20</v>
      </c>
      <c r="P38" s="98" t="s">
        <v>231</v>
      </c>
      <c r="V38" s="101" t="s">
        <v>108</v>
      </c>
      <c r="W38" s="97">
        <v>202.64</v>
      </c>
      <c r="X38" s="139" t="s">
        <v>232</v>
      </c>
      <c r="Y38" s="139" t="s">
        <v>229</v>
      </c>
      <c r="Z38" s="95" t="s">
        <v>170</v>
      </c>
      <c r="AB38" s="98">
        <v>1</v>
      </c>
      <c r="AJ38" s="72" t="s">
        <v>154</v>
      </c>
      <c r="AK38" s="72" t="s">
        <v>155</v>
      </c>
    </row>
    <row r="39" spans="1:37">
      <c r="D39" s="140" t="s">
        <v>233</v>
      </c>
      <c r="E39" s="141">
        <f>J39</f>
        <v>0</v>
      </c>
      <c r="H39" s="141">
        <f>SUM(H37:H38)</f>
        <v>0</v>
      </c>
      <c r="I39" s="141">
        <f>SUM(I37:I38)</f>
        <v>0</v>
      </c>
      <c r="J39" s="141">
        <f>SUM(J37:J38)</f>
        <v>0</v>
      </c>
      <c r="L39" s="142">
        <f>SUM(L37:L38)</f>
        <v>5.3043999999999993</v>
      </c>
      <c r="N39" s="143">
        <f>SUM(N37:N38)</f>
        <v>0</v>
      </c>
      <c r="W39" s="97">
        <f>SUM(W37:W38)</f>
        <v>202.64</v>
      </c>
    </row>
    <row r="41" spans="1:37">
      <c r="B41" s="95" t="s">
        <v>234</v>
      </c>
    </row>
    <row r="42" spans="1:37">
      <c r="A42" s="93">
        <v>17</v>
      </c>
      <c r="B42" s="94" t="s">
        <v>235</v>
      </c>
      <c r="C42" s="95" t="s">
        <v>236</v>
      </c>
      <c r="D42" s="96" t="s">
        <v>237</v>
      </c>
      <c r="E42" s="97">
        <v>80</v>
      </c>
      <c r="F42" s="98" t="s">
        <v>238</v>
      </c>
      <c r="H42" s="99">
        <f>ROUND(E42*G42,2)</f>
        <v>0</v>
      </c>
      <c r="J42" s="99">
        <f>ROUND(E42*G42,2)</f>
        <v>0</v>
      </c>
      <c r="L42" s="100">
        <f>E42*K42</f>
        <v>0</v>
      </c>
      <c r="N42" s="97">
        <f>E42*M42</f>
        <v>0</v>
      </c>
      <c r="O42" s="98">
        <v>20</v>
      </c>
      <c r="P42" s="98" t="s">
        <v>239</v>
      </c>
      <c r="V42" s="101" t="s">
        <v>108</v>
      </c>
      <c r="W42" s="97">
        <v>160</v>
      </c>
      <c r="X42" s="139" t="s">
        <v>240</v>
      </c>
      <c r="Y42" s="139" t="s">
        <v>236</v>
      </c>
      <c r="Z42" s="95" t="s">
        <v>241</v>
      </c>
      <c r="AB42" s="98">
        <v>1</v>
      </c>
      <c r="AJ42" s="72" t="s">
        <v>154</v>
      </c>
      <c r="AK42" s="72" t="s">
        <v>155</v>
      </c>
    </row>
    <row r="43" spans="1:37">
      <c r="A43" s="93">
        <v>18</v>
      </c>
      <c r="B43" s="94" t="s">
        <v>190</v>
      </c>
      <c r="C43" s="95" t="s">
        <v>242</v>
      </c>
      <c r="D43" s="96" t="s">
        <v>243</v>
      </c>
      <c r="E43" s="97">
        <v>1470.633</v>
      </c>
      <c r="F43" s="98" t="s">
        <v>187</v>
      </c>
      <c r="H43" s="99">
        <f>ROUND(E43*G43,2)</f>
        <v>0</v>
      </c>
      <c r="J43" s="99">
        <f>ROUND(E43*G43,2)</f>
        <v>0</v>
      </c>
      <c r="L43" s="100">
        <f>E43*K43</f>
        <v>0</v>
      </c>
      <c r="N43" s="97">
        <f>E43*M43</f>
        <v>0</v>
      </c>
      <c r="O43" s="98">
        <v>20</v>
      </c>
      <c r="P43" s="98" t="s">
        <v>244</v>
      </c>
      <c r="V43" s="101" t="s">
        <v>108</v>
      </c>
      <c r="W43" s="97">
        <v>526.48699999999997</v>
      </c>
      <c r="X43" s="139" t="s">
        <v>245</v>
      </c>
      <c r="Y43" s="139" t="s">
        <v>242</v>
      </c>
      <c r="Z43" s="95" t="s">
        <v>246</v>
      </c>
      <c r="AB43" s="98">
        <v>1</v>
      </c>
      <c r="AJ43" s="72" t="s">
        <v>154</v>
      </c>
      <c r="AK43" s="72" t="s">
        <v>155</v>
      </c>
    </row>
    <row r="44" spans="1:37">
      <c r="D44" s="140" t="s">
        <v>247</v>
      </c>
      <c r="E44" s="141">
        <f>J44</f>
        <v>0</v>
      </c>
      <c r="H44" s="141">
        <f>SUM(H41:H43)</f>
        <v>0</v>
      </c>
      <c r="I44" s="141">
        <f>SUM(I41:I43)</f>
        <v>0</v>
      </c>
      <c r="J44" s="141">
        <f>SUM(J41:J43)</f>
        <v>0</v>
      </c>
      <c r="L44" s="142">
        <f>SUM(L41:L43)</f>
        <v>0</v>
      </c>
      <c r="N44" s="143">
        <f>SUM(N41:N43)</f>
        <v>0</v>
      </c>
      <c r="W44" s="97">
        <f>SUM(W41:W43)</f>
        <v>686.48699999999997</v>
      </c>
    </row>
    <row r="46" spans="1:37">
      <c r="D46" s="140" t="s">
        <v>248</v>
      </c>
      <c r="E46" s="143">
        <f>J46</f>
        <v>0</v>
      </c>
      <c r="H46" s="141">
        <f>+H18+H28+H35+H39+H44</f>
        <v>0</v>
      </c>
      <c r="I46" s="141">
        <f>+I18+I28+I35+I39+I44</f>
        <v>0</v>
      </c>
      <c r="J46" s="141">
        <f>+J18+J28+J35+J39+J44</f>
        <v>0</v>
      </c>
      <c r="L46" s="142">
        <f>+L18+L28+L35+L39+L44</f>
        <v>1470.6331381999998</v>
      </c>
      <c r="N46" s="143">
        <f>+N18+N28+N35+N39+N44</f>
        <v>0</v>
      </c>
      <c r="W46" s="97">
        <f>+W18+W28+W35+W39+W44</f>
        <v>2503.12</v>
      </c>
    </row>
    <row r="48" spans="1:37">
      <c r="B48" s="138" t="s">
        <v>249</v>
      </c>
    </row>
    <row r="49" spans="1:37">
      <c r="B49" s="95" t="s">
        <v>250</v>
      </c>
    </row>
    <row r="50" spans="1:37">
      <c r="A50" s="93">
        <v>19</v>
      </c>
      <c r="B50" s="94" t="s">
        <v>251</v>
      </c>
      <c r="C50" s="95" t="s">
        <v>252</v>
      </c>
      <c r="D50" s="96" t="s">
        <v>253</v>
      </c>
      <c r="E50" s="97">
        <v>788</v>
      </c>
      <c r="F50" s="98" t="s">
        <v>181</v>
      </c>
      <c r="H50" s="99">
        <f>ROUND(E50*G50,2)</f>
        <v>0</v>
      </c>
      <c r="J50" s="99">
        <f>ROUND(E50*G50,2)</f>
        <v>0</v>
      </c>
      <c r="K50" s="100">
        <v>4.0000000000000003E-5</v>
      </c>
      <c r="L50" s="100">
        <f>E50*K50</f>
        <v>3.1519999999999999E-2</v>
      </c>
      <c r="N50" s="97">
        <f>E50*M50</f>
        <v>0</v>
      </c>
      <c r="O50" s="98">
        <v>20</v>
      </c>
      <c r="P50" s="98" t="s">
        <v>254</v>
      </c>
      <c r="V50" s="101" t="s">
        <v>255</v>
      </c>
      <c r="W50" s="97">
        <v>274.22399999999999</v>
      </c>
      <c r="X50" s="139" t="s">
        <v>252</v>
      </c>
      <c r="Y50" s="139" t="s">
        <v>252</v>
      </c>
      <c r="Z50" s="95" t="s">
        <v>256</v>
      </c>
      <c r="AB50" s="98">
        <v>7</v>
      </c>
      <c r="AJ50" s="72" t="s">
        <v>257</v>
      </c>
      <c r="AK50" s="72" t="s">
        <v>155</v>
      </c>
    </row>
    <row r="51" spans="1:37">
      <c r="D51" s="140" t="s">
        <v>258</v>
      </c>
      <c r="E51" s="141">
        <f>J51</f>
        <v>0</v>
      </c>
      <c r="H51" s="141">
        <f>SUM(H48:H50)</f>
        <v>0</v>
      </c>
      <c r="I51" s="141">
        <f>SUM(I48:I50)</f>
        <v>0</v>
      </c>
      <c r="J51" s="141">
        <f>SUM(J48:J50)</f>
        <v>0</v>
      </c>
      <c r="L51" s="142">
        <f>SUM(L48:L50)</f>
        <v>3.1519999999999999E-2</v>
      </c>
      <c r="N51" s="143">
        <f>SUM(N48:N50)</f>
        <v>0</v>
      </c>
      <c r="W51" s="97">
        <f>SUM(W48:W50)</f>
        <v>274.22399999999999</v>
      </c>
    </row>
    <row r="53" spans="1:37">
      <c r="B53" s="95" t="s">
        <v>259</v>
      </c>
    </row>
    <row r="54" spans="1:37">
      <c r="A54" s="93">
        <v>20</v>
      </c>
      <c r="B54" s="94" t="s">
        <v>260</v>
      </c>
      <c r="C54" s="95" t="s">
        <v>261</v>
      </c>
      <c r="D54" s="96" t="s">
        <v>262</v>
      </c>
      <c r="E54" s="97">
        <v>382</v>
      </c>
      <c r="F54" s="98" t="s">
        <v>181</v>
      </c>
      <c r="H54" s="99">
        <f t="shared" ref="H54:H60" si="4">ROUND(E54*G54,2)</f>
        <v>0</v>
      </c>
      <c r="J54" s="99">
        <f t="shared" ref="J54:J62" si="5">ROUND(E54*G54,2)</f>
        <v>0</v>
      </c>
      <c r="K54" s="100">
        <v>7.6499999999999997E-3</v>
      </c>
      <c r="L54" s="100">
        <f t="shared" ref="L54:L62" si="6">E54*K54</f>
        <v>2.9222999999999999</v>
      </c>
      <c r="N54" s="97">
        <f t="shared" ref="N54:N62" si="7">E54*M54</f>
        <v>0</v>
      </c>
      <c r="O54" s="98">
        <v>20</v>
      </c>
      <c r="P54" s="98" t="s">
        <v>263</v>
      </c>
      <c r="V54" s="101" t="s">
        <v>255</v>
      </c>
      <c r="W54" s="97">
        <v>95.882000000000005</v>
      </c>
      <c r="X54" s="139" t="s">
        <v>264</v>
      </c>
      <c r="Y54" s="139" t="s">
        <v>261</v>
      </c>
      <c r="Z54" s="95" t="s">
        <v>170</v>
      </c>
      <c r="AB54" s="98">
        <v>1</v>
      </c>
      <c r="AJ54" s="72" t="s">
        <v>257</v>
      </c>
      <c r="AK54" s="72" t="s">
        <v>155</v>
      </c>
    </row>
    <row r="55" spans="1:37">
      <c r="A55" s="93">
        <v>21</v>
      </c>
      <c r="B55" s="94" t="s">
        <v>260</v>
      </c>
      <c r="C55" s="95" t="s">
        <v>265</v>
      </c>
      <c r="D55" s="96" t="s">
        <v>266</v>
      </c>
      <c r="E55" s="97">
        <v>888.16</v>
      </c>
      <c r="F55" s="98" t="s">
        <v>181</v>
      </c>
      <c r="H55" s="99">
        <f t="shared" si="4"/>
        <v>0</v>
      </c>
      <c r="J55" s="99">
        <f t="shared" si="5"/>
        <v>0</v>
      </c>
      <c r="K55" s="100">
        <v>8.2100000000000003E-3</v>
      </c>
      <c r="L55" s="100">
        <f t="shared" si="6"/>
        <v>7.2917936000000001</v>
      </c>
      <c r="N55" s="97">
        <f t="shared" si="7"/>
        <v>0</v>
      </c>
      <c r="O55" s="98">
        <v>20</v>
      </c>
      <c r="P55" s="98" t="s">
        <v>267</v>
      </c>
      <c r="V55" s="101" t="s">
        <v>255</v>
      </c>
      <c r="W55" s="97">
        <v>198.06</v>
      </c>
      <c r="X55" s="139" t="s">
        <v>268</v>
      </c>
      <c r="Y55" s="139" t="s">
        <v>265</v>
      </c>
      <c r="Z55" s="95" t="s">
        <v>170</v>
      </c>
      <c r="AB55" s="98">
        <v>1</v>
      </c>
      <c r="AJ55" s="72" t="s">
        <v>257</v>
      </c>
      <c r="AK55" s="72" t="s">
        <v>155</v>
      </c>
    </row>
    <row r="56" spans="1:37">
      <c r="A56" s="93">
        <v>22</v>
      </c>
      <c r="B56" s="94" t="s">
        <v>260</v>
      </c>
      <c r="C56" s="95" t="s">
        <v>269</v>
      </c>
      <c r="D56" s="96" t="s">
        <v>270</v>
      </c>
      <c r="E56" s="97">
        <v>28</v>
      </c>
      <c r="F56" s="98" t="s">
        <v>271</v>
      </c>
      <c r="H56" s="99">
        <f t="shared" si="4"/>
        <v>0</v>
      </c>
      <c r="J56" s="99">
        <f t="shared" si="5"/>
        <v>0</v>
      </c>
      <c r="K56" s="100">
        <v>3.0300000000000001E-3</v>
      </c>
      <c r="L56" s="100">
        <f t="shared" si="6"/>
        <v>8.4839999999999999E-2</v>
      </c>
      <c r="N56" s="97">
        <f t="shared" si="7"/>
        <v>0</v>
      </c>
      <c r="O56" s="98">
        <v>20</v>
      </c>
      <c r="P56" s="98" t="s">
        <v>272</v>
      </c>
      <c r="V56" s="101" t="s">
        <v>255</v>
      </c>
      <c r="W56" s="97">
        <v>11.2</v>
      </c>
      <c r="X56" s="139" t="s">
        <v>273</v>
      </c>
      <c r="Y56" s="139" t="s">
        <v>269</v>
      </c>
      <c r="Z56" s="95" t="s">
        <v>274</v>
      </c>
      <c r="AB56" s="98">
        <v>1</v>
      </c>
      <c r="AJ56" s="72" t="s">
        <v>257</v>
      </c>
      <c r="AK56" s="72" t="s">
        <v>155</v>
      </c>
    </row>
    <row r="57" spans="1:37">
      <c r="A57" s="93">
        <v>23</v>
      </c>
      <c r="B57" s="94" t="s">
        <v>260</v>
      </c>
      <c r="C57" s="95" t="s">
        <v>275</v>
      </c>
      <c r="D57" s="96" t="s">
        <v>276</v>
      </c>
      <c r="E57" s="97">
        <v>10</v>
      </c>
      <c r="F57" s="98" t="s">
        <v>277</v>
      </c>
      <c r="H57" s="99">
        <f t="shared" si="4"/>
        <v>0</v>
      </c>
      <c r="J57" s="99">
        <f t="shared" si="5"/>
        <v>0</v>
      </c>
      <c r="L57" s="100">
        <f t="shared" si="6"/>
        <v>0</v>
      </c>
      <c r="N57" s="97">
        <f t="shared" si="7"/>
        <v>0</v>
      </c>
      <c r="O57" s="98">
        <v>20</v>
      </c>
      <c r="P57" s="98" t="s">
        <v>278</v>
      </c>
      <c r="V57" s="101" t="s">
        <v>255</v>
      </c>
      <c r="W57" s="97">
        <v>2.4300000000000002</v>
      </c>
      <c r="X57" s="139" t="s">
        <v>279</v>
      </c>
      <c r="Y57" s="139" t="s">
        <v>275</v>
      </c>
      <c r="Z57" s="95" t="s">
        <v>274</v>
      </c>
      <c r="AB57" s="98">
        <v>1</v>
      </c>
      <c r="AJ57" s="72" t="s">
        <v>257</v>
      </c>
      <c r="AK57" s="72" t="s">
        <v>155</v>
      </c>
    </row>
    <row r="58" spans="1:37">
      <c r="A58" s="93">
        <v>24</v>
      </c>
      <c r="B58" s="94" t="s">
        <v>260</v>
      </c>
      <c r="C58" s="95" t="s">
        <v>280</v>
      </c>
      <c r="D58" s="96" t="s">
        <v>281</v>
      </c>
      <c r="E58" s="97">
        <v>100</v>
      </c>
      <c r="F58" s="98" t="s">
        <v>277</v>
      </c>
      <c r="H58" s="99">
        <f t="shared" si="4"/>
        <v>0</v>
      </c>
      <c r="J58" s="99">
        <f t="shared" si="5"/>
        <v>0</v>
      </c>
      <c r="K58" s="100">
        <v>9.3999999999999997E-4</v>
      </c>
      <c r="L58" s="100">
        <f t="shared" si="6"/>
        <v>9.4E-2</v>
      </c>
      <c r="N58" s="97">
        <f t="shared" si="7"/>
        <v>0</v>
      </c>
      <c r="O58" s="98">
        <v>20</v>
      </c>
      <c r="P58" s="98" t="s">
        <v>282</v>
      </c>
      <c r="V58" s="101" t="s">
        <v>255</v>
      </c>
      <c r="W58" s="97">
        <v>7.1</v>
      </c>
      <c r="X58" s="139" t="s">
        <v>283</v>
      </c>
      <c r="Y58" s="139" t="s">
        <v>280</v>
      </c>
      <c r="Z58" s="95" t="s">
        <v>274</v>
      </c>
      <c r="AB58" s="98">
        <v>1</v>
      </c>
      <c r="AJ58" s="72" t="s">
        <v>257</v>
      </c>
      <c r="AK58" s="72" t="s">
        <v>155</v>
      </c>
    </row>
    <row r="59" spans="1:37">
      <c r="A59" s="93">
        <v>25</v>
      </c>
      <c r="B59" s="94" t="s">
        <v>260</v>
      </c>
      <c r="C59" s="95" t="s">
        <v>284</v>
      </c>
      <c r="D59" s="96" t="s">
        <v>285</v>
      </c>
      <c r="E59" s="97">
        <v>10</v>
      </c>
      <c r="F59" s="98" t="s">
        <v>277</v>
      </c>
      <c r="H59" s="99">
        <f t="shared" si="4"/>
        <v>0</v>
      </c>
      <c r="J59" s="99">
        <f t="shared" si="5"/>
        <v>0</v>
      </c>
      <c r="K59" s="100">
        <v>1.6000000000000001E-3</v>
      </c>
      <c r="L59" s="100">
        <f t="shared" si="6"/>
        <v>1.6E-2</v>
      </c>
      <c r="N59" s="97">
        <f t="shared" si="7"/>
        <v>0</v>
      </c>
      <c r="O59" s="98">
        <v>20</v>
      </c>
      <c r="P59" s="98" t="s">
        <v>286</v>
      </c>
      <c r="V59" s="101" t="s">
        <v>255</v>
      </c>
      <c r="W59" s="97">
        <v>9.7899999999999991</v>
      </c>
      <c r="X59" s="139" t="s">
        <v>287</v>
      </c>
      <c r="Y59" s="139" t="s">
        <v>284</v>
      </c>
      <c r="Z59" s="95" t="s">
        <v>274</v>
      </c>
      <c r="AB59" s="98">
        <v>1</v>
      </c>
      <c r="AJ59" s="72" t="s">
        <v>257</v>
      </c>
      <c r="AK59" s="72" t="s">
        <v>155</v>
      </c>
    </row>
    <row r="60" spans="1:37">
      <c r="A60" s="93">
        <v>26</v>
      </c>
      <c r="B60" s="94" t="s">
        <v>260</v>
      </c>
      <c r="C60" s="95" t="s">
        <v>288</v>
      </c>
      <c r="D60" s="96" t="s">
        <v>289</v>
      </c>
      <c r="E60" s="97">
        <v>56</v>
      </c>
      <c r="F60" s="98" t="s">
        <v>271</v>
      </c>
      <c r="H60" s="99">
        <f t="shared" si="4"/>
        <v>0</v>
      </c>
      <c r="J60" s="99">
        <f t="shared" si="5"/>
        <v>0</v>
      </c>
      <c r="K60" s="100">
        <v>2.3E-3</v>
      </c>
      <c r="L60" s="100">
        <f t="shared" si="6"/>
        <v>0.1288</v>
      </c>
      <c r="N60" s="97">
        <f t="shared" si="7"/>
        <v>0</v>
      </c>
      <c r="O60" s="98">
        <v>20</v>
      </c>
      <c r="P60" s="98" t="s">
        <v>290</v>
      </c>
      <c r="V60" s="101" t="s">
        <v>255</v>
      </c>
      <c r="W60" s="97">
        <v>27.664000000000001</v>
      </c>
      <c r="X60" s="139" t="s">
        <v>291</v>
      </c>
      <c r="Y60" s="139" t="s">
        <v>288</v>
      </c>
      <c r="Z60" s="95" t="s">
        <v>274</v>
      </c>
      <c r="AB60" s="98">
        <v>1</v>
      </c>
      <c r="AJ60" s="72" t="s">
        <v>257</v>
      </c>
      <c r="AK60" s="72" t="s">
        <v>155</v>
      </c>
    </row>
    <row r="61" spans="1:37">
      <c r="A61" s="93">
        <v>27</v>
      </c>
      <c r="B61" s="94" t="s">
        <v>202</v>
      </c>
      <c r="C61" s="95" t="s">
        <v>292</v>
      </c>
      <c r="D61" s="96" t="s">
        <v>293</v>
      </c>
      <c r="E61" s="97">
        <v>50</v>
      </c>
      <c r="F61" s="98" t="s">
        <v>277</v>
      </c>
      <c r="I61" s="99">
        <f>ROUND(E61*G61,2)</f>
        <v>0</v>
      </c>
      <c r="J61" s="99">
        <f t="shared" si="5"/>
        <v>0</v>
      </c>
      <c r="K61" s="100">
        <v>1.6000000000000001E-4</v>
      </c>
      <c r="L61" s="100">
        <f t="shared" si="6"/>
        <v>8.0000000000000002E-3</v>
      </c>
      <c r="N61" s="97">
        <f t="shared" si="7"/>
        <v>0</v>
      </c>
      <c r="O61" s="98">
        <v>20</v>
      </c>
      <c r="P61" s="98" t="s">
        <v>294</v>
      </c>
      <c r="V61" s="101" t="s">
        <v>100</v>
      </c>
      <c r="X61" s="139" t="s">
        <v>292</v>
      </c>
      <c r="Y61" s="139" t="s">
        <v>292</v>
      </c>
      <c r="Z61" s="95" t="s">
        <v>295</v>
      </c>
      <c r="AA61" s="95" t="s">
        <v>296</v>
      </c>
      <c r="AB61" s="98">
        <v>2</v>
      </c>
      <c r="AJ61" s="72" t="s">
        <v>297</v>
      </c>
      <c r="AK61" s="72" t="s">
        <v>155</v>
      </c>
    </row>
    <row r="62" spans="1:37">
      <c r="A62" s="93">
        <v>28</v>
      </c>
      <c r="B62" s="94" t="s">
        <v>202</v>
      </c>
      <c r="C62" s="95" t="s">
        <v>298</v>
      </c>
      <c r="D62" s="96" t="s">
        <v>299</v>
      </c>
      <c r="E62" s="97">
        <v>10</v>
      </c>
      <c r="F62" s="98" t="s">
        <v>277</v>
      </c>
      <c r="I62" s="99">
        <f>ROUND(E62*G62,2)</f>
        <v>0</v>
      </c>
      <c r="J62" s="99">
        <f t="shared" si="5"/>
        <v>0</v>
      </c>
      <c r="L62" s="100">
        <f t="shared" si="6"/>
        <v>0</v>
      </c>
      <c r="N62" s="97">
        <f t="shared" si="7"/>
        <v>0</v>
      </c>
      <c r="O62" s="98">
        <v>20</v>
      </c>
      <c r="P62" s="98" t="s">
        <v>300</v>
      </c>
      <c r="V62" s="101" t="s">
        <v>100</v>
      </c>
      <c r="X62" s="139" t="s">
        <v>298</v>
      </c>
      <c r="Y62" s="139" t="s">
        <v>298</v>
      </c>
      <c r="Z62" s="95" t="s">
        <v>295</v>
      </c>
      <c r="AA62" s="95" t="s">
        <v>301</v>
      </c>
      <c r="AB62" s="98">
        <v>2</v>
      </c>
      <c r="AJ62" s="72" t="s">
        <v>297</v>
      </c>
      <c r="AK62" s="72" t="s">
        <v>155</v>
      </c>
    </row>
    <row r="63" spans="1:37">
      <c r="D63" s="140" t="s">
        <v>302</v>
      </c>
      <c r="E63" s="141">
        <f>J63</f>
        <v>0</v>
      </c>
      <c r="H63" s="141">
        <f>SUM(H53:H62)</f>
        <v>0</v>
      </c>
      <c r="I63" s="141">
        <f>SUM(I53:I62)</f>
        <v>0</v>
      </c>
      <c r="J63" s="141">
        <f>SUM(J53:J62)</f>
        <v>0</v>
      </c>
      <c r="L63" s="142">
        <f>SUM(L53:L62)</f>
        <v>10.545733599999998</v>
      </c>
      <c r="N63" s="143">
        <f>SUM(N53:N62)</f>
        <v>0</v>
      </c>
      <c r="W63" s="97">
        <f>SUM(W53:W62)</f>
        <v>352.12600000000003</v>
      </c>
    </row>
    <row r="65" spans="1:37">
      <c r="D65" s="140" t="s">
        <v>303</v>
      </c>
      <c r="E65" s="143">
        <f>J65</f>
        <v>0</v>
      </c>
      <c r="H65" s="141">
        <f>+H51+H63</f>
        <v>0</v>
      </c>
      <c r="I65" s="141">
        <f>+I51+I63</f>
        <v>0</v>
      </c>
      <c r="J65" s="141">
        <f>+J51+J63</f>
        <v>0</v>
      </c>
      <c r="L65" s="142">
        <f>+L51+L63</f>
        <v>10.577253599999999</v>
      </c>
      <c r="N65" s="143">
        <f>+N51+N63</f>
        <v>0</v>
      </c>
      <c r="W65" s="97">
        <f>+W51+W63</f>
        <v>626.35</v>
      </c>
    </row>
    <row r="67" spans="1:37">
      <c r="B67" s="138" t="s">
        <v>304</v>
      </c>
    </row>
    <row r="68" spans="1:37">
      <c r="B68" s="95" t="s">
        <v>305</v>
      </c>
    </row>
    <row r="69" spans="1:37">
      <c r="A69" s="93">
        <v>29</v>
      </c>
      <c r="B69" s="94" t="s">
        <v>306</v>
      </c>
      <c r="C69" s="95" t="s">
        <v>307</v>
      </c>
      <c r="D69" s="96" t="s">
        <v>308</v>
      </c>
      <c r="E69" s="97">
        <v>23677</v>
      </c>
      <c r="F69" s="98" t="s">
        <v>309</v>
      </c>
      <c r="H69" s="99">
        <f>ROUND(E69*G69,2)</f>
        <v>0</v>
      </c>
      <c r="J69" s="99">
        <f>ROUND(E69*G69,2)</f>
        <v>0</v>
      </c>
      <c r="L69" s="100">
        <f>E69*K69</f>
        <v>0</v>
      </c>
      <c r="N69" s="97">
        <f>E69*M69</f>
        <v>0</v>
      </c>
      <c r="O69" s="98">
        <v>20</v>
      </c>
      <c r="P69" s="98" t="s">
        <v>310</v>
      </c>
      <c r="V69" s="101" t="s">
        <v>311</v>
      </c>
      <c r="W69" s="97">
        <v>331.47800000000001</v>
      </c>
      <c r="X69" s="139" t="s">
        <v>312</v>
      </c>
      <c r="Y69" s="139" t="s">
        <v>307</v>
      </c>
      <c r="Z69" s="95" t="s">
        <v>313</v>
      </c>
      <c r="AB69" s="98">
        <v>7</v>
      </c>
      <c r="AJ69" s="72" t="s">
        <v>314</v>
      </c>
      <c r="AK69" s="72" t="s">
        <v>155</v>
      </c>
    </row>
    <row r="70" spans="1:37">
      <c r="A70" s="93">
        <v>30</v>
      </c>
      <c r="B70" s="94" t="s">
        <v>202</v>
      </c>
      <c r="C70" s="95" t="s">
        <v>315</v>
      </c>
      <c r="D70" s="96" t="s">
        <v>316</v>
      </c>
      <c r="E70" s="97">
        <v>23.67</v>
      </c>
      <c r="F70" s="98" t="s">
        <v>187</v>
      </c>
      <c r="I70" s="99">
        <f>ROUND(E70*G70,2)</f>
        <v>0</v>
      </c>
      <c r="J70" s="99">
        <f>ROUND(E70*G70,2)</f>
        <v>0</v>
      </c>
      <c r="K70" s="100">
        <v>1</v>
      </c>
      <c r="L70" s="100">
        <f>E70*K70</f>
        <v>23.67</v>
      </c>
      <c r="N70" s="97">
        <f>E70*M70</f>
        <v>0</v>
      </c>
      <c r="O70" s="98">
        <v>20</v>
      </c>
      <c r="P70" s="98" t="s">
        <v>317</v>
      </c>
      <c r="V70" s="101" t="s">
        <v>100</v>
      </c>
      <c r="X70" s="139" t="s">
        <v>315</v>
      </c>
      <c r="Y70" s="139" t="s">
        <v>315</v>
      </c>
      <c r="Z70" s="95" t="s">
        <v>318</v>
      </c>
      <c r="AA70" s="95" t="s">
        <v>207</v>
      </c>
      <c r="AB70" s="98">
        <v>8</v>
      </c>
      <c r="AJ70" s="72" t="s">
        <v>319</v>
      </c>
      <c r="AK70" s="72" t="s">
        <v>155</v>
      </c>
    </row>
    <row r="71" spans="1:37">
      <c r="A71" s="93">
        <v>31</v>
      </c>
      <c r="B71" s="94" t="s">
        <v>202</v>
      </c>
      <c r="C71" s="95" t="s">
        <v>320</v>
      </c>
      <c r="D71" s="96" t="s">
        <v>321</v>
      </c>
      <c r="E71" s="97">
        <v>360.9</v>
      </c>
      <c r="F71" s="98" t="s">
        <v>181</v>
      </c>
      <c r="I71" s="99">
        <f>ROUND(E71*G71,2)</f>
        <v>0</v>
      </c>
      <c r="J71" s="99">
        <f>ROUND(E71*G71,2)</f>
        <v>0</v>
      </c>
      <c r="K71" s="100">
        <v>3.0300000000000001E-3</v>
      </c>
      <c r="L71" s="100">
        <f>E71*K71</f>
        <v>1.0935269999999999</v>
      </c>
      <c r="N71" s="97">
        <f>E71*M71</f>
        <v>0</v>
      </c>
      <c r="O71" s="98">
        <v>20</v>
      </c>
      <c r="P71" s="98" t="s">
        <v>322</v>
      </c>
      <c r="V71" s="101" t="s">
        <v>100</v>
      </c>
      <c r="X71" s="139" t="s">
        <v>320</v>
      </c>
      <c r="Y71" s="139" t="s">
        <v>320</v>
      </c>
      <c r="Z71" s="95" t="s">
        <v>170</v>
      </c>
      <c r="AA71" s="95" t="s">
        <v>207</v>
      </c>
      <c r="AB71" s="98">
        <v>2</v>
      </c>
      <c r="AJ71" s="72" t="s">
        <v>319</v>
      </c>
      <c r="AK71" s="72" t="s">
        <v>155</v>
      </c>
    </row>
    <row r="72" spans="1:37">
      <c r="D72" s="140" t="s">
        <v>323</v>
      </c>
      <c r="E72" s="141">
        <f>J72</f>
        <v>0</v>
      </c>
      <c r="H72" s="141">
        <f>SUM(H67:H71)</f>
        <v>0</v>
      </c>
      <c r="I72" s="141">
        <f>SUM(I67:I71)</f>
        <v>0</v>
      </c>
      <c r="J72" s="141">
        <f>SUM(J67:J71)</f>
        <v>0</v>
      </c>
      <c r="L72" s="142">
        <f>SUM(L67:L71)</f>
        <v>24.763527000000003</v>
      </c>
      <c r="N72" s="143">
        <f>SUM(N67:N71)</f>
        <v>0</v>
      </c>
      <c r="W72" s="97">
        <f>SUM(W67:W71)</f>
        <v>331.47800000000001</v>
      </c>
    </row>
    <row r="74" spans="1:37">
      <c r="D74" s="140" t="s">
        <v>324</v>
      </c>
      <c r="E74" s="141">
        <f>J74</f>
        <v>0</v>
      </c>
      <c r="H74" s="141">
        <f>+H72</f>
        <v>0</v>
      </c>
      <c r="I74" s="141">
        <f>+I72</f>
        <v>0</v>
      </c>
      <c r="J74" s="141">
        <f>+J72</f>
        <v>0</v>
      </c>
      <c r="L74" s="142">
        <f>+L72</f>
        <v>24.763527000000003</v>
      </c>
      <c r="N74" s="143">
        <f>+N72</f>
        <v>0</v>
      </c>
      <c r="W74" s="97">
        <f>+W72</f>
        <v>331.47800000000001</v>
      </c>
    </row>
    <row r="76" spans="1:37">
      <c r="D76" s="144" t="s">
        <v>325</v>
      </c>
      <c r="E76" s="141">
        <f>J76</f>
        <v>0</v>
      </c>
      <c r="H76" s="141">
        <f>+H46+H65+H74</f>
        <v>0</v>
      </c>
      <c r="I76" s="141">
        <f>+I46+I65+I74</f>
        <v>0</v>
      </c>
      <c r="J76" s="141">
        <f>+J46+J65+J74</f>
        <v>0</v>
      </c>
      <c r="L76" s="142">
        <f>+L46+L65+L74</f>
        <v>1505.9739187999999</v>
      </c>
      <c r="N76" s="143">
        <f>+N46+N65+N74</f>
        <v>0</v>
      </c>
      <c r="W76" s="97">
        <f>+W46+W65+W74</f>
        <v>3460.9479999999999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09375" defaultRowHeight="13.2"/>
  <cols>
    <col min="1" max="1" width="15.6640625" style="80" customWidth="1"/>
    <col min="2" max="3" width="45.6640625" style="80" customWidth="1"/>
    <col min="4" max="4" width="11.33203125" style="81" customWidth="1"/>
    <col min="5" max="1024" width="9.109375" style="72"/>
  </cols>
  <sheetData>
    <row r="1" spans="1:6">
      <c r="A1" s="82" t="s">
        <v>2</v>
      </c>
      <c r="B1" s="83"/>
      <c r="C1" s="83"/>
      <c r="D1" s="84" t="s">
        <v>326</v>
      </c>
    </row>
    <row r="2" spans="1:6">
      <c r="A2" s="82" t="s">
        <v>114</v>
      </c>
      <c r="B2" s="83"/>
      <c r="C2" s="83"/>
      <c r="D2" s="84" t="s">
        <v>115</v>
      </c>
    </row>
    <row r="3" spans="1:6">
      <c r="A3" s="82" t="s">
        <v>116</v>
      </c>
      <c r="B3" s="83"/>
      <c r="C3" s="83"/>
      <c r="D3" s="84" t="s">
        <v>117</v>
      </c>
    </row>
    <row r="4" spans="1:6">
      <c r="A4" s="83"/>
      <c r="B4" s="83"/>
      <c r="C4" s="83"/>
      <c r="D4" s="83"/>
    </row>
    <row r="5" spans="1:6">
      <c r="A5" s="82" t="s">
        <v>118</v>
      </c>
      <c r="B5" s="83"/>
      <c r="C5" s="83"/>
      <c r="D5" s="83"/>
    </row>
    <row r="6" spans="1:6">
      <c r="A6" s="82" t="s">
        <v>119</v>
      </c>
      <c r="B6" s="83"/>
      <c r="C6" s="83"/>
      <c r="D6" s="83"/>
    </row>
    <row r="7" spans="1:6">
      <c r="A7" s="82"/>
      <c r="B7" s="83"/>
      <c r="C7" s="83"/>
      <c r="D7" s="83"/>
    </row>
    <row r="8" spans="1:6">
      <c r="A8" s="72" t="s">
        <v>120</v>
      </c>
      <c r="B8" s="85"/>
      <c r="C8" s="86"/>
      <c r="D8" s="87"/>
    </row>
    <row r="9" spans="1:6">
      <c r="A9" s="88" t="s">
        <v>62</v>
      </c>
      <c r="B9" s="88" t="s">
        <v>63</v>
      </c>
      <c r="C9" s="88" t="s">
        <v>64</v>
      </c>
      <c r="D9" s="89" t="s">
        <v>65</v>
      </c>
      <c r="F9" s="72" t="s">
        <v>327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"/>
    </sheetView>
  </sheetViews>
  <sheetFormatPr defaultColWidth="9" defaultRowHeight="13.2"/>
  <cols>
    <col min="1" max="1" width="45.88671875" style="72" customWidth="1"/>
    <col min="2" max="2" width="14.33203125" style="2" customWidth="1"/>
    <col min="3" max="3" width="13.5546875" style="2" customWidth="1"/>
    <col min="4" max="4" width="11.5546875" style="2" customWidth="1"/>
    <col min="5" max="5" width="12.109375" style="73" customWidth="1"/>
    <col min="6" max="6" width="10.109375" style="74" customWidth="1"/>
    <col min="7" max="7" width="9.109375" style="74" customWidth="1"/>
    <col min="8" max="23" width="9.109375" style="72" customWidth="1"/>
    <col min="24" max="25" width="5.6640625" style="72" customWidth="1"/>
    <col min="26" max="26" width="6.5546875" style="72" customWidth="1"/>
    <col min="27" max="27" width="24.33203125" style="72" customWidth="1"/>
    <col min="28" max="28" width="4.33203125" style="72" customWidth="1"/>
    <col min="29" max="29" width="8.33203125" style="72" customWidth="1"/>
    <col min="30" max="30" width="8.6640625" style="72" customWidth="1"/>
    <col min="31" max="37" width="9.109375" style="72" customWidth="1"/>
  </cols>
  <sheetData>
    <row r="1" spans="1:30" s="72" customFormat="1" ht="10.199999999999999">
      <c r="A1" s="75" t="s">
        <v>2</v>
      </c>
      <c r="B1" s="2"/>
      <c r="D1" s="2"/>
      <c r="E1" s="75" t="s">
        <v>113</v>
      </c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1:30" s="72" customFormat="1" ht="10.199999999999999">
      <c r="A2" s="75" t="s">
        <v>114</v>
      </c>
      <c r="B2" s="2"/>
      <c r="D2" s="2"/>
      <c r="E2" s="75" t="s">
        <v>115</v>
      </c>
      <c r="Z2" s="69" t="s">
        <v>10</v>
      </c>
      <c r="AA2" s="70" t="s">
        <v>66</v>
      </c>
      <c r="AB2" s="70" t="s">
        <v>12</v>
      </c>
      <c r="AC2" s="70"/>
      <c r="AD2" s="71"/>
    </row>
    <row r="3" spans="1:30" s="72" customFormat="1" ht="10.199999999999999">
      <c r="A3" s="75" t="s">
        <v>116</v>
      </c>
      <c r="B3" s="2"/>
      <c r="D3" s="2"/>
      <c r="E3" s="75" t="s">
        <v>117</v>
      </c>
      <c r="Z3" s="69" t="s">
        <v>13</v>
      </c>
      <c r="AA3" s="70" t="s">
        <v>67</v>
      </c>
      <c r="AB3" s="70" t="s">
        <v>12</v>
      </c>
      <c r="AC3" s="70" t="s">
        <v>15</v>
      </c>
      <c r="AD3" s="71" t="s">
        <v>16</v>
      </c>
    </row>
    <row r="4" spans="1:30" s="72" customFormat="1" ht="10.199999999999999">
      <c r="Z4" s="69" t="s">
        <v>17</v>
      </c>
      <c r="AA4" s="70" t="s">
        <v>68</v>
      </c>
      <c r="AB4" s="70" t="s">
        <v>12</v>
      </c>
      <c r="AC4" s="70"/>
      <c r="AD4" s="71"/>
    </row>
    <row r="5" spans="1:30" s="72" customFormat="1" ht="10.199999999999999">
      <c r="A5" s="75" t="s">
        <v>118</v>
      </c>
      <c r="Z5" s="69" t="s">
        <v>19</v>
      </c>
      <c r="AA5" s="70" t="s">
        <v>67</v>
      </c>
      <c r="AB5" s="70" t="s">
        <v>12</v>
      </c>
      <c r="AC5" s="70" t="s">
        <v>15</v>
      </c>
      <c r="AD5" s="71" t="s">
        <v>16</v>
      </c>
    </row>
    <row r="6" spans="1:30" s="72" customFormat="1" ht="10.199999999999999">
      <c r="A6" s="75" t="s">
        <v>119</v>
      </c>
    </row>
    <row r="7" spans="1:30" s="72" customFormat="1" ht="10.199999999999999">
      <c r="A7" s="75"/>
    </row>
    <row r="8" spans="1:30" ht="13.8">
      <c r="A8" s="72" t="s">
        <v>120</v>
      </c>
      <c r="B8" s="76" t="str">
        <f>CONCATENATE(AA2," ",AB2," ",AC2," ",AD2)</f>
        <v xml:space="preserve">Rekapitulácia rozpočtu v EUR  </v>
      </c>
      <c r="G8" s="72"/>
    </row>
    <row r="9" spans="1:30">
      <c r="A9" s="77" t="s">
        <v>69</v>
      </c>
      <c r="B9" s="77" t="s">
        <v>28</v>
      </c>
      <c r="C9" s="77" t="s">
        <v>29</v>
      </c>
      <c r="D9" s="77" t="s">
        <v>30</v>
      </c>
      <c r="E9" s="78" t="s">
        <v>31</v>
      </c>
      <c r="F9" s="78" t="s">
        <v>32</v>
      </c>
      <c r="G9" s="78" t="s">
        <v>37</v>
      </c>
    </row>
    <row r="10" spans="1:30">
      <c r="A10" s="79"/>
      <c r="B10" s="79"/>
      <c r="C10" s="79" t="s">
        <v>51</v>
      </c>
      <c r="D10" s="79"/>
      <c r="E10" s="79" t="s">
        <v>30</v>
      </c>
      <c r="F10" s="79" t="s">
        <v>30</v>
      </c>
      <c r="G10" s="79" t="s">
        <v>30</v>
      </c>
    </row>
    <row r="12" spans="1:30">
      <c r="A12" s="72" t="s">
        <v>146</v>
      </c>
      <c r="B12" s="2">
        <f>Prehlad!H18</f>
        <v>0</v>
      </c>
      <c r="C12" s="2">
        <f>Prehlad!I18</f>
        <v>0</v>
      </c>
      <c r="D12" s="2">
        <f>Prehlad!J18</f>
        <v>0</v>
      </c>
      <c r="E12" s="73">
        <f>Prehlad!L18</f>
        <v>0</v>
      </c>
      <c r="F12" s="74">
        <f>Prehlad!N18</f>
        <v>0</v>
      </c>
      <c r="G12" s="74">
        <f>Prehlad!W18</f>
        <v>161.85599999999999</v>
      </c>
    </row>
    <row r="13" spans="1:30">
      <c r="A13" s="72" t="s">
        <v>172</v>
      </c>
      <c r="B13" s="2">
        <f>Prehlad!H28</f>
        <v>0</v>
      </c>
      <c r="C13" s="2">
        <f>Prehlad!I28</f>
        <v>0</v>
      </c>
      <c r="D13" s="2">
        <f>Prehlad!J28</f>
        <v>0</v>
      </c>
      <c r="E13" s="73">
        <f>Prehlad!L28</f>
        <v>1318.7731441999999</v>
      </c>
      <c r="F13" s="74">
        <f>Prehlad!N28</f>
        <v>0</v>
      </c>
      <c r="G13" s="74">
        <f>Prehlad!W28</f>
        <v>780.048</v>
      </c>
    </row>
    <row r="14" spans="1:30">
      <c r="A14" s="72" t="s">
        <v>210</v>
      </c>
      <c r="B14" s="2">
        <f>Prehlad!H35</f>
        <v>0</v>
      </c>
      <c r="C14" s="2">
        <f>Prehlad!I35</f>
        <v>0</v>
      </c>
      <c r="D14" s="2">
        <f>Prehlad!J35</f>
        <v>0</v>
      </c>
      <c r="E14" s="73">
        <f>Prehlad!L35</f>
        <v>146.55559400000001</v>
      </c>
      <c r="F14" s="74">
        <f>Prehlad!N35</f>
        <v>0</v>
      </c>
      <c r="G14" s="74">
        <f>Prehlad!W35</f>
        <v>672.08900000000006</v>
      </c>
    </row>
    <row r="15" spans="1:30">
      <c r="A15" s="72" t="s">
        <v>228</v>
      </c>
      <c r="B15" s="2">
        <f>Prehlad!H39</f>
        <v>0</v>
      </c>
      <c r="C15" s="2">
        <f>Prehlad!I39</f>
        <v>0</v>
      </c>
      <c r="D15" s="2">
        <f>Prehlad!J39</f>
        <v>0</v>
      </c>
      <c r="E15" s="73">
        <f>Prehlad!L39</f>
        <v>5.3043999999999993</v>
      </c>
      <c r="F15" s="74">
        <f>Prehlad!N39</f>
        <v>0</v>
      </c>
      <c r="G15" s="74">
        <f>Prehlad!W39</f>
        <v>202.64</v>
      </c>
    </row>
    <row r="16" spans="1:30">
      <c r="A16" s="72" t="s">
        <v>234</v>
      </c>
      <c r="B16" s="2">
        <f>Prehlad!H44</f>
        <v>0</v>
      </c>
      <c r="C16" s="2">
        <f>Prehlad!I44</f>
        <v>0</v>
      </c>
      <c r="D16" s="2">
        <f>Prehlad!J44</f>
        <v>0</v>
      </c>
      <c r="E16" s="73">
        <f>Prehlad!L44</f>
        <v>0</v>
      </c>
      <c r="F16" s="74">
        <f>Prehlad!N44</f>
        <v>0</v>
      </c>
      <c r="G16" s="74">
        <f>Prehlad!W44</f>
        <v>686.48699999999997</v>
      </c>
    </row>
    <row r="17" spans="1:7">
      <c r="A17" s="72" t="s">
        <v>248</v>
      </c>
      <c r="B17" s="2">
        <f>Prehlad!H46</f>
        <v>0</v>
      </c>
      <c r="C17" s="2">
        <f>Prehlad!I46</f>
        <v>0</v>
      </c>
      <c r="D17" s="2">
        <f>Prehlad!J46</f>
        <v>0</v>
      </c>
      <c r="E17" s="73">
        <f>Prehlad!L46</f>
        <v>1470.6331381999998</v>
      </c>
      <c r="F17" s="74">
        <f>Prehlad!N46</f>
        <v>0</v>
      </c>
      <c r="G17" s="74">
        <f>Prehlad!W46</f>
        <v>2503.12</v>
      </c>
    </row>
    <row r="19" spans="1:7">
      <c r="A19" s="72" t="s">
        <v>250</v>
      </c>
      <c r="B19" s="2">
        <f>Prehlad!H51</f>
        <v>0</v>
      </c>
      <c r="C19" s="2">
        <f>Prehlad!I51</f>
        <v>0</v>
      </c>
      <c r="D19" s="2">
        <f>Prehlad!J51</f>
        <v>0</v>
      </c>
      <c r="E19" s="73">
        <f>Prehlad!L51</f>
        <v>3.1519999999999999E-2</v>
      </c>
      <c r="F19" s="74">
        <f>Prehlad!N51</f>
        <v>0</v>
      </c>
      <c r="G19" s="74">
        <f>Prehlad!W51</f>
        <v>274.22399999999999</v>
      </c>
    </row>
    <row r="20" spans="1:7">
      <c r="A20" s="72" t="s">
        <v>259</v>
      </c>
      <c r="B20" s="2">
        <f>Prehlad!H63</f>
        <v>0</v>
      </c>
      <c r="C20" s="2">
        <f>Prehlad!I63</f>
        <v>0</v>
      </c>
      <c r="D20" s="2">
        <f>Prehlad!J63</f>
        <v>0</v>
      </c>
      <c r="E20" s="73">
        <f>Prehlad!L63</f>
        <v>10.545733599999998</v>
      </c>
      <c r="F20" s="74">
        <f>Prehlad!N63</f>
        <v>0</v>
      </c>
      <c r="G20" s="74">
        <f>Prehlad!W63</f>
        <v>352.12600000000003</v>
      </c>
    </row>
    <row r="21" spans="1:7">
      <c r="A21" s="72" t="s">
        <v>303</v>
      </c>
      <c r="B21" s="2">
        <f>Prehlad!H65</f>
        <v>0</v>
      </c>
      <c r="C21" s="2">
        <f>Prehlad!I65</f>
        <v>0</v>
      </c>
      <c r="D21" s="2">
        <f>Prehlad!J65</f>
        <v>0</v>
      </c>
      <c r="E21" s="73">
        <f>Prehlad!L65</f>
        <v>10.577253599999999</v>
      </c>
      <c r="F21" s="74">
        <f>Prehlad!N65</f>
        <v>0</v>
      </c>
      <c r="G21" s="74">
        <f>Prehlad!W65</f>
        <v>626.35</v>
      </c>
    </row>
    <row r="23" spans="1:7">
      <c r="A23" s="72" t="s">
        <v>305</v>
      </c>
      <c r="B23" s="2">
        <f>Prehlad!H72</f>
        <v>0</v>
      </c>
      <c r="C23" s="2">
        <f>Prehlad!I72</f>
        <v>0</v>
      </c>
      <c r="D23" s="2">
        <f>Prehlad!J72</f>
        <v>0</v>
      </c>
      <c r="E23" s="73">
        <f>Prehlad!L72</f>
        <v>24.763527000000003</v>
      </c>
      <c r="F23" s="74">
        <f>Prehlad!N72</f>
        <v>0</v>
      </c>
      <c r="G23" s="74">
        <f>Prehlad!W72</f>
        <v>331.47800000000001</v>
      </c>
    </row>
    <row r="24" spans="1:7">
      <c r="A24" s="72" t="s">
        <v>324</v>
      </c>
      <c r="B24" s="2">
        <f>Prehlad!H74</f>
        <v>0</v>
      </c>
      <c r="C24" s="2">
        <f>Prehlad!I74</f>
        <v>0</v>
      </c>
      <c r="D24" s="2">
        <f>Prehlad!J74</f>
        <v>0</v>
      </c>
      <c r="E24" s="73">
        <f>Prehlad!L74</f>
        <v>24.763527000000003</v>
      </c>
      <c r="F24" s="74">
        <f>Prehlad!N74</f>
        <v>0</v>
      </c>
      <c r="G24" s="74">
        <f>Prehlad!W74</f>
        <v>331.47800000000001</v>
      </c>
    </row>
    <row r="27" spans="1:7">
      <c r="A27" s="72" t="s">
        <v>325</v>
      </c>
      <c r="B27" s="2">
        <f>Prehlad!H76</f>
        <v>0</v>
      </c>
      <c r="C27" s="2">
        <f>Prehlad!I76</f>
        <v>0</v>
      </c>
      <c r="D27" s="2">
        <f>Prehlad!J76</f>
        <v>0</v>
      </c>
      <c r="E27" s="73">
        <f>Prehlad!L76</f>
        <v>1505.9739187999999</v>
      </c>
      <c r="F27" s="74">
        <f>Prehlad!N76</f>
        <v>0</v>
      </c>
      <c r="G27" s="74">
        <f>Prehlad!W76</f>
        <v>3460.9479999999999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tabSelected="1" workbookViewId="0"/>
  </sheetViews>
  <sheetFormatPr defaultColWidth="9.109375" defaultRowHeight="13.2"/>
  <cols>
    <col min="1" max="1" width="0.6640625" style="3" customWidth="1"/>
    <col min="2" max="2" width="3.6640625" style="3" customWidth="1"/>
    <col min="3" max="3" width="6.88671875" style="3" customWidth="1"/>
    <col min="4" max="6" width="14" style="3" customWidth="1"/>
    <col min="7" max="7" width="3.88671875" style="3" customWidth="1"/>
    <col min="8" max="8" width="22.6640625" style="3" customWidth="1"/>
    <col min="9" max="9" width="14" style="3" customWidth="1"/>
    <col min="10" max="10" width="4.33203125" style="3" customWidth="1"/>
    <col min="11" max="11" width="19.6640625" style="3" customWidth="1"/>
    <col min="12" max="12" width="9.6640625" style="3" customWidth="1"/>
    <col min="13" max="13" width="14" style="3" customWidth="1"/>
    <col min="14" max="14" width="0.6640625" style="3" customWidth="1"/>
    <col min="15" max="15" width="1.44140625" style="3" customWidth="1"/>
    <col min="16" max="23" width="9.109375" style="3"/>
    <col min="24" max="25" width="5.6640625" style="3" customWidth="1"/>
    <col min="26" max="26" width="6.5546875" style="3" customWidth="1"/>
    <col min="27" max="27" width="21.44140625" style="3" customWidth="1"/>
    <col min="28" max="28" width="4.33203125" style="3" customWidth="1"/>
    <col min="29" max="29" width="8.33203125" style="3" customWidth="1"/>
    <col min="30" max="30" width="8.6640625" style="3" customWidth="1"/>
    <col min="31" max="1024" width="9.109375" style="3"/>
  </cols>
  <sheetData>
    <row r="1" spans="2:30" ht="28.5" customHeight="1">
      <c r="B1" s="4" t="s">
        <v>121</v>
      </c>
      <c r="C1" s="4"/>
      <c r="D1" s="4"/>
      <c r="E1" s="4"/>
      <c r="F1" s="4"/>
      <c r="G1" s="4"/>
      <c r="H1" s="5" t="str">
        <f>CONCATENATE(AA2," ",AB2," ",AC2," ",AD2)</f>
        <v xml:space="preserve">Krycí list rozpočtu v EUR  </v>
      </c>
      <c r="I1" s="4"/>
      <c r="J1" s="4"/>
      <c r="K1" s="4"/>
      <c r="L1" s="4"/>
      <c r="M1" s="4"/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2:30" ht="18" customHeight="1">
      <c r="B2" s="6" t="s">
        <v>122</v>
      </c>
      <c r="C2" s="7"/>
      <c r="D2" s="7"/>
      <c r="E2" s="7"/>
      <c r="F2" s="7"/>
      <c r="G2" s="8" t="s">
        <v>70</v>
      </c>
      <c r="H2" s="7"/>
      <c r="I2" s="7"/>
      <c r="J2" s="8" t="s">
        <v>71</v>
      </c>
      <c r="K2" s="7"/>
      <c r="L2" s="7"/>
      <c r="M2" s="50"/>
      <c r="Z2" s="69" t="s">
        <v>10</v>
      </c>
      <c r="AA2" s="70" t="s">
        <v>72</v>
      </c>
      <c r="AB2" s="70" t="s">
        <v>12</v>
      </c>
      <c r="AC2" s="70"/>
      <c r="AD2" s="71"/>
    </row>
    <row r="3" spans="2:30" ht="18" customHeight="1">
      <c r="B3" s="9" t="s">
        <v>123</v>
      </c>
      <c r="C3" s="10"/>
      <c r="D3" s="10"/>
      <c r="E3" s="10"/>
      <c r="F3" s="10"/>
      <c r="G3" s="11" t="s">
        <v>124</v>
      </c>
      <c r="H3" s="10"/>
      <c r="I3" s="10"/>
      <c r="J3" s="11" t="s">
        <v>73</v>
      </c>
      <c r="K3" s="10" t="s">
        <v>125</v>
      </c>
      <c r="L3" s="10"/>
      <c r="M3" s="51"/>
      <c r="Z3" s="69" t="s">
        <v>13</v>
      </c>
      <c r="AA3" s="70" t="s">
        <v>74</v>
      </c>
      <c r="AB3" s="70" t="s">
        <v>12</v>
      </c>
      <c r="AC3" s="70" t="s">
        <v>15</v>
      </c>
      <c r="AD3" s="71" t="s">
        <v>16</v>
      </c>
    </row>
    <row r="4" spans="2:30" ht="18" customHeight="1">
      <c r="B4" s="12"/>
      <c r="C4" s="13"/>
      <c r="D4" s="13"/>
      <c r="E4" s="13"/>
      <c r="F4" s="13"/>
      <c r="G4" s="14"/>
      <c r="H4" s="13"/>
      <c r="I4" s="13"/>
      <c r="J4" s="14" t="s">
        <v>75</v>
      </c>
      <c r="K4" s="13" t="s">
        <v>126</v>
      </c>
      <c r="L4" s="13" t="s">
        <v>76</v>
      </c>
      <c r="M4" s="52"/>
      <c r="Z4" s="69" t="s">
        <v>17</v>
      </c>
      <c r="AA4" s="70" t="s">
        <v>77</v>
      </c>
      <c r="AB4" s="70" t="s">
        <v>12</v>
      </c>
      <c r="AC4" s="70"/>
      <c r="AD4" s="71"/>
    </row>
    <row r="5" spans="2:30" ht="18" customHeight="1">
      <c r="B5" s="6" t="s">
        <v>78</v>
      </c>
      <c r="C5" s="7"/>
      <c r="D5" s="7"/>
      <c r="E5" s="7"/>
      <c r="F5" s="7"/>
      <c r="G5" s="15"/>
      <c r="H5" s="7"/>
      <c r="I5" s="7"/>
      <c r="J5" s="7" t="s">
        <v>79</v>
      </c>
      <c r="K5" s="7"/>
      <c r="L5" s="7" t="s">
        <v>80</v>
      </c>
      <c r="M5" s="50"/>
      <c r="Z5" s="69" t="s">
        <v>19</v>
      </c>
      <c r="AA5" s="70" t="s">
        <v>74</v>
      </c>
      <c r="AB5" s="70" t="s">
        <v>12</v>
      </c>
      <c r="AC5" s="70" t="s">
        <v>15</v>
      </c>
      <c r="AD5" s="71" t="s">
        <v>16</v>
      </c>
    </row>
    <row r="6" spans="2:30" ht="18" customHeight="1">
      <c r="B6" s="9" t="s">
        <v>81</v>
      </c>
      <c r="C6" s="10"/>
      <c r="D6" s="10" t="s">
        <v>127</v>
      </c>
      <c r="E6" s="10"/>
      <c r="F6" s="10"/>
      <c r="G6" s="16" t="s">
        <v>128</v>
      </c>
      <c r="H6" s="10"/>
      <c r="I6" s="10"/>
      <c r="J6" s="10" t="s">
        <v>79</v>
      </c>
      <c r="K6" s="10"/>
      <c r="L6" s="10" t="s">
        <v>80</v>
      </c>
      <c r="M6" s="51"/>
    </row>
    <row r="7" spans="2:30" ht="18" customHeight="1">
      <c r="B7" s="12" t="s">
        <v>82</v>
      </c>
      <c r="C7" s="13"/>
      <c r="D7" s="13" t="s">
        <v>129</v>
      </c>
      <c r="E7" s="13"/>
      <c r="F7" s="13"/>
      <c r="G7" s="17" t="s">
        <v>128</v>
      </c>
      <c r="H7" s="13"/>
      <c r="I7" s="13"/>
      <c r="J7" s="13" t="s">
        <v>79</v>
      </c>
      <c r="K7" s="13">
        <v>34635114</v>
      </c>
      <c r="L7" s="13" t="s">
        <v>80</v>
      </c>
      <c r="M7" s="52">
        <v>1121157631</v>
      </c>
    </row>
    <row r="8" spans="2:30" ht="18" customHeight="1">
      <c r="B8" s="18"/>
      <c r="C8" s="19"/>
      <c r="D8" s="20"/>
      <c r="E8" s="21"/>
      <c r="F8" s="22">
        <f>IF(B8&lt;&gt;0,ROUND($M$26/B8,0),0)</f>
        <v>0</v>
      </c>
      <c r="G8" s="15"/>
      <c r="H8" s="19"/>
      <c r="I8" s="22">
        <f>IF(G8&lt;&gt;0,ROUND($M$26/G8,0),0)</f>
        <v>0</v>
      </c>
      <c r="J8" s="8"/>
      <c r="K8" s="19"/>
      <c r="L8" s="21"/>
      <c r="M8" s="53">
        <f>IF(J8&lt;&gt;0,ROUND($M$26/J8,0),0)</f>
        <v>0</v>
      </c>
    </row>
    <row r="9" spans="2:30" ht="18" customHeight="1">
      <c r="B9" s="23"/>
      <c r="C9" s="24"/>
      <c r="D9" s="25"/>
      <c r="E9" s="26"/>
      <c r="F9" s="27">
        <f>IF(B9&lt;&gt;0,ROUND($M$26/B9,0),0)</f>
        <v>0</v>
      </c>
      <c r="G9" s="28"/>
      <c r="H9" s="24"/>
      <c r="I9" s="27">
        <f>IF(G9&lt;&gt;0,ROUND($M$26/G9,0),0)</f>
        <v>0</v>
      </c>
      <c r="J9" s="28"/>
      <c r="K9" s="24"/>
      <c r="L9" s="26"/>
      <c r="M9" s="54">
        <f>IF(J9&lt;&gt;0,ROUND($M$26/J9,0),0)</f>
        <v>0</v>
      </c>
    </row>
    <row r="10" spans="2:30" ht="18" customHeight="1">
      <c r="B10" s="29" t="s">
        <v>83</v>
      </c>
      <c r="C10" s="30" t="s">
        <v>84</v>
      </c>
      <c r="D10" s="31" t="s">
        <v>28</v>
      </c>
      <c r="E10" s="31" t="s">
        <v>85</v>
      </c>
      <c r="F10" s="32" t="s">
        <v>86</v>
      </c>
      <c r="G10" s="29" t="s">
        <v>87</v>
      </c>
      <c r="H10" s="148" t="s">
        <v>88</v>
      </c>
      <c r="I10" s="148"/>
      <c r="J10" s="29" t="s">
        <v>89</v>
      </c>
      <c r="K10" s="148" t="s">
        <v>90</v>
      </c>
      <c r="L10" s="148"/>
      <c r="M10" s="148"/>
    </row>
    <row r="11" spans="2:30" ht="18" customHeight="1">
      <c r="B11" s="33">
        <v>1</v>
      </c>
      <c r="C11" s="34" t="s">
        <v>91</v>
      </c>
      <c r="D11" s="129">
        <f>Prehlad!H46</f>
        <v>0</v>
      </c>
      <c r="E11" s="129">
        <f>Prehlad!I46</f>
        <v>0</v>
      </c>
      <c r="F11" s="130">
        <f>D11+E11</f>
        <v>0</v>
      </c>
      <c r="G11" s="33">
        <v>6</v>
      </c>
      <c r="H11" s="34" t="s">
        <v>130</v>
      </c>
      <c r="I11" s="130">
        <v>0</v>
      </c>
      <c r="J11" s="33">
        <v>11</v>
      </c>
      <c r="K11" s="55" t="s">
        <v>133</v>
      </c>
      <c r="L11" s="56">
        <v>0</v>
      </c>
      <c r="M11" s="130">
        <f>ROUND(((D11+E11+D12+E12+D13)*L11),2)</f>
        <v>0</v>
      </c>
    </row>
    <row r="12" spans="2:30" ht="18" customHeight="1">
      <c r="B12" s="35">
        <v>2</v>
      </c>
      <c r="C12" s="36" t="s">
        <v>92</v>
      </c>
      <c r="D12" s="131">
        <f>Prehlad!H65</f>
        <v>0</v>
      </c>
      <c r="E12" s="131">
        <f>Prehlad!I65</f>
        <v>0</v>
      </c>
      <c r="F12" s="130">
        <f>D12+E12</f>
        <v>0</v>
      </c>
      <c r="G12" s="35">
        <v>7</v>
      </c>
      <c r="H12" s="36" t="s">
        <v>131</v>
      </c>
      <c r="I12" s="132">
        <v>0</v>
      </c>
      <c r="J12" s="35">
        <v>12</v>
      </c>
      <c r="K12" s="57" t="s">
        <v>134</v>
      </c>
      <c r="L12" s="58">
        <v>0</v>
      </c>
      <c r="M12" s="132">
        <f>ROUND(((D11+E11+D12+E12+D13)*L12),2)</f>
        <v>0</v>
      </c>
    </row>
    <row r="13" spans="2:30" ht="18" customHeight="1">
      <c r="B13" s="35">
        <v>3</v>
      </c>
      <c r="C13" s="36" t="s">
        <v>93</v>
      </c>
      <c r="D13" s="131">
        <f>Prehlad!H74</f>
        <v>0</v>
      </c>
      <c r="E13" s="131">
        <f>Prehlad!I74</f>
        <v>0</v>
      </c>
      <c r="F13" s="130">
        <f>D13+E13</f>
        <v>0</v>
      </c>
      <c r="G13" s="35">
        <v>8</v>
      </c>
      <c r="H13" s="36" t="s">
        <v>132</v>
      </c>
      <c r="I13" s="132">
        <v>0</v>
      </c>
      <c r="J13" s="35">
        <v>13</v>
      </c>
      <c r="K13" s="57" t="s">
        <v>135</v>
      </c>
      <c r="L13" s="58">
        <v>0</v>
      </c>
      <c r="M13" s="132">
        <f>ROUND(((D11+E11+D12+E12+D13)*L13),2)</f>
        <v>0</v>
      </c>
    </row>
    <row r="14" spans="2:30" ht="18" customHeight="1">
      <c r="B14" s="35">
        <v>4</v>
      </c>
      <c r="C14" s="36" t="s">
        <v>94</v>
      </c>
      <c r="D14" s="131"/>
      <c r="E14" s="131"/>
      <c r="F14" s="133">
        <f>D14+E14</f>
        <v>0</v>
      </c>
      <c r="G14" s="35">
        <v>9</v>
      </c>
      <c r="H14" s="36" t="s">
        <v>0</v>
      </c>
      <c r="I14" s="132">
        <v>0</v>
      </c>
      <c r="J14" s="35">
        <v>14</v>
      </c>
      <c r="K14" s="57" t="s">
        <v>0</v>
      </c>
      <c r="L14" s="58">
        <v>0</v>
      </c>
      <c r="M14" s="132">
        <f>ROUND(((D11+E11+D12+E12+D13+E13)*L14),2)</f>
        <v>0</v>
      </c>
    </row>
    <row r="15" spans="2:30" ht="18" customHeight="1">
      <c r="B15" s="37">
        <v>5</v>
      </c>
      <c r="C15" s="38" t="s">
        <v>95</v>
      </c>
      <c r="D15" s="134">
        <f>SUM(D11:D14)</f>
        <v>0</v>
      </c>
      <c r="E15" s="135">
        <f>SUM(E11:E14)</f>
        <v>0</v>
      </c>
      <c r="F15" s="136">
        <f>SUM(F11:F14)</f>
        <v>0</v>
      </c>
      <c r="G15" s="39">
        <v>10</v>
      </c>
      <c r="H15" s="40" t="s">
        <v>96</v>
      </c>
      <c r="I15" s="136">
        <f>SUM(I11:I14)</f>
        <v>0</v>
      </c>
      <c r="J15" s="37">
        <v>15</v>
      </c>
      <c r="K15" s="59"/>
      <c r="L15" s="60" t="s">
        <v>97</v>
      </c>
      <c r="M15" s="136">
        <f>SUM(M11:M14)</f>
        <v>0</v>
      </c>
    </row>
    <row r="16" spans="2:30" ht="18" customHeight="1">
      <c r="B16" s="147" t="s">
        <v>98</v>
      </c>
      <c r="C16" s="147"/>
      <c r="D16" s="147"/>
      <c r="E16" s="147"/>
      <c r="F16" s="41"/>
      <c r="G16" s="149" t="s">
        <v>99</v>
      </c>
      <c r="H16" s="149"/>
      <c r="I16" s="149"/>
      <c r="J16" s="29" t="s">
        <v>100</v>
      </c>
      <c r="K16" s="148" t="s">
        <v>101</v>
      </c>
      <c r="L16" s="148"/>
      <c r="M16" s="148"/>
    </row>
    <row r="17" spans="2:13" ht="18" customHeight="1">
      <c r="B17" s="42"/>
      <c r="C17" s="43" t="s">
        <v>102</v>
      </c>
      <c r="D17" s="43"/>
      <c r="E17" s="43" t="s">
        <v>103</v>
      </c>
      <c r="F17" s="44"/>
      <c r="G17" s="42"/>
      <c r="H17" s="4"/>
      <c r="I17" s="61"/>
      <c r="J17" s="35">
        <v>16</v>
      </c>
      <c r="K17" s="57" t="s">
        <v>104</v>
      </c>
      <c r="L17" s="62"/>
      <c r="M17" s="132">
        <v>0</v>
      </c>
    </row>
    <row r="18" spans="2:13" ht="18" customHeight="1">
      <c r="B18" s="45"/>
      <c r="C18" s="4" t="s">
        <v>105</v>
      </c>
      <c r="D18" s="4"/>
      <c r="E18" s="4"/>
      <c r="F18" s="46"/>
      <c r="G18" s="45"/>
      <c r="H18" s="4" t="s">
        <v>102</v>
      </c>
      <c r="I18" s="61"/>
      <c r="J18" s="35">
        <v>17</v>
      </c>
      <c r="K18" s="57" t="s">
        <v>136</v>
      </c>
      <c r="L18" s="62"/>
      <c r="M18" s="132">
        <v>0</v>
      </c>
    </row>
    <row r="19" spans="2:13" ht="18" customHeight="1">
      <c r="B19" s="45"/>
      <c r="C19" s="4"/>
      <c r="D19" s="4"/>
      <c r="E19" s="4"/>
      <c r="F19" s="46"/>
      <c r="G19" s="45"/>
      <c r="H19" s="47"/>
      <c r="I19" s="61"/>
      <c r="J19" s="35">
        <v>18</v>
      </c>
      <c r="K19" s="57" t="s">
        <v>137</v>
      </c>
      <c r="L19" s="62"/>
      <c r="M19" s="132">
        <v>0</v>
      </c>
    </row>
    <row r="20" spans="2:13" ht="18" customHeight="1">
      <c r="B20" s="45"/>
      <c r="C20" s="4"/>
      <c r="D20" s="4"/>
      <c r="E20" s="4"/>
      <c r="F20" s="46"/>
      <c r="G20" s="45"/>
      <c r="H20" s="43" t="s">
        <v>103</v>
      </c>
      <c r="I20" s="61"/>
      <c r="J20" s="35">
        <v>19</v>
      </c>
      <c r="K20" s="57" t="s">
        <v>0</v>
      </c>
      <c r="L20" s="62"/>
      <c r="M20" s="132">
        <v>0</v>
      </c>
    </row>
    <row r="21" spans="2:13" ht="18" customHeight="1">
      <c r="B21" s="42"/>
      <c r="C21" s="4"/>
      <c r="D21" s="4"/>
      <c r="E21" s="4"/>
      <c r="F21" s="4"/>
      <c r="G21" s="42"/>
      <c r="H21" s="4" t="s">
        <v>105</v>
      </c>
      <c r="I21" s="61"/>
      <c r="J21" s="37">
        <v>20</v>
      </c>
      <c r="K21" s="59"/>
      <c r="L21" s="60" t="s">
        <v>106</v>
      </c>
      <c r="M21" s="136">
        <f>SUM(M17:M20)</f>
        <v>0</v>
      </c>
    </row>
    <row r="22" spans="2:13" ht="18" customHeight="1">
      <c r="B22" s="147" t="s">
        <v>107</v>
      </c>
      <c r="C22" s="147"/>
      <c r="D22" s="147"/>
      <c r="E22" s="147"/>
      <c r="F22" s="41"/>
      <c r="G22" s="42"/>
      <c r="H22" s="4"/>
      <c r="I22" s="61"/>
      <c r="J22" s="29" t="s">
        <v>108</v>
      </c>
      <c r="K22" s="148" t="s">
        <v>109</v>
      </c>
      <c r="L22" s="148"/>
      <c r="M22" s="148"/>
    </row>
    <row r="23" spans="2:13" ht="18" customHeight="1">
      <c r="B23" s="42"/>
      <c r="C23" s="43" t="s">
        <v>102</v>
      </c>
      <c r="D23" s="43"/>
      <c r="E23" s="43" t="s">
        <v>103</v>
      </c>
      <c r="F23" s="44"/>
      <c r="G23" s="42"/>
      <c r="H23" s="4"/>
      <c r="I23" s="61"/>
      <c r="J23" s="33">
        <v>21</v>
      </c>
      <c r="K23" s="55"/>
      <c r="L23" s="63" t="s">
        <v>110</v>
      </c>
      <c r="M23" s="130">
        <f>ROUND(F15,2)+I15+M15+M21</f>
        <v>0</v>
      </c>
    </row>
    <row r="24" spans="2:13" ht="18" customHeight="1">
      <c r="B24" s="45"/>
      <c r="C24" s="4" t="s">
        <v>105</v>
      </c>
      <c r="D24" s="4"/>
      <c r="E24" s="4"/>
      <c r="F24" s="46"/>
      <c r="G24" s="42"/>
      <c r="H24" s="4"/>
      <c r="I24" s="61"/>
      <c r="J24" s="35">
        <v>22</v>
      </c>
      <c r="K24" s="57" t="s">
        <v>138</v>
      </c>
      <c r="L24" s="137">
        <f>M23-L25</f>
        <v>0</v>
      </c>
      <c r="M24" s="132">
        <f>ROUND((L24*20)/100,2)</f>
        <v>0</v>
      </c>
    </row>
    <row r="25" spans="2:13" ht="18" customHeight="1">
      <c r="B25" s="45"/>
      <c r="C25" s="4"/>
      <c r="D25" s="4"/>
      <c r="E25" s="4"/>
      <c r="F25" s="46"/>
      <c r="G25" s="42"/>
      <c r="H25" s="4"/>
      <c r="I25" s="61"/>
      <c r="J25" s="35">
        <v>23</v>
      </c>
      <c r="K25" s="57" t="s">
        <v>139</v>
      </c>
      <c r="L25" s="137">
        <f>SUMIF(Prehlad!O11:O9999,0,Prehlad!J11:J9999)</f>
        <v>0</v>
      </c>
      <c r="M25" s="132">
        <f>ROUND((L25*0)/100,1)</f>
        <v>0</v>
      </c>
    </row>
    <row r="26" spans="2:13" ht="18" customHeight="1">
      <c r="B26" s="45"/>
      <c r="C26" s="4"/>
      <c r="D26" s="4"/>
      <c r="E26" s="4"/>
      <c r="F26" s="46"/>
      <c r="G26" s="42"/>
      <c r="H26" s="4"/>
      <c r="I26" s="61"/>
      <c r="J26" s="37">
        <v>24</v>
      </c>
      <c r="K26" s="59"/>
      <c r="L26" s="60" t="s">
        <v>111</v>
      </c>
      <c r="M26" s="136">
        <f>M23+M24+M25</f>
        <v>0</v>
      </c>
    </row>
    <row r="27" spans="2:13" ht="17.100000000000001" customHeight="1">
      <c r="B27" s="48"/>
      <c r="C27" s="49"/>
      <c r="D27" s="49"/>
      <c r="E27" s="49"/>
      <c r="F27" s="49"/>
      <c r="G27" s="48"/>
      <c r="H27" s="49"/>
      <c r="I27" s="64"/>
      <c r="J27" s="65" t="s">
        <v>112</v>
      </c>
      <c r="K27" s="66" t="s">
        <v>140</v>
      </c>
      <c r="L27" s="67"/>
      <c r="M27" s="68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jan</cp:lastModifiedBy>
  <cp:revision>2</cp:revision>
  <cp:lastPrinted>2019-05-20T14:23:00Z</cp:lastPrinted>
  <dcterms:created xsi:type="dcterms:W3CDTF">1999-04-06T07:39:00Z</dcterms:created>
  <dcterms:modified xsi:type="dcterms:W3CDTF">2024-04-02T17:38:06Z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