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\OneDrive\Počítač\A - Žiadosti\4.1\Žiadosti\Koch\Obstarávanie 15.01.2024\Obstarávanie\Súťaž\Stavba\Zadanie\"/>
    </mc:Choice>
  </mc:AlternateContent>
  <bookViews>
    <workbookView xWindow="0" yWindow="0" windowWidth="23040" windowHeight="8496" tabRatio="500" activeTab="3"/>
  </bookViews>
  <sheets>
    <sheet name="Prehlad" sheetId="3" r:id="rId1"/>
    <sheet name="Figury" sheetId="4" r:id="rId2"/>
    <sheet name="Rekapitulacia" sheetId="5" r:id="rId3"/>
    <sheet name="Kryci list" sheetId="6" r:id="rId4"/>
  </sheets>
  <definedNames>
    <definedName name="_xlnm._FilterDatabase">#REF!</definedName>
    <definedName name="fakt1R">#REF!</definedName>
    <definedName name="_xlnm.Print_Titles" localSheetId="1">Figury!$8:$10</definedName>
    <definedName name="_xlnm.Print_Titles" localSheetId="0">Prehlad!$8:$10</definedName>
    <definedName name="_xlnm.Print_Titles" localSheetId="2">Rekapitulacia!$8:$10</definedName>
    <definedName name="_xlnm.Print_Area" localSheetId="1">Figury!$A:$D</definedName>
    <definedName name="_xlnm.Print_Area" localSheetId="3">'Kryci list'!$A:$M</definedName>
    <definedName name="_xlnm.Print_Area" localSheetId="0">Prehlad!$A:$AH</definedName>
    <definedName name="_xlnm.Print_Area" localSheetId="2">Rekapitulacia!$A:$G</definedName>
  </definedNames>
  <calcPr calcId="162913"/>
</workbook>
</file>

<file path=xl/calcChain.xml><?xml version="1.0" encoding="utf-8"?>
<calcChain xmlns="http://schemas.openxmlformats.org/spreadsheetml/2006/main">
  <c r="L25" i="6" l="1"/>
  <c r="M25" i="6" s="1"/>
  <c r="G20" i="5"/>
  <c r="F20" i="5"/>
  <c r="E20" i="5"/>
  <c r="C20" i="5"/>
  <c r="W40" i="3"/>
  <c r="N40" i="3"/>
  <c r="L40" i="3"/>
  <c r="I40" i="3"/>
  <c r="E11" i="6"/>
  <c r="G17" i="5"/>
  <c r="F17" i="5"/>
  <c r="E17" i="5"/>
  <c r="C17" i="5"/>
  <c r="W38" i="3"/>
  <c r="N38" i="3"/>
  <c r="L38" i="3"/>
  <c r="I38" i="3"/>
  <c r="G16" i="5"/>
  <c r="F16" i="5"/>
  <c r="E16" i="5"/>
  <c r="C16" i="5"/>
  <c r="B16" i="5"/>
  <c r="W36" i="3"/>
  <c r="N36" i="3"/>
  <c r="L36" i="3"/>
  <c r="I36" i="3"/>
  <c r="H36" i="3"/>
  <c r="N35" i="3"/>
  <c r="L35" i="3"/>
  <c r="J35" i="3"/>
  <c r="J36" i="3" s="1"/>
  <c r="H35" i="3"/>
  <c r="G15" i="5"/>
  <c r="F15" i="5"/>
  <c r="E15" i="5"/>
  <c r="C15" i="5"/>
  <c r="W32" i="3"/>
  <c r="N32" i="3"/>
  <c r="L32" i="3"/>
  <c r="I32" i="3"/>
  <c r="N31" i="3"/>
  <c r="L31" i="3"/>
  <c r="J31" i="3"/>
  <c r="H31" i="3"/>
  <c r="N30" i="3"/>
  <c r="L30" i="3"/>
  <c r="J30" i="3"/>
  <c r="J32" i="3" s="1"/>
  <c r="H30" i="3"/>
  <c r="H32" i="3" s="1"/>
  <c r="B15" i="5" s="1"/>
  <c r="N29" i="3"/>
  <c r="L29" i="3"/>
  <c r="J29" i="3"/>
  <c r="H29" i="3"/>
  <c r="G14" i="5"/>
  <c r="F14" i="5"/>
  <c r="E14" i="5"/>
  <c r="C14" i="5"/>
  <c r="B14" i="5"/>
  <c r="W26" i="3"/>
  <c r="N26" i="3"/>
  <c r="L26" i="3"/>
  <c r="I26" i="3"/>
  <c r="H26" i="3"/>
  <c r="N25" i="3"/>
  <c r="L25" i="3"/>
  <c r="J25" i="3"/>
  <c r="J26" i="3" s="1"/>
  <c r="H25" i="3"/>
  <c r="G13" i="5"/>
  <c r="F13" i="5"/>
  <c r="E13" i="5"/>
  <c r="D13" i="5"/>
  <c r="C13" i="5"/>
  <c r="W22" i="3"/>
  <c r="N22" i="3"/>
  <c r="L22" i="3"/>
  <c r="J22" i="3"/>
  <c r="E22" i="3" s="1"/>
  <c r="I22" i="3"/>
  <c r="H22" i="3"/>
  <c r="B13" i="5" s="1"/>
  <c r="N21" i="3"/>
  <c r="L21" i="3"/>
  <c r="J21" i="3"/>
  <c r="H21" i="3"/>
  <c r="G12" i="5"/>
  <c r="F12" i="5"/>
  <c r="E12" i="5"/>
  <c r="C12" i="5"/>
  <c r="W18" i="3"/>
  <c r="N18" i="3"/>
  <c r="L18" i="3"/>
  <c r="I18" i="3"/>
  <c r="N17" i="3"/>
  <c r="L17" i="3"/>
  <c r="J17" i="3"/>
  <c r="H17" i="3"/>
  <c r="N16" i="3"/>
  <c r="L16" i="3"/>
  <c r="J16" i="3"/>
  <c r="H16" i="3"/>
  <c r="N15" i="3"/>
  <c r="L15" i="3"/>
  <c r="J15" i="3"/>
  <c r="H15" i="3"/>
  <c r="N14" i="3"/>
  <c r="L14" i="3"/>
  <c r="J14" i="3"/>
  <c r="J18" i="3" s="1"/>
  <c r="H14" i="3"/>
  <c r="H18" i="3" s="1"/>
  <c r="M21" i="6"/>
  <c r="I15" i="6"/>
  <c r="E15" i="6"/>
  <c r="F14" i="6"/>
  <c r="F13" i="6"/>
  <c r="F12" i="6"/>
  <c r="M9" i="6"/>
  <c r="I9" i="6"/>
  <c r="F9" i="6"/>
  <c r="M8" i="6"/>
  <c r="I8" i="6"/>
  <c r="F8" i="6"/>
  <c r="H1" i="6"/>
  <c r="B8" i="5"/>
  <c r="D8" i="3"/>
  <c r="E36" i="3" l="1"/>
  <c r="D16" i="5"/>
  <c r="E32" i="3"/>
  <c r="D15" i="5"/>
  <c r="E26" i="3"/>
  <c r="D14" i="5"/>
  <c r="B12" i="5"/>
  <c r="H38" i="3"/>
  <c r="E18" i="3"/>
  <c r="D12" i="5"/>
  <c r="J38" i="3"/>
  <c r="E38" i="3" l="1"/>
  <c r="J40" i="3"/>
  <c r="D17" i="5"/>
  <c r="D11" i="6"/>
  <c r="H40" i="3"/>
  <c r="B20" i="5" s="1"/>
  <c r="B17" i="5"/>
  <c r="M14" i="6" l="1"/>
  <c r="D15" i="6"/>
  <c r="M12" i="6"/>
  <c r="M11" i="6"/>
  <c r="M13" i="6"/>
  <c r="F11" i="6"/>
  <c r="F15" i="6" s="1"/>
  <c r="E40" i="3"/>
  <c r="D20" i="5"/>
  <c r="M15" i="6" l="1"/>
  <c r="M23" i="6" s="1"/>
  <c r="L24" i="6" l="1"/>
  <c r="M24" i="6" s="1"/>
  <c r="M26" i="6" s="1"/>
</calcChain>
</file>

<file path=xl/sharedStrings.xml><?xml version="1.0" encoding="utf-8"?>
<sst xmlns="http://schemas.openxmlformats.org/spreadsheetml/2006/main" count="372" uniqueCount="216">
  <si>
    <t xml:space="preserve"> </t>
  </si>
  <si>
    <t>DPH</t>
  </si>
  <si>
    <t xml:space="preserve">Odberateľ: 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</si>
  <si>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</si>
  <si>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</si>
  <si>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</si>
  <si>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</si>
  <si>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</si>
  <si>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</si>
  <si>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</si>
  <si>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</si>
  <si>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</si>
  <si>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</si>
  <si>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</si>
  <si>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</si>
  <si>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</si>
  <si>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</si>
  <si>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</si>
  <si>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</si>
  <si>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</si>
  <si>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</si>
  <si>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</si>
  <si>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</si>
  <si>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</si>
  <si>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</si>
  <si>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</si>
  <si>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</si>
  <si>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</si>
  <si>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</si>
  <si>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</si>
  <si>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</si>
  <si>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</si>
  <si>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</si>
  <si>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</si>
  <si>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</si>
  <si>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</si>
  <si>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</si>
  <si>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</si>
  <si>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</si>
  <si>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</si>
  <si>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</si>
  <si>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</si>
  <si>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</si>
  <si>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</si>
  <si>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</si>
  <si>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</si>
  <si>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</si>
  <si>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</si>
  <si>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</si>
  <si>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</si>
  <si>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</si>
  <si>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</si>
  <si>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</si>
  <si>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</si>
  <si>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</si>
  <si>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</si>
  <si>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</si>
  <si>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</si>
  <si>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</si>
  <si>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pre tlač</t>
  </si>
  <si>
    <t>produkcie</t>
  </si>
  <si>
    <t>ceny</t>
  </si>
  <si>
    <t>Názov figúry</t>
  </si>
  <si>
    <t>Popis figúry</t>
  </si>
  <si>
    <t>Aritmetický výraz</t>
  </si>
  <si>
    <t>Hodnota</t>
  </si>
  <si>
    <t>Rekapitulácia rozpočtu v</t>
  </si>
  <si>
    <t>Rekapitulácia splátky v</t>
  </si>
  <si>
    <t>Rekapitulácia výrobnej kalkulácie v</t>
  </si>
  <si>
    <t>Popis položky, stavebného dielu, remesla</t>
  </si>
  <si>
    <t>Miesto:</t>
  </si>
  <si>
    <t>Rozpočet:</t>
  </si>
  <si>
    <t>Krycí list rozpočtu v</t>
  </si>
  <si>
    <t>Spracoval:</t>
  </si>
  <si>
    <t>Krycí list splátky v</t>
  </si>
  <si>
    <t>Dňa:</t>
  </si>
  <si>
    <t>Zmluva č.:</t>
  </si>
  <si>
    <t>Krycí list výrobnej kalkulácie v</t>
  </si>
  <si>
    <t xml:space="preserve"> Odberateľ:</t>
  </si>
  <si>
    <t>IČO:</t>
  </si>
  <si>
    <t>DIČ:</t>
  </si>
  <si>
    <t xml:space="preserve"> Dodávateľ:</t>
  </si>
  <si>
    <t xml:space="preserve"> Projektant:</t>
  </si>
  <si>
    <t>A</t>
  </si>
  <si>
    <t xml:space="preserve"> ZRN</t>
  </si>
  <si>
    <t>Špecifikovaný materiál</t>
  </si>
  <si>
    <t>Spolu ZRN</t>
  </si>
  <si>
    <t>B</t>
  </si>
  <si>
    <t>IN - Individuálne náklady</t>
  </si>
  <si>
    <t>C</t>
  </si>
  <si>
    <t>NUS - náklady umiestnenia stavby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</si>
  <si>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</si>
  <si>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</si>
  <si>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</si>
  <si>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</si>
  <si>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</si>
  <si>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</si>
  <si>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 xml:space="preserve">Súčet riadkov 11 až 14: </t>
  </si>
  <si>
    <t>projektant, rozpočtár, cenár</t>
  </si>
  <si>
    <t>dodávateľ, zhotoviteľ</t>
  </si>
  <si>
    <t>D</t>
  </si>
  <si>
    <t>ON - ostatné náklady</t>
  </si>
  <si>
    <t>dátum:</t>
  </si>
  <si>
    <t>podpis:</t>
  </si>
  <si>
    <t xml:space="preserve"> Ostatné náklady uvedené v rozpočte</t>
  </si>
  <si>
    <t>pečiatka:</t>
  </si>
  <si>
    <t xml:space="preserve">Súčet riadkov 16 až 19: </t>
  </si>
  <si>
    <t>odberateľ, obstarávateľ</t>
  </si>
  <si>
    <t>E</t>
  </si>
  <si>
    <t>Celkové náklady</t>
  </si>
  <si>
    <t xml:space="preserve">Súčet riadkov 5, 10, 15 a 20: </t>
  </si>
  <si>
    <t xml:space="preserve">Súčet riadkov 21 až 23: </t>
  </si>
  <si>
    <t>F</t>
  </si>
  <si>
    <t xml:space="preserve">Spracoval: Chlpek Vladislav                        </t>
  </si>
  <si>
    <t xml:space="preserve">Projektant: VLADISLAV CHLPEK - DAVPROJEKT </t>
  </si>
  <si>
    <t xml:space="preserve">JKSO : </t>
  </si>
  <si>
    <t xml:space="preserve">Dodávateľ: Výberovým konaním </t>
  </si>
  <si>
    <t>Dátum: 19.03.2024</t>
  </si>
  <si>
    <t>Stavba : 2024 03 19 SKLAD KRMÍV, Bytča</t>
  </si>
  <si>
    <t>Objekt : Spevnené plochy</t>
  </si>
  <si>
    <t>DAVPROJEKT</t>
  </si>
  <si>
    <t xml:space="preserve"> DAVPROJEKT</t>
  </si>
  <si>
    <t xml:space="preserve"> Stavba : 2024 03 19 SKLAD KRMÍV, Bytča</t>
  </si>
  <si>
    <t xml:space="preserve"> Objekt : Spevnené plochy</t>
  </si>
  <si>
    <t>JKSO :</t>
  </si>
  <si>
    <t>Chlpek Vladislav</t>
  </si>
  <si>
    <t>19.03.2024</t>
  </si>
  <si>
    <t xml:space="preserve">Výberovým konaním </t>
  </si>
  <si>
    <t/>
  </si>
  <si>
    <t xml:space="preserve">VLADISLAV CHLPEK - DAVPROJEKT </t>
  </si>
  <si>
    <t xml:space="preserve"> Práce nadčas</t>
  </si>
  <si>
    <t xml:space="preserve"> Murárske výpomoce</t>
  </si>
  <si>
    <t xml:space="preserve"> Bez pevnej podlahy</t>
  </si>
  <si>
    <t xml:space="preserve"> Zariadenie staveniska</t>
  </si>
  <si>
    <t xml:space="preserve"> Prevádzkové vplyvy</t>
  </si>
  <si>
    <t xml:space="preserve"> Sťažené podmienky</t>
  </si>
  <si>
    <t xml:space="preserve"> Inžinierska činnosť</t>
  </si>
  <si>
    <t xml:space="preserve"> Projektové práce</t>
  </si>
  <si>
    <t xml:space="preserve"> DPH   20% z:</t>
  </si>
  <si>
    <t xml:space="preserve"> DPH    0% z:</t>
  </si>
  <si>
    <t xml:space="preserve"> Odpočet - prípočet</t>
  </si>
  <si>
    <t>Zaradenie</t>
  </si>
  <si>
    <t>pre KL</t>
  </si>
  <si>
    <t>Lev0</t>
  </si>
  <si>
    <t>pozícia</t>
  </si>
  <si>
    <t>PRÁCE A DODÁVKY HSV</t>
  </si>
  <si>
    <t>1 - ZEMNE PRÁCE</t>
  </si>
  <si>
    <t>253</t>
  </si>
  <si>
    <t>121104111</t>
  </si>
  <si>
    <t>Odstránenie ornice premiestnenie do 100m</t>
  </si>
  <si>
    <t>m3</t>
  </si>
  <si>
    <t xml:space="preserve">E/E1/0001           </t>
  </si>
  <si>
    <t>12110-4111</t>
  </si>
  <si>
    <t>45.11.21</t>
  </si>
  <si>
    <t>EK</t>
  </si>
  <si>
    <t>S</t>
  </si>
  <si>
    <t>272</t>
  </si>
  <si>
    <t>131030002</t>
  </si>
  <si>
    <t>Hĺbenie jám nezapažených strojne nad 100 m3</t>
  </si>
  <si>
    <t xml:space="preserve">E/E1/0002           </t>
  </si>
  <si>
    <t>13103-0002</t>
  </si>
  <si>
    <t>131201109</t>
  </si>
  <si>
    <t>Príplatok za lepivosť v horn. tr. 3</t>
  </si>
  <si>
    <t xml:space="preserve">E/E1/0003           </t>
  </si>
  <si>
    <t>13120-1109</t>
  </si>
  <si>
    <t>001</t>
  </si>
  <si>
    <t>162401113</t>
  </si>
  <si>
    <t>Vodor. premiestnenie výkop. horn. 1-4 nespevnená cesta do 1500 m</t>
  </si>
  <si>
    <t xml:space="preserve">E/E1/0004           </t>
  </si>
  <si>
    <t>16240-1113</t>
  </si>
  <si>
    <t xml:space="preserve">  .  .  </t>
  </si>
  <si>
    <t xml:space="preserve">1 - ZEMNE PRÁCE  spolu: </t>
  </si>
  <si>
    <t>4 - VODOROVNÉ KONŠTRUKCIE</t>
  </si>
  <si>
    <t>254</t>
  </si>
  <si>
    <t>451535111</t>
  </si>
  <si>
    <t>Podkladná vrstva hr. do 250 mm zo štrku</t>
  </si>
  <si>
    <t xml:space="preserve">E/E4/0005           </t>
  </si>
  <si>
    <t>45153-5111</t>
  </si>
  <si>
    <t>45.21.22</t>
  </si>
  <si>
    <t xml:space="preserve">4 - VODOROVNÉ KONŠTRUKCIE  spolu: </t>
  </si>
  <si>
    <t>5 - KOMUNIKÁCIE</t>
  </si>
  <si>
    <t>000</t>
  </si>
  <si>
    <t>57.217</t>
  </si>
  <si>
    <t>Podklad z kameniva spevneného cementom s rozprestretím a zhutnením</t>
  </si>
  <si>
    <t xml:space="preserve">E/E5/0006           </t>
  </si>
  <si>
    <t>45.00.00</t>
  </si>
  <si>
    <t xml:space="preserve">5 - KOMUNIKÁCIE  spolu: </t>
  </si>
  <si>
    <t>6 - ÚPRAVY POVRCHOV, PODLAHY, VÝPLNE</t>
  </si>
  <si>
    <t>011</t>
  </si>
  <si>
    <t>631315711</t>
  </si>
  <si>
    <t>Mazanina z betónu prostého tr. C25/30 hr. 12-24 cm</t>
  </si>
  <si>
    <t xml:space="preserve">E/E6/0007           </t>
  </si>
  <si>
    <t>63131-5711</t>
  </si>
  <si>
    <t>45.25.32</t>
  </si>
  <si>
    <t>631319165</t>
  </si>
  <si>
    <t>Príplatok za konečnú úpravu mazaniny hr. do 24 cm</t>
  </si>
  <si>
    <t xml:space="preserve">E/E6/0008           </t>
  </si>
  <si>
    <t>63131-9165</t>
  </si>
  <si>
    <t>631361821</t>
  </si>
  <si>
    <t>Výstuž betónových mazanín z ocele BSt 500 (10505)</t>
  </si>
  <si>
    <t>t</t>
  </si>
  <si>
    <t xml:space="preserve">E/E6/0009           </t>
  </si>
  <si>
    <t>63136-1821</t>
  </si>
  <si>
    <t xml:space="preserve">6 - ÚPRAVY POVRCHOV, PODLAHY, VÝPLNE  spolu: </t>
  </si>
  <si>
    <t>9 - OSTATNÉ KONŠTRUKCIE A PRÁCE</t>
  </si>
  <si>
    <t>221</t>
  </si>
  <si>
    <t>998224111</t>
  </si>
  <si>
    <t>Presun hmôt pre pozemné komunikácie, kryt betónový</t>
  </si>
  <si>
    <t xml:space="preserve">E/E9/0010           </t>
  </si>
  <si>
    <t>99822-4111</t>
  </si>
  <si>
    <t>45.23.12</t>
  </si>
  <si>
    <t xml:space="preserve">9 - OSTATNÉ KONŠTRUKCIE A PRÁCE  spolu: </t>
  </si>
  <si>
    <t xml:space="preserve">PRÁCE A DODÁVKY HSV  spolu: </t>
  </si>
  <si>
    <t>Za rozpočet celkom</t>
  </si>
  <si>
    <t>Spracoval: Chlpek Vladislav</t>
  </si>
  <si>
    <t>Figura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</si>
</sst>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#,##0&quot; Sk&quot;;[Red]\-#,##0&quot; Sk&quot;"/>
    <numFmt numFmtId="165" formatCode="_-* #,##0&quot; Sk&quot;_-;\-* #,##0&quot; Sk&quot;_-;_-* &quot;- Sk&quot;_-;_-@_-"/>
    <numFmt numFmtId="166" formatCode="#,##0\ _S_k"/>
    <numFmt numFmtId="167" formatCode="#,##0&quot; Sk&quot;"/>
    <numFmt numFmtId="168" formatCode="0.00\ %"/>
    <numFmt numFmtId="169" formatCode="#,##0.0000"/>
    <numFmt numFmtId="170" formatCode="#,##0\ "/>
    <numFmt numFmtId="171" formatCode="#,##0.00000"/>
    <numFmt numFmtId="172" formatCode="#,##0.000"/>
    <numFmt numFmtId="173" formatCode="#,##0.0"/>
  </numFmts>
  <fonts count="16">
    <font>
      <sz val="10"/>
      <name val="Arial"/>
      <charset val="238"/>
    </font>
    <font>
      <sz val="8"/>
      <name val="Arial Narrow"/>
      <charset val="238"/>
    </font>
    <font>
      <b/>
      <sz val="10"/>
      <name val="Arial Narrow"/>
      <charset val="238"/>
    </font>
    <font>
      <b/>
      <sz val="8"/>
      <name val="Arial Narrow"/>
      <charset val="238"/>
    </font>
    <font>
      <sz val="8"/>
      <color rgb="FFFFFFFF"/>
      <name val="Arial Narrow"/>
      <charset val="238"/>
    </font>
    <font>
      <b/>
      <sz val="8"/>
      <color rgb="FFFFFFFF"/>
      <name val="Arial Narrow"/>
      <charset val="238"/>
    </font>
    <font>
      <sz val="8"/>
      <color rgb="FF0000FF"/>
      <name val="Arial Narrow"/>
      <charset val="238"/>
    </font>
    <font>
      <b/>
      <sz val="7"/>
      <name val="Letter Gothic CE"/>
      <charset val="238"/>
    </font>
    <font>
      <sz val="10"/>
      <name val="Arial CE"/>
      <charset val="238"/>
    </font>
    <font>
      <sz val="11"/>
      <color rgb="FF000000"/>
      <name val="Calibri"/>
      <charset val="238"/>
    </font>
    <font>
      <sz val="11"/>
      <color rgb="FFFFFFFF"/>
      <name val="Calibri"/>
      <charset val="238"/>
    </font>
    <font>
      <b/>
      <sz val="11"/>
      <color rgb="FF000000"/>
      <name val="Calibri"/>
      <charset val="238"/>
    </font>
    <font>
      <b/>
      <sz val="18"/>
      <color rgb="FF333399"/>
      <name val="Cambria"/>
      <charset val="238"/>
    </font>
    <font>
      <sz val="11"/>
      <color rgb="FFFF0000"/>
      <name val="Calibri"/>
      <charset val="238"/>
    </font>
    <font>
      <sz val="10"/>
      <name val="Arial"/>
      <charset val="238"/>
    </font>
    <font>
      <b/>
      <sz val="8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A0E0E0"/>
        <bgColor rgb="FFA6CAF0"/>
      </patternFill>
    </fill>
    <fill>
      <patternFill patternType="solid">
        <fgColor rgb="FFA6CAF0"/>
        <bgColor rgb="FFA0E0E0"/>
      </patternFill>
    </fill>
    <fill>
      <patternFill patternType="solid">
        <fgColor rgb="FFFFFFC0"/>
        <bgColor rgb="FFFFFF99"/>
      </patternFill>
    </fill>
    <fill>
      <patternFill patternType="solid">
        <fgColor rgb="FFFF8080"/>
        <bgColor rgb="FFFF99CC"/>
      </patternFill>
    </fill>
    <fill>
      <patternFill patternType="solid">
        <fgColor rgb="FFC0C0C0"/>
        <bgColor rgb="FFA6CAF0"/>
      </patternFill>
    </fill>
    <fill>
      <patternFill patternType="solid">
        <fgColor rgb="FFFFFF99"/>
        <bgColor rgb="FFFFFFC0"/>
      </patternFill>
    </fill>
    <fill>
      <patternFill patternType="solid">
        <fgColor rgb="FFCC9CCC"/>
        <bgColor rgb="FFFF99CC"/>
      </patternFill>
    </fill>
    <fill>
      <patternFill patternType="solid">
        <fgColor rgb="FF996666"/>
        <bgColor rgb="FF666699"/>
      </patternFill>
    </fill>
    <fill>
      <patternFill patternType="solid">
        <fgColor rgb="FF999933"/>
        <bgColor rgb="FF969696"/>
      </patternFill>
    </fill>
  </fills>
  <borders count="54">
    <border>
      <left/>
      <right/>
      <top/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rgb="FF3333CC"/>
      </top>
      <bottom style="double">
        <color rgb="FF3333CC"/>
      </bottom>
      <diagonal/>
    </border>
  </borders>
  <cellStyleXfs count="32">
    <xf numFmtId="0" fontId="0" fillId="0" borderId="0"/>
    <xf numFmtId="0" fontId="8" fillId="0" borderId="0"/>
    <xf numFmtId="0" fontId="14" fillId="0" borderId="0" applyBorder="0">
      <alignment vertical="center"/>
    </xf>
    <xf numFmtId="0" fontId="9" fillId="4" borderId="0" applyBorder="0" applyProtection="0"/>
    <xf numFmtId="165" fontId="14" fillId="0" borderId="0" applyBorder="0" applyProtection="0"/>
    <xf numFmtId="0" fontId="9" fillId="2" borderId="0" applyBorder="0" applyProtection="0"/>
    <xf numFmtId="0" fontId="9" fillId="2" borderId="0" applyBorder="0" applyProtection="0"/>
    <xf numFmtId="164" fontId="7" fillId="0" borderId="52"/>
    <xf numFmtId="0" fontId="9" fillId="3" borderId="0" applyBorder="0" applyProtection="0"/>
    <xf numFmtId="0" fontId="9" fillId="5" borderId="0" applyBorder="0" applyProtection="0"/>
    <xf numFmtId="0" fontId="14" fillId="0" borderId="52"/>
    <xf numFmtId="0" fontId="7" fillId="0" borderId="52">
      <alignment vertical="center"/>
    </xf>
    <xf numFmtId="0" fontId="9" fillId="6" borderId="0" applyBorder="0" applyProtection="0"/>
    <xf numFmtId="0" fontId="9" fillId="2" borderId="0" applyBorder="0" applyProtection="0"/>
    <xf numFmtId="0" fontId="9" fillId="4" borderId="0" applyBorder="0" applyProtection="0"/>
    <xf numFmtId="0" fontId="9" fillId="5" borderId="0" applyBorder="0" applyProtection="0"/>
    <xf numFmtId="0" fontId="9" fillId="7" borderId="0" applyBorder="0" applyProtection="0"/>
    <xf numFmtId="0" fontId="9" fillId="8" borderId="0" applyBorder="0" applyProtection="0"/>
    <xf numFmtId="0" fontId="9" fillId="4" borderId="0" applyBorder="0" applyProtection="0"/>
    <xf numFmtId="0" fontId="10" fillId="2" borderId="0" applyBorder="0" applyProtection="0"/>
    <xf numFmtId="0" fontId="10" fillId="9" borderId="0" applyBorder="0" applyProtection="0"/>
    <xf numFmtId="0" fontId="10" fillId="10" borderId="0" applyBorder="0" applyProtection="0"/>
    <xf numFmtId="0" fontId="10" fillId="8" borderId="0" applyBorder="0" applyProtection="0"/>
    <xf numFmtId="0" fontId="10" fillId="2" borderId="0" applyBorder="0" applyProtection="0"/>
    <xf numFmtId="0" fontId="10" fillId="5" borderId="0" applyBorder="0" applyProtection="0"/>
    <xf numFmtId="0" fontId="11" fillId="0" borderId="53" applyProtection="0"/>
    <xf numFmtId="0" fontId="8" fillId="0" borderId="0"/>
    <xf numFmtId="0" fontId="12" fillId="0" borderId="0" applyBorder="0" applyProtection="0"/>
    <xf numFmtId="0" fontId="8" fillId="0" borderId="0"/>
    <xf numFmtId="0" fontId="7" fillId="0" borderId="0" applyBorder="0">
      <alignment vertical="center"/>
    </xf>
    <xf numFmtId="0" fontId="13" fillId="0" borderId="0" applyBorder="0" applyProtection="0"/>
    <xf numFmtId="0" fontId="7" fillId="0" borderId="20">
      <alignment vertical="center"/>
    </xf>
  </cellStyleXfs>
  <cellXfs count="150">
    <xf numFmtId="0" fontId="0" fillId="0" borderId="0" xfId="0"/>
    <xf numFmtId="49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1" fillId="0" borderId="0" xfId="1" applyFont="1"/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3" xfId="1" applyFont="1" applyBorder="1" applyAlignment="1">
      <alignment horizontal="left" vertical="center"/>
    </xf>
    <xf numFmtId="0" fontId="1" fillId="0" borderId="4" xfId="1" applyFont="1" applyBorder="1" applyAlignment="1">
      <alignment horizontal="left" vertical="center"/>
    </xf>
    <xf numFmtId="0" fontId="1" fillId="0" borderId="4" xfId="1" applyFont="1" applyBorder="1" applyAlignment="1">
      <alignment horizontal="right" vertical="center"/>
    </xf>
    <xf numFmtId="0" fontId="1" fillId="0" borderId="5" xfId="1" applyFont="1" applyBorder="1" applyAlignment="1">
      <alignment horizontal="left" vertical="center"/>
    </xf>
    <xf numFmtId="0" fontId="1" fillId="0" borderId="6" xfId="1" applyFont="1" applyBorder="1" applyAlignment="1">
      <alignment horizontal="left" vertical="center"/>
    </xf>
    <xf numFmtId="0" fontId="1" fillId="0" borderId="6" xfId="1" applyFont="1" applyBorder="1" applyAlignment="1">
      <alignment horizontal="right" vertical="center"/>
    </xf>
    <xf numFmtId="0" fontId="1" fillId="0" borderId="7" xfId="1" applyFont="1" applyBorder="1" applyAlignment="1">
      <alignment horizontal="left" vertical="center"/>
    </xf>
    <xf numFmtId="0" fontId="1" fillId="0" borderId="8" xfId="1" applyFont="1" applyBorder="1" applyAlignment="1">
      <alignment horizontal="left" vertical="center"/>
    </xf>
    <xf numFmtId="0" fontId="1" fillId="0" borderId="8" xfId="1" applyFont="1" applyBorder="1" applyAlignment="1">
      <alignment horizontal="right" vertical="center"/>
    </xf>
    <xf numFmtId="49" fontId="1" fillId="0" borderId="4" xfId="1" applyNumberFormat="1" applyFont="1" applyBorder="1" applyAlignment="1">
      <alignment horizontal="right" vertical="center"/>
    </xf>
    <xf numFmtId="49" fontId="1" fillId="0" borderId="6" xfId="1" applyNumberFormat="1" applyFont="1" applyBorder="1" applyAlignment="1">
      <alignment horizontal="right" vertical="center"/>
    </xf>
    <xf numFmtId="49" fontId="1" fillId="0" borderId="8" xfId="1" applyNumberFormat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4" xfId="1" applyFont="1" applyBorder="1" applyAlignment="1">
      <alignment vertical="center"/>
    </xf>
    <xf numFmtId="166" fontId="1" fillId="0" borderId="4" xfId="1" applyNumberFormat="1" applyFont="1" applyBorder="1" applyAlignment="1">
      <alignment horizontal="left" vertical="center"/>
    </xf>
    <xf numFmtId="167" fontId="1" fillId="0" borderId="4" xfId="1" applyNumberFormat="1" applyFont="1" applyBorder="1" applyAlignment="1">
      <alignment horizontal="right" vertical="center"/>
    </xf>
    <xf numFmtId="3" fontId="1" fillId="0" borderId="9" xfId="1" applyNumberFormat="1" applyFont="1" applyBorder="1" applyAlignment="1">
      <alignment horizontal="right" vertical="center"/>
    </xf>
    <xf numFmtId="0" fontId="1" fillId="0" borderId="10" xfId="1" applyFont="1" applyBorder="1" applyAlignment="1">
      <alignment horizontal="right" vertical="center"/>
    </xf>
    <xf numFmtId="0" fontId="1" fillId="0" borderId="11" xfId="1" applyFont="1" applyBorder="1" applyAlignment="1">
      <alignment vertical="center"/>
    </xf>
    <xf numFmtId="166" fontId="1" fillId="0" borderId="11" xfId="1" applyNumberFormat="1" applyFont="1" applyBorder="1" applyAlignment="1">
      <alignment horizontal="left" vertical="center"/>
    </xf>
    <xf numFmtId="167" fontId="1" fillId="0" borderId="11" xfId="1" applyNumberFormat="1" applyFont="1" applyBorder="1" applyAlignment="1">
      <alignment horizontal="right" vertical="center"/>
    </xf>
    <xf numFmtId="3" fontId="1" fillId="0" borderId="12" xfId="1" applyNumberFormat="1" applyFont="1" applyBorder="1" applyAlignment="1">
      <alignment horizontal="right" vertical="center"/>
    </xf>
    <xf numFmtId="0" fontId="1" fillId="0" borderId="11" xfId="1" applyFont="1" applyBorder="1" applyAlignment="1">
      <alignment horizontal="right" vertical="center"/>
    </xf>
    <xf numFmtId="0" fontId="3" fillId="0" borderId="13" xfId="1" applyFont="1" applyBorder="1" applyAlignment="1">
      <alignment horizontal="center" vertical="center"/>
    </xf>
    <xf numFmtId="0" fontId="1" fillId="0" borderId="14" xfId="1" applyFont="1" applyBorder="1" applyAlignment="1">
      <alignment horizontal="left" vertical="center"/>
    </xf>
    <xf numFmtId="0" fontId="1" fillId="0" borderId="14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0" fontId="1" fillId="0" borderId="17" xfId="1" applyFont="1" applyBorder="1" applyAlignment="1">
      <alignment horizontal="left" vertical="center"/>
    </xf>
    <xf numFmtId="0" fontId="1" fillId="0" borderId="19" xfId="1" applyFont="1" applyBorder="1" applyAlignment="1">
      <alignment horizontal="center" vertical="center"/>
    </xf>
    <xf numFmtId="0" fontId="1" fillId="0" borderId="20" xfId="1" applyFont="1" applyBorder="1" applyAlignment="1">
      <alignment horizontal="left"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left" vertical="center"/>
    </xf>
    <xf numFmtId="0" fontId="1" fillId="0" borderId="24" xfId="1" applyFont="1" applyBorder="1" applyAlignment="1">
      <alignment horizontal="center" vertical="center"/>
    </xf>
    <xf numFmtId="0" fontId="1" fillId="0" borderId="2" xfId="1" applyFont="1" applyBorder="1" applyAlignment="1">
      <alignment horizontal="right" vertical="center"/>
    </xf>
    <xf numFmtId="0" fontId="1" fillId="0" borderId="26" xfId="1" applyFont="1" applyBorder="1" applyAlignment="1">
      <alignment horizontal="center" vertical="center"/>
    </xf>
    <xf numFmtId="0" fontId="1" fillId="0" borderId="28" xfId="1" applyFont="1" applyBorder="1" applyAlignment="1">
      <alignment horizontal="left" vertical="center"/>
    </xf>
    <xf numFmtId="0" fontId="1" fillId="0" borderId="29" xfId="1" applyFont="1" applyBorder="1" applyAlignment="1">
      <alignment horizontal="left" vertical="center"/>
    </xf>
    <xf numFmtId="0" fontId="1" fillId="0" borderId="30" xfId="1" applyFont="1" applyBorder="1" applyAlignment="1">
      <alignment horizontal="left" vertical="center"/>
    </xf>
    <xf numFmtId="0" fontId="1" fillId="0" borderId="28" xfId="1" applyFont="1" applyBorder="1" applyAlignment="1">
      <alignment horizontal="right" vertical="center"/>
    </xf>
    <xf numFmtId="0" fontId="1" fillId="0" borderId="0" xfId="1" applyFont="1" applyAlignment="1">
      <alignment horizontal="right" vertical="center"/>
    </xf>
    <xf numFmtId="0" fontId="1" fillId="0" borderId="31" xfId="1" applyFont="1" applyBorder="1" applyAlignment="1">
      <alignment horizontal="left" vertical="center"/>
    </xf>
    <xf numFmtId="0" fontId="1" fillId="0" borderId="10" xfId="1" applyFont="1" applyBorder="1" applyAlignment="1">
      <alignment horizontal="left" vertical="center"/>
    </xf>
    <xf numFmtId="0" fontId="1" fillId="0" borderId="11" xfId="1" applyFont="1" applyBorder="1" applyAlignment="1">
      <alignment horizontal="left" vertical="center"/>
    </xf>
    <xf numFmtId="0" fontId="1" fillId="0" borderId="32" xfId="1" applyFont="1" applyBorder="1" applyAlignment="1">
      <alignment horizontal="left" vertical="center"/>
    </xf>
    <xf numFmtId="0" fontId="1" fillId="0" borderId="33" xfId="1" applyFont="1" applyBorder="1" applyAlignment="1">
      <alignment horizontal="left" vertical="center"/>
    </xf>
    <xf numFmtId="0" fontId="1" fillId="0" borderId="34" xfId="1" applyFont="1" applyBorder="1" applyAlignment="1">
      <alignment horizontal="left" vertical="center"/>
    </xf>
    <xf numFmtId="3" fontId="1" fillId="0" borderId="32" xfId="1" applyNumberFormat="1" applyFont="1" applyBorder="1" applyAlignment="1">
      <alignment vertical="center"/>
    </xf>
    <xf numFmtId="3" fontId="1" fillId="0" borderId="35" xfId="1" applyNumberFormat="1" applyFont="1" applyBorder="1" applyAlignment="1">
      <alignment vertical="center"/>
    </xf>
    <xf numFmtId="0" fontId="1" fillId="0" borderId="36" xfId="1" applyFont="1" applyBorder="1" applyAlignment="1">
      <alignment horizontal="left" vertical="center"/>
    </xf>
    <xf numFmtId="168" fontId="1" fillId="0" borderId="37" xfId="1" applyNumberFormat="1" applyFont="1" applyBorder="1" applyAlignment="1">
      <alignment horizontal="right" vertical="center"/>
    </xf>
    <xf numFmtId="0" fontId="1" fillId="0" borderId="39" xfId="1" applyFont="1" applyBorder="1" applyAlignment="1">
      <alignment horizontal="left" vertical="center"/>
    </xf>
    <xf numFmtId="168" fontId="1" fillId="0" borderId="40" xfId="1" applyNumberFormat="1" applyFont="1" applyBorder="1" applyAlignment="1">
      <alignment horizontal="right" vertical="center"/>
    </xf>
    <xf numFmtId="0" fontId="1" fillId="0" borderId="22" xfId="1" applyFont="1" applyBorder="1" applyAlignment="1">
      <alignment horizontal="left" vertical="center"/>
    </xf>
    <xf numFmtId="0" fontId="1" fillId="0" borderId="24" xfId="1" applyFont="1" applyBorder="1" applyAlignment="1">
      <alignment horizontal="right" vertical="center"/>
    </xf>
    <xf numFmtId="0" fontId="1" fillId="0" borderId="41" xfId="1" applyFont="1" applyBorder="1" applyAlignment="1">
      <alignment horizontal="left" vertical="center"/>
    </xf>
    <xf numFmtId="0" fontId="1" fillId="0" borderId="40" xfId="1" applyFont="1" applyBorder="1" applyAlignment="1">
      <alignment horizontal="left" vertical="center"/>
    </xf>
    <xf numFmtId="0" fontId="1" fillId="0" borderId="37" xfId="1" applyFont="1" applyBorder="1" applyAlignment="1">
      <alignment horizontal="right" vertical="center"/>
    </xf>
    <xf numFmtId="0" fontId="1" fillId="0" borderId="35" xfId="1" applyFont="1" applyBorder="1" applyAlignment="1">
      <alignment horizontal="left" vertical="center"/>
    </xf>
    <xf numFmtId="0" fontId="3" fillId="0" borderId="42" xfId="1" applyFont="1" applyBorder="1" applyAlignment="1">
      <alignment horizontal="center" vertical="center"/>
    </xf>
    <xf numFmtId="0" fontId="1" fillId="0" borderId="43" xfId="1" applyFont="1" applyBorder="1" applyAlignment="1">
      <alignment horizontal="left" vertical="center"/>
    </xf>
    <xf numFmtId="0" fontId="1" fillId="0" borderId="44" xfId="1" applyFont="1" applyBorder="1" applyAlignment="1">
      <alignment horizontal="left" vertical="center"/>
    </xf>
    <xf numFmtId="170" fontId="1" fillId="0" borderId="45" xfId="1" applyNumberFormat="1" applyFont="1" applyBorder="1" applyAlignment="1">
      <alignment horizontal="right" vertical="center"/>
    </xf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171" fontId="1" fillId="0" borderId="0" xfId="0" applyNumberFormat="1" applyFont="1"/>
    <xf numFmtId="172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72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Protection="1">
      <protection locked="0"/>
    </xf>
    <xf numFmtId="172" fontId="1" fillId="0" borderId="0" xfId="0" applyNumberFormat="1" applyFont="1" applyProtection="1">
      <protection locked="0"/>
    </xf>
    <xf numFmtId="0" fontId="1" fillId="0" borderId="46" xfId="0" applyFont="1" applyBorder="1" applyAlignment="1" applyProtection="1">
      <alignment horizontal="left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48" xfId="0" applyFont="1" applyBorder="1" applyAlignment="1" applyProtection="1">
      <alignment horizontal="left"/>
      <protection locked="0"/>
    </xf>
    <xf numFmtId="0" fontId="1" fillId="0" borderId="48" xfId="0" applyFont="1" applyBorder="1" applyAlignment="1" applyProtection="1">
      <alignment horizontal="left" vertical="center"/>
      <protection locked="0"/>
    </xf>
    <xf numFmtId="0" fontId="1" fillId="0" borderId="50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72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1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169" fontId="1" fillId="0" borderId="0" xfId="0" applyNumberFormat="1" applyFont="1" applyAlignment="1">
      <alignment vertical="top"/>
    </xf>
    <xf numFmtId="49" fontId="1" fillId="0" borderId="0" xfId="0" applyNumberFormat="1" applyFont="1"/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6" fillId="0" borderId="49" xfId="0" applyFont="1" applyBorder="1" applyAlignment="1" applyProtection="1">
      <alignment horizontal="center"/>
      <protection locked="0"/>
    </xf>
    <xf numFmtId="0" fontId="6" fillId="0" borderId="46" xfId="0" applyFont="1" applyBorder="1" applyAlignment="1" applyProtection="1">
      <alignment horizontal="center"/>
      <protection locked="0"/>
    </xf>
    <xf numFmtId="0" fontId="1" fillId="0" borderId="46" xfId="0" applyFont="1" applyBorder="1" applyAlignment="1" applyProtection="1">
      <alignment horizontal="center"/>
      <protection locked="0"/>
    </xf>
    <xf numFmtId="0" fontId="1" fillId="0" borderId="46" xfId="0" applyFont="1" applyBorder="1" applyAlignment="1">
      <alignment horizontal="left" vertical="top"/>
    </xf>
    <xf numFmtId="0" fontId="6" fillId="0" borderId="50" xfId="0" applyFont="1" applyBorder="1" applyAlignment="1" applyProtection="1">
      <alignment horizontal="center"/>
      <protection locked="0"/>
    </xf>
    <xf numFmtId="0" fontId="6" fillId="0" borderId="48" xfId="0" applyFont="1" applyBorder="1" applyAlignment="1" applyProtection="1">
      <alignment horizontal="center"/>
      <protection locked="0"/>
    </xf>
    <xf numFmtId="0" fontId="1" fillId="0" borderId="48" xfId="0" applyFont="1" applyBorder="1" applyAlignment="1" applyProtection="1">
      <alignment horizontal="center"/>
      <protection locked="0"/>
    </xf>
    <xf numFmtId="172" fontId="1" fillId="0" borderId="48" xfId="0" applyNumberFormat="1" applyFont="1" applyBorder="1"/>
    <xf numFmtId="0" fontId="1" fillId="0" borderId="48" xfId="0" applyFont="1" applyBorder="1" applyAlignment="1">
      <alignment horizontal="left" vertical="top"/>
    </xf>
    <xf numFmtId="49" fontId="4" fillId="0" borderId="0" xfId="1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173" fontId="4" fillId="0" borderId="0" xfId="0" applyNumberFormat="1" applyFont="1" applyAlignment="1">
      <alignment horizontal="right" wrapText="1"/>
    </xf>
    <xf numFmtId="4" fontId="4" fillId="0" borderId="0" xfId="0" applyNumberFormat="1" applyFont="1" applyAlignment="1">
      <alignment horizontal="right" wrapText="1"/>
    </xf>
    <xf numFmtId="172" fontId="4" fillId="0" borderId="0" xfId="0" applyNumberFormat="1" applyFont="1" applyAlignment="1">
      <alignment horizontal="right" wrapText="1"/>
    </xf>
    <xf numFmtId="169" fontId="4" fillId="0" borderId="0" xfId="0" applyNumberFormat="1" applyFont="1" applyAlignment="1">
      <alignment horizontal="right" wrapText="1"/>
    </xf>
    <xf numFmtId="49" fontId="1" fillId="0" borderId="46" xfId="0" applyNumberFormat="1" applyFont="1" applyBorder="1" applyAlignment="1">
      <alignment horizontal="left"/>
    </xf>
    <xf numFmtId="0" fontId="1" fillId="0" borderId="46" xfId="0" applyFont="1" applyBorder="1" applyAlignment="1">
      <alignment horizontal="right"/>
    </xf>
    <xf numFmtId="49" fontId="1" fillId="0" borderId="48" xfId="0" applyNumberFormat="1" applyFont="1" applyBorder="1" applyAlignment="1">
      <alignment horizontal="left"/>
    </xf>
    <xf numFmtId="0" fontId="1" fillId="0" borderId="48" xfId="0" applyFont="1" applyBorder="1"/>
    <xf numFmtId="0" fontId="1" fillId="0" borderId="48" xfId="0" applyFont="1" applyBorder="1" applyAlignment="1">
      <alignment horizontal="right"/>
    </xf>
    <xf numFmtId="4" fontId="1" fillId="0" borderId="17" xfId="1" applyNumberFormat="1" applyFont="1" applyBorder="1" applyAlignment="1">
      <alignment horizontal="right" vertical="center"/>
    </xf>
    <xf numFmtId="4" fontId="1" fillId="0" borderId="18" xfId="1" applyNumberFormat="1" applyFont="1" applyBorder="1" applyAlignment="1">
      <alignment horizontal="right" vertical="center"/>
    </xf>
    <xf numFmtId="4" fontId="1" fillId="0" borderId="20" xfId="1" applyNumberFormat="1" applyFont="1" applyBorder="1" applyAlignment="1">
      <alignment horizontal="right" vertical="center"/>
    </xf>
    <xf numFmtId="4" fontId="1" fillId="0" borderId="38" xfId="1" applyNumberFormat="1" applyFont="1" applyBorder="1" applyAlignment="1">
      <alignment horizontal="right" vertical="center"/>
    </xf>
    <xf numFmtId="4" fontId="1" fillId="0" borderId="21" xfId="1" applyNumberFormat="1" applyFont="1" applyBorder="1" applyAlignment="1">
      <alignment horizontal="right" vertical="center"/>
    </xf>
    <xf numFmtId="4" fontId="1" fillId="0" borderId="2" xfId="1" applyNumberFormat="1" applyFont="1" applyBorder="1" applyAlignment="1">
      <alignment horizontal="right" vertical="center"/>
    </xf>
    <xf numFmtId="4" fontId="1" fillId="0" borderId="22" xfId="1" applyNumberFormat="1" applyFont="1" applyBorder="1" applyAlignment="1">
      <alignment horizontal="right" vertical="center"/>
    </xf>
    <xf numFmtId="4" fontId="1" fillId="0" borderId="23" xfId="1" applyNumberFormat="1" applyFont="1" applyBorder="1" applyAlignment="1">
      <alignment horizontal="right" vertical="center"/>
    </xf>
    <xf numFmtId="4" fontId="1" fillId="0" borderId="40" xfId="1" applyNumberFormat="1" applyFont="1" applyBorder="1" applyAlignment="1">
      <alignment horizontal="right" vertical="center"/>
    </xf>
    <xf numFmtId="49" fontId="15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 wrapText="1"/>
    </xf>
    <xf numFmtId="4" fontId="15" fillId="0" borderId="0" xfId="0" applyNumberFormat="1" applyFont="1" applyAlignment="1">
      <alignment vertical="top"/>
    </xf>
    <xf numFmtId="171" fontId="15" fillId="0" borderId="0" xfId="0" applyNumberFormat="1" applyFont="1" applyAlignment="1">
      <alignment vertical="top"/>
    </xf>
    <xf numFmtId="172" fontId="15" fillId="0" borderId="0" xfId="0" applyNumberFormat="1" applyFont="1" applyAlignment="1">
      <alignment vertical="top"/>
    </xf>
    <xf numFmtId="49" fontId="15" fillId="0" borderId="0" xfId="0" applyNumberFormat="1" applyFont="1" applyAlignment="1">
      <alignment horizontal="left" vertical="top" wrapText="1"/>
    </xf>
    <xf numFmtId="0" fontId="1" fillId="0" borderId="47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25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27" xfId="1" applyFont="1" applyBorder="1" applyAlignment="1">
      <alignment horizontal="center" vertical="center"/>
    </xf>
  </cellXfs>
  <cellStyles count="32">
    <cellStyle name="1 000 Sk" xfId="11"/>
    <cellStyle name="1 000,-  Sk" xfId="2"/>
    <cellStyle name="1 000,- Kč" xfId="7"/>
    <cellStyle name="1 000,- Sk" xfId="10"/>
    <cellStyle name="1000 Sk_fakturuj99" xfId="4"/>
    <cellStyle name="20 % – Zvýraznění1" xfId="8"/>
    <cellStyle name="20 % – Zvýraznění2" xfId="9"/>
    <cellStyle name="20 % – Zvýraznění3" xfId="3"/>
    <cellStyle name="20 % – Zvýraznění4" xfId="12"/>
    <cellStyle name="20 % – Zvýraznění5" xfId="13"/>
    <cellStyle name="20 % – Zvýraznění6" xfId="14"/>
    <cellStyle name="40 % – Zvýraznění1" xfId="5"/>
    <cellStyle name="40 % – Zvýraznění2" xfId="15"/>
    <cellStyle name="40 % – Zvýraznění3" xfId="16"/>
    <cellStyle name="40 % – Zvýraznění4" xfId="17"/>
    <cellStyle name="40 % – Zvýraznění5" xfId="6"/>
    <cellStyle name="40 % – Zvýraznění6" xfId="18"/>
    <cellStyle name="60 % – Zvýraznění1" xfId="19"/>
    <cellStyle name="60 % – Zvýraznění2" xfId="20"/>
    <cellStyle name="60 % – Zvýraznění3" xfId="21"/>
    <cellStyle name="60 % – Zvýraznění4" xfId="22"/>
    <cellStyle name="60 % – Zvýraznění5" xfId="23"/>
    <cellStyle name="60 % – Zvýraznění6" xfId="24"/>
    <cellStyle name="Celkem" xfId="25"/>
    <cellStyle name="data" xfId="26"/>
    <cellStyle name="Název" xfId="27"/>
    <cellStyle name="Normálna" xfId="0" builtinId="0"/>
    <cellStyle name="normálne_fakturuj99" xfId="28"/>
    <cellStyle name="normálne_KLs" xfId="1"/>
    <cellStyle name="TEXT 1" xfId="29"/>
    <cellStyle name="Text upozornění" xfId="30"/>
    <cellStyle name="TEXT1" xfId="3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9933"/>
      <rgbColor rgb="00800080"/>
      <rgbColor rgb="00008080"/>
      <rgbColor rgb="00C0C0C0"/>
      <rgbColor rgb="00996666"/>
      <rgbColor rgb="009999FF"/>
      <rgbColor rgb="00993366"/>
      <rgbColor rgb="00FFFFC0"/>
      <rgbColor rgb="00CCFFFF"/>
      <rgbColor rgb="00660066"/>
      <rgbColor rgb="00FF8080"/>
      <rgbColor rgb="000066CC"/>
      <rgbColor rgb="00A0E0E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CCC"/>
      <rgbColor rgb="00FFCC99"/>
      <rgbColor rgb="003333CC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0"/>
  <sheetViews>
    <sheetView showGridLines="0" workbookViewId="0">
      <pane xSplit="4" ySplit="10" topLeftCell="E35" activePane="bottomRight" state="frozen"/>
      <selection pane="topRight"/>
      <selection pane="bottomLeft"/>
      <selection pane="bottomRight" activeCell="G35" sqref="G35"/>
    </sheetView>
  </sheetViews>
  <sheetFormatPr defaultColWidth="9" defaultRowHeight="13.2"/>
  <cols>
    <col min="1" max="1" width="6.6640625" style="93" customWidth="1"/>
    <col min="2" max="2" width="3.6640625" style="94" customWidth="1"/>
    <col min="3" max="3" width="13" style="95" customWidth="1"/>
    <col min="4" max="4" width="45.6640625" style="96" customWidth="1"/>
    <col min="5" max="5" width="11.33203125" style="97" customWidth="1"/>
    <col min="6" max="6" width="5.88671875" style="98" customWidth="1"/>
    <col min="7" max="7" width="8.6640625" style="99" customWidth="1"/>
    <col min="8" max="10" width="9.6640625" style="99" customWidth="1"/>
    <col min="11" max="11" width="7.44140625" style="100" customWidth="1"/>
    <col min="12" max="12" width="8.33203125" style="100" customWidth="1"/>
    <col min="13" max="13" width="7.109375" style="97" customWidth="1"/>
    <col min="14" max="14" width="7" style="97" customWidth="1"/>
    <col min="15" max="15" width="3.5546875" style="98" customWidth="1"/>
    <col min="16" max="16" width="12.6640625" style="98" customWidth="1"/>
    <col min="17" max="19" width="11.33203125" style="97" customWidth="1"/>
    <col min="20" max="20" width="10.5546875" style="101" customWidth="1"/>
    <col min="21" max="21" width="10.33203125" style="101" customWidth="1"/>
    <col min="22" max="22" width="5.6640625" style="101" customWidth="1"/>
    <col min="23" max="23" width="9.109375" style="97" customWidth="1"/>
    <col min="24" max="25" width="11.88671875" style="102" customWidth="1"/>
    <col min="26" max="26" width="7.5546875" style="95" customWidth="1"/>
    <col min="27" max="27" width="12.6640625" style="95" customWidth="1"/>
    <col min="28" max="28" width="4.33203125" style="98" customWidth="1"/>
    <col min="29" max="30" width="2.6640625" style="98" customWidth="1"/>
    <col min="31" max="34" width="9.109375" style="103" customWidth="1"/>
    <col min="35" max="35" width="9.109375" style="72" customWidth="1"/>
    <col min="36" max="37" width="9.109375" style="72" hidden="1" customWidth="1"/>
    <col min="38" max="1024" width="9" style="72"/>
  </cols>
  <sheetData>
    <row r="1" spans="1:37" s="72" customFormat="1" ht="12.75" customHeight="1">
      <c r="A1" s="75" t="s">
        <v>2</v>
      </c>
      <c r="G1" s="2"/>
      <c r="I1" s="75" t="s">
        <v>113</v>
      </c>
      <c r="J1" s="2"/>
      <c r="K1" s="73"/>
      <c r="Q1" s="74"/>
      <c r="R1" s="74"/>
      <c r="S1" s="74"/>
      <c r="X1" s="102"/>
      <c r="Y1" s="102"/>
      <c r="Z1" s="117" t="s">
        <v>3</v>
      </c>
      <c r="AA1" s="117" t="s">
        <v>4</v>
      </c>
      <c r="AB1" s="69" t="s">
        <v>5</v>
      </c>
      <c r="AC1" s="69" t="s">
        <v>6</v>
      </c>
      <c r="AD1" s="69" t="s">
        <v>7</v>
      </c>
      <c r="AE1" s="118" t="s">
        <v>8</v>
      </c>
      <c r="AF1" s="119" t="s">
        <v>9</v>
      </c>
    </row>
    <row r="2" spans="1:37" s="72" customFormat="1" ht="10.199999999999999">
      <c r="A2" s="75" t="s">
        <v>114</v>
      </c>
      <c r="G2" s="2"/>
      <c r="H2" s="104"/>
      <c r="I2" s="75" t="s">
        <v>115</v>
      </c>
      <c r="J2" s="2"/>
      <c r="K2" s="73"/>
      <c r="Q2" s="74"/>
      <c r="R2" s="74"/>
      <c r="S2" s="74"/>
      <c r="X2" s="102"/>
      <c r="Y2" s="102"/>
      <c r="Z2" s="117" t="s">
        <v>10</v>
      </c>
      <c r="AA2" s="71" t="s">
        <v>11</v>
      </c>
      <c r="AB2" s="70" t="s">
        <v>12</v>
      </c>
      <c r="AC2" s="70"/>
      <c r="AD2" s="71"/>
      <c r="AE2" s="118">
        <v>1</v>
      </c>
      <c r="AF2" s="120">
        <v>123.5</v>
      </c>
    </row>
    <row r="3" spans="1:37" s="72" customFormat="1" ht="10.199999999999999">
      <c r="A3" s="75" t="s">
        <v>116</v>
      </c>
      <c r="G3" s="2"/>
      <c r="I3" s="75" t="s">
        <v>117</v>
      </c>
      <c r="J3" s="2"/>
      <c r="K3" s="73"/>
      <c r="Q3" s="74"/>
      <c r="R3" s="74"/>
      <c r="S3" s="74"/>
      <c r="X3" s="102"/>
      <c r="Y3" s="102"/>
      <c r="Z3" s="117" t="s">
        <v>13</v>
      </c>
      <c r="AA3" s="71" t="s">
        <v>14</v>
      </c>
      <c r="AB3" s="70" t="s">
        <v>12</v>
      </c>
      <c r="AC3" s="70" t="s">
        <v>15</v>
      </c>
      <c r="AD3" s="71" t="s">
        <v>16</v>
      </c>
      <c r="AE3" s="118">
        <v>2</v>
      </c>
      <c r="AF3" s="121">
        <v>123.46</v>
      </c>
    </row>
    <row r="4" spans="1:37" s="72" customFormat="1" ht="10.199999999999999">
      <c r="Q4" s="74"/>
      <c r="R4" s="74"/>
      <c r="S4" s="74"/>
      <c r="X4" s="102"/>
      <c r="Y4" s="102"/>
      <c r="Z4" s="117" t="s">
        <v>17</v>
      </c>
      <c r="AA4" s="71" t="s">
        <v>18</v>
      </c>
      <c r="AB4" s="70" t="s">
        <v>12</v>
      </c>
      <c r="AC4" s="70"/>
      <c r="AD4" s="71"/>
      <c r="AE4" s="118">
        <v>3</v>
      </c>
      <c r="AF4" s="122">
        <v>123.45699999999999</v>
      </c>
    </row>
    <row r="5" spans="1:37" s="72" customFormat="1" ht="10.199999999999999">
      <c r="A5" s="75" t="s">
        <v>118</v>
      </c>
      <c r="Q5" s="74"/>
      <c r="R5" s="74"/>
      <c r="S5" s="74"/>
      <c r="X5" s="102"/>
      <c r="Y5" s="102"/>
      <c r="Z5" s="117" t="s">
        <v>19</v>
      </c>
      <c r="AA5" s="71" t="s">
        <v>14</v>
      </c>
      <c r="AB5" s="70" t="s">
        <v>12</v>
      </c>
      <c r="AC5" s="70" t="s">
        <v>15</v>
      </c>
      <c r="AD5" s="71" t="s">
        <v>16</v>
      </c>
      <c r="AE5" s="118">
        <v>4</v>
      </c>
      <c r="AF5" s="123">
        <v>123.4567</v>
      </c>
    </row>
    <row r="6" spans="1:37" s="72" customFormat="1" ht="10.199999999999999">
      <c r="A6" s="75" t="s">
        <v>119</v>
      </c>
      <c r="Q6" s="74"/>
      <c r="R6" s="74"/>
      <c r="S6" s="74"/>
      <c r="X6" s="102"/>
      <c r="Y6" s="102"/>
      <c r="Z6" s="104"/>
      <c r="AA6" s="104"/>
      <c r="AE6" s="118" t="s">
        <v>20</v>
      </c>
      <c r="AF6" s="121">
        <v>123.46</v>
      </c>
    </row>
    <row r="7" spans="1:37" s="72" customFormat="1" ht="10.199999999999999">
      <c r="A7" s="75"/>
      <c r="Q7" s="74"/>
      <c r="R7" s="74"/>
      <c r="S7" s="74"/>
      <c r="X7" s="102"/>
      <c r="Y7" s="102"/>
      <c r="Z7" s="104"/>
      <c r="AA7" s="104"/>
    </row>
    <row r="8" spans="1:37" s="72" customFormat="1" ht="13.8">
      <c r="A8" s="72" t="s">
        <v>120</v>
      </c>
      <c r="B8" s="1"/>
      <c r="C8" s="104"/>
      <c r="D8" s="76" t="str">
        <f>CONCATENATE(AA2," ",AB2," ",AC2," ",AD2)</f>
        <v xml:space="preserve">Prehľad rozpočtových nákladov v EUR  </v>
      </c>
      <c r="E8" s="74"/>
      <c r="G8" s="2"/>
      <c r="H8" s="2"/>
      <c r="I8" s="2"/>
      <c r="J8" s="2"/>
      <c r="K8" s="73"/>
      <c r="L8" s="73"/>
      <c r="M8" s="74"/>
      <c r="N8" s="74"/>
      <c r="Q8" s="74"/>
      <c r="R8" s="74"/>
      <c r="S8" s="74"/>
      <c r="X8" s="102"/>
      <c r="Y8" s="102"/>
      <c r="Z8" s="104"/>
      <c r="AA8" s="104"/>
      <c r="AE8" s="98"/>
      <c r="AF8" s="98"/>
      <c r="AG8" s="98"/>
      <c r="AH8" s="98"/>
    </row>
    <row r="9" spans="1:37">
      <c r="A9" s="77" t="s">
        <v>21</v>
      </c>
      <c r="B9" s="77" t="s">
        <v>22</v>
      </c>
      <c r="C9" s="77" t="s">
        <v>23</v>
      </c>
      <c r="D9" s="77" t="s">
        <v>24</v>
      </c>
      <c r="E9" s="77" t="s">
        <v>25</v>
      </c>
      <c r="F9" s="77" t="s">
        <v>26</v>
      </c>
      <c r="G9" s="77" t="s">
        <v>27</v>
      </c>
      <c r="H9" s="77" t="s">
        <v>28</v>
      </c>
      <c r="I9" s="77" t="s">
        <v>29</v>
      </c>
      <c r="J9" s="77" t="s">
        <v>30</v>
      </c>
      <c r="K9" s="145" t="s">
        <v>31</v>
      </c>
      <c r="L9" s="145"/>
      <c r="M9" s="146" t="s">
        <v>32</v>
      </c>
      <c r="N9" s="146"/>
      <c r="O9" s="77" t="s">
        <v>1</v>
      </c>
      <c r="P9" s="106" t="s">
        <v>33</v>
      </c>
      <c r="Q9" s="77" t="s">
        <v>25</v>
      </c>
      <c r="R9" s="77" t="s">
        <v>25</v>
      </c>
      <c r="S9" s="106" t="s">
        <v>25</v>
      </c>
      <c r="T9" s="108" t="s">
        <v>34</v>
      </c>
      <c r="U9" s="109" t="s">
        <v>35</v>
      </c>
      <c r="V9" s="110" t="s">
        <v>36</v>
      </c>
      <c r="W9" s="77" t="s">
        <v>37</v>
      </c>
      <c r="X9" s="111" t="s">
        <v>23</v>
      </c>
      <c r="Y9" s="111" t="s">
        <v>23</v>
      </c>
      <c r="Z9" s="124" t="s">
        <v>38</v>
      </c>
      <c r="AA9" s="124" t="s">
        <v>39</v>
      </c>
      <c r="AB9" s="77" t="s">
        <v>36</v>
      </c>
      <c r="AC9" s="77" t="s">
        <v>40</v>
      </c>
      <c r="AD9" s="77" t="s">
        <v>41</v>
      </c>
      <c r="AE9" s="125" t="s">
        <v>42</v>
      </c>
      <c r="AF9" s="125" t="s">
        <v>43</v>
      </c>
      <c r="AG9" s="125" t="s">
        <v>25</v>
      </c>
      <c r="AH9" s="125" t="s">
        <v>44</v>
      </c>
      <c r="AJ9" s="72" t="s">
        <v>141</v>
      </c>
      <c r="AK9" s="72" t="s">
        <v>143</v>
      </c>
    </row>
    <row r="10" spans="1:37">
      <c r="A10" s="79" t="s">
        <v>45</v>
      </c>
      <c r="B10" s="79" t="s">
        <v>46</v>
      </c>
      <c r="C10" s="105"/>
      <c r="D10" s="79" t="s">
        <v>47</v>
      </c>
      <c r="E10" s="79" t="s">
        <v>48</v>
      </c>
      <c r="F10" s="79" t="s">
        <v>49</v>
      </c>
      <c r="G10" s="79" t="s">
        <v>50</v>
      </c>
      <c r="H10" s="79"/>
      <c r="I10" s="79" t="s">
        <v>51</v>
      </c>
      <c r="J10" s="79"/>
      <c r="K10" s="79" t="s">
        <v>27</v>
      </c>
      <c r="L10" s="79" t="s">
        <v>30</v>
      </c>
      <c r="M10" s="107" t="s">
        <v>27</v>
      </c>
      <c r="N10" s="79" t="s">
        <v>30</v>
      </c>
      <c r="O10" s="79" t="s">
        <v>52</v>
      </c>
      <c r="P10" s="107"/>
      <c r="Q10" s="79" t="s">
        <v>53</v>
      </c>
      <c r="R10" s="79" t="s">
        <v>54</v>
      </c>
      <c r="S10" s="107" t="s">
        <v>55</v>
      </c>
      <c r="T10" s="112" t="s">
        <v>56</v>
      </c>
      <c r="U10" s="113" t="s">
        <v>57</v>
      </c>
      <c r="V10" s="114" t="s">
        <v>58</v>
      </c>
      <c r="W10" s="115"/>
      <c r="X10" s="116" t="s">
        <v>59</v>
      </c>
      <c r="Y10" s="116"/>
      <c r="Z10" s="126" t="s">
        <v>60</v>
      </c>
      <c r="AA10" s="126" t="s">
        <v>45</v>
      </c>
      <c r="AB10" s="79" t="s">
        <v>61</v>
      </c>
      <c r="AC10" s="127"/>
      <c r="AD10" s="127"/>
      <c r="AE10" s="128"/>
      <c r="AF10" s="128"/>
      <c r="AG10" s="128"/>
      <c r="AH10" s="128"/>
      <c r="AJ10" s="72" t="s">
        <v>142</v>
      </c>
      <c r="AK10" s="72" t="s">
        <v>144</v>
      </c>
    </row>
    <row r="12" spans="1:37">
      <c r="B12" s="138" t="s">
        <v>145</v>
      </c>
    </row>
    <row r="13" spans="1:37">
      <c r="B13" s="95" t="s">
        <v>146</v>
      </c>
    </row>
    <row r="14" spans="1:37">
      <c r="A14" s="93">
        <v>1</v>
      </c>
      <c r="B14" s="94" t="s">
        <v>147</v>
      </c>
      <c r="C14" s="95" t="s">
        <v>148</v>
      </c>
      <c r="D14" s="96" t="s">
        <v>149</v>
      </c>
      <c r="E14" s="97">
        <v>73.8</v>
      </c>
      <c r="F14" s="98" t="s">
        <v>150</v>
      </c>
      <c r="H14" s="99">
        <f>ROUND(E14*G14,2)</f>
        <v>0</v>
      </c>
      <c r="J14" s="99">
        <f>ROUND(E14*G14,2)</f>
        <v>0</v>
      </c>
      <c r="L14" s="100">
        <f>E14*K14</f>
        <v>0</v>
      </c>
      <c r="N14" s="97">
        <f>E14*M14</f>
        <v>0</v>
      </c>
      <c r="O14" s="98">
        <v>20</v>
      </c>
      <c r="P14" s="98" t="s">
        <v>151</v>
      </c>
      <c r="V14" s="101" t="s">
        <v>108</v>
      </c>
      <c r="W14" s="97">
        <v>7.97</v>
      </c>
      <c r="X14" s="139" t="s">
        <v>152</v>
      </c>
      <c r="Y14" s="139" t="s">
        <v>148</v>
      </c>
      <c r="Z14" s="95" t="s">
        <v>153</v>
      </c>
      <c r="AB14" s="98">
        <v>1</v>
      </c>
      <c r="AJ14" s="72" t="s">
        <v>154</v>
      </c>
      <c r="AK14" s="72" t="s">
        <v>155</v>
      </c>
    </row>
    <row r="15" spans="1:37">
      <c r="A15" s="93">
        <v>2</v>
      </c>
      <c r="B15" s="94" t="s">
        <v>156</v>
      </c>
      <c r="C15" s="95" t="s">
        <v>157</v>
      </c>
      <c r="D15" s="96" t="s">
        <v>158</v>
      </c>
      <c r="E15" s="97">
        <v>147</v>
      </c>
      <c r="F15" s="98" t="s">
        <v>150</v>
      </c>
      <c r="H15" s="99">
        <f>ROUND(E15*G15,2)</f>
        <v>0</v>
      </c>
      <c r="J15" s="99">
        <f>ROUND(E15*G15,2)</f>
        <v>0</v>
      </c>
      <c r="L15" s="100">
        <f>E15*K15</f>
        <v>0</v>
      </c>
      <c r="N15" s="97">
        <f>E15*M15</f>
        <v>0</v>
      </c>
      <c r="O15" s="98">
        <v>20</v>
      </c>
      <c r="P15" s="98" t="s">
        <v>159</v>
      </c>
      <c r="V15" s="101" t="s">
        <v>108</v>
      </c>
      <c r="W15" s="97">
        <v>52.92</v>
      </c>
      <c r="X15" s="139" t="s">
        <v>160</v>
      </c>
      <c r="Y15" s="139" t="s">
        <v>157</v>
      </c>
      <c r="Z15" s="95" t="s">
        <v>153</v>
      </c>
      <c r="AB15" s="98">
        <v>1</v>
      </c>
      <c r="AJ15" s="72" t="s">
        <v>154</v>
      </c>
      <c r="AK15" s="72" t="s">
        <v>155</v>
      </c>
    </row>
    <row r="16" spans="1:37">
      <c r="A16" s="93">
        <v>3</v>
      </c>
      <c r="B16" s="94" t="s">
        <v>156</v>
      </c>
      <c r="C16" s="95" t="s">
        <v>161</v>
      </c>
      <c r="D16" s="96" t="s">
        <v>162</v>
      </c>
      <c r="E16" s="97">
        <v>147</v>
      </c>
      <c r="F16" s="98" t="s">
        <v>150</v>
      </c>
      <c r="H16" s="99">
        <f>ROUND(E16*G16,2)</f>
        <v>0</v>
      </c>
      <c r="J16" s="99">
        <f>ROUND(E16*G16,2)</f>
        <v>0</v>
      </c>
      <c r="L16" s="100">
        <f>E16*K16</f>
        <v>0</v>
      </c>
      <c r="N16" s="97">
        <f>E16*M16</f>
        <v>0</v>
      </c>
      <c r="O16" s="98">
        <v>20</v>
      </c>
      <c r="P16" s="98" t="s">
        <v>163</v>
      </c>
      <c r="V16" s="101" t="s">
        <v>108</v>
      </c>
      <c r="W16" s="97">
        <v>5.88</v>
      </c>
      <c r="X16" s="139" t="s">
        <v>164</v>
      </c>
      <c r="Y16" s="139" t="s">
        <v>161</v>
      </c>
      <c r="Z16" s="95" t="s">
        <v>153</v>
      </c>
      <c r="AB16" s="98">
        <v>1</v>
      </c>
      <c r="AJ16" s="72" t="s">
        <v>154</v>
      </c>
      <c r="AK16" s="72" t="s">
        <v>155</v>
      </c>
    </row>
    <row r="17" spans="1:37">
      <c r="A17" s="93">
        <v>4</v>
      </c>
      <c r="B17" s="94" t="s">
        <v>165</v>
      </c>
      <c r="C17" s="95" t="s">
        <v>166</v>
      </c>
      <c r="D17" s="96" t="s">
        <v>167</v>
      </c>
      <c r="E17" s="97">
        <v>147</v>
      </c>
      <c r="F17" s="98" t="s">
        <v>150</v>
      </c>
      <c r="H17" s="99">
        <f>ROUND(E17*G17,2)</f>
        <v>0</v>
      </c>
      <c r="J17" s="99">
        <f>ROUND(E17*G17,2)</f>
        <v>0</v>
      </c>
      <c r="L17" s="100">
        <f>E17*K17</f>
        <v>0</v>
      </c>
      <c r="N17" s="97">
        <f>E17*M17</f>
        <v>0</v>
      </c>
      <c r="O17" s="98">
        <v>20</v>
      </c>
      <c r="P17" s="98" t="s">
        <v>168</v>
      </c>
      <c r="V17" s="101" t="s">
        <v>108</v>
      </c>
      <c r="W17" s="97">
        <v>8.82</v>
      </c>
      <c r="X17" s="139" t="s">
        <v>169</v>
      </c>
      <c r="Y17" s="139" t="s">
        <v>166</v>
      </c>
      <c r="Z17" s="95" t="s">
        <v>170</v>
      </c>
      <c r="AB17" s="98">
        <v>1</v>
      </c>
      <c r="AJ17" s="72" t="s">
        <v>154</v>
      </c>
      <c r="AK17" s="72" t="s">
        <v>155</v>
      </c>
    </row>
    <row r="18" spans="1:37">
      <c r="D18" s="140" t="s">
        <v>171</v>
      </c>
      <c r="E18" s="141">
        <f>J18</f>
        <v>0</v>
      </c>
      <c r="H18" s="141">
        <f>SUM(H12:H17)</f>
        <v>0</v>
      </c>
      <c r="I18" s="141">
        <f>SUM(I12:I17)</f>
        <v>0</v>
      </c>
      <c r="J18" s="141">
        <f>SUM(J12:J17)</f>
        <v>0</v>
      </c>
      <c r="L18" s="142">
        <f>SUM(L12:L17)</f>
        <v>0</v>
      </c>
      <c r="N18" s="143">
        <f>SUM(N12:N17)</f>
        <v>0</v>
      </c>
      <c r="W18" s="97">
        <f>SUM(W12:W17)</f>
        <v>75.59</v>
      </c>
    </row>
    <row r="20" spans="1:37">
      <c r="B20" s="95" t="s">
        <v>172</v>
      </c>
    </row>
    <row r="21" spans="1:37">
      <c r="A21" s="93">
        <v>5</v>
      </c>
      <c r="B21" s="94" t="s">
        <v>173</v>
      </c>
      <c r="C21" s="95" t="s">
        <v>174</v>
      </c>
      <c r="D21" s="96" t="s">
        <v>175</v>
      </c>
      <c r="E21" s="97">
        <v>66.42</v>
      </c>
      <c r="F21" s="98" t="s">
        <v>150</v>
      </c>
      <c r="H21" s="99">
        <f>ROUND(E21*G21,2)</f>
        <v>0</v>
      </c>
      <c r="J21" s="99">
        <f>ROUND(E21*G21,2)</f>
        <v>0</v>
      </c>
      <c r="K21" s="100">
        <v>1.7875000000000001</v>
      </c>
      <c r="L21" s="100">
        <f>E21*K21</f>
        <v>118.72575000000001</v>
      </c>
      <c r="N21" s="97">
        <f>E21*M21</f>
        <v>0</v>
      </c>
      <c r="O21" s="98">
        <v>20</v>
      </c>
      <c r="P21" s="98" t="s">
        <v>176</v>
      </c>
      <c r="V21" s="101" t="s">
        <v>108</v>
      </c>
      <c r="W21" s="97">
        <v>85.15</v>
      </c>
      <c r="X21" s="139" t="s">
        <v>177</v>
      </c>
      <c r="Y21" s="139" t="s">
        <v>174</v>
      </c>
      <c r="Z21" s="95" t="s">
        <v>178</v>
      </c>
      <c r="AB21" s="98">
        <v>1</v>
      </c>
      <c r="AJ21" s="72" t="s">
        <v>154</v>
      </c>
      <c r="AK21" s="72" t="s">
        <v>155</v>
      </c>
    </row>
    <row r="22" spans="1:37">
      <c r="D22" s="140" t="s">
        <v>179</v>
      </c>
      <c r="E22" s="141">
        <f>J22</f>
        <v>0</v>
      </c>
      <c r="H22" s="141">
        <f>SUM(H20:H21)</f>
        <v>0</v>
      </c>
      <c r="I22" s="141">
        <f>SUM(I20:I21)</f>
        <v>0</v>
      </c>
      <c r="J22" s="141">
        <f>SUM(J20:J21)</f>
        <v>0</v>
      </c>
      <c r="L22" s="142">
        <f>SUM(L20:L21)</f>
        <v>118.72575000000001</v>
      </c>
      <c r="N22" s="143">
        <f>SUM(N20:N21)</f>
        <v>0</v>
      </c>
      <c r="W22" s="97">
        <f>SUM(W20:W21)</f>
        <v>85.15</v>
      </c>
    </row>
    <row r="24" spans="1:37">
      <c r="B24" s="95" t="s">
        <v>180</v>
      </c>
    </row>
    <row r="25" spans="1:37">
      <c r="A25" s="93">
        <v>6</v>
      </c>
      <c r="B25" s="94" t="s">
        <v>181</v>
      </c>
      <c r="C25" s="95" t="s">
        <v>182</v>
      </c>
      <c r="D25" s="96" t="s">
        <v>183</v>
      </c>
      <c r="E25" s="97">
        <v>73.8</v>
      </c>
      <c r="F25" s="98" t="s">
        <v>150</v>
      </c>
      <c r="H25" s="99">
        <f>ROUND(E25*G25,2)</f>
        <v>0</v>
      </c>
      <c r="J25" s="99">
        <f>ROUND(E25*G25,2)</f>
        <v>0</v>
      </c>
      <c r="K25" s="100">
        <v>2.6236899999999999</v>
      </c>
      <c r="L25" s="100">
        <f>E25*K25</f>
        <v>193.62832199999997</v>
      </c>
      <c r="N25" s="97">
        <f>E25*M25</f>
        <v>0</v>
      </c>
      <c r="O25" s="98">
        <v>20</v>
      </c>
      <c r="P25" s="98" t="s">
        <v>184</v>
      </c>
      <c r="V25" s="101" t="s">
        <v>108</v>
      </c>
      <c r="W25" s="97">
        <v>11.808</v>
      </c>
      <c r="X25" s="139" t="s">
        <v>182</v>
      </c>
      <c r="Y25" s="139" t="s">
        <v>182</v>
      </c>
      <c r="Z25" s="95" t="s">
        <v>185</v>
      </c>
      <c r="AB25" s="98">
        <v>1</v>
      </c>
      <c r="AJ25" s="72" t="s">
        <v>154</v>
      </c>
      <c r="AK25" s="72" t="s">
        <v>155</v>
      </c>
    </row>
    <row r="26" spans="1:37">
      <c r="D26" s="140" t="s">
        <v>186</v>
      </c>
      <c r="E26" s="141">
        <f>J26</f>
        <v>0</v>
      </c>
      <c r="H26" s="141">
        <f>SUM(H24:H25)</f>
        <v>0</v>
      </c>
      <c r="I26" s="141">
        <f>SUM(I24:I25)</f>
        <v>0</v>
      </c>
      <c r="J26" s="141">
        <f>SUM(J24:J25)</f>
        <v>0</v>
      </c>
      <c r="L26" s="142">
        <f>SUM(L24:L25)</f>
        <v>193.62832199999997</v>
      </c>
      <c r="N26" s="143">
        <f>SUM(N24:N25)</f>
        <v>0</v>
      </c>
      <c r="W26" s="97">
        <f>SUM(W24:W25)</f>
        <v>11.808</v>
      </c>
    </row>
    <row r="28" spans="1:37">
      <c r="B28" s="95" t="s">
        <v>187</v>
      </c>
    </row>
    <row r="29" spans="1:37">
      <c r="A29" s="93">
        <v>7</v>
      </c>
      <c r="B29" s="94" t="s">
        <v>188</v>
      </c>
      <c r="C29" s="95" t="s">
        <v>189</v>
      </c>
      <c r="D29" s="96" t="s">
        <v>190</v>
      </c>
      <c r="E29" s="97">
        <v>73.8</v>
      </c>
      <c r="F29" s="98" t="s">
        <v>150</v>
      </c>
      <c r="H29" s="99">
        <f>ROUND(E29*G29,2)</f>
        <v>0</v>
      </c>
      <c r="J29" s="99">
        <f>ROUND(E29*G29,2)</f>
        <v>0</v>
      </c>
      <c r="K29" s="100">
        <v>2.4542099999999998</v>
      </c>
      <c r="L29" s="100">
        <f>E29*K29</f>
        <v>181.12069799999998</v>
      </c>
      <c r="N29" s="97">
        <f>E29*M29</f>
        <v>0</v>
      </c>
      <c r="O29" s="98">
        <v>20</v>
      </c>
      <c r="P29" s="98" t="s">
        <v>191</v>
      </c>
      <c r="V29" s="101" t="s">
        <v>108</v>
      </c>
      <c r="W29" s="97">
        <v>162.87700000000001</v>
      </c>
      <c r="X29" s="139" t="s">
        <v>192</v>
      </c>
      <c r="Y29" s="139" t="s">
        <v>189</v>
      </c>
      <c r="Z29" s="95" t="s">
        <v>193</v>
      </c>
      <c r="AB29" s="98">
        <v>1</v>
      </c>
      <c r="AJ29" s="72" t="s">
        <v>154</v>
      </c>
      <c r="AK29" s="72" t="s">
        <v>155</v>
      </c>
    </row>
    <row r="30" spans="1:37">
      <c r="A30" s="93">
        <v>8</v>
      </c>
      <c r="B30" s="94" t="s">
        <v>188</v>
      </c>
      <c r="C30" s="95" t="s">
        <v>194</v>
      </c>
      <c r="D30" s="96" t="s">
        <v>195</v>
      </c>
      <c r="E30" s="97">
        <v>369</v>
      </c>
      <c r="F30" s="98" t="s">
        <v>150</v>
      </c>
      <c r="H30" s="99">
        <f>ROUND(E30*G30,2)</f>
        <v>0</v>
      </c>
      <c r="J30" s="99">
        <f>ROUND(E30*G30,2)</f>
        <v>0</v>
      </c>
      <c r="K30" s="100">
        <v>0.01</v>
      </c>
      <c r="L30" s="100">
        <f>E30*K30</f>
        <v>3.69</v>
      </c>
      <c r="N30" s="97">
        <f>E30*M30</f>
        <v>0</v>
      </c>
      <c r="O30" s="98">
        <v>20</v>
      </c>
      <c r="P30" s="98" t="s">
        <v>196</v>
      </c>
      <c r="V30" s="101" t="s">
        <v>108</v>
      </c>
      <c r="W30" s="97">
        <v>249.07499999999999</v>
      </c>
      <c r="X30" s="139" t="s">
        <v>197</v>
      </c>
      <c r="Y30" s="139" t="s">
        <v>194</v>
      </c>
      <c r="Z30" s="95" t="s">
        <v>193</v>
      </c>
      <c r="AB30" s="98">
        <v>1</v>
      </c>
      <c r="AJ30" s="72" t="s">
        <v>154</v>
      </c>
      <c r="AK30" s="72" t="s">
        <v>155</v>
      </c>
    </row>
    <row r="31" spans="1:37">
      <c r="A31" s="93">
        <v>9</v>
      </c>
      <c r="B31" s="94" t="s">
        <v>188</v>
      </c>
      <c r="C31" s="95" t="s">
        <v>198</v>
      </c>
      <c r="D31" s="96" t="s">
        <v>199</v>
      </c>
      <c r="E31" s="97">
        <v>1.107</v>
      </c>
      <c r="F31" s="98" t="s">
        <v>200</v>
      </c>
      <c r="H31" s="99">
        <f>ROUND(E31*G31,2)</f>
        <v>0</v>
      </c>
      <c r="J31" s="99">
        <f>ROUND(E31*G31,2)</f>
        <v>0</v>
      </c>
      <c r="K31" s="100">
        <v>1.0414300000000001</v>
      </c>
      <c r="L31" s="100">
        <f>E31*K31</f>
        <v>1.1528630100000001</v>
      </c>
      <c r="N31" s="97">
        <f>E31*M31</f>
        <v>0</v>
      </c>
      <c r="O31" s="98">
        <v>20</v>
      </c>
      <c r="P31" s="98" t="s">
        <v>201</v>
      </c>
      <c r="V31" s="101" t="s">
        <v>108</v>
      </c>
      <c r="W31" s="97">
        <v>33.472000000000001</v>
      </c>
      <c r="X31" s="139" t="s">
        <v>202</v>
      </c>
      <c r="Y31" s="139" t="s">
        <v>198</v>
      </c>
      <c r="Z31" s="95" t="s">
        <v>170</v>
      </c>
      <c r="AB31" s="98">
        <v>1</v>
      </c>
      <c r="AJ31" s="72" t="s">
        <v>154</v>
      </c>
      <c r="AK31" s="72" t="s">
        <v>155</v>
      </c>
    </row>
    <row r="32" spans="1:37">
      <c r="D32" s="140" t="s">
        <v>203</v>
      </c>
      <c r="E32" s="141">
        <f>J32</f>
        <v>0</v>
      </c>
      <c r="H32" s="141">
        <f>SUM(H28:H31)</f>
        <v>0</v>
      </c>
      <c r="I32" s="141">
        <f>SUM(I28:I31)</f>
        <v>0</v>
      </c>
      <c r="J32" s="141">
        <f>SUM(J28:J31)</f>
        <v>0</v>
      </c>
      <c r="L32" s="142">
        <f>SUM(L28:L31)</f>
        <v>185.96356100999998</v>
      </c>
      <c r="N32" s="143">
        <f>SUM(N28:N31)</f>
        <v>0</v>
      </c>
      <c r="W32" s="97">
        <f>SUM(W28:W31)</f>
        <v>445.42399999999998</v>
      </c>
    </row>
    <row r="34" spans="1:37">
      <c r="B34" s="95" t="s">
        <v>204</v>
      </c>
    </row>
    <row r="35" spans="1:37">
      <c r="A35" s="93">
        <v>10</v>
      </c>
      <c r="B35" s="94" t="s">
        <v>205</v>
      </c>
      <c r="C35" s="95" t="s">
        <v>206</v>
      </c>
      <c r="D35" s="96" t="s">
        <v>207</v>
      </c>
      <c r="E35" s="97">
        <v>498.31799999999998</v>
      </c>
      <c r="F35" s="98" t="s">
        <v>200</v>
      </c>
      <c r="H35" s="99">
        <f>ROUND(E35*G35,2)</f>
        <v>0</v>
      </c>
      <c r="J35" s="99">
        <f>ROUND(E35*G35,2)</f>
        <v>0</v>
      </c>
      <c r="L35" s="100">
        <f>E35*K35</f>
        <v>0</v>
      </c>
      <c r="N35" s="97">
        <f>E35*M35</f>
        <v>0</v>
      </c>
      <c r="O35" s="98">
        <v>20</v>
      </c>
      <c r="P35" s="98" t="s">
        <v>208</v>
      </c>
      <c r="V35" s="101" t="s">
        <v>108</v>
      </c>
      <c r="W35" s="97">
        <v>5.4809999999999999</v>
      </c>
      <c r="X35" s="139" t="s">
        <v>209</v>
      </c>
      <c r="Y35" s="139" t="s">
        <v>206</v>
      </c>
      <c r="Z35" s="95" t="s">
        <v>210</v>
      </c>
      <c r="AB35" s="98">
        <v>1</v>
      </c>
      <c r="AJ35" s="72" t="s">
        <v>154</v>
      </c>
      <c r="AK35" s="72" t="s">
        <v>155</v>
      </c>
    </row>
    <row r="36" spans="1:37">
      <c r="D36" s="140" t="s">
        <v>211</v>
      </c>
      <c r="E36" s="141">
        <f>J36</f>
        <v>0</v>
      </c>
      <c r="H36" s="141">
        <f>SUM(H34:H35)</f>
        <v>0</v>
      </c>
      <c r="I36" s="141">
        <f>SUM(I34:I35)</f>
        <v>0</v>
      </c>
      <c r="J36" s="141">
        <f>SUM(J34:J35)</f>
        <v>0</v>
      </c>
      <c r="L36" s="142">
        <f>SUM(L34:L35)</f>
        <v>0</v>
      </c>
      <c r="N36" s="143">
        <f>SUM(N34:N35)</f>
        <v>0</v>
      </c>
      <c r="W36" s="97">
        <f>SUM(W34:W35)</f>
        <v>5.4809999999999999</v>
      </c>
    </row>
    <row r="38" spans="1:37">
      <c r="D38" s="140" t="s">
        <v>212</v>
      </c>
      <c r="E38" s="141">
        <f>J38</f>
        <v>0</v>
      </c>
      <c r="H38" s="141">
        <f>+H18+H22+H26+H32+H36</f>
        <v>0</v>
      </c>
      <c r="I38" s="141">
        <f>+I18+I22+I26+I32+I36</f>
        <v>0</v>
      </c>
      <c r="J38" s="141">
        <f>+J18+J22+J26+J32+J36</f>
        <v>0</v>
      </c>
      <c r="L38" s="142">
        <f>+L18+L22+L26+L32+L36</f>
        <v>498.31763300999995</v>
      </c>
      <c r="N38" s="143">
        <f>+N18+N22+N26+N32+N36</f>
        <v>0</v>
      </c>
      <c r="W38" s="97">
        <f>+W18+W22+W26+W32+W36</f>
        <v>623.45299999999997</v>
      </c>
    </row>
    <row r="40" spans="1:37">
      <c r="D40" s="144" t="s">
        <v>213</v>
      </c>
      <c r="E40" s="141">
        <f>J40</f>
        <v>0</v>
      </c>
      <c r="H40" s="141">
        <f>+H38</f>
        <v>0</v>
      </c>
      <c r="I40" s="141">
        <f>+I38</f>
        <v>0</v>
      </c>
      <c r="J40" s="141">
        <f>+J38</f>
        <v>0</v>
      </c>
      <c r="L40" s="142">
        <f>+L38</f>
        <v>498.31763300999995</v>
      </c>
      <c r="N40" s="143">
        <f>+N38</f>
        <v>0</v>
      </c>
      <c r="W40" s="97">
        <f>+W38</f>
        <v>623.45299999999997</v>
      </c>
    </row>
  </sheetData>
  <mergeCells count="2">
    <mergeCell ref="K9:L9"/>
    <mergeCell ref="M9:N9"/>
  </mergeCells>
  <pageMargins left="0.2" right="9.0277777777777804E-2" top="0.62916666666666698" bottom="0.59027777777777801" header="0.51180555555555496" footer="0.35416666666666702"/>
  <pageSetup paperSize="9" scale="92" firstPageNumber="0" orientation="landscape" useFirstPageNumber="1" horizontalDpi="300" verticalDpi="300"/>
  <headerFooter>
    <oddFooter>&amp;R&amp;"Arial Narrow,Bežné"&amp;8Strana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"/>
  <sheetViews>
    <sheetView showGridLines="0" workbookViewId="0">
      <pane ySplit="10" topLeftCell="A11" activePane="bottomLeft" state="frozen"/>
      <selection pane="bottomLeft"/>
    </sheetView>
  </sheetViews>
  <sheetFormatPr defaultColWidth="9.109375" defaultRowHeight="13.2"/>
  <cols>
    <col min="1" max="1" width="15.6640625" style="80" customWidth="1"/>
    <col min="2" max="3" width="45.6640625" style="80" customWidth="1"/>
    <col min="4" max="4" width="11.33203125" style="81" customWidth="1"/>
    <col min="5" max="1024" width="9.109375" style="72"/>
  </cols>
  <sheetData>
    <row r="1" spans="1:6">
      <c r="A1" s="82" t="s">
        <v>2</v>
      </c>
      <c r="B1" s="83"/>
      <c r="C1" s="83"/>
      <c r="D1" s="84" t="s">
        <v>214</v>
      </c>
    </row>
    <row r="2" spans="1:6">
      <c r="A2" s="82" t="s">
        <v>114</v>
      </c>
      <c r="B2" s="83"/>
      <c r="C2" s="83"/>
      <c r="D2" s="84" t="s">
        <v>115</v>
      </c>
    </row>
    <row r="3" spans="1:6">
      <c r="A3" s="82" t="s">
        <v>116</v>
      </c>
      <c r="B3" s="83"/>
      <c r="C3" s="83"/>
      <c r="D3" s="84" t="s">
        <v>117</v>
      </c>
    </row>
    <row r="4" spans="1:6">
      <c r="A4" s="83"/>
      <c r="B4" s="83"/>
      <c r="C4" s="83"/>
      <c r="D4" s="83"/>
    </row>
    <row r="5" spans="1:6">
      <c r="A5" s="82" t="s">
        <v>118</v>
      </c>
      <c r="B5" s="83"/>
      <c r="C5" s="83"/>
      <c r="D5" s="83"/>
    </row>
    <row r="6" spans="1:6">
      <c r="A6" s="82" t="s">
        <v>119</v>
      </c>
      <c r="B6" s="83"/>
      <c r="C6" s="83"/>
      <c r="D6" s="83"/>
    </row>
    <row r="7" spans="1:6">
      <c r="A7" s="82"/>
      <c r="B7" s="83"/>
      <c r="C7" s="83"/>
      <c r="D7" s="83"/>
    </row>
    <row r="8" spans="1:6">
      <c r="A8" s="72" t="s">
        <v>120</v>
      </c>
      <c r="B8" s="85"/>
      <c r="C8" s="86"/>
      <c r="D8" s="87"/>
    </row>
    <row r="9" spans="1:6">
      <c r="A9" s="88" t="s">
        <v>62</v>
      </c>
      <c r="B9" s="88" t="s">
        <v>63</v>
      </c>
      <c r="C9" s="88" t="s">
        <v>64</v>
      </c>
      <c r="D9" s="89" t="s">
        <v>65</v>
      </c>
      <c r="F9" s="72" t="s">
        <v>215</v>
      </c>
    </row>
    <row r="10" spans="1:6">
      <c r="A10" s="90"/>
      <c r="B10" s="90"/>
      <c r="C10" s="91"/>
      <c r="D10" s="92"/>
    </row>
  </sheetData>
  <printOptions horizontalCentered="1"/>
  <pageMargins left="0.39305555555555599" right="0.35416666666666702" top="0.62916666666666698" bottom="0.59027777777777801" header="0.51180555555555496" footer="0.35416666666666702"/>
  <pageSetup paperSize="9" firstPageNumber="0" orientation="landscape" useFirstPageNumber="1" horizontalDpi="300" verticalDpi="300"/>
  <headerFooter>
    <oddFooter>&amp;R&amp;"Arial Narrow,Bežné"&amp;8Strana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"/>
  <sheetViews>
    <sheetView showGridLines="0" workbookViewId="0">
      <pane xSplit="1" ySplit="10" topLeftCell="B11" activePane="bottomRight" state="frozen"/>
      <selection pane="topRight"/>
      <selection pane="bottomLeft"/>
      <selection pane="bottomRight" activeCell="B11" sqref="B11"/>
    </sheetView>
  </sheetViews>
  <sheetFormatPr defaultColWidth="9" defaultRowHeight="13.2"/>
  <cols>
    <col min="1" max="1" width="45.88671875" style="72" customWidth="1"/>
    <col min="2" max="2" width="14.33203125" style="2" customWidth="1"/>
    <col min="3" max="3" width="13.5546875" style="2" customWidth="1"/>
    <col min="4" max="4" width="11.5546875" style="2" customWidth="1"/>
    <col min="5" max="5" width="12.109375" style="73" customWidth="1"/>
    <col min="6" max="6" width="10.109375" style="74" customWidth="1"/>
    <col min="7" max="7" width="9.109375" style="74" customWidth="1"/>
    <col min="8" max="23" width="9.109375" style="72" customWidth="1"/>
    <col min="24" max="25" width="5.6640625" style="72" customWidth="1"/>
    <col min="26" max="26" width="6.5546875" style="72" customWidth="1"/>
    <col min="27" max="27" width="24.33203125" style="72" customWidth="1"/>
    <col min="28" max="28" width="4.33203125" style="72" customWidth="1"/>
    <col min="29" max="29" width="8.33203125" style="72" customWidth="1"/>
    <col min="30" max="30" width="8.6640625" style="72" customWidth="1"/>
    <col min="31" max="37" width="9.109375" style="72" customWidth="1"/>
  </cols>
  <sheetData>
    <row r="1" spans="1:30" s="72" customFormat="1" ht="10.199999999999999">
      <c r="A1" s="75" t="s">
        <v>2</v>
      </c>
      <c r="B1" s="2"/>
      <c r="D1" s="2"/>
      <c r="E1" s="75" t="s">
        <v>113</v>
      </c>
      <c r="Z1" s="69" t="s">
        <v>3</v>
      </c>
      <c r="AA1" s="69" t="s">
        <v>4</v>
      </c>
      <c r="AB1" s="69" t="s">
        <v>5</v>
      </c>
      <c r="AC1" s="69" t="s">
        <v>6</v>
      </c>
      <c r="AD1" s="69" t="s">
        <v>7</v>
      </c>
    </row>
    <row r="2" spans="1:30" s="72" customFormat="1" ht="10.199999999999999">
      <c r="A2" s="75" t="s">
        <v>114</v>
      </c>
      <c r="B2" s="2"/>
      <c r="D2" s="2"/>
      <c r="E2" s="75" t="s">
        <v>115</v>
      </c>
      <c r="Z2" s="69" t="s">
        <v>10</v>
      </c>
      <c r="AA2" s="70" t="s">
        <v>66</v>
      </c>
      <c r="AB2" s="70" t="s">
        <v>12</v>
      </c>
      <c r="AC2" s="70"/>
      <c r="AD2" s="71"/>
    </row>
    <row r="3" spans="1:30" s="72" customFormat="1" ht="10.199999999999999">
      <c r="A3" s="75" t="s">
        <v>116</v>
      </c>
      <c r="B3" s="2"/>
      <c r="D3" s="2"/>
      <c r="E3" s="75" t="s">
        <v>117</v>
      </c>
      <c r="Z3" s="69" t="s">
        <v>13</v>
      </c>
      <c r="AA3" s="70" t="s">
        <v>67</v>
      </c>
      <c r="AB3" s="70" t="s">
        <v>12</v>
      </c>
      <c r="AC3" s="70" t="s">
        <v>15</v>
      </c>
      <c r="AD3" s="71" t="s">
        <v>16</v>
      </c>
    </row>
    <row r="4" spans="1:30" s="72" customFormat="1" ht="10.199999999999999">
      <c r="Z4" s="69" t="s">
        <v>17</v>
      </c>
      <c r="AA4" s="70" t="s">
        <v>68</v>
      </c>
      <c r="AB4" s="70" t="s">
        <v>12</v>
      </c>
      <c r="AC4" s="70"/>
      <c r="AD4" s="71"/>
    </row>
    <row r="5" spans="1:30" s="72" customFormat="1" ht="10.199999999999999">
      <c r="A5" s="75" t="s">
        <v>118</v>
      </c>
      <c r="Z5" s="69" t="s">
        <v>19</v>
      </c>
      <c r="AA5" s="70" t="s">
        <v>67</v>
      </c>
      <c r="AB5" s="70" t="s">
        <v>12</v>
      </c>
      <c r="AC5" s="70" t="s">
        <v>15</v>
      </c>
      <c r="AD5" s="71" t="s">
        <v>16</v>
      </c>
    </row>
    <row r="6" spans="1:30" s="72" customFormat="1" ht="10.199999999999999">
      <c r="A6" s="75" t="s">
        <v>119</v>
      </c>
    </row>
    <row r="7" spans="1:30" s="72" customFormat="1" ht="10.199999999999999">
      <c r="A7" s="75"/>
    </row>
    <row r="8" spans="1:30" ht="13.8">
      <c r="A8" s="72" t="s">
        <v>120</v>
      </c>
      <c r="B8" s="76" t="str">
        <f>CONCATENATE(AA2," ",AB2," ",AC2," ",AD2)</f>
        <v xml:space="preserve">Rekapitulácia rozpočtu v EUR  </v>
      </c>
      <c r="G8" s="72"/>
    </row>
    <row r="9" spans="1:30">
      <c r="A9" s="77" t="s">
        <v>69</v>
      </c>
      <c r="B9" s="77" t="s">
        <v>28</v>
      </c>
      <c r="C9" s="77" t="s">
        <v>29</v>
      </c>
      <c r="D9" s="77" t="s">
        <v>30</v>
      </c>
      <c r="E9" s="78" t="s">
        <v>31</v>
      </c>
      <c r="F9" s="78" t="s">
        <v>32</v>
      </c>
      <c r="G9" s="78" t="s">
        <v>37</v>
      </c>
    </row>
    <row r="10" spans="1:30">
      <c r="A10" s="79"/>
      <c r="B10" s="79"/>
      <c r="C10" s="79" t="s">
        <v>51</v>
      </c>
      <c r="D10" s="79"/>
      <c r="E10" s="79" t="s">
        <v>30</v>
      </c>
      <c r="F10" s="79" t="s">
        <v>30</v>
      </c>
      <c r="G10" s="79" t="s">
        <v>30</v>
      </c>
    </row>
    <row r="12" spans="1:30">
      <c r="A12" s="72" t="s">
        <v>146</v>
      </c>
      <c r="B12" s="2">
        <f>Prehlad!H18</f>
        <v>0</v>
      </c>
      <c r="C12" s="2">
        <f>Prehlad!I18</f>
        <v>0</v>
      </c>
      <c r="D12" s="2">
        <f>Prehlad!J18</f>
        <v>0</v>
      </c>
      <c r="E12" s="73">
        <f>Prehlad!L18</f>
        <v>0</v>
      </c>
      <c r="F12" s="74">
        <f>Prehlad!N18</f>
        <v>0</v>
      </c>
      <c r="G12" s="74">
        <f>Prehlad!W18</f>
        <v>75.59</v>
      </c>
    </row>
    <row r="13" spans="1:30">
      <c r="A13" s="72" t="s">
        <v>172</v>
      </c>
      <c r="B13" s="2">
        <f>Prehlad!H22</f>
        <v>0</v>
      </c>
      <c r="C13" s="2">
        <f>Prehlad!I22</f>
        <v>0</v>
      </c>
      <c r="D13" s="2">
        <f>Prehlad!J22</f>
        <v>0</v>
      </c>
      <c r="E13" s="73">
        <f>Prehlad!L22</f>
        <v>118.72575000000001</v>
      </c>
      <c r="F13" s="74">
        <f>Prehlad!N22</f>
        <v>0</v>
      </c>
      <c r="G13" s="74">
        <f>Prehlad!W22</f>
        <v>85.15</v>
      </c>
    </row>
    <row r="14" spans="1:30">
      <c r="A14" s="72" t="s">
        <v>180</v>
      </c>
      <c r="B14" s="2">
        <f>Prehlad!H26</f>
        <v>0</v>
      </c>
      <c r="C14" s="2">
        <f>Prehlad!I26</f>
        <v>0</v>
      </c>
      <c r="D14" s="2">
        <f>Prehlad!J26</f>
        <v>0</v>
      </c>
      <c r="E14" s="73">
        <f>Prehlad!L26</f>
        <v>193.62832199999997</v>
      </c>
      <c r="F14" s="74">
        <f>Prehlad!N26</f>
        <v>0</v>
      </c>
      <c r="G14" s="74">
        <f>Prehlad!W26</f>
        <v>11.808</v>
      </c>
    </row>
    <row r="15" spans="1:30">
      <c r="A15" s="72" t="s">
        <v>187</v>
      </c>
      <c r="B15" s="2">
        <f>Prehlad!H32</f>
        <v>0</v>
      </c>
      <c r="C15" s="2">
        <f>Prehlad!I32</f>
        <v>0</v>
      </c>
      <c r="D15" s="2">
        <f>Prehlad!J32</f>
        <v>0</v>
      </c>
      <c r="E15" s="73">
        <f>Prehlad!L32</f>
        <v>185.96356100999998</v>
      </c>
      <c r="F15" s="74">
        <f>Prehlad!N32</f>
        <v>0</v>
      </c>
      <c r="G15" s="74">
        <f>Prehlad!W32</f>
        <v>445.42399999999998</v>
      </c>
    </row>
    <row r="16" spans="1:30">
      <c r="A16" s="72" t="s">
        <v>204</v>
      </c>
      <c r="B16" s="2">
        <f>Prehlad!H36</f>
        <v>0</v>
      </c>
      <c r="C16" s="2">
        <f>Prehlad!I36</f>
        <v>0</v>
      </c>
      <c r="D16" s="2">
        <f>Prehlad!J36</f>
        <v>0</v>
      </c>
      <c r="E16" s="73">
        <f>Prehlad!L36</f>
        <v>0</v>
      </c>
      <c r="F16" s="74">
        <f>Prehlad!N36</f>
        <v>0</v>
      </c>
      <c r="G16" s="74">
        <f>Prehlad!W36</f>
        <v>5.4809999999999999</v>
      </c>
    </row>
    <row r="17" spans="1:7">
      <c r="A17" s="72" t="s">
        <v>212</v>
      </c>
      <c r="B17" s="2">
        <f>Prehlad!H38</f>
        <v>0</v>
      </c>
      <c r="C17" s="2">
        <f>Prehlad!I38</f>
        <v>0</v>
      </c>
      <c r="D17" s="2">
        <f>Prehlad!J38</f>
        <v>0</v>
      </c>
      <c r="E17" s="73">
        <f>Prehlad!L38</f>
        <v>498.31763300999995</v>
      </c>
      <c r="F17" s="74">
        <f>Prehlad!N38</f>
        <v>0</v>
      </c>
      <c r="G17" s="74">
        <f>Prehlad!W38</f>
        <v>623.45299999999997</v>
      </c>
    </row>
    <row r="20" spans="1:7">
      <c r="A20" s="72" t="s">
        <v>213</v>
      </c>
      <c r="B20" s="2">
        <f>Prehlad!H40</f>
        <v>0</v>
      </c>
      <c r="C20" s="2">
        <f>Prehlad!I40</f>
        <v>0</v>
      </c>
      <c r="D20" s="2">
        <f>Prehlad!J40</f>
        <v>0</v>
      </c>
      <c r="E20" s="73">
        <f>Prehlad!L40</f>
        <v>498.31763300999995</v>
      </c>
      <c r="F20" s="74">
        <f>Prehlad!N40</f>
        <v>0</v>
      </c>
      <c r="G20" s="74">
        <f>Prehlad!W40</f>
        <v>623.45299999999997</v>
      </c>
    </row>
  </sheetData>
  <printOptions horizontalCentered="1"/>
  <pageMargins left="0.39305555555555599" right="0.35416666666666702" top="0.62916666666666698" bottom="0.59027777777777801" header="0.51180555555555496" footer="0.35416666666666702"/>
  <pageSetup paperSize="9" firstPageNumber="0" orientation="landscape" useFirstPageNumber="1" horizontalDpi="300" verticalDpi="300"/>
  <headerFooter>
    <oddFooter>&amp;R&amp;"Arial Narrow,Bežné"&amp;8Strana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9"/>
  <sheetViews>
    <sheetView showGridLines="0" tabSelected="1" workbookViewId="0"/>
  </sheetViews>
  <sheetFormatPr defaultColWidth="9.109375" defaultRowHeight="13.2"/>
  <cols>
    <col min="1" max="1" width="0.6640625" style="3" customWidth="1"/>
    <col min="2" max="2" width="3.6640625" style="3" customWidth="1"/>
    <col min="3" max="3" width="6.88671875" style="3" customWidth="1"/>
    <col min="4" max="6" width="14" style="3" customWidth="1"/>
    <col min="7" max="7" width="3.88671875" style="3" customWidth="1"/>
    <col min="8" max="8" width="22.6640625" style="3" customWidth="1"/>
    <col min="9" max="9" width="14" style="3" customWidth="1"/>
    <col min="10" max="10" width="4.33203125" style="3" customWidth="1"/>
    <col min="11" max="11" width="19.6640625" style="3" customWidth="1"/>
    <col min="12" max="12" width="9.6640625" style="3" customWidth="1"/>
    <col min="13" max="13" width="14" style="3" customWidth="1"/>
    <col min="14" max="14" width="0.6640625" style="3" customWidth="1"/>
    <col min="15" max="15" width="1.44140625" style="3" customWidth="1"/>
    <col min="16" max="23" width="9.109375" style="3"/>
    <col min="24" max="25" width="5.6640625" style="3" customWidth="1"/>
    <col min="26" max="26" width="6.5546875" style="3" customWidth="1"/>
    <col min="27" max="27" width="21.44140625" style="3" customWidth="1"/>
    <col min="28" max="28" width="4.33203125" style="3" customWidth="1"/>
    <col min="29" max="29" width="8.33203125" style="3" customWidth="1"/>
    <col min="30" max="30" width="8.6640625" style="3" customWidth="1"/>
    <col min="31" max="1024" width="9.109375" style="3"/>
  </cols>
  <sheetData>
    <row r="1" spans="2:30" ht="28.5" customHeight="1">
      <c r="B1" s="4" t="s">
        <v>121</v>
      </c>
      <c r="C1" s="4"/>
      <c r="D1" s="4"/>
      <c r="E1" s="4"/>
      <c r="F1" s="4"/>
      <c r="G1" s="4"/>
      <c r="H1" s="5" t="str">
        <f>CONCATENATE(AA2," ",AB2," ",AC2," ",AD2)</f>
        <v xml:space="preserve">Krycí list rozpočtu v EUR  </v>
      </c>
      <c r="I1" s="4"/>
      <c r="J1" s="4"/>
      <c r="K1" s="4"/>
      <c r="L1" s="4"/>
      <c r="M1" s="4"/>
      <c r="Z1" s="69" t="s">
        <v>3</v>
      </c>
      <c r="AA1" s="69" t="s">
        <v>4</v>
      </c>
      <c r="AB1" s="69" t="s">
        <v>5</v>
      </c>
      <c r="AC1" s="69" t="s">
        <v>6</v>
      </c>
      <c r="AD1" s="69" t="s">
        <v>7</v>
      </c>
    </row>
    <row r="2" spans="2:30" ht="18" customHeight="1">
      <c r="B2" s="6" t="s">
        <v>122</v>
      </c>
      <c r="C2" s="7"/>
      <c r="D2" s="7"/>
      <c r="E2" s="7"/>
      <c r="F2" s="7"/>
      <c r="G2" s="8" t="s">
        <v>70</v>
      </c>
      <c r="H2" s="7"/>
      <c r="I2" s="7"/>
      <c r="J2" s="8" t="s">
        <v>71</v>
      </c>
      <c r="K2" s="7"/>
      <c r="L2" s="7"/>
      <c r="M2" s="50"/>
      <c r="Z2" s="69" t="s">
        <v>10</v>
      </c>
      <c r="AA2" s="70" t="s">
        <v>72</v>
      </c>
      <c r="AB2" s="70" t="s">
        <v>12</v>
      </c>
      <c r="AC2" s="70"/>
      <c r="AD2" s="71"/>
    </row>
    <row r="3" spans="2:30" ht="18" customHeight="1">
      <c r="B3" s="9" t="s">
        <v>123</v>
      </c>
      <c r="C3" s="10"/>
      <c r="D3" s="10"/>
      <c r="E3" s="10"/>
      <c r="F3" s="10"/>
      <c r="G3" s="11" t="s">
        <v>124</v>
      </c>
      <c r="H3" s="10"/>
      <c r="I3" s="10"/>
      <c r="J3" s="11" t="s">
        <v>73</v>
      </c>
      <c r="K3" s="10" t="s">
        <v>125</v>
      </c>
      <c r="L3" s="10"/>
      <c r="M3" s="51"/>
      <c r="Z3" s="69" t="s">
        <v>13</v>
      </c>
      <c r="AA3" s="70" t="s">
        <v>74</v>
      </c>
      <c r="AB3" s="70" t="s">
        <v>12</v>
      </c>
      <c r="AC3" s="70" t="s">
        <v>15</v>
      </c>
      <c r="AD3" s="71" t="s">
        <v>16</v>
      </c>
    </row>
    <row r="4" spans="2:30" ht="18" customHeight="1">
      <c r="B4" s="12"/>
      <c r="C4" s="13"/>
      <c r="D4" s="13"/>
      <c r="E4" s="13"/>
      <c r="F4" s="13"/>
      <c r="G4" s="14"/>
      <c r="H4" s="13"/>
      <c r="I4" s="13"/>
      <c r="J4" s="14" t="s">
        <v>75</v>
      </c>
      <c r="K4" s="13" t="s">
        <v>126</v>
      </c>
      <c r="L4" s="13" t="s">
        <v>76</v>
      </c>
      <c r="M4" s="52"/>
      <c r="Z4" s="69" t="s">
        <v>17</v>
      </c>
      <c r="AA4" s="70" t="s">
        <v>77</v>
      </c>
      <c r="AB4" s="70" t="s">
        <v>12</v>
      </c>
      <c r="AC4" s="70"/>
      <c r="AD4" s="71"/>
    </row>
    <row r="5" spans="2:30" ht="18" customHeight="1">
      <c r="B5" s="6" t="s">
        <v>78</v>
      </c>
      <c r="C5" s="7"/>
      <c r="D5" s="7"/>
      <c r="E5" s="7"/>
      <c r="F5" s="7"/>
      <c r="G5" s="15"/>
      <c r="H5" s="7"/>
      <c r="I5" s="7"/>
      <c r="J5" s="7" t="s">
        <v>79</v>
      </c>
      <c r="K5" s="7"/>
      <c r="L5" s="7" t="s">
        <v>80</v>
      </c>
      <c r="M5" s="50"/>
      <c r="Z5" s="69" t="s">
        <v>19</v>
      </c>
      <c r="AA5" s="70" t="s">
        <v>74</v>
      </c>
      <c r="AB5" s="70" t="s">
        <v>12</v>
      </c>
      <c r="AC5" s="70" t="s">
        <v>15</v>
      </c>
      <c r="AD5" s="71" t="s">
        <v>16</v>
      </c>
    </row>
    <row r="6" spans="2:30" ht="18" customHeight="1">
      <c r="B6" s="9" t="s">
        <v>81</v>
      </c>
      <c r="C6" s="10"/>
      <c r="D6" s="10" t="s">
        <v>127</v>
      </c>
      <c r="E6" s="10"/>
      <c r="F6" s="10"/>
      <c r="G6" s="16" t="s">
        <v>128</v>
      </c>
      <c r="H6" s="10"/>
      <c r="I6" s="10"/>
      <c r="J6" s="10" t="s">
        <v>79</v>
      </c>
      <c r="K6" s="10"/>
      <c r="L6" s="10" t="s">
        <v>80</v>
      </c>
      <c r="M6" s="51"/>
    </row>
    <row r="7" spans="2:30" ht="18" customHeight="1">
      <c r="B7" s="12" t="s">
        <v>82</v>
      </c>
      <c r="C7" s="13"/>
      <c r="D7" s="13" t="s">
        <v>129</v>
      </c>
      <c r="E7" s="13"/>
      <c r="F7" s="13"/>
      <c r="G7" s="17" t="s">
        <v>128</v>
      </c>
      <c r="H7" s="13"/>
      <c r="I7" s="13"/>
      <c r="J7" s="13" t="s">
        <v>79</v>
      </c>
      <c r="K7" s="13">
        <v>34635114</v>
      </c>
      <c r="L7" s="13" t="s">
        <v>80</v>
      </c>
      <c r="M7" s="52">
        <v>1121157631</v>
      </c>
    </row>
    <row r="8" spans="2:30" ht="18" customHeight="1">
      <c r="B8" s="18"/>
      <c r="C8" s="19"/>
      <c r="D8" s="20"/>
      <c r="E8" s="21"/>
      <c r="F8" s="22">
        <f>IF(B8&lt;&gt;0,ROUND($M$26/B8,0),0)</f>
        <v>0</v>
      </c>
      <c r="G8" s="15"/>
      <c r="H8" s="19"/>
      <c r="I8" s="22">
        <f>IF(G8&lt;&gt;0,ROUND($M$26/G8,0),0)</f>
        <v>0</v>
      </c>
      <c r="J8" s="8"/>
      <c r="K8" s="19"/>
      <c r="L8" s="21"/>
      <c r="M8" s="53">
        <f>IF(J8&lt;&gt;0,ROUND($M$26/J8,0),0)</f>
        <v>0</v>
      </c>
    </row>
    <row r="9" spans="2:30" ht="18" customHeight="1">
      <c r="B9" s="23"/>
      <c r="C9" s="24"/>
      <c r="D9" s="25"/>
      <c r="E9" s="26"/>
      <c r="F9" s="27">
        <f>IF(B9&lt;&gt;0,ROUND($M$26/B9,0),0)</f>
        <v>0</v>
      </c>
      <c r="G9" s="28"/>
      <c r="H9" s="24"/>
      <c r="I9" s="27">
        <f>IF(G9&lt;&gt;0,ROUND($M$26/G9,0),0)</f>
        <v>0</v>
      </c>
      <c r="J9" s="28"/>
      <c r="K9" s="24"/>
      <c r="L9" s="26"/>
      <c r="M9" s="54">
        <f>IF(J9&lt;&gt;0,ROUND($M$26/J9,0),0)</f>
        <v>0</v>
      </c>
    </row>
    <row r="10" spans="2:30" ht="18" customHeight="1">
      <c r="B10" s="29" t="s">
        <v>83</v>
      </c>
      <c r="C10" s="30" t="s">
        <v>84</v>
      </c>
      <c r="D10" s="31" t="s">
        <v>28</v>
      </c>
      <c r="E10" s="31" t="s">
        <v>85</v>
      </c>
      <c r="F10" s="32" t="s">
        <v>86</v>
      </c>
      <c r="G10" s="29" t="s">
        <v>87</v>
      </c>
      <c r="H10" s="148" t="s">
        <v>88</v>
      </c>
      <c r="I10" s="148"/>
      <c r="J10" s="29" t="s">
        <v>89</v>
      </c>
      <c r="K10" s="148" t="s">
        <v>90</v>
      </c>
      <c r="L10" s="148"/>
      <c r="M10" s="148"/>
    </row>
    <row r="11" spans="2:30" ht="18" customHeight="1">
      <c r="B11" s="33">
        <v>1</v>
      </c>
      <c r="C11" s="34" t="s">
        <v>91</v>
      </c>
      <c r="D11" s="129">
        <f>Prehlad!H38</f>
        <v>0</v>
      </c>
      <c r="E11" s="129">
        <f>Prehlad!I38</f>
        <v>0</v>
      </c>
      <c r="F11" s="130">
        <f>D11+E11</f>
        <v>0</v>
      </c>
      <c r="G11" s="33">
        <v>6</v>
      </c>
      <c r="H11" s="34" t="s">
        <v>130</v>
      </c>
      <c r="I11" s="130">
        <v>0</v>
      </c>
      <c r="J11" s="33">
        <v>11</v>
      </c>
      <c r="K11" s="55" t="s">
        <v>133</v>
      </c>
      <c r="L11" s="56">
        <v>0</v>
      </c>
      <c r="M11" s="130">
        <f>ROUND(((D11+E11+D12+E12+D13)*L11),2)</f>
        <v>0</v>
      </c>
    </row>
    <row r="12" spans="2:30" ht="18" customHeight="1">
      <c r="B12" s="35">
        <v>2</v>
      </c>
      <c r="C12" s="36" t="s">
        <v>92</v>
      </c>
      <c r="D12" s="131"/>
      <c r="E12" s="131"/>
      <c r="F12" s="130">
        <f>D12+E12</f>
        <v>0</v>
      </c>
      <c r="G12" s="35">
        <v>7</v>
      </c>
      <c r="H12" s="36" t="s">
        <v>131</v>
      </c>
      <c r="I12" s="132">
        <v>0</v>
      </c>
      <c r="J12" s="35">
        <v>12</v>
      </c>
      <c r="K12" s="57" t="s">
        <v>134</v>
      </c>
      <c r="L12" s="58">
        <v>0</v>
      </c>
      <c r="M12" s="132">
        <f>ROUND(((D11+E11+D12+E12+D13)*L12),2)</f>
        <v>0</v>
      </c>
    </row>
    <row r="13" spans="2:30" ht="18" customHeight="1">
      <c r="B13" s="35">
        <v>3</v>
      </c>
      <c r="C13" s="36" t="s">
        <v>93</v>
      </c>
      <c r="D13" s="131"/>
      <c r="E13" s="131"/>
      <c r="F13" s="130">
        <f>D13+E13</f>
        <v>0</v>
      </c>
      <c r="G13" s="35">
        <v>8</v>
      </c>
      <c r="H13" s="36" t="s">
        <v>132</v>
      </c>
      <c r="I13" s="132">
        <v>0</v>
      </c>
      <c r="J13" s="35">
        <v>13</v>
      </c>
      <c r="K13" s="57" t="s">
        <v>135</v>
      </c>
      <c r="L13" s="58">
        <v>0</v>
      </c>
      <c r="M13" s="132">
        <f>ROUND(((D11+E11+D12+E12+D13)*L13),2)</f>
        <v>0</v>
      </c>
    </row>
    <row r="14" spans="2:30" ht="18" customHeight="1">
      <c r="B14" s="35">
        <v>4</v>
      </c>
      <c r="C14" s="36" t="s">
        <v>94</v>
      </c>
      <c r="D14" s="131"/>
      <c r="E14" s="131"/>
      <c r="F14" s="133">
        <f>D14+E14</f>
        <v>0</v>
      </c>
      <c r="G14" s="35">
        <v>9</v>
      </c>
      <c r="H14" s="36" t="s">
        <v>0</v>
      </c>
      <c r="I14" s="132">
        <v>0</v>
      </c>
      <c r="J14" s="35">
        <v>14</v>
      </c>
      <c r="K14" s="57" t="s">
        <v>0</v>
      </c>
      <c r="L14" s="58">
        <v>0</v>
      </c>
      <c r="M14" s="132">
        <f>ROUND(((D11+E11+D12+E12+D13+E13)*L14),2)</f>
        <v>0</v>
      </c>
    </row>
    <row r="15" spans="2:30" ht="18" customHeight="1">
      <c r="B15" s="37">
        <v>5</v>
      </c>
      <c r="C15" s="38" t="s">
        <v>95</v>
      </c>
      <c r="D15" s="134">
        <f>SUM(D11:D14)</f>
        <v>0</v>
      </c>
      <c r="E15" s="135">
        <f>SUM(E11:E14)</f>
        <v>0</v>
      </c>
      <c r="F15" s="136">
        <f>SUM(F11:F14)</f>
        <v>0</v>
      </c>
      <c r="G15" s="39">
        <v>10</v>
      </c>
      <c r="H15" s="40" t="s">
        <v>96</v>
      </c>
      <c r="I15" s="136">
        <f>SUM(I11:I14)</f>
        <v>0</v>
      </c>
      <c r="J15" s="37">
        <v>15</v>
      </c>
      <c r="K15" s="59"/>
      <c r="L15" s="60" t="s">
        <v>97</v>
      </c>
      <c r="M15" s="136">
        <f>SUM(M11:M14)</f>
        <v>0</v>
      </c>
    </row>
    <row r="16" spans="2:30" ht="18" customHeight="1">
      <c r="B16" s="147" t="s">
        <v>98</v>
      </c>
      <c r="C16" s="147"/>
      <c r="D16" s="147"/>
      <c r="E16" s="147"/>
      <c r="F16" s="41"/>
      <c r="G16" s="149" t="s">
        <v>99</v>
      </c>
      <c r="H16" s="149"/>
      <c r="I16" s="149"/>
      <c r="J16" s="29" t="s">
        <v>100</v>
      </c>
      <c r="K16" s="148" t="s">
        <v>101</v>
      </c>
      <c r="L16" s="148"/>
      <c r="M16" s="148"/>
    </row>
    <row r="17" spans="2:13" ht="18" customHeight="1">
      <c r="B17" s="42"/>
      <c r="C17" s="43" t="s">
        <v>102</v>
      </c>
      <c r="D17" s="43"/>
      <c r="E17" s="43" t="s">
        <v>103</v>
      </c>
      <c r="F17" s="44"/>
      <c r="G17" s="42"/>
      <c r="H17" s="4"/>
      <c r="I17" s="61"/>
      <c r="J17" s="35">
        <v>16</v>
      </c>
      <c r="K17" s="57" t="s">
        <v>104</v>
      </c>
      <c r="L17" s="62"/>
      <c r="M17" s="132">
        <v>0</v>
      </c>
    </row>
    <row r="18" spans="2:13" ht="18" customHeight="1">
      <c r="B18" s="45"/>
      <c r="C18" s="4" t="s">
        <v>105</v>
      </c>
      <c r="D18" s="4"/>
      <c r="E18" s="4"/>
      <c r="F18" s="46"/>
      <c r="G18" s="45"/>
      <c r="H18" s="4" t="s">
        <v>102</v>
      </c>
      <c r="I18" s="61"/>
      <c r="J18" s="35">
        <v>17</v>
      </c>
      <c r="K18" s="57" t="s">
        <v>136</v>
      </c>
      <c r="L18" s="62"/>
      <c r="M18" s="132">
        <v>0</v>
      </c>
    </row>
    <row r="19" spans="2:13" ht="18" customHeight="1">
      <c r="B19" s="45"/>
      <c r="C19" s="4"/>
      <c r="D19" s="4"/>
      <c r="E19" s="4"/>
      <c r="F19" s="46"/>
      <c r="G19" s="45"/>
      <c r="H19" s="47"/>
      <c r="I19" s="61"/>
      <c r="J19" s="35">
        <v>18</v>
      </c>
      <c r="K19" s="57" t="s">
        <v>137</v>
      </c>
      <c r="L19" s="62"/>
      <c r="M19" s="132">
        <v>0</v>
      </c>
    </row>
    <row r="20" spans="2:13" ht="18" customHeight="1">
      <c r="B20" s="45"/>
      <c r="C20" s="4"/>
      <c r="D20" s="4"/>
      <c r="E20" s="4"/>
      <c r="F20" s="46"/>
      <c r="G20" s="45"/>
      <c r="H20" s="43" t="s">
        <v>103</v>
      </c>
      <c r="I20" s="61"/>
      <c r="J20" s="35">
        <v>19</v>
      </c>
      <c r="K20" s="57" t="s">
        <v>0</v>
      </c>
      <c r="L20" s="62"/>
      <c r="M20" s="132">
        <v>0</v>
      </c>
    </row>
    <row r="21" spans="2:13" ht="18" customHeight="1">
      <c r="B21" s="42"/>
      <c r="C21" s="4"/>
      <c r="D21" s="4"/>
      <c r="E21" s="4"/>
      <c r="F21" s="4"/>
      <c r="G21" s="42"/>
      <c r="H21" s="4" t="s">
        <v>105</v>
      </c>
      <c r="I21" s="61"/>
      <c r="J21" s="37">
        <v>20</v>
      </c>
      <c r="K21" s="59"/>
      <c r="L21" s="60" t="s">
        <v>106</v>
      </c>
      <c r="M21" s="136">
        <f>SUM(M17:M20)</f>
        <v>0</v>
      </c>
    </row>
    <row r="22" spans="2:13" ht="18" customHeight="1">
      <c r="B22" s="147" t="s">
        <v>107</v>
      </c>
      <c r="C22" s="147"/>
      <c r="D22" s="147"/>
      <c r="E22" s="147"/>
      <c r="F22" s="41"/>
      <c r="G22" s="42"/>
      <c r="H22" s="4"/>
      <c r="I22" s="61"/>
      <c r="J22" s="29" t="s">
        <v>108</v>
      </c>
      <c r="K22" s="148" t="s">
        <v>109</v>
      </c>
      <c r="L22" s="148"/>
      <c r="M22" s="148"/>
    </row>
    <row r="23" spans="2:13" ht="18" customHeight="1">
      <c r="B23" s="42"/>
      <c r="C23" s="43" t="s">
        <v>102</v>
      </c>
      <c r="D23" s="43"/>
      <c r="E23" s="43" t="s">
        <v>103</v>
      </c>
      <c r="F23" s="44"/>
      <c r="G23" s="42"/>
      <c r="H23" s="4"/>
      <c r="I23" s="61"/>
      <c r="J23" s="33">
        <v>21</v>
      </c>
      <c r="K23" s="55"/>
      <c r="L23" s="63" t="s">
        <v>110</v>
      </c>
      <c r="M23" s="130">
        <f>ROUND(F15,2)+I15+M15+M21</f>
        <v>0</v>
      </c>
    </row>
    <row r="24" spans="2:13" ht="18" customHeight="1">
      <c r="B24" s="45"/>
      <c r="C24" s="4" t="s">
        <v>105</v>
      </c>
      <c r="D24" s="4"/>
      <c r="E24" s="4"/>
      <c r="F24" s="46"/>
      <c r="G24" s="42"/>
      <c r="H24" s="4"/>
      <c r="I24" s="61"/>
      <c r="J24" s="35">
        <v>22</v>
      </c>
      <c r="K24" s="57" t="s">
        <v>138</v>
      </c>
      <c r="L24" s="137">
        <f>M23-L25</f>
        <v>0</v>
      </c>
      <c r="M24" s="132">
        <f>ROUND((L24*20)/100,2)</f>
        <v>0</v>
      </c>
    </row>
    <row r="25" spans="2:13" ht="18" customHeight="1">
      <c r="B25" s="45"/>
      <c r="C25" s="4"/>
      <c r="D25" s="4"/>
      <c r="E25" s="4"/>
      <c r="F25" s="46"/>
      <c r="G25" s="42"/>
      <c r="H25" s="4"/>
      <c r="I25" s="61"/>
      <c r="J25" s="35">
        <v>23</v>
      </c>
      <c r="K25" s="57" t="s">
        <v>139</v>
      </c>
      <c r="L25" s="137">
        <f>SUMIF(Prehlad!O11:O9999,0,Prehlad!J11:J9999)</f>
        <v>0</v>
      </c>
      <c r="M25" s="132">
        <f>ROUND((L25*0)/100,1)</f>
        <v>0</v>
      </c>
    </row>
    <row r="26" spans="2:13" ht="18" customHeight="1">
      <c r="B26" s="45"/>
      <c r="C26" s="4"/>
      <c r="D26" s="4"/>
      <c r="E26" s="4"/>
      <c r="F26" s="46"/>
      <c r="G26" s="42"/>
      <c r="H26" s="4"/>
      <c r="I26" s="61"/>
      <c r="J26" s="37">
        <v>24</v>
      </c>
      <c r="K26" s="59"/>
      <c r="L26" s="60" t="s">
        <v>111</v>
      </c>
      <c r="M26" s="136">
        <f>M23+M24+M25</f>
        <v>0</v>
      </c>
    </row>
    <row r="27" spans="2:13" ht="17.100000000000001" customHeight="1">
      <c r="B27" s="48"/>
      <c r="C27" s="49"/>
      <c r="D27" s="49"/>
      <c r="E27" s="49"/>
      <c r="F27" s="49"/>
      <c r="G27" s="48"/>
      <c r="H27" s="49"/>
      <c r="I27" s="64"/>
      <c r="J27" s="65" t="s">
        <v>112</v>
      </c>
      <c r="K27" s="66" t="s">
        <v>140</v>
      </c>
      <c r="L27" s="67"/>
      <c r="M27" s="68">
        <v>0</v>
      </c>
    </row>
    <row r="28" spans="2:13" ht="14.25" customHeight="1"/>
    <row r="29" spans="2:13" ht="2.25" customHeight="1"/>
  </sheetData>
  <mergeCells count="7">
    <mergeCell ref="B22:E22"/>
    <mergeCell ref="K22:M22"/>
    <mergeCell ref="H10:I10"/>
    <mergeCell ref="K10:M10"/>
    <mergeCell ref="B16:E16"/>
    <mergeCell ref="G16:I16"/>
    <mergeCell ref="K16:M16"/>
  </mergeCells>
  <printOptions horizontalCentered="1" verticalCentered="1"/>
  <pageMargins left="0.25" right="0.38888888888888901" top="0.35416666666666702" bottom="0.43263888888888902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7</vt:i4>
      </vt:variant>
    </vt:vector>
  </HeadingPairs>
  <TitlesOfParts>
    <vt:vector size="11" baseType="lpstr">
      <vt:lpstr>Prehlad</vt:lpstr>
      <vt:lpstr>Figury</vt:lpstr>
      <vt:lpstr>Rekapitulacia</vt:lpstr>
      <vt:lpstr>Kryci list</vt:lpstr>
      <vt:lpstr>Figury!Názvy_tlače</vt:lpstr>
      <vt:lpstr>Prehlad!Názvy_tlače</vt:lpstr>
      <vt:lpstr>Rekapitulacia!Názvy_tlače</vt:lpstr>
      <vt:lpstr>Figury!Oblasť_tlače</vt:lpstr>
      <vt:lpstr>'Kryci list'!Oblasť_tlače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jan</cp:lastModifiedBy>
  <cp:revision>2</cp:revision>
  <cp:lastPrinted>2019-05-20T14:23:00Z</cp:lastPrinted>
  <dcterms:created xsi:type="dcterms:W3CDTF">1999-04-06T07:39:00Z</dcterms:created>
  <dcterms:modified xsi:type="dcterms:W3CDTF">2024-04-02T17:37:29Z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1033-11.2.0.9232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