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OneDrive\Počítač\A - Žiadosti\4.1\Žiadosti\Koch\Obstarávanie 15.01.2024\Obstarávanie\Súťaž\Stavba\Zadanie\"/>
    </mc:Choice>
  </mc:AlternateContent>
  <bookViews>
    <workbookView xWindow="0" yWindow="0" windowWidth="23040" windowHeight="8496" tabRatio="500" activeTab="3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_xlnm._FilterDatabase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Prehlad!$A:$AH</definedName>
    <definedName name="_xlnm.Print_Area" localSheetId="2">Rekapitulacia!$A:$G</definedName>
  </definedNames>
  <calcPr calcId="162913"/>
</workbook>
</file>

<file path=xl/calcChain.xml><?xml version="1.0" encoding="utf-8"?>
<calcChain xmlns="http://schemas.openxmlformats.org/spreadsheetml/2006/main">
  <c r="L25" i="6" l="1"/>
  <c r="M25" i="6" s="1"/>
  <c r="G18" i="5"/>
  <c r="F18" i="5"/>
  <c r="E18" i="5"/>
  <c r="W52" i="3"/>
  <c r="N52" i="3"/>
  <c r="L52" i="3"/>
  <c r="G15" i="5"/>
  <c r="F15" i="5"/>
  <c r="E15" i="5"/>
  <c r="W50" i="3"/>
  <c r="N50" i="3"/>
  <c r="L50" i="3"/>
  <c r="G14" i="5"/>
  <c r="F14" i="5"/>
  <c r="E14" i="5"/>
  <c r="C14" i="5"/>
  <c r="W48" i="3"/>
  <c r="N48" i="3"/>
  <c r="L48" i="3"/>
  <c r="J48" i="3"/>
  <c r="D14" i="5" s="1"/>
  <c r="I48" i="3"/>
  <c r="H48" i="3"/>
  <c r="B14" i="5" s="1"/>
  <c r="N47" i="3"/>
  <c r="L47" i="3"/>
  <c r="J47" i="3"/>
  <c r="H47" i="3"/>
  <c r="G13" i="5"/>
  <c r="F13" i="5"/>
  <c r="E13" i="5"/>
  <c r="W44" i="3"/>
  <c r="N44" i="3"/>
  <c r="L44" i="3"/>
  <c r="N43" i="3"/>
  <c r="L43" i="3"/>
  <c r="J43" i="3"/>
  <c r="I43" i="3"/>
  <c r="N42" i="3"/>
  <c r="L42" i="3"/>
  <c r="J42" i="3"/>
  <c r="I42" i="3"/>
  <c r="N41" i="3"/>
  <c r="L41" i="3"/>
  <c r="J41" i="3"/>
  <c r="I41" i="3"/>
  <c r="N40" i="3"/>
  <c r="L40" i="3"/>
  <c r="J40" i="3"/>
  <c r="H40" i="3"/>
  <c r="N39" i="3"/>
  <c r="L39" i="3"/>
  <c r="J39" i="3"/>
  <c r="I39" i="3"/>
  <c r="N38" i="3"/>
  <c r="L38" i="3"/>
  <c r="J38" i="3"/>
  <c r="I38" i="3"/>
  <c r="N37" i="3"/>
  <c r="L37" i="3"/>
  <c r="J37" i="3"/>
  <c r="I37" i="3"/>
  <c r="N36" i="3"/>
  <c r="L36" i="3"/>
  <c r="J36" i="3"/>
  <c r="I36" i="3"/>
  <c r="N35" i="3"/>
  <c r="L35" i="3"/>
  <c r="J35" i="3"/>
  <c r="H35" i="3"/>
  <c r="N34" i="3"/>
  <c r="L34" i="3"/>
  <c r="J34" i="3"/>
  <c r="H34" i="3"/>
  <c r="N33" i="3"/>
  <c r="L33" i="3"/>
  <c r="J33" i="3"/>
  <c r="I33" i="3"/>
  <c r="N32" i="3"/>
  <c r="L32" i="3"/>
  <c r="J32" i="3"/>
  <c r="I32" i="3"/>
  <c r="N31" i="3"/>
  <c r="L31" i="3"/>
  <c r="J31" i="3"/>
  <c r="I31" i="3"/>
  <c r="N30" i="3"/>
  <c r="L30" i="3"/>
  <c r="J30" i="3"/>
  <c r="I30" i="3"/>
  <c r="N29" i="3"/>
  <c r="L29" i="3"/>
  <c r="J29" i="3"/>
  <c r="H29" i="3"/>
  <c r="N28" i="3"/>
  <c r="L28" i="3"/>
  <c r="J28" i="3"/>
  <c r="H28" i="3"/>
  <c r="N27" i="3"/>
  <c r="L27" i="3"/>
  <c r="J27" i="3"/>
  <c r="J44" i="3" s="1"/>
  <c r="D13" i="5" s="1"/>
  <c r="H27" i="3"/>
  <c r="G12" i="5"/>
  <c r="F12" i="5"/>
  <c r="E12" i="5"/>
  <c r="W24" i="3"/>
  <c r="N24" i="3"/>
  <c r="L24" i="3"/>
  <c r="N23" i="3"/>
  <c r="L23" i="3"/>
  <c r="J23" i="3"/>
  <c r="I23" i="3"/>
  <c r="I24" i="3" s="1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J24" i="3" s="1"/>
  <c r="H14" i="3"/>
  <c r="H24" i="3" s="1"/>
  <c r="M21" i="6"/>
  <c r="I15" i="6"/>
  <c r="F14" i="6"/>
  <c r="F13" i="6"/>
  <c r="F12" i="6"/>
  <c r="M9" i="6"/>
  <c r="I9" i="6"/>
  <c r="F9" i="6"/>
  <c r="M8" i="6"/>
  <c r="I8" i="6"/>
  <c r="F8" i="6"/>
  <c r="H1" i="6"/>
  <c r="B8" i="5"/>
  <c r="D8" i="3"/>
  <c r="E48" i="3" l="1"/>
  <c r="H44" i="3"/>
  <c r="B13" i="5" s="1"/>
  <c r="I44" i="3"/>
  <c r="C13" i="5" s="1"/>
  <c r="E44" i="3"/>
  <c r="C12" i="5"/>
  <c r="B12" i="5"/>
  <c r="E24" i="3"/>
  <c r="J50" i="3"/>
  <c r="D12" i="5"/>
  <c r="I50" i="3" l="1"/>
  <c r="E11" i="6" s="1"/>
  <c r="E15" i="6" s="1"/>
  <c r="H50" i="3"/>
  <c r="B15" i="5" s="1"/>
  <c r="E50" i="3"/>
  <c r="J52" i="3"/>
  <c r="D15" i="5"/>
  <c r="H52" i="3" l="1"/>
  <c r="B18" i="5" s="1"/>
  <c r="I52" i="3"/>
  <c r="C18" i="5" s="1"/>
  <c r="D11" i="6"/>
  <c r="M11" i="6" s="1"/>
  <c r="C15" i="5"/>
  <c r="E52" i="3"/>
  <c r="D18" i="5"/>
  <c r="M12" i="6"/>
  <c r="F11" i="6" l="1"/>
  <c r="F15" i="6" s="1"/>
  <c r="M13" i="6"/>
  <c r="M15" i="6" s="1"/>
  <c r="M23" i="6" s="1"/>
  <c r="D15" i="6"/>
  <c r="M14" i="6"/>
  <c r="L24" i="6" l="1"/>
  <c r="M24" i="6" s="1"/>
  <c r="M26" i="6" s="1"/>
</calcChain>
</file>

<file path=xl/sharedStrings.xml><?xml version="1.0" encoding="utf-8"?>
<sst xmlns="http://schemas.openxmlformats.org/spreadsheetml/2006/main" count="576" uniqueCount="279">
  <si>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</si>
  <si>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</si>
  <si>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</si>
  <si>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</si>
  <si>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</si>
  <si>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</si>
  <si>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</si>
  <si>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</si>
  <si>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</si>
  <si>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</si>
  <si>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</si>
  <si>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</si>
  <si>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</si>
  <si>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</si>
  <si>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</si>
  <si>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</si>
  <si>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</si>
  <si>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</si>
  <si>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</si>
  <si>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</si>
  <si>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</si>
  <si>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</si>
  <si>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</si>
  <si>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</si>
  <si>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</si>
  <si>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</si>
  <si>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</si>
  <si>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</si>
  <si>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</si>
  <si>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</si>
  <si>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</si>
  <si>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</si>
  <si>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</si>
  <si>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</si>
  <si>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</si>
  <si>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</si>
  <si>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</si>
  <si>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</si>
  <si>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</si>
  <si>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</si>
  <si>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</si>
  <si>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</si>
  <si>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</si>
  <si>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</si>
  <si>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</si>
  <si>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</si>
  <si>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</si>
  <si>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</si>
  <si>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</si>
  <si>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</si>
  <si>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</si>
  <si>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</si>
  <si>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</si>
  <si>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</si>
  <si>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</si>
  <si>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</si>
  <si>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</si>
  <si>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</si>
  <si>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</si>
  <si>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</si>
  <si>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</si>
  <si>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</si>
  <si>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</si>
  <si>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</si>
  <si>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</si>
  <si>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</si>
  <si>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</si>
  <si>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</si>
  <si>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</si>
  <si>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</si>
  <si>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</si>
  <si>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</si>
  <si>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</si>
  <si>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</si>
  <si>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</si>
  <si>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</si>
  <si>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</si>
  <si>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</si>
  <si>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</si>
  <si>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</si>
  <si>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</si>
  <si>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</si>
  <si>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</si>
  <si>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</si>
  <si>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</si>
  <si>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</si>
  <si>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</si>
  <si>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</si>
  <si>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</si>
  <si>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</si>
  <si>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</si>
  <si>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</si>
  <si>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</si>
  <si>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</si>
  <si>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</si>
  <si>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</si>
  <si>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</si>
  <si>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</si>
  <si>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</si>
  <si>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</si>
  <si>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</si>
  <si>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</si>
  <si>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</si>
  <si>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</si>
  <si>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</si>
  <si>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</si>
  <si>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</si>
  <si>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</si>
  <si>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</si>
  <si>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</si>
  <si>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</si>
  <si>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</si>
  <si>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</si>
  <si>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Chlpek Vladislav                        </t>
  </si>
  <si>
    <t xml:space="preserve">Projektant: VLADISLAV CHLPEK - DAVPROJEKT </t>
  </si>
  <si>
    <t xml:space="preserve">JKSO : </t>
  </si>
  <si>
    <t xml:space="preserve">Dodávateľ: Výberovým konaním </t>
  </si>
  <si>
    <t>Dátum: 19.03.2024</t>
  </si>
  <si>
    <t>Stavba : 2024 03 19 SKLAD KRMÍV, Bytča</t>
  </si>
  <si>
    <t>Objekt : Dažďová kanalizácia</t>
  </si>
  <si>
    <t>DAVPROJEKT</t>
  </si>
  <si>
    <t xml:space="preserve"> DAVPROJEKT</t>
  </si>
  <si>
    <t xml:space="preserve"> Stavba : 2024 03 19 SKLAD KRMÍV, Bytča</t>
  </si>
  <si>
    <t xml:space="preserve"> Objekt : Dažďová kanalizácia</t>
  </si>
  <si>
    <t>JKSO :</t>
  </si>
  <si>
    <t>Chlpek Vladislav</t>
  </si>
  <si>
    <t>19.03.2024</t>
  </si>
  <si>
    <t xml:space="preserve">Výberovým konaním </t>
  </si>
  <si>
    <t/>
  </si>
  <si>
    <t xml:space="preserve">VLADISLAV CHLPEK - DAVPROJEKT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</si>
  <si>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</si>
  <si>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</si>
  <si>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</si>
  <si>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</si>
  <si>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</si>
  <si>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</si>
  <si>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</si>
  <si>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</si>
  <si>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</si>
  <si>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</si>
  <si>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</si>
  <si>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</si>
  <si>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</si>
  <si>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</si>
  <si>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</si>
  <si>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</si>
  <si>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</si>
  <si>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</si>
  <si>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131201101</t>
  </si>
  <si>
    <t>Hĺbenie jám nezapaž. v horn. tr. 3 do 100 m3</t>
  </si>
  <si>
    <t>m3</t>
  </si>
  <si>
    <t xml:space="preserve">E/E1/0001           </t>
  </si>
  <si>
    <t>13120-1101</t>
  </si>
  <si>
    <t>45.11.21</t>
  </si>
  <si>
    <t>EK</t>
  </si>
  <si>
    <t>S</t>
  </si>
  <si>
    <t>001</t>
  </si>
  <si>
    <t>132202519</t>
  </si>
  <si>
    <t>Príplatok za lepivosť horniny tr.3</t>
  </si>
  <si>
    <t xml:space="preserve">E/E1/0002           </t>
  </si>
  <si>
    <t>13220-2519</t>
  </si>
  <si>
    <t>132221221</t>
  </si>
  <si>
    <t>Hĺbenie rýh š. 40, hl. 100, zem. tr. 3</t>
  </si>
  <si>
    <t>m</t>
  </si>
  <si>
    <t xml:space="preserve">E/E1/0003           </t>
  </si>
  <si>
    <t>13222-1221</t>
  </si>
  <si>
    <t>151101101</t>
  </si>
  <si>
    <t>Zhotovenie paženia rýh pre podz. vedenie príložné hl. do 2 m</t>
  </si>
  <si>
    <t>m2</t>
  </si>
  <si>
    <t xml:space="preserve">E/E1/0004           </t>
  </si>
  <si>
    <t>15110-1101</t>
  </si>
  <si>
    <t>151101111</t>
  </si>
  <si>
    <t>Odstránenie paženia rýh pre podz. vedenie príložné hl. do 2 m</t>
  </si>
  <si>
    <t xml:space="preserve">E/E1/0005           </t>
  </si>
  <si>
    <t>15110-1111</t>
  </si>
  <si>
    <t>162501101</t>
  </si>
  <si>
    <t>Vodorovné premiestnenie výkopu do 2500 m horn. tr. 1-4</t>
  </si>
  <si>
    <t xml:space="preserve">E/E1/0006           </t>
  </si>
  <si>
    <t>16250-1101</t>
  </si>
  <si>
    <t>45.11.24</t>
  </si>
  <si>
    <t>174101001</t>
  </si>
  <si>
    <t>Zásyp zhutnený jám, šachiet, rýh, zárezov alebo okolo objektov do 100 m3</t>
  </si>
  <si>
    <t xml:space="preserve">E/E1/0007           </t>
  </si>
  <si>
    <t>17410-1001</t>
  </si>
  <si>
    <t xml:space="preserve">E/E1/0008           </t>
  </si>
  <si>
    <t>175101101</t>
  </si>
  <si>
    <t>Obsyp potrubia bez prehodenia sypaniny</t>
  </si>
  <si>
    <t xml:space="preserve">E/E1/0009           </t>
  </si>
  <si>
    <t>17510-1101</t>
  </si>
  <si>
    <t>MAT</t>
  </si>
  <si>
    <t>583313460</t>
  </si>
  <si>
    <t>Kamenivo na lôžko a obsyp potrubia 0-4</t>
  </si>
  <si>
    <t>t</t>
  </si>
  <si>
    <t xml:space="preserve">E/E1/0010           </t>
  </si>
  <si>
    <t>14.21.12</t>
  </si>
  <si>
    <t xml:space="preserve">                    </t>
  </si>
  <si>
    <t>EZ</t>
  </si>
  <si>
    <t xml:space="preserve">1 - ZEMNE PRÁCE  spolu: </t>
  </si>
  <si>
    <t>8 - RÚROVÉ VEDENIA</t>
  </si>
  <si>
    <t>271</t>
  </si>
  <si>
    <t>871251111</t>
  </si>
  <si>
    <t>Montáž potrubia z tlakových rúrok z tvrdého PVC d 110, tesnených gumovým krúžkom</t>
  </si>
  <si>
    <t xml:space="preserve">E/E8/0011           </t>
  </si>
  <si>
    <t>87125-1111</t>
  </si>
  <si>
    <t>45.21.41</t>
  </si>
  <si>
    <t>871311111</t>
  </si>
  <si>
    <t>Montáž potrubia z tlakových rúrok z tvrdého PVC d 160, tesnených gumovým krúžkom</t>
  </si>
  <si>
    <t xml:space="preserve">E/E8/0012           </t>
  </si>
  <si>
    <t>87131-1111</t>
  </si>
  <si>
    <t>871353121</t>
  </si>
  <si>
    <t>Montáž potrubia z kanalizačných rúr z PVC v otvorenom výkope do 20% DN 200, tesnenie gum. krúžkami</t>
  </si>
  <si>
    <t xml:space="preserve">E/E8/0013           </t>
  </si>
  <si>
    <t>87135-3121</t>
  </si>
  <si>
    <t>286107700</t>
  </si>
  <si>
    <t>Rúrka PVC odpadová hrdlová d 110x2,2x2800</t>
  </si>
  <si>
    <t>kus</t>
  </si>
  <si>
    <t xml:space="preserve">E/E8/0014           </t>
  </si>
  <si>
    <t>25.21.22</t>
  </si>
  <si>
    <t>286108580</t>
  </si>
  <si>
    <t>Rúrka PVC odpadová hrdlová d 160x3,2x2000</t>
  </si>
  <si>
    <t xml:space="preserve">E/E8/0015           </t>
  </si>
  <si>
    <t>286110140</t>
  </si>
  <si>
    <t>Rúrka PVC kanalizačná spoj gum. krúžkom 125x3,2x1000</t>
  </si>
  <si>
    <t xml:space="preserve">E/E8/0016           </t>
  </si>
  <si>
    <t>286110250</t>
  </si>
  <si>
    <t>Rúrka PVC kanalizačná spoj gum. krúžkom 200x5,9x5000</t>
  </si>
  <si>
    <t xml:space="preserve">E/E8/0017           </t>
  </si>
  <si>
    <t>892101111</t>
  </si>
  <si>
    <t>Skúška tesnosti kanalizačného potrubia DN do 200 vodou</t>
  </si>
  <si>
    <t xml:space="preserve">E/E8/0018           </t>
  </si>
  <si>
    <t>89210-1111</t>
  </si>
  <si>
    <t>894803125</t>
  </si>
  <si>
    <t>Montáž vsakovacích blokov ELWA, recyklovateľný polypropylén, rozmer 600x600x600 mm od 10 do 25 m3</t>
  </si>
  <si>
    <t xml:space="preserve">E/E8/0019           </t>
  </si>
  <si>
    <t>89480-3125</t>
  </si>
  <si>
    <t xml:space="preserve">  .  .  </t>
  </si>
  <si>
    <t>2865A9002</t>
  </si>
  <si>
    <t>Azura Blok vsakovací 1000x500x400</t>
  </si>
  <si>
    <t xml:space="preserve">E/E8/0020           </t>
  </si>
  <si>
    <t xml:space="preserve">3044040             </t>
  </si>
  <si>
    <t>2865A9015</t>
  </si>
  <si>
    <t>Azura Kryt odvzdušnenia D110</t>
  </si>
  <si>
    <t xml:space="preserve">E/E8/0021           </t>
  </si>
  <si>
    <t xml:space="preserve">4024776             </t>
  </si>
  <si>
    <t>2865A9023</t>
  </si>
  <si>
    <t>Azura Geotextília PP 200g 5,25x100m</t>
  </si>
  <si>
    <t xml:space="preserve">E/E8/0022           </t>
  </si>
  <si>
    <t xml:space="preserve">4062557             </t>
  </si>
  <si>
    <t>2865A9081</t>
  </si>
  <si>
    <t>Azura Šachta filtračná d 600mm, výška 2m, s poklopom</t>
  </si>
  <si>
    <t xml:space="preserve">E/E8/0023           </t>
  </si>
  <si>
    <t xml:space="preserve">3059864             </t>
  </si>
  <si>
    <t>894807313</t>
  </si>
  <si>
    <t>Montáž revíznej šachty z PVC, DN šachty 400, DN potrubia 200, tlak 12,5 t, hl. 900 do 1300mm</t>
  </si>
  <si>
    <t xml:space="preserve">E/E8/0024           </t>
  </si>
  <si>
    <t>89480-7313</t>
  </si>
  <si>
    <t>2865F2001</t>
  </si>
  <si>
    <t>Komín PVC-U šachty DN400xL - 113996</t>
  </si>
  <si>
    <t xml:space="preserve">E/E8/0025           </t>
  </si>
  <si>
    <t xml:space="preserve">113996              </t>
  </si>
  <si>
    <t>2865F2002</t>
  </si>
  <si>
    <t>Veko šachty K-ID 400 pre PVC šachty - 120442</t>
  </si>
  <si>
    <t xml:space="preserve">E/E8/0026           </t>
  </si>
  <si>
    <t xml:space="preserve">120442              </t>
  </si>
  <si>
    <t>2865F2003</t>
  </si>
  <si>
    <t>Dno PP RŠ K-ID400 DN160 priame - 320065</t>
  </si>
  <si>
    <t xml:space="preserve">E/E8/0027           </t>
  </si>
  <si>
    <t xml:space="preserve">320065              </t>
  </si>
  <si>
    <t xml:space="preserve">8 - RÚROVÉ VEDENIA  spolu: </t>
  </si>
  <si>
    <t>9 - OSTATNÉ KONŠTRUKCIE A PRÁCE</t>
  </si>
  <si>
    <t>998276101</t>
  </si>
  <si>
    <t>Presun hmôt pre potrubie z rúr plastových alebo sklolaminátových v otvorenom výkope</t>
  </si>
  <si>
    <t xml:space="preserve">E/E9/0028           </t>
  </si>
  <si>
    <t>99827-6101</t>
  </si>
  <si>
    <t xml:space="preserve">9 - OSTATNÉ KONŠTRUKCIE A PRÁCE  spolu: </t>
  </si>
  <si>
    <t xml:space="preserve">PRÁCE A DODÁVKY HSV  spolu: </t>
  </si>
  <si>
    <t>Za rozpočet celkom</t>
  </si>
  <si>
    <t>Spracoval: Chlpek Vladislav</t>
  </si>
  <si>
    <t>Figura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</si>
</sst>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2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50">
    <xf numFmtId="0" fontId="0" fillId="0" borderId="0" xfId="0"/>
    <xf numFmtId="49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72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72" fontId="1" fillId="0" borderId="0" xfId="0" applyNumberFormat="1" applyFont="1" applyProtection="1">
      <protection locked="0"/>
    </xf>
    <xf numFmtId="0" fontId="1" fillId="0" borderId="46" xfId="0" applyFont="1" applyBorder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left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32">
    <cellStyle name="1 000 Sk" xfId="11"/>
    <cellStyle name="1 000,-  Sk" xfId="2"/>
    <cellStyle name="1 000,- Kč" xfId="7"/>
    <cellStyle name="1 000,- Sk" xfId="10"/>
    <cellStyle name="1000 Sk_fakturuj99" xfId="4"/>
    <cellStyle name="20 % – Zvýraznění1" xfId="8"/>
    <cellStyle name="20 % – Zvýraznění2" xfId="9"/>
    <cellStyle name="20 % – Zvýraznění3" xfId="3"/>
    <cellStyle name="20 % – Zvýraznění4" xfId="12"/>
    <cellStyle name="20 % – Zvýraznění5" xfId="13"/>
    <cellStyle name="20 % – Zvýraznění6" xfId="14"/>
    <cellStyle name="40 % – Zvýraznění1" xfId="5"/>
    <cellStyle name="40 % – Zvýraznění2" xfId="15"/>
    <cellStyle name="40 % – Zvýraznění3" xfId="16"/>
    <cellStyle name="40 % – Zvýraznění4" xfId="17"/>
    <cellStyle name="40 % – Zvýraznění5" xfId="6"/>
    <cellStyle name="40 % – Zvýraznění6" xfId="18"/>
    <cellStyle name="60 % – Zvýraznění1" xfId="19"/>
    <cellStyle name="60 % – Zvýraznění2" xfId="20"/>
    <cellStyle name="60 % – Zvýraznění3" xfId="21"/>
    <cellStyle name="60 % – Zvýraznění4" xfId="22"/>
    <cellStyle name="60 % – Zvýraznění5" xfId="23"/>
    <cellStyle name="60 % – Zvýraznění6" xfId="24"/>
    <cellStyle name="Celkem" xfId="25"/>
    <cellStyle name="data" xfId="26"/>
    <cellStyle name="Název" xfId="27"/>
    <cellStyle name="Normálna" xfId="0" builtinId="0"/>
    <cellStyle name="normálne_fakturuj99" xfId="28"/>
    <cellStyle name="normálne_KLs" xfId="1"/>
    <cellStyle name="TEXT 1" xfId="29"/>
    <cellStyle name="Text upozornění" xfId="30"/>
    <cellStyle name="TEXT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showGridLines="0" workbookViewId="0">
      <pane xSplit="4" ySplit="10" topLeftCell="E36" activePane="bottomRight" state="frozen"/>
      <selection pane="topRight"/>
      <selection pane="bottomLeft"/>
      <selection pane="bottomRight" activeCell="G47" sqref="G47"/>
    </sheetView>
  </sheetViews>
  <sheetFormatPr defaultColWidth="9" defaultRowHeight="13.2"/>
  <cols>
    <col min="1" max="1" width="6.6640625" style="93" customWidth="1"/>
    <col min="2" max="2" width="3.6640625" style="94" customWidth="1"/>
    <col min="3" max="3" width="13" style="95" customWidth="1"/>
    <col min="4" max="4" width="45.6640625" style="96" customWidth="1"/>
    <col min="5" max="5" width="11.33203125" style="97" customWidth="1"/>
    <col min="6" max="6" width="5.88671875" style="98" customWidth="1"/>
    <col min="7" max="7" width="8.6640625" style="99" customWidth="1"/>
    <col min="8" max="10" width="9.6640625" style="99" customWidth="1"/>
    <col min="11" max="11" width="7.44140625" style="100" customWidth="1"/>
    <col min="12" max="12" width="8.33203125" style="100" customWidth="1"/>
    <col min="13" max="13" width="7.109375" style="97" customWidth="1"/>
    <col min="14" max="14" width="7" style="97" customWidth="1"/>
    <col min="15" max="15" width="3.5546875" style="98" customWidth="1"/>
    <col min="16" max="16" width="12.6640625" style="98" customWidth="1"/>
    <col min="17" max="19" width="11.33203125" style="97" customWidth="1"/>
    <col min="20" max="20" width="10.5546875" style="101" customWidth="1"/>
    <col min="21" max="21" width="10.33203125" style="101" customWidth="1"/>
    <col min="22" max="22" width="5.6640625" style="101" customWidth="1"/>
    <col min="23" max="23" width="9.109375" style="97" customWidth="1"/>
    <col min="24" max="25" width="11.88671875" style="102" customWidth="1"/>
    <col min="26" max="26" width="7.5546875" style="95" customWidth="1"/>
    <col min="27" max="27" width="12.6640625" style="95" customWidth="1"/>
    <col min="28" max="28" width="4.33203125" style="98" customWidth="1"/>
    <col min="29" max="30" width="2.6640625" style="98" customWidth="1"/>
    <col min="31" max="34" width="9.109375" style="103" customWidth="1"/>
    <col min="35" max="35" width="9.109375" style="72" customWidth="1"/>
    <col min="36" max="37" width="9.109375" style="72" hidden="1" customWidth="1"/>
    <col min="38" max="1024" width="9" style="72"/>
  </cols>
  <sheetData>
    <row r="1" spans="1:37" s="72" customFormat="1" ht="12.75" customHeight="1">
      <c r="A1" s="75" t="s">
        <v>2</v>
      </c>
      <c r="G1" s="2"/>
      <c r="I1" s="75" t="s">
        <v>113</v>
      </c>
      <c r="J1" s="2"/>
      <c r="K1" s="73"/>
      <c r="Q1" s="74"/>
      <c r="R1" s="74"/>
      <c r="S1" s="74"/>
      <c r="X1" s="102"/>
      <c r="Y1" s="102"/>
      <c r="Z1" s="117" t="s">
        <v>3</v>
      </c>
      <c r="AA1" s="117" t="s">
        <v>4</v>
      </c>
      <c r="AB1" s="69" t="s">
        <v>5</v>
      </c>
      <c r="AC1" s="69" t="s">
        <v>6</v>
      </c>
      <c r="AD1" s="69" t="s">
        <v>7</v>
      </c>
      <c r="AE1" s="118" t="s">
        <v>8</v>
      </c>
      <c r="AF1" s="119" t="s">
        <v>9</v>
      </c>
    </row>
    <row r="2" spans="1:37" s="72" customFormat="1" ht="10.199999999999999">
      <c r="A2" s="75" t="s">
        <v>114</v>
      </c>
      <c r="G2" s="2"/>
      <c r="H2" s="104"/>
      <c r="I2" s="75" t="s">
        <v>115</v>
      </c>
      <c r="J2" s="2"/>
      <c r="K2" s="73"/>
      <c r="Q2" s="74"/>
      <c r="R2" s="74"/>
      <c r="S2" s="74"/>
      <c r="X2" s="102"/>
      <c r="Y2" s="102"/>
      <c r="Z2" s="117" t="s">
        <v>10</v>
      </c>
      <c r="AA2" s="71" t="s">
        <v>11</v>
      </c>
      <c r="AB2" s="70" t="s">
        <v>12</v>
      </c>
      <c r="AC2" s="70"/>
      <c r="AD2" s="71"/>
      <c r="AE2" s="118">
        <v>1</v>
      </c>
      <c r="AF2" s="120">
        <v>123.5</v>
      </c>
    </row>
    <row r="3" spans="1:37" s="72" customFormat="1" ht="10.199999999999999">
      <c r="A3" s="75" t="s">
        <v>116</v>
      </c>
      <c r="G3" s="2"/>
      <c r="I3" s="75" t="s">
        <v>117</v>
      </c>
      <c r="J3" s="2"/>
      <c r="K3" s="73"/>
      <c r="Q3" s="74"/>
      <c r="R3" s="74"/>
      <c r="S3" s="74"/>
      <c r="X3" s="102"/>
      <c r="Y3" s="102"/>
      <c r="Z3" s="117" t="s">
        <v>13</v>
      </c>
      <c r="AA3" s="71" t="s">
        <v>14</v>
      </c>
      <c r="AB3" s="70" t="s">
        <v>12</v>
      </c>
      <c r="AC3" s="70" t="s">
        <v>15</v>
      </c>
      <c r="AD3" s="71" t="s">
        <v>16</v>
      </c>
      <c r="AE3" s="118">
        <v>2</v>
      </c>
      <c r="AF3" s="121">
        <v>123.46</v>
      </c>
    </row>
    <row r="4" spans="1:37" s="72" customFormat="1" ht="10.199999999999999">
      <c r="Q4" s="74"/>
      <c r="R4" s="74"/>
      <c r="S4" s="74"/>
      <c r="X4" s="102"/>
      <c r="Y4" s="102"/>
      <c r="Z4" s="117" t="s">
        <v>17</v>
      </c>
      <c r="AA4" s="71" t="s">
        <v>18</v>
      </c>
      <c r="AB4" s="70" t="s">
        <v>12</v>
      </c>
      <c r="AC4" s="70"/>
      <c r="AD4" s="71"/>
      <c r="AE4" s="118">
        <v>3</v>
      </c>
      <c r="AF4" s="122">
        <v>123.45699999999999</v>
      </c>
    </row>
    <row r="5" spans="1:37" s="72" customFormat="1" ht="10.199999999999999">
      <c r="A5" s="75" t="s">
        <v>118</v>
      </c>
      <c r="Q5" s="74"/>
      <c r="R5" s="74"/>
      <c r="S5" s="74"/>
      <c r="X5" s="102"/>
      <c r="Y5" s="102"/>
      <c r="Z5" s="117" t="s">
        <v>19</v>
      </c>
      <c r="AA5" s="71" t="s">
        <v>14</v>
      </c>
      <c r="AB5" s="70" t="s">
        <v>12</v>
      </c>
      <c r="AC5" s="70" t="s">
        <v>15</v>
      </c>
      <c r="AD5" s="71" t="s">
        <v>16</v>
      </c>
      <c r="AE5" s="118">
        <v>4</v>
      </c>
      <c r="AF5" s="123">
        <v>123.4567</v>
      </c>
    </row>
    <row r="6" spans="1:37" s="72" customFormat="1" ht="10.199999999999999">
      <c r="A6" s="75" t="s">
        <v>119</v>
      </c>
      <c r="Q6" s="74"/>
      <c r="R6" s="74"/>
      <c r="S6" s="74"/>
      <c r="X6" s="102"/>
      <c r="Y6" s="102"/>
      <c r="Z6" s="104"/>
      <c r="AA6" s="104"/>
      <c r="AE6" s="118" t="s">
        <v>20</v>
      </c>
      <c r="AF6" s="121">
        <v>123.46</v>
      </c>
    </row>
    <row r="7" spans="1:37" s="72" customFormat="1" ht="10.199999999999999">
      <c r="A7" s="75"/>
      <c r="Q7" s="74"/>
      <c r="R7" s="74"/>
      <c r="S7" s="74"/>
      <c r="X7" s="102"/>
      <c r="Y7" s="102"/>
      <c r="Z7" s="104"/>
      <c r="AA7" s="104"/>
    </row>
    <row r="8" spans="1:37" s="72" customFormat="1" ht="13.8">
      <c r="A8" s="72" t="s">
        <v>120</v>
      </c>
      <c r="B8" s="1"/>
      <c r="C8" s="104"/>
      <c r="D8" s="76" t="str">
        <f>CONCATENATE(AA2," ",AB2," ",AC2," ",AD2)</f>
        <v xml:space="preserve">Prehľad rozpočtových nákladov v EUR  </v>
      </c>
      <c r="E8" s="74"/>
      <c r="G8" s="2"/>
      <c r="H8" s="2"/>
      <c r="I8" s="2"/>
      <c r="J8" s="2"/>
      <c r="K8" s="73"/>
      <c r="L8" s="73"/>
      <c r="M8" s="74"/>
      <c r="N8" s="74"/>
      <c r="Q8" s="74"/>
      <c r="R8" s="74"/>
      <c r="S8" s="74"/>
      <c r="X8" s="102"/>
      <c r="Y8" s="102"/>
      <c r="Z8" s="104"/>
      <c r="AA8" s="104"/>
      <c r="AE8" s="98"/>
      <c r="AF8" s="98"/>
      <c r="AG8" s="98"/>
      <c r="AH8" s="98"/>
    </row>
    <row r="9" spans="1:37">
      <c r="A9" s="77" t="s">
        <v>21</v>
      </c>
      <c r="B9" s="77" t="s">
        <v>22</v>
      </c>
      <c r="C9" s="77" t="s">
        <v>23</v>
      </c>
      <c r="D9" s="77" t="s">
        <v>24</v>
      </c>
      <c r="E9" s="77" t="s">
        <v>25</v>
      </c>
      <c r="F9" s="77" t="s">
        <v>26</v>
      </c>
      <c r="G9" s="77" t="s">
        <v>27</v>
      </c>
      <c r="H9" s="77" t="s">
        <v>28</v>
      </c>
      <c r="I9" s="77" t="s">
        <v>29</v>
      </c>
      <c r="J9" s="77" t="s">
        <v>30</v>
      </c>
      <c r="K9" s="145" t="s">
        <v>31</v>
      </c>
      <c r="L9" s="145"/>
      <c r="M9" s="146" t="s">
        <v>32</v>
      </c>
      <c r="N9" s="146"/>
      <c r="O9" s="77" t="s">
        <v>1</v>
      </c>
      <c r="P9" s="106" t="s">
        <v>33</v>
      </c>
      <c r="Q9" s="77" t="s">
        <v>25</v>
      </c>
      <c r="R9" s="77" t="s">
        <v>25</v>
      </c>
      <c r="S9" s="106" t="s">
        <v>25</v>
      </c>
      <c r="T9" s="108" t="s">
        <v>34</v>
      </c>
      <c r="U9" s="109" t="s">
        <v>35</v>
      </c>
      <c r="V9" s="110" t="s">
        <v>36</v>
      </c>
      <c r="W9" s="77" t="s">
        <v>37</v>
      </c>
      <c r="X9" s="111" t="s">
        <v>23</v>
      </c>
      <c r="Y9" s="111" t="s">
        <v>23</v>
      </c>
      <c r="Z9" s="124" t="s">
        <v>38</v>
      </c>
      <c r="AA9" s="124" t="s">
        <v>39</v>
      </c>
      <c r="AB9" s="77" t="s">
        <v>36</v>
      </c>
      <c r="AC9" s="77" t="s">
        <v>40</v>
      </c>
      <c r="AD9" s="77" t="s">
        <v>41</v>
      </c>
      <c r="AE9" s="125" t="s">
        <v>42</v>
      </c>
      <c r="AF9" s="125" t="s">
        <v>43</v>
      </c>
      <c r="AG9" s="125" t="s">
        <v>25</v>
      </c>
      <c r="AH9" s="125" t="s">
        <v>44</v>
      </c>
      <c r="AJ9" s="72" t="s">
        <v>141</v>
      </c>
      <c r="AK9" s="72" t="s">
        <v>143</v>
      </c>
    </row>
    <row r="10" spans="1:37">
      <c r="A10" s="79" t="s">
        <v>45</v>
      </c>
      <c r="B10" s="79" t="s">
        <v>46</v>
      </c>
      <c r="C10" s="105"/>
      <c r="D10" s="79" t="s">
        <v>47</v>
      </c>
      <c r="E10" s="79" t="s">
        <v>48</v>
      </c>
      <c r="F10" s="79" t="s">
        <v>49</v>
      </c>
      <c r="G10" s="79" t="s">
        <v>50</v>
      </c>
      <c r="H10" s="79"/>
      <c r="I10" s="79" t="s">
        <v>51</v>
      </c>
      <c r="J10" s="79"/>
      <c r="K10" s="79" t="s">
        <v>27</v>
      </c>
      <c r="L10" s="79" t="s">
        <v>30</v>
      </c>
      <c r="M10" s="107" t="s">
        <v>27</v>
      </c>
      <c r="N10" s="79" t="s">
        <v>30</v>
      </c>
      <c r="O10" s="79" t="s">
        <v>52</v>
      </c>
      <c r="P10" s="107"/>
      <c r="Q10" s="79" t="s">
        <v>53</v>
      </c>
      <c r="R10" s="79" t="s">
        <v>54</v>
      </c>
      <c r="S10" s="107" t="s">
        <v>55</v>
      </c>
      <c r="T10" s="112" t="s">
        <v>56</v>
      </c>
      <c r="U10" s="113" t="s">
        <v>57</v>
      </c>
      <c r="V10" s="114" t="s">
        <v>58</v>
      </c>
      <c r="W10" s="115"/>
      <c r="X10" s="116" t="s">
        <v>59</v>
      </c>
      <c r="Y10" s="116"/>
      <c r="Z10" s="126" t="s">
        <v>60</v>
      </c>
      <c r="AA10" s="126" t="s">
        <v>45</v>
      </c>
      <c r="AB10" s="79" t="s">
        <v>61</v>
      </c>
      <c r="AC10" s="127"/>
      <c r="AD10" s="127"/>
      <c r="AE10" s="128"/>
      <c r="AF10" s="128"/>
      <c r="AG10" s="128"/>
      <c r="AH10" s="128"/>
      <c r="AJ10" s="72" t="s">
        <v>142</v>
      </c>
      <c r="AK10" s="72" t="s">
        <v>144</v>
      </c>
    </row>
    <row r="12" spans="1:37">
      <c r="B12" s="138" t="s">
        <v>145</v>
      </c>
    </row>
    <row r="13" spans="1:37">
      <c r="B13" s="95" t="s">
        <v>146</v>
      </c>
    </row>
    <row r="14" spans="1:37">
      <c r="A14" s="93">
        <v>1</v>
      </c>
      <c r="B14" s="94" t="s">
        <v>147</v>
      </c>
      <c r="C14" s="95" t="s">
        <v>148</v>
      </c>
      <c r="D14" s="96" t="s">
        <v>149</v>
      </c>
      <c r="E14" s="97">
        <v>51.48</v>
      </c>
      <c r="F14" s="98" t="s">
        <v>150</v>
      </c>
      <c r="H14" s="99">
        <f t="shared" ref="H14:H22" si="0">ROUND(E14*G14,2)</f>
        <v>0</v>
      </c>
      <c r="J14" s="99">
        <f t="shared" ref="J14:J23" si="1">ROUND(E14*G14,2)</f>
        <v>0</v>
      </c>
      <c r="L14" s="100">
        <f t="shared" ref="L14:L23" si="2">E14*K14</f>
        <v>0</v>
      </c>
      <c r="N14" s="97">
        <f t="shared" ref="N14:N23" si="3">E14*M14</f>
        <v>0</v>
      </c>
      <c r="O14" s="98">
        <v>20</v>
      </c>
      <c r="P14" s="98" t="s">
        <v>151</v>
      </c>
      <c r="V14" s="101" t="s">
        <v>108</v>
      </c>
      <c r="W14" s="97">
        <v>29.600999999999999</v>
      </c>
      <c r="X14" s="139" t="s">
        <v>152</v>
      </c>
      <c r="Y14" s="139" t="s">
        <v>148</v>
      </c>
      <c r="Z14" s="95" t="s">
        <v>153</v>
      </c>
      <c r="AB14" s="98">
        <v>1</v>
      </c>
      <c r="AJ14" s="72" t="s">
        <v>154</v>
      </c>
      <c r="AK14" s="72" t="s">
        <v>155</v>
      </c>
    </row>
    <row r="15" spans="1:37">
      <c r="A15" s="93">
        <v>2</v>
      </c>
      <c r="B15" s="94" t="s">
        <v>156</v>
      </c>
      <c r="C15" s="95" t="s">
        <v>157</v>
      </c>
      <c r="D15" s="96" t="s">
        <v>158</v>
      </c>
      <c r="E15" s="97">
        <v>68</v>
      </c>
      <c r="F15" s="98" t="s">
        <v>150</v>
      </c>
      <c r="H15" s="99">
        <f t="shared" si="0"/>
        <v>0</v>
      </c>
      <c r="J15" s="99">
        <f t="shared" si="1"/>
        <v>0</v>
      </c>
      <c r="L15" s="100">
        <f t="shared" si="2"/>
        <v>0</v>
      </c>
      <c r="N15" s="97">
        <f t="shared" si="3"/>
        <v>0</v>
      </c>
      <c r="O15" s="98">
        <v>20</v>
      </c>
      <c r="P15" s="98" t="s">
        <v>159</v>
      </c>
      <c r="V15" s="101" t="s">
        <v>108</v>
      </c>
      <c r="W15" s="97">
        <v>36.991999999999997</v>
      </c>
      <c r="X15" s="139" t="s">
        <v>160</v>
      </c>
      <c r="Y15" s="139" t="s">
        <v>157</v>
      </c>
      <c r="Z15" s="95" t="s">
        <v>153</v>
      </c>
      <c r="AB15" s="98">
        <v>1</v>
      </c>
      <c r="AJ15" s="72" t="s">
        <v>154</v>
      </c>
      <c r="AK15" s="72" t="s">
        <v>155</v>
      </c>
    </row>
    <row r="16" spans="1:37">
      <c r="A16" s="93">
        <v>3</v>
      </c>
      <c r="B16" s="94" t="s">
        <v>147</v>
      </c>
      <c r="C16" s="95" t="s">
        <v>161</v>
      </c>
      <c r="D16" s="96" t="s">
        <v>162</v>
      </c>
      <c r="E16" s="97">
        <v>170</v>
      </c>
      <c r="F16" s="98" t="s">
        <v>163</v>
      </c>
      <c r="H16" s="99">
        <f t="shared" si="0"/>
        <v>0</v>
      </c>
      <c r="J16" s="99">
        <f t="shared" si="1"/>
        <v>0</v>
      </c>
      <c r="L16" s="100">
        <f t="shared" si="2"/>
        <v>0</v>
      </c>
      <c r="N16" s="97">
        <f t="shared" si="3"/>
        <v>0</v>
      </c>
      <c r="O16" s="98">
        <v>20</v>
      </c>
      <c r="P16" s="98" t="s">
        <v>164</v>
      </c>
      <c r="V16" s="101" t="s">
        <v>108</v>
      </c>
      <c r="W16" s="97">
        <v>88.57</v>
      </c>
      <c r="X16" s="139" t="s">
        <v>165</v>
      </c>
      <c r="Y16" s="139" t="s">
        <v>161</v>
      </c>
      <c r="Z16" s="95" t="s">
        <v>153</v>
      </c>
      <c r="AB16" s="98">
        <v>1</v>
      </c>
      <c r="AJ16" s="72" t="s">
        <v>154</v>
      </c>
      <c r="AK16" s="72" t="s">
        <v>155</v>
      </c>
    </row>
    <row r="17" spans="1:37">
      <c r="A17" s="93">
        <v>4</v>
      </c>
      <c r="B17" s="94" t="s">
        <v>147</v>
      </c>
      <c r="C17" s="95" t="s">
        <v>166</v>
      </c>
      <c r="D17" s="96" t="s">
        <v>167</v>
      </c>
      <c r="E17" s="97">
        <v>320</v>
      </c>
      <c r="F17" s="98" t="s">
        <v>168</v>
      </c>
      <c r="H17" s="99">
        <f t="shared" si="0"/>
        <v>0</v>
      </c>
      <c r="J17" s="99">
        <f t="shared" si="1"/>
        <v>0</v>
      </c>
      <c r="K17" s="100">
        <v>2.1000000000000001E-4</v>
      </c>
      <c r="L17" s="100">
        <f t="shared" si="2"/>
        <v>6.720000000000001E-2</v>
      </c>
      <c r="N17" s="97">
        <f t="shared" si="3"/>
        <v>0</v>
      </c>
      <c r="O17" s="98">
        <v>20</v>
      </c>
      <c r="P17" s="98" t="s">
        <v>169</v>
      </c>
      <c r="V17" s="101" t="s">
        <v>108</v>
      </c>
      <c r="W17" s="97">
        <v>75.52</v>
      </c>
      <c r="X17" s="139" t="s">
        <v>170</v>
      </c>
      <c r="Y17" s="139" t="s">
        <v>166</v>
      </c>
      <c r="Z17" s="95" t="s">
        <v>153</v>
      </c>
      <c r="AB17" s="98">
        <v>1</v>
      </c>
      <c r="AJ17" s="72" t="s">
        <v>154</v>
      </c>
      <c r="AK17" s="72" t="s">
        <v>155</v>
      </c>
    </row>
    <row r="18" spans="1:37">
      <c r="A18" s="93">
        <v>5</v>
      </c>
      <c r="B18" s="94" t="s">
        <v>147</v>
      </c>
      <c r="C18" s="95" t="s">
        <v>171</v>
      </c>
      <c r="D18" s="96" t="s">
        <v>172</v>
      </c>
      <c r="E18" s="97">
        <v>320</v>
      </c>
      <c r="F18" s="98" t="s">
        <v>168</v>
      </c>
      <c r="H18" s="99">
        <f t="shared" si="0"/>
        <v>0</v>
      </c>
      <c r="J18" s="99">
        <f t="shared" si="1"/>
        <v>0</v>
      </c>
      <c r="L18" s="100">
        <f t="shared" si="2"/>
        <v>0</v>
      </c>
      <c r="N18" s="97">
        <f t="shared" si="3"/>
        <v>0</v>
      </c>
      <c r="O18" s="98">
        <v>20</v>
      </c>
      <c r="P18" s="98" t="s">
        <v>173</v>
      </c>
      <c r="V18" s="101" t="s">
        <v>108</v>
      </c>
      <c r="W18" s="97">
        <v>22.4</v>
      </c>
      <c r="X18" s="139" t="s">
        <v>174</v>
      </c>
      <c r="Y18" s="139" t="s">
        <v>171</v>
      </c>
      <c r="Z18" s="95" t="s">
        <v>153</v>
      </c>
      <c r="AB18" s="98">
        <v>1</v>
      </c>
      <c r="AJ18" s="72" t="s">
        <v>154</v>
      </c>
      <c r="AK18" s="72" t="s">
        <v>155</v>
      </c>
    </row>
    <row r="19" spans="1:37">
      <c r="A19" s="93">
        <v>6</v>
      </c>
      <c r="B19" s="94" t="s">
        <v>147</v>
      </c>
      <c r="C19" s="95" t="s">
        <v>175</v>
      </c>
      <c r="D19" s="96" t="s">
        <v>176</v>
      </c>
      <c r="E19" s="97">
        <v>51.48</v>
      </c>
      <c r="F19" s="98" t="s">
        <v>150</v>
      </c>
      <c r="H19" s="99">
        <f t="shared" si="0"/>
        <v>0</v>
      </c>
      <c r="J19" s="99">
        <f t="shared" si="1"/>
        <v>0</v>
      </c>
      <c r="L19" s="100">
        <f t="shared" si="2"/>
        <v>0</v>
      </c>
      <c r="N19" s="97">
        <f t="shared" si="3"/>
        <v>0</v>
      </c>
      <c r="O19" s="98">
        <v>20</v>
      </c>
      <c r="P19" s="98" t="s">
        <v>177</v>
      </c>
      <c r="V19" s="101" t="s">
        <v>108</v>
      </c>
      <c r="W19" s="97">
        <v>0.56599999999999995</v>
      </c>
      <c r="X19" s="139" t="s">
        <v>178</v>
      </c>
      <c r="Y19" s="139" t="s">
        <v>175</v>
      </c>
      <c r="Z19" s="95" t="s">
        <v>179</v>
      </c>
      <c r="AB19" s="98">
        <v>1</v>
      </c>
      <c r="AJ19" s="72" t="s">
        <v>154</v>
      </c>
      <c r="AK19" s="72" t="s">
        <v>155</v>
      </c>
    </row>
    <row r="20" spans="1:37">
      <c r="A20" s="93">
        <v>7</v>
      </c>
      <c r="B20" s="94" t="s">
        <v>156</v>
      </c>
      <c r="C20" s="95" t="s">
        <v>180</v>
      </c>
      <c r="D20" s="96" t="s">
        <v>181</v>
      </c>
      <c r="E20" s="97">
        <v>51.48</v>
      </c>
      <c r="F20" s="98" t="s">
        <v>150</v>
      </c>
      <c r="H20" s="99">
        <f t="shared" si="0"/>
        <v>0</v>
      </c>
      <c r="J20" s="99">
        <f t="shared" si="1"/>
        <v>0</v>
      </c>
      <c r="L20" s="100">
        <f t="shared" si="2"/>
        <v>0</v>
      </c>
      <c r="N20" s="97">
        <f t="shared" si="3"/>
        <v>0</v>
      </c>
      <c r="O20" s="98">
        <v>20</v>
      </c>
      <c r="P20" s="98" t="s">
        <v>182</v>
      </c>
      <c r="V20" s="101" t="s">
        <v>108</v>
      </c>
      <c r="W20" s="97">
        <v>12.458</v>
      </c>
      <c r="X20" s="139" t="s">
        <v>183</v>
      </c>
      <c r="Y20" s="139" t="s">
        <v>180</v>
      </c>
      <c r="Z20" s="95" t="s">
        <v>153</v>
      </c>
      <c r="AB20" s="98">
        <v>1</v>
      </c>
      <c r="AJ20" s="72" t="s">
        <v>154</v>
      </c>
      <c r="AK20" s="72" t="s">
        <v>155</v>
      </c>
    </row>
    <row r="21" spans="1:37">
      <c r="A21" s="93">
        <v>8</v>
      </c>
      <c r="B21" s="94" t="s">
        <v>156</v>
      </c>
      <c r="C21" s="95" t="s">
        <v>180</v>
      </c>
      <c r="D21" s="96" t="s">
        <v>181</v>
      </c>
      <c r="E21" s="97">
        <v>29.7</v>
      </c>
      <c r="F21" s="98" t="s">
        <v>150</v>
      </c>
      <c r="H21" s="99">
        <f t="shared" si="0"/>
        <v>0</v>
      </c>
      <c r="J21" s="99">
        <f t="shared" si="1"/>
        <v>0</v>
      </c>
      <c r="L21" s="100">
        <f t="shared" si="2"/>
        <v>0</v>
      </c>
      <c r="N21" s="97">
        <f t="shared" si="3"/>
        <v>0</v>
      </c>
      <c r="O21" s="98">
        <v>20</v>
      </c>
      <c r="P21" s="98" t="s">
        <v>184</v>
      </c>
      <c r="V21" s="101" t="s">
        <v>108</v>
      </c>
      <c r="W21" s="97">
        <v>7.1870000000000003</v>
      </c>
      <c r="X21" s="139" t="s">
        <v>183</v>
      </c>
      <c r="Y21" s="139" t="s">
        <v>180</v>
      </c>
      <c r="Z21" s="95" t="s">
        <v>153</v>
      </c>
      <c r="AB21" s="98">
        <v>1</v>
      </c>
      <c r="AJ21" s="72" t="s">
        <v>154</v>
      </c>
      <c r="AK21" s="72" t="s">
        <v>155</v>
      </c>
    </row>
    <row r="22" spans="1:37">
      <c r="A22" s="93">
        <v>9</v>
      </c>
      <c r="B22" s="94" t="s">
        <v>156</v>
      </c>
      <c r="C22" s="95" t="s">
        <v>185</v>
      </c>
      <c r="D22" s="96" t="s">
        <v>186</v>
      </c>
      <c r="E22" s="97">
        <v>25.6</v>
      </c>
      <c r="F22" s="98" t="s">
        <v>150</v>
      </c>
      <c r="H22" s="99">
        <f t="shared" si="0"/>
        <v>0</v>
      </c>
      <c r="J22" s="99">
        <f t="shared" si="1"/>
        <v>0</v>
      </c>
      <c r="L22" s="100">
        <f t="shared" si="2"/>
        <v>0</v>
      </c>
      <c r="N22" s="97">
        <f t="shared" si="3"/>
        <v>0</v>
      </c>
      <c r="O22" s="98">
        <v>20</v>
      </c>
      <c r="P22" s="98" t="s">
        <v>187</v>
      </c>
      <c r="V22" s="101" t="s">
        <v>108</v>
      </c>
      <c r="W22" s="97">
        <v>37.375999999999998</v>
      </c>
      <c r="X22" s="139" t="s">
        <v>188</v>
      </c>
      <c r="Y22" s="139" t="s">
        <v>185</v>
      </c>
      <c r="Z22" s="95" t="s">
        <v>153</v>
      </c>
      <c r="AB22" s="98">
        <v>1</v>
      </c>
      <c r="AJ22" s="72" t="s">
        <v>154</v>
      </c>
      <c r="AK22" s="72" t="s">
        <v>155</v>
      </c>
    </row>
    <row r="23" spans="1:37">
      <c r="A23" s="93">
        <v>10</v>
      </c>
      <c r="B23" s="94" t="s">
        <v>189</v>
      </c>
      <c r="C23" s="95" t="s">
        <v>190</v>
      </c>
      <c r="D23" s="96" t="s">
        <v>191</v>
      </c>
      <c r="E23" s="97">
        <v>25.6</v>
      </c>
      <c r="F23" s="98" t="s">
        <v>192</v>
      </c>
      <c r="I23" s="99">
        <f>ROUND(E23*G23,2)</f>
        <v>0</v>
      </c>
      <c r="J23" s="99">
        <f t="shared" si="1"/>
        <v>0</v>
      </c>
      <c r="K23" s="100">
        <v>1</v>
      </c>
      <c r="L23" s="100">
        <f t="shared" si="2"/>
        <v>25.6</v>
      </c>
      <c r="N23" s="97">
        <f t="shared" si="3"/>
        <v>0</v>
      </c>
      <c r="O23" s="98">
        <v>20</v>
      </c>
      <c r="P23" s="98" t="s">
        <v>193</v>
      </c>
      <c r="V23" s="101" t="s">
        <v>100</v>
      </c>
      <c r="X23" s="139" t="s">
        <v>190</v>
      </c>
      <c r="Y23" s="139" t="s">
        <v>190</v>
      </c>
      <c r="Z23" s="95" t="s">
        <v>194</v>
      </c>
      <c r="AA23" s="95" t="s">
        <v>195</v>
      </c>
      <c r="AB23" s="98">
        <v>2</v>
      </c>
      <c r="AJ23" s="72" t="s">
        <v>196</v>
      </c>
      <c r="AK23" s="72" t="s">
        <v>155</v>
      </c>
    </row>
    <row r="24" spans="1:37">
      <c r="D24" s="140" t="s">
        <v>197</v>
      </c>
      <c r="E24" s="141">
        <f>J24</f>
        <v>0</v>
      </c>
      <c r="H24" s="141">
        <f>SUM(H12:H23)</f>
        <v>0</v>
      </c>
      <c r="I24" s="141">
        <f>SUM(I12:I23)</f>
        <v>0</v>
      </c>
      <c r="J24" s="141">
        <f>SUM(J12:J23)</f>
        <v>0</v>
      </c>
      <c r="L24" s="142">
        <f>SUM(L12:L23)</f>
        <v>25.667200000000001</v>
      </c>
      <c r="N24" s="143">
        <f>SUM(N12:N23)</f>
        <v>0</v>
      </c>
      <c r="W24" s="97">
        <f>SUM(W12:W23)</f>
        <v>310.67</v>
      </c>
    </row>
    <row r="26" spans="1:37">
      <c r="B26" s="95" t="s">
        <v>198</v>
      </c>
    </row>
    <row r="27" spans="1:37" ht="20.399999999999999">
      <c r="A27" s="93">
        <v>11</v>
      </c>
      <c r="B27" s="94" t="s">
        <v>199</v>
      </c>
      <c r="C27" s="95" t="s">
        <v>200</v>
      </c>
      <c r="D27" s="96" t="s">
        <v>201</v>
      </c>
      <c r="E27" s="97">
        <v>5</v>
      </c>
      <c r="F27" s="98" t="s">
        <v>163</v>
      </c>
      <c r="H27" s="99">
        <f>ROUND(E27*G27,2)</f>
        <v>0</v>
      </c>
      <c r="J27" s="99">
        <f t="shared" ref="J27:J43" si="4">ROUND(E27*G27,2)</f>
        <v>0</v>
      </c>
      <c r="K27" s="100">
        <v>6.0000000000000002E-5</v>
      </c>
      <c r="L27" s="100">
        <f t="shared" ref="L27:L43" si="5">E27*K27</f>
        <v>3.0000000000000003E-4</v>
      </c>
      <c r="N27" s="97">
        <f t="shared" ref="N27:N43" si="6">E27*M27</f>
        <v>0</v>
      </c>
      <c r="O27" s="98">
        <v>20</v>
      </c>
      <c r="P27" s="98" t="s">
        <v>202</v>
      </c>
      <c r="V27" s="101" t="s">
        <v>108</v>
      </c>
      <c r="W27" s="97">
        <v>0.53500000000000003</v>
      </c>
      <c r="X27" s="139" t="s">
        <v>203</v>
      </c>
      <c r="Y27" s="139" t="s">
        <v>200</v>
      </c>
      <c r="Z27" s="95" t="s">
        <v>204</v>
      </c>
      <c r="AB27" s="98">
        <v>1</v>
      </c>
      <c r="AJ27" s="72" t="s">
        <v>154</v>
      </c>
      <c r="AK27" s="72" t="s">
        <v>155</v>
      </c>
    </row>
    <row r="28" spans="1:37" ht="20.399999999999999">
      <c r="A28" s="93">
        <v>12</v>
      </c>
      <c r="B28" s="94" t="s">
        <v>199</v>
      </c>
      <c r="C28" s="95" t="s">
        <v>205</v>
      </c>
      <c r="D28" s="96" t="s">
        <v>206</v>
      </c>
      <c r="E28" s="97">
        <v>24</v>
      </c>
      <c r="F28" s="98" t="s">
        <v>163</v>
      </c>
      <c r="H28" s="99">
        <f>ROUND(E28*G28,2)</f>
        <v>0</v>
      </c>
      <c r="J28" s="99">
        <f t="shared" si="4"/>
        <v>0</v>
      </c>
      <c r="K28" s="100">
        <v>1E-4</v>
      </c>
      <c r="L28" s="100">
        <f t="shared" si="5"/>
        <v>2.4000000000000002E-3</v>
      </c>
      <c r="N28" s="97">
        <f t="shared" si="6"/>
        <v>0</v>
      </c>
      <c r="O28" s="98">
        <v>20</v>
      </c>
      <c r="P28" s="98" t="s">
        <v>207</v>
      </c>
      <c r="V28" s="101" t="s">
        <v>108</v>
      </c>
      <c r="W28" s="97">
        <v>2.8559999999999999</v>
      </c>
      <c r="X28" s="139" t="s">
        <v>208</v>
      </c>
      <c r="Y28" s="139" t="s">
        <v>205</v>
      </c>
      <c r="Z28" s="95" t="s">
        <v>204</v>
      </c>
      <c r="AB28" s="98">
        <v>1</v>
      </c>
      <c r="AJ28" s="72" t="s">
        <v>154</v>
      </c>
      <c r="AK28" s="72" t="s">
        <v>155</v>
      </c>
    </row>
    <row r="29" spans="1:37" ht="20.399999999999999">
      <c r="A29" s="93">
        <v>13</v>
      </c>
      <c r="B29" s="94" t="s">
        <v>199</v>
      </c>
      <c r="C29" s="95" t="s">
        <v>209</v>
      </c>
      <c r="D29" s="96" t="s">
        <v>210</v>
      </c>
      <c r="E29" s="97">
        <v>140</v>
      </c>
      <c r="F29" s="98" t="s">
        <v>163</v>
      </c>
      <c r="H29" s="99">
        <f>ROUND(E29*G29,2)</f>
        <v>0</v>
      </c>
      <c r="J29" s="99">
        <f t="shared" si="4"/>
        <v>0</v>
      </c>
      <c r="L29" s="100">
        <f t="shared" si="5"/>
        <v>0</v>
      </c>
      <c r="N29" s="97">
        <f t="shared" si="6"/>
        <v>0</v>
      </c>
      <c r="O29" s="98">
        <v>20</v>
      </c>
      <c r="P29" s="98" t="s">
        <v>211</v>
      </c>
      <c r="V29" s="101" t="s">
        <v>108</v>
      </c>
      <c r="W29" s="97">
        <v>11.2</v>
      </c>
      <c r="X29" s="139" t="s">
        <v>212</v>
      </c>
      <c r="Y29" s="139" t="s">
        <v>209</v>
      </c>
      <c r="Z29" s="95" t="s">
        <v>204</v>
      </c>
      <c r="AB29" s="98">
        <v>1</v>
      </c>
      <c r="AJ29" s="72" t="s">
        <v>154</v>
      </c>
      <c r="AK29" s="72" t="s">
        <v>155</v>
      </c>
    </row>
    <row r="30" spans="1:37">
      <c r="A30" s="93">
        <v>14</v>
      </c>
      <c r="B30" s="94" t="s">
        <v>189</v>
      </c>
      <c r="C30" s="95" t="s">
        <v>213</v>
      </c>
      <c r="D30" s="96" t="s">
        <v>214</v>
      </c>
      <c r="E30" s="97">
        <v>2</v>
      </c>
      <c r="F30" s="98" t="s">
        <v>215</v>
      </c>
      <c r="I30" s="99">
        <f>ROUND(E30*G30,2)</f>
        <v>0</v>
      </c>
      <c r="J30" s="99">
        <f t="shared" si="4"/>
        <v>0</v>
      </c>
      <c r="K30" s="100">
        <v>3.3800000000000002E-3</v>
      </c>
      <c r="L30" s="100">
        <f t="shared" si="5"/>
        <v>6.7600000000000004E-3</v>
      </c>
      <c r="N30" s="97">
        <f t="shared" si="6"/>
        <v>0</v>
      </c>
      <c r="O30" s="98">
        <v>20</v>
      </c>
      <c r="P30" s="98" t="s">
        <v>216</v>
      </c>
      <c r="V30" s="101" t="s">
        <v>100</v>
      </c>
      <c r="X30" s="139" t="s">
        <v>213</v>
      </c>
      <c r="Y30" s="139" t="s">
        <v>213</v>
      </c>
      <c r="Z30" s="95" t="s">
        <v>217</v>
      </c>
      <c r="AA30" s="95" t="s">
        <v>195</v>
      </c>
      <c r="AB30" s="98">
        <v>2</v>
      </c>
      <c r="AJ30" s="72" t="s">
        <v>196</v>
      </c>
      <c r="AK30" s="72" t="s">
        <v>155</v>
      </c>
    </row>
    <row r="31" spans="1:37">
      <c r="A31" s="93">
        <v>15</v>
      </c>
      <c r="B31" s="94" t="s">
        <v>189</v>
      </c>
      <c r="C31" s="95" t="s">
        <v>218</v>
      </c>
      <c r="D31" s="96" t="s">
        <v>219</v>
      </c>
      <c r="E31" s="97">
        <v>6</v>
      </c>
      <c r="F31" s="98" t="s">
        <v>215</v>
      </c>
      <c r="I31" s="99">
        <f>ROUND(E31*G31,2)</f>
        <v>0</v>
      </c>
      <c r="J31" s="99">
        <f t="shared" si="4"/>
        <v>0</v>
      </c>
      <c r="K31" s="100">
        <v>5.2500000000000003E-3</v>
      </c>
      <c r="L31" s="100">
        <f t="shared" si="5"/>
        <v>3.15E-2</v>
      </c>
      <c r="N31" s="97">
        <f t="shared" si="6"/>
        <v>0</v>
      </c>
      <c r="O31" s="98">
        <v>20</v>
      </c>
      <c r="P31" s="98" t="s">
        <v>220</v>
      </c>
      <c r="V31" s="101" t="s">
        <v>100</v>
      </c>
      <c r="X31" s="139" t="s">
        <v>218</v>
      </c>
      <c r="Y31" s="139" t="s">
        <v>218</v>
      </c>
      <c r="Z31" s="95" t="s">
        <v>217</v>
      </c>
      <c r="AA31" s="95" t="s">
        <v>195</v>
      </c>
      <c r="AB31" s="98">
        <v>2</v>
      </c>
      <c r="AJ31" s="72" t="s">
        <v>196</v>
      </c>
      <c r="AK31" s="72" t="s">
        <v>155</v>
      </c>
    </row>
    <row r="32" spans="1:37">
      <c r="A32" s="93">
        <v>16</v>
      </c>
      <c r="B32" s="94" t="s">
        <v>189</v>
      </c>
      <c r="C32" s="95" t="s">
        <v>221</v>
      </c>
      <c r="D32" s="96" t="s">
        <v>222</v>
      </c>
      <c r="E32" s="97">
        <v>12</v>
      </c>
      <c r="F32" s="98" t="s">
        <v>215</v>
      </c>
      <c r="I32" s="99">
        <f>ROUND(E32*G32,2)</f>
        <v>0</v>
      </c>
      <c r="J32" s="99">
        <f t="shared" si="4"/>
        <v>0</v>
      </c>
      <c r="K32" s="100">
        <v>2.0600000000000002E-3</v>
      </c>
      <c r="L32" s="100">
        <f t="shared" si="5"/>
        <v>2.4720000000000002E-2</v>
      </c>
      <c r="N32" s="97">
        <f t="shared" si="6"/>
        <v>0</v>
      </c>
      <c r="O32" s="98">
        <v>20</v>
      </c>
      <c r="P32" s="98" t="s">
        <v>223</v>
      </c>
      <c r="V32" s="101" t="s">
        <v>100</v>
      </c>
      <c r="X32" s="139" t="s">
        <v>221</v>
      </c>
      <c r="Y32" s="139" t="s">
        <v>221</v>
      </c>
      <c r="Z32" s="95" t="s">
        <v>217</v>
      </c>
      <c r="AA32" s="95" t="s">
        <v>195</v>
      </c>
      <c r="AB32" s="98">
        <v>2</v>
      </c>
      <c r="AJ32" s="72" t="s">
        <v>196</v>
      </c>
      <c r="AK32" s="72" t="s">
        <v>155</v>
      </c>
    </row>
    <row r="33" spans="1:37">
      <c r="A33" s="93">
        <v>17</v>
      </c>
      <c r="B33" s="94" t="s">
        <v>189</v>
      </c>
      <c r="C33" s="95" t="s">
        <v>224</v>
      </c>
      <c r="D33" s="96" t="s">
        <v>225</v>
      </c>
      <c r="E33" s="97">
        <v>28</v>
      </c>
      <c r="F33" s="98" t="s">
        <v>215</v>
      </c>
      <c r="I33" s="99">
        <f>ROUND(E33*G33,2)</f>
        <v>0</v>
      </c>
      <c r="J33" s="99">
        <f t="shared" si="4"/>
        <v>0</v>
      </c>
      <c r="K33" s="100">
        <v>2.4199999999999999E-2</v>
      </c>
      <c r="L33" s="100">
        <f t="shared" si="5"/>
        <v>0.67759999999999998</v>
      </c>
      <c r="N33" s="97">
        <f t="shared" si="6"/>
        <v>0</v>
      </c>
      <c r="O33" s="98">
        <v>20</v>
      </c>
      <c r="P33" s="98" t="s">
        <v>226</v>
      </c>
      <c r="V33" s="101" t="s">
        <v>100</v>
      </c>
      <c r="X33" s="139" t="s">
        <v>224</v>
      </c>
      <c r="Y33" s="139" t="s">
        <v>224</v>
      </c>
      <c r="Z33" s="95" t="s">
        <v>217</v>
      </c>
      <c r="AA33" s="95" t="s">
        <v>195</v>
      </c>
      <c r="AB33" s="98">
        <v>2</v>
      </c>
      <c r="AJ33" s="72" t="s">
        <v>196</v>
      </c>
      <c r="AK33" s="72" t="s">
        <v>155</v>
      </c>
    </row>
    <row r="34" spans="1:37">
      <c r="A34" s="93">
        <v>18</v>
      </c>
      <c r="B34" s="94" t="s">
        <v>199</v>
      </c>
      <c r="C34" s="95" t="s">
        <v>227</v>
      </c>
      <c r="D34" s="96" t="s">
        <v>228</v>
      </c>
      <c r="E34" s="97">
        <v>169</v>
      </c>
      <c r="F34" s="98" t="s">
        <v>163</v>
      </c>
      <c r="H34" s="99">
        <f>ROUND(E34*G34,2)</f>
        <v>0</v>
      </c>
      <c r="J34" s="99">
        <f t="shared" si="4"/>
        <v>0</v>
      </c>
      <c r="L34" s="100">
        <f t="shared" si="5"/>
        <v>0</v>
      </c>
      <c r="N34" s="97">
        <f t="shared" si="6"/>
        <v>0</v>
      </c>
      <c r="O34" s="98">
        <v>20</v>
      </c>
      <c r="P34" s="98" t="s">
        <v>229</v>
      </c>
      <c r="V34" s="101" t="s">
        <v>108</v>
      </c>
      <c r="W34" s="97">
        <v>13.52</v>
      </c>
      <c r="X34" s="139" t="s">
        <v>230</v>
      </c>
      <c r="Y34" s="139" t="s">
        <v>227</v>
      </c>
      <c r="Z34" s="95" t="s">
        <v>204</v>
      </c>
      <c r="AB34" s="98">
        <v>1</v>
      </c>
      <c r="AJ34" s="72" t="s">
        <v>154</v>
      </c>
      <c r="AK34" s="72" t="s">
        <v>155</v>
      </c>
    </row>
    <row r="35" spans="1:37" ht="20.399999999999999">
      <c r="A35" s="93">
        <v>19</v>
      </c>
      <c r="B35" s="94" t="s">
        <v>199</v>
      </c>
      <c r="C35" s="95" t="s">
        <v>231</v>
      </c>
      <c r="D35" s="96" t="s">
        <v>232</v>
      </c>
      <c r="E35" s="97">
        <v>23</v>
      </c>
      <c r="F35" s="98" t="s">
        <v>150</v>
      </c>
      <c r="H35" s="99">
        <f>ROUND(E35*G35,2)</f>
        <v>0</v>
      </c>
      <c r="J35" s="99">
        <f t="shared" si="4"/>
        <v>0</v>
      </c>
      <c r="L35" s="100">
        <f t="shared" si="5"/>
        <v>0</v>
      </c>
      <c r="N35" s="97">
        <f t="shared" si="6"/>
        <v>0</v>
      </c>
      <c r="O35" s="98">
        <v>20</v>
      </c>
      <c r="P35" s="98" t="s">
        <v>233</v>
      </c>
      <c r="V35" s="101" t="s">
        <v>108</v>
      </c>
      <c r="W35" s="97">
        <v>11.545999999999999</v>
      </c>
      <c r="X35" s="139" t="s">
        <v>234</v>
      </c>
      <c r="Y35" s="139" t="s">
        <v>231</v>
      </c>
      <c r="Z35" s="95" t="s">
        <v>235</v>
      </c>
      <c r="AB35" s="98">
        <v>1</v>
      </c>
      <c r="AJ35" s="72" t="s">
        <v>154</v>
      </c>
      <c r="AK35" s="72" t="s">
        <v>155</v>
      </c>
    </row>
    <row r="36" spans="1:37">
      <c r="A36" s="93">
        <v>20</v>
      </c>
      <c r="B36" s="94" t="s">
        <v>189</v>
      </c>
      <c r="C36" s="95" t="s">
        <v>236</v>
      </c>
      <c r="D36" s="96" t="s">
        <v>237</v>
      </c>
      <c r="E36" s="97">
        <v>115</v>
      </c>
      <c r="F36" s="98" t="s">
        <v>215</v>
      </c>
      <c r="I36" s="99">
        <f>ROUND(E36*G36,2)</f>
        <v>0</v>
      </c>
      <c r="J36" s="99">
        <f t="shared" si="4"/>
        <v>0</v>
      </c>
      <c r="L36" s="100">
        <f t="shared" si="5"/>
        <v>0</v>
      </c>
      <c r="N36" s="97">
        <f t="shared" si="6"/>
        <v>0</v>
      </c>
      <c r="O36" s="98">
        <v>20</v>
      </c>
      <c r="P36" s="98" t="s">
        <v>238</v>
      </c>
      <c r="V36" s="101" t="s">
        <v>100</v>
      </c>
      <c r="X36" s="139" t="s">
        <v>236</v>
      </c>
      <c r="Y36" s="139" t="s">
        <v>236</v>
      </c>
      <c r="Z36" s="95" t="s">
        <v>217</v>
      </c>
      <c r="AA36" s="95" t="s">
        <v>239</v>
      </c>
      <c r="AB36" s="98">
        <v>2</v>
      </c>
      <c r="AJ36" s="72" t="s">
        <v>196</v>
      </c>
      <c r="AK36" s="72" t="s">
        <v>155</v>
      </c>
    </row>
    <row r="37" spans="1:37">
      <c r="A37" s="93">
        <v>21</v>
      </c>
      <c r="B37" s="94" t="s">
        <v>189</v>
      </c>
      <c r="C37" s="95" t="s">
        <v>240</v>
      </c>
      <c r="D37" s="96" t="s">
        <v>241</v>
      </c>
      <c r="E37" s="97">
        <v>1</v>
      </c>
      <c r="F37" s="98" t="s">
        <v>215</v>
      </c>
      <c r="I37" s="99">
        <f>ROUND(E37*G37,2)</f>
        <v>0</v>
      </c>
      <c r="J37" s="99">
        <f t="shared" si="4"/>
        <v>0</v>
      </c>
      <c r="L37" s="100">
        <f t="shared" si="5"/>
        <v>0</v>
      </c>
      <c r="N37" s="97">
        <f t="shared" si="6"/>
        <v>0</v>
      </c>
      <c r="O37" s="98">
        <v>20</v>
      </c>
      <c r="P37" s="98" t="s">
        <v>242</v>
      </c>
      <c r="V37" s="101" t="s">
        <v>100</v>
      </c>
      <c r="X37" s="139" t="s">
        <v>240</v>
      </c>
      <c r="Y37" s="139" t="s">
        <v>240</v>
      </c>
      <c r="Z37" s="95" t="s">
        <v>217</v>
      </c>
      <c r="AA37" s="95" t="s">
        <v>243</v>
      </c>
      <c r="AB37" s="98">
        <v>2</v>
      </c>
      <c r="AJ37" s="72" t="s">
        <v>196</v>
      </c>
      <c r="AK37" s="72" t="s">
        <v>155</v>
      </c>
    </row>
    <row r="38" spans="1:37">
      <c r="A38" s="93">
        <v>22</v>
      </c>
      <c r="B38" s="94" t="s">
        <v>189</v>
      </c>
      <c r="C38" s="95" t="s">
        <v>244</v>
      </c>
      <c r="D38" s="96" t="s">
        <v>245</v>
      </c>
      <c r="E38" s="97">
        <v>62.6</v>
      </c>
      <c r="F38" s="98" t="s">
        <v>168</v>
      </c>
      <c r="I38" s="99">
        <f>ROUND(E38*G38,2)</f>
        <v>0</v>
      </c>
      <c r="J38" s="99">
        <f t="shared" si="4"/>
        <v>0</v>
      </c>
      <c r="L38" s="100">
        <f t="shared" si="5"/>
        <v>0</v>
      </c>
      <c r="N38" s="97">
        <f t="shared" si="6"/>
        <v>0</v>
      </c>
      <c r="O38" s="98">
        <v>20</v>
      </c>
      <c r="P38" s="98" t="s">
        <v>246</v>
      </c>
      <c r="V38" s="101" t="s">
        <v>100</v>
      </c>
      <c r="X38" s="139" t="s">
        <v>244</v>
      </c>
      <c r="Y38" s="139" t="s">
        <v>244</v>
      </c>
      <c r="Z38" s="95" t="s">
        <v>217</v>
      </c>
      <c r="AA38" s="95" t="s">
        <v>247</v>
      </c>
      <c r="AB38" s="98">
        <v>2</v>
      </c>
      <c r="AJ38" s="72" t="s">
        <v>196</v>
      </c>
      <c r="AK38" s="72" t="s">
        <v>155</v>
      </c>
    </row>
    <row r="39" spans="1:37">
      <c r="A39" s="93">
        <v>23</v>
      </c>
      <c r="B39" s="94" t="s">
        <v>189</v>
      </c>
      <c r="C39" s="95" t="s">
        <v>248</v>
      </c>
      <c r="D39" s="96" t="s">
        <v>249</v>
      </c>
      <c r="E39" s="97">
        <v>2</v>
      </c>
      <c r="F39" s="98" t="s">
        <v>215</v>
      </c>
      <c r="I39" s="99">
        <f>ROUND(E39*G39,2)</f>
        <v>0</v>
      </c>
      <c r="J39" s="99">
        <f t="shared" si="4"/>
        <v>0</v>
      </c>
      <c r="L39" s="100">
        <f t="shared" si="5"/>
        <v>0</v>
      </c>
      <c r="N39" s="97">
        <f t="shared" si="6"/>
        <v>0</v>
      </c>
      <c r="O39" s="98">
        <v>20</v>
      </c>
      <c r="P39" s="98" t="s">
        <v>250</v>
      </c>
      <c r="V39" s="101" t="s">
        <v>100</v>
      </c>
      <c r="X39" s="139" t="s">
        <v>248</v>
      </c>
      <c r="Y39" s="139" t="s">
        <v>248</v>
      </c>
      <c r="Z39" s="95" t="s">
        <v>217</v>
      </c>
      <c r="AA39" s="95" t="s">
        <v>251</v>
      </c>
      <c r="AB39" s="98">
        <v>8</v>
      </c>
      <c r="AJ39" s="72" t="s">
        <v>196</v>
      </c>
      <c r="AK39" s="72" t="s">
        <v>155</v>
      </c>
    </row>
    <row r="40" spans="1:37" ht="20.399999999999999">
      <c r="A40" s="93">
        <v>24</v>
      </c>
      <c r="B40" s="94" t="s">
        <v>199</v>
      </c>
      <c r="C40" s="95" t="s">
        <v>252</v>
      </c>
      <c r="D40" s="96" t="s">
        <v>253</v>
      </c>
      <c r="E40" s="97">
        <v>4</v>
      </c>
      <c r="F40" s="98" t="s">
        <v>215</v>
      </c>
      <c r="H40" s="99">
        <f>ROUND(E40*G40,2)</f>
        <v>0</v>
      </c>
      <c r="J40" s="99">
        <f t="shared" si="4"/>
        <v>0</v>
      </c>
      <c r="K40" s="100">
        <v>3.0000000000000001E-5</v>
      </c>
      <c r="L40" s="100">
        <f t="shared" si="5"/>
        <v>1.2E-4</v>
      </c>
      <c r="N40" s="97">
        <f t="shared" si="6"/>
        <v>0</v>
      </c>
      <c r="O40" s="98">
        <v>20</v>
      </c>
      <c r="P40" s="98" t="s">
        <v>254</v>
      </c>
      <c r="V40" s="101" t="s">
        <v>108</v>
      </c>
      <c r="W40" s="97">
        <v>10.372</v>
      </c>
      <c r="X40" s="139" t="s">
        <v>255</v>
      </c>
      <c r="Y40" s="139" t="s">
        <v>252</v>
      </c>
      <c r="Z40" s="95" t="s">
        <v>235</v>
      </c>
      <c r="AB40" s="98">
        <v>1</v>
      </c>
      <c r="AJ40" s="72" t="s">
        <v>154</v>
      </c>
      <c r="AK40" s="72" t="s">
        <v>155</v>
      </c>
    </row>
    <row r="41" spans="1:37">
      <c r="A41" s="93">
        <v>25</v>
      </c>
      <c r="B41" s="94" t="s">
        <v>189</v>
      </c>
      <c r="C41" s="95" t="s">
        <v>256</v>
      </c>
      <c r="D41" s="96" t="s">
        <v>257</v>
      </c>
      <c r="E41" s="97">
        <v>4</v>
      </c>
      <c r="F41" s="98" t="s">
        <v>163</v>
      </c>
      <c r="I41" s="99">
        <f>ROUND(E41*G41,2)</f>
        <v>0</v>
      </c>
      <c r="J41" s="99">
        <f t="shared" si="4"/>
        <v>0</v>
      </c>
      <c r="K41" s="100">
        <v>4.6100000000000004E-3</v>
      </c>
      <c r="L41" s="100">
        <f t="shared" si="5"/>
        <v>1.8440000000000002E-2</v>
      </c>
      <c r="N41" s="97">
        <f t="shared" si="6"/>
        <v>0</v>
      </c>
      <c r="O41" s="98">
        <v>20</v>
      </c>
      <c r="P41" s="98" t="s">
        <v>258</v>
      </c>
      <c r="V41" s="101" t="s">
        <v>100</v>
      </c>
      <c r="X41" s="139" t="s">
        <v>256</v>
      </c>
      <c r="Y41" s="139" t="s">
        <v>256</v>
      </c>
      <c r="Z41" s="95" t="s">
        <v>217</v>
      </c>
      <c r="AA41" s="95" t="s">
        <v>259</v>
      </c>
      <c r="AB41" s="98">
        <v>2</v>
      </c>
      <c r="AJ41" s="72" t="s">
        <v>196</v>
      </c>
      <c r="AK41" s="72" t="s">
        <v>155</v>
      </c>
    </row>
    <row r="42" spans="1:37">
      <c r="A42" s="93">
        <v>26</v>
      </c>
      <c r="B42" s="94" t="s">
        <v>189</v>
      </c>
      <c r="C42" s="95" t="s">
        <v>260</v>
      </c>
      <c r="D42" s="96" t="s">
        <v>261</v>
      </c>
      <c r="E42" s="97">
        <v>4</v>
      </c>
      <c r="F42" s="98" t="s">
        <v>215</v>
      </c>
      <c r="I42" s="99">
        <f>ROUND(E42*G42,2)</f>
        <v>0</v>
      </c>
      <c r="J42" s="99">
        <f t="shared" si="4"/>
        <v>0</v>
      </c>
      <c r="K42" s="100">
        <v>4.6100000000000004E-3</v>
      </c>
      <c r="L42" s="100">
        <f t="shared" si="5"/>
        <v>1.8440000000000002E-2</v>
      </c>
      <c r="N42" s="97">
        <f t="shared" si="6"/>
        <v>0</v>
      </c>
      <c r="O42" s="98">
        <v>20</v>
      </c>
      <c r="P42" s="98" t="s">
        <v>262</v>
      </c>
      <c r="V42" s="101" t="s">
        <v>100</v>
      </c>
      <c r="X42" s="139" t="s">
        <v>260</v>
      </c>
      <c r="Y42" s="139" t="s">
        <v>260</v>
      </c>
      <c r="Z42" s="95" t="s">
        <v>217</v>
      </c>
      <c r="AA42" s="95" t="s">
        <v>263</v>
      </c>
      <c r="AB42" s="98">
        <v>2</v>
      </c>
      <c r="AJ42" s="72" t="s">
        <v>196</v>
      </c>
      <c r="AK42" s="72" t="s">
        <v>155</v>
      </c>
    </row>
    <row r="43" spans="1:37">
      <c r="A43" s="93">
        <v>27</v>
      </c>
      <c r="B43" s="94" t="s">
        <v>189</v>
      </c>
      <c r="C43" s="95" t="s">
        <v>264</v>
      </c>
      <c r="D43" s="96" t="s">
        <v>265</v>
      </c>
      <c r="E43" s="97">
        <v>4</v>
      </c>
      <c r="F43" s="98" t="s">
        <v>215</v>
      </c>
      <c r="I43" s="99">
        <f>ROUND(E43*G43,2)</f>
        <v>0</v>
      </c>
      <c r="J43" s="99">
        <f t="shared" si="4"/>
        <v>0</v>
      </c>
      <c r="K43" s="100">
        <v>2.2000000000000001E-3</v>
      </c>
      <c r="L43" s="100">
        <f t="shared" si="5"/>
        <v>8.8000000000000005E-3</v>
      </c>
      <c r="N43" s="97">
        <f t="shared" si="6"/>
        <v>0</v>
      </c>
      <c r="O43" s="98">
        <v>20</v>
      </c>
      <c r="P43" s="98" t="s">
        <v>266</v>
      </c>
      <c r="V43" s="101" t="s">
        <v>100</v>
      </c>
      <c r="X43" s="139" t="s">
        <v>264</v>
      </c>
      <c r="Y43" s="139" t="s">
        <v>264</v>
      </c>
      <c r="Z43" s="95" t="s">
        <v>217</v>
      </c>
      <c r="AA43" s="95" t="s">
        <v>267</v>
      </c>
      <c r="AB43" s="98">
        <v>2</v>
      </c>
      <c r="AJ43" s="72" t="s">
        <v>196</v>
      </c>
      <c r="AK43" s="72" t="s">
        <v>155</v>
      </c>
    </row>
    <row r="44" spans="1:37">
      <c r="D44" s="140" t="s">
        <v>268</v>
      </c>
      <c r="E44" s="141">
        <f>J44</f>
        <v>0</v>
      </c>
      <c r="H44" s="141">
        <f>SUM(H26:H43)</f>
        <v>0</v>
      </c>
      <c r="I44" s="141">
        <f>SUM(I26:I43)</f>
        <v>0</v>
      </c>
      <c r="J44" s="141">
        <f>SUM(J26:J43)</f>
        <v>0</v>
      </c>
      <c r="L44" s="142">
        <f>SUM(L26:L43)</f>
        <v>0.78908</v>
      </c>
      <c r="N44" s="143">
        <f>SUM(N26:N43)</f>
        <v>0</v>
      </c>
      <c r="W44" s="97">
        <f>SUM(W26:W43)</f>
        <v>50.028999999999996</v>
      </c>
    </row>
    <row r="46" spans="1:37">
      <c r="B46" s="95" t="s">
        <v>269</v>
      </c>
    </row>
    <row r="47" spans="1:37" ht="20.399999999999999">
      <c r="A47" s="93">
        <v>28</v>
      </c>
      <c r="B47" s="94" t="s">
        <v>199</v>
      </c>
      <c r="C47" s="95" t="s">
        <v>270</v>
      </c>
      <c r="D47" s="96" t="s">
        <v>271</v>
      </c>
      <c r="E47" s="97">
        <v>26.456</v>
      </c>
      <c r="F47" s="98" t="s">
        <v>192</v>
      </c>
      <c r="H47" s="99">
        <f>ROUND(E47*G47,2)</f>
        <v>0</v>
      </c>
      <c r="J47" s="99">
        <f>ROUND(E47*G47,2)</f>
        <v>0</v>
      </c>
      <c r="L47" s="100">
        <f>E47*K47</f>
        <v>0</v>
      </c>
      <c r="N47" s="97">
        <f>E47*M47</f>
        <v>0</v>
      </c>
      <c r="O47" s="98">
        <v>20</v>
      </c>
      <c r="P47" s="98" t="s">
        <v>272</v>
      </c>
      <c r="V47" s="101" t="s">
        <v>108</v>
      </c>
      <c r="W47" s="97">
        <v>38.837000000000003</v>
      </c>
      <c r="X47" s="139" t="s">
        <v>273</v>
      </c>
      <c r="Y47" s="139" t="s">
        <v>270</v>
      </c>
      <c r="Z47" s="95" t="s">
        <v>204</v>
      </c>
      <c r="AB47" s="98">
        <v>1</v>
      </c>
      <c r="AJ47" s="72" t="s">
        <v>154</v>
      </c>
      <c r="AK47" s="72" t="s">
        <v>155</v>
      </c>
    </row>
    <row r="48" spans="1:37">
      <c r="D48" s="140" t="s">
        <v>274</v>
      </c>
      <c r="E48" s="141">
        <f>J48</f>
        <v>0</v>
      </c>
      <c r="H48" s="141">
        <f>SUM(H46:H47)</f>
        <v>0</v>
      </c>
      <c r="I48" s="141">
        <f>SUM(I46:I47)</f>
        <v>0</v>
      </c>
      <c r="J48" s="141">
        <f>SUM(J46:J47)</f>
        <v>0</v>
      </c>
      <c r="L48" s="142">
        <f>SUM(L46:L47)</f>
        <v>0</v>
      </c>
      <c r="N48" s="143">
        <f>SUM(N46:N47)</f>
        <v>0</v>
      </c>
      <c r="W48" s="97">
        <f>SUM(W46:W47)</f>
        <v>38.837000000000003</v>
      </c>
    </row>
    <row r="50" spans="4:23">
      <c r="D50" s="140" t="s">
        <v>275</v>
      </c>
      <c r="E50" s="141">
        <f>J50</f>
        <v>0</v>
      </c>
      <c r="H50" s="141">
        <f>+H24+H44+H48</f>
        <v>0</v>
      </c>
      <c r="I50" s="141">
        <f>+I24+I44+I48</f>
        <v>0</v>
      </c>
      <c r="J50" s="141">
        <f>+J24+J44+J48</f>
        <v>0</v>
      </c>
      <c r="L50" s="142">
        <f>+L24+L44+L48</f>
        <v>26.45628</v>
      </c>
      <c r="N50" s="143">
        <f>+N24+N44+N48</f>
        <v>0</v>
      </c>
      <c r="W50" s="97">
        <f>+W24+W44+W48</f>
        <v>399.536</v>
      </c>
    </row>
    <row r="52" spans="4:23">
      <c r="D52" s="144" t="s">
        <v>276</v>
      </c>
      <c r="E52" s="141">
        <f>J52</f>
        <v>0</v>
      </c>
      <c r="H52" s="141">
        <f>+H50</f>
        <v>0</v>
      </c>
      <c r="I52" s="141">
        <f>+I50</f>
        <v>0</v>
      </c>
      <c r="J52" s="141">
        <f>+J50</f>
        <v>0</v>
      </c>
      <c r="L52" s="142">
        <f>+L50</f>
        <v>26.45628</v>
      </c>
      <c r="N52" s="143">
        <f>+N50</f>
        <v>0</v>
      </c>
      <c r="W52" s="97">
        <f>+W50</f>
        <v>399.536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"/>
  <sheetViews>
    <sheetView showGridLines="0" workbookViewId="0">
      <pane ySplit="10" topLeftCell="A11" activePane="bottomLeft" state="frozen"/>
      <selection pane="bottomLeft"/>
    </sheetView>
  </sheetViews>
  <sheetFormatPr defaultColWidth="9.109375" defaultRowHeight="13.2"/>
  <cols>
    <col min="1" max="1" width="15.6640625" style="80" customWidth="1"/>
    <col min="2" max="3" width="45.6640625" style="80" customWidth="1"/>
    <col min="4" max="4" width="11.33203125" style="81" customWidth="1"/>
    <col min="5" max="1024" width="9.109375" style="72"/>
  </cols>
  <sheetData>
    <row r="1" spans="1:6">
      <c r="A1" s="82" t="s">
        <v>2</v>
      </c>
      <c r="B1" s="83"/>
      <c r="C1" s="83"/>
      <c r="D1" s="84" t="s">
        <v>277</v>
      </c>
    </row>
    <row r="2" spans="1:6">
      <c r="A2" s="82" t="s">
        <v>114</v>
      </c>
      <c r="B2" s="83"/>
      <c r="C2" s="83"/>
      <c r="D2" s="84" t="s">
        <v>115</v>
      </c>
    </row>
    <row r="3" spans="1:6">
      <c r="A3" s="82" t="s">
        <v>116</v>
      </c>
      <c r="B3" s="83"/>
      <c r="C3" s="83"/>
      <c r="D3" s="84" t="s">
        <v>117</v>
      </c>
    </row>
    <row r="4" spans="1:6">
      <c r="A4" s="83"/>
      <c r="B4" s="83"/>
      <c r="C4" s="83"/>
      <c r="D4" s="83"/>
    </row>
    <row r="5" spans="1:6">
      <c r="A5" s="82" t="s">
        <v>118</v>
      </c>
      <c r="B5" s="83"/>
      <c r="C5" s="83"/>
      <c r="D5" s="83"/>
    </row>
    <row r="6" spans="1:6">
      <c r="A6" s="82" t="s">
        <v>119</v>
      </c>
      <c r="B6" s="83"/>
      <c r="C6" s="83"/>
      <c r="D6" s="83"/>
    </row>
    <row r="7" spans="1:6">
      <c r="A7" s="82"/>
      <c r="B7" s="83"/>
      <c r="C7" s="83"/>
      <c r="D7" s="83"/>
    </row>
    <row r="8" spans="1:6">
      <c r="A8" s="72" t="s">
        <v>120</v>
      </c>
      <c r="B8" s="85"/>
      <c r="C8" s="86"/>
      <c r="D8" s="87"/>
    </row>
    <row r="9" spans="1:6">
      <c r="A9" s="88" t="s">
        <v>62</v>
      </c>
      <c r="B9" s="88" t="s">
        <v>63</v>
      </c>
      <c r="C9" s="88" t="s">
        <v>64</v>
      </c>
      <c r="D9" s="89" t="s">
        <v>65</v>
      </c>
      <c r="F9" s="72" t="s">
        <v>278</v>
      </c>
    </row>
    <row r="10" spans="1:6">
      <c r="A10" s="90"/>
      <c r="B10" s="90"/>
      <c r="C10" s="91"/>
      <c r="D10" s="92"/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B11" sqref="B11"/>
    </sheetView>
  </sheetViews>
  <sheetFormatPr defaultColWidth="9" defaultRowHeight="13.2"/>
  <cols>
    <col min="1" max="1" width="45.88671875" style="72" customWidth="1"/>
    <col min="2" max="2" width="14.33203125" style="2" customWidth="1"/>
    <col min="3" max="3" width="13.5546875" style="2" customWidth="1"/>
    <col min="4" max="4" width="11.5546875" style="2" customWidth="1"/>
    <col min="5" max="5" width="12.109375" style="73" customWidth="1"/>
    <col min="6" max="6" width="10.109375" style="74" customWidth="1"/>
    <col min="7" max="7" width="9.109375" style="74" customWidth="1"/>
    <col min="8" max="23" width="9.109375" style="72" customWidth="1"/>
    <col min="24" max="25" width="5.6640625" style="72" customWidth="1"/>
    <col min="26" max="26" width="6.5546875" style="72" customWidth="1"/>
    <col min="27" max="27" width="24.33203125" style="72" customWidth="1"/>
    <col min="28" max="28" width="4.33203125" style="72" customWidth="1"/>
    <col min="29" max="29" width="8.33203125" style="72" customWidth="1"/>
    <col min="30" max="30" width="8.6640625" style="72" customWidth="1"/>
    <col min="31" max="37" width="9.109375" style="72" customWidth="1"/>
  </cols>
  <sheetData>
    <row r="1" spans="1:30" s="72" customFormat="1" ht="10.199999999999999">
      <c r="A1" s="75" t="s">
        <v>2</v>
      </c>
      <c r="B1" s="2"/>
      <c r="D1" s="2"/>
      <c r="E1" s="75" t="s">
        <v>113</v>
      </c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1:30" s="72" customFormat="1" ht="10.199999999999999">
      <c r="A2" s="75" t="s">
        <v>114</v>
      </c>
      <c r="B2" s="2"/>
      <c r="D2" s="2"/>
      <c r="E2" s="75" t="s">
        <v>115</v>
      </c>
      <c r="Z2" s="69" t="s">
        <v>10</v>
      </c>
      <c r="AA2" s="70" t="s">
        <v>66</v>
      </c>
      <c r="AB2" s="70" t="s">
        <v>12</v>
      </c>
      <c r="AC2" s="70"/>
      <c r="AD2" s="71"/>
    </row>
    <row r="3" spans="1:30" s="72" customFormat="1" ht="10.199999999999999">
      <c r="A3" s="75" t="s">
        <v>116</v>
      </c>
      <c r="B3" s="2"/>
      <c r="D3" s="2"/>
      <c r="E3" s="75" t="s">
        <v>117</v>
      </c>
      <c r="Z3" s="69" t="s">
        <v>13</v>
      </c>
      <c r="AA3" s="70" t="s">
        <v>67</v>
      </c>
      <c r="AB3" s="70" t="s">
        <v>12</v>
      </c>
      <c r="AC3" s="70" t="s">
        <v>15</v>
      </c>
      <c r="AD3" s="71" t="s">
        <v>16</v>
      </c>
    </row>
    <row r="4" spans="1:30" s="72" customFormat="1" ht="10.199999999999999">
      <c r="Z4" s="69" t="s">
        <v>17</v>
      </c>
      <c r="AA4" s="70" t="s">
        <v>68</v>
      </c>
      <c r="AB4" s="70" t="s">
        <v>12</v>
      </c>
      <c r="AC4" s="70"/>
      <c r="AD4" s="71"/>
    </row>
    <row r="5" spans="1:30" s="72" customFormat="1" ht="10.199999999999999">
      <c r="A5" s="75" t="s">
        <v>118</v>
      </c>
      <c r="Z5" s="69" t="s">
        <v>19</v>
      </c>
      <c r="AA5" s="70" t="s">
        <v>67</v>
      </c>
      <c r="AB5" s="70" t="s">
        <v>12</v>
      </c>
      <c r="AC5" s="70" t="s">
        <v>15</v>
      </c>
      <c r="AD5" s="71" t="s">
        <v>16</v>
      </c>
    </row>
    <row r="6" spans="1:30" s="72" customFormat="1" ht="10.199999999999999">
      <c r="A6" s="75" t="s">
        <v>119</v>
      </c>
    </row>
    <row r="7" spans="1:30" s="72" customFormat="1" ht="10.199999999999999">
      <c r="A7" s="75"/>
    </row>
    <row r="8" spans="1:30" ht="13.8">
      <c r="A8" s="72" t="s">
        <v>120</v>
      </c>
      <c r="B8" s="76" t="str">
        <f>CONCATENATE(AA2," ",AB2," ",AC2," ",AD2)</f>
        <v xml:space="preserve">Rekapitulácia rozpočtu v EUR  </v>
      </c>
      <c r="G8" s="72"/>
    </row>
    <row r="9" spans="1:30">
      <c r="A9" s="77" t="s">
        <v>69</v>
      </c>
      <c r="B9" s="77" t="s">
        <v>28</v>
      </c>
      <c r="C9" s="77" t="s">
        <v>29</v>
      </c>
      <c r="D9" s="77" t="s">
        <v>30</v>
      </c>
      <c r="E9" s="78" t="s">
        <v>31</v>
      </c>
      <c r="F9" s="78" t="s">
        <v>32</v>
      </c>
      <c r="G9" s="78" t="s">
        <v>37</v>
      </c>
    </row>
    <row r="10" spans="1:30">
      <c r="A10" s="79"/>
      <c r="B10" s="79"/>
      <c r="C10" s="79" t="s">
        <v>51</v>
      </c>
      <c r="D10" s="79"/>
      <c r="E10" s="79" t="s">
        <v>30</v>
      </c>
      <c r="F10" s="79" t="s">
        <v>30</v>
      </c>
      <c r="G10" s="79" t="s">
        <v>30</v>
      </c>
    </row>
    <row r="12" spans="1:30">
      <c r="A12" s="72" t="s">
        <v>146</v>
      </c>
      <c r="B12" s="2">
        <f>Prehlad!H24</f>
        <v>0</v>
      </c>
      <c r="C12" s="2">
        <f>Prehlad!I24</f>
        <v>0</v>
      </c>
      <c r="D12" s="2">
        <f>Prehlad!J24</f>
        <v>0</v>
      </c>
      <c r="E12" s="73">
        <f>Prehlad!L24</f>
        <v>25.667200000000001</v>
      </c>
      <c r="F12" s="74">
        <f>Prehlad!N24</f>
        <v>0</v>
      </c>
      <c r="G12" s="74">
        <f>Prehlad!W24</f>
        <v>310.67</v>
      </c>
    </row>
    <row r="13" spans="1:30">
      <c r="A13" s="72" t="s">
        <v>198</v>
      </c>
      <c r="B13" s="2">
        <f>Prehlad!H44</f>
        <v>0</v>
      </c>
      <c r="C13" s="2">
        <f>Prehlad!I44</f>
        <v>0</v>
      </c>
      <c r="D13" s="2">
        <f>Prehlad!J44</f>
        <v>0</v>
      </c>
      <c r="E13" s="73">
        <f>Prehlad!L44</f>
        <v>0.78908</v>
      </c>
      <c r="F13" s="74">
        <f>Prehlad!N44</f>
        <v>0</v>
      </c>
      <c r="G13" s="74">
        <f>Prehlad!W44</f>
        <v>50.028999999999996</v>
      </c>
    </row>
    <row r="14" spans="1:30">
      <c r="A14" s="72" t="s">
        <v>269</v>
      </c>
      <c r="B14" s="2">
        <f>Prehlad!H48</f>
        <v>0</v>
      </c>
      <c r="C14" s="2">
        <f>Prehlad!I48</f>
        <v>0</v>
      </c>
      <c r="D14" s="2">
        <f>Prehlad!J48</f>
        <v>0</v>
      </c>
      <c r="E14" s="73">
        <f>Prehlad!L48</f>
        <v>0</v>
      </c>
      <c r="F14" s="74">
        <f>Prehlad!N48</f>
        <v>0</v>
      </c>
      <c r="G14" s="74">
        <f>Prehlad!W48</f>
        <v>38.837000000000003</v>
      </c>
    </row>
    <row r="15" spans="1:30">
      <c r="A15" s="72" t="s">
        <v>275</v>
      </c>
      <c r="B15" s="2">
        <f>Prehlad!H50</f>
        <v>0</v>
      </c>
      <c r="C15" s="2">
        <f>Prehlad!I50</f>
        <v>0</v>
      </c>
      <c r="D15" s="2">
        <f>Prehlad!J50</f>
        <v>0</v>
      </c>
      <c r="E15" s="73">
        <f>Prehlad!L50</f>
        <v>26.45628</v>
      </c>
      <c r="F15" s="74">
        <f>Prehlad!N50</f>
        <v>0</v>
      </c>
      <c r="G15" s="74">
        <f>Prehlad!W50</f>
        <v>399.536</v>
      </c>
    </row>
    <row r="18" spans="1:7">
      <c r="A18" s="72" t="s">
        <v>276</v>
      </c>
      <c r="B18" s="2">
        <f>Prehlad!H52</f>
        <v>0</v>
      </c>
      <c r="C18" s="2">
        <f>Prehlad!I52</f>
        <v>0</v>
      </c>
      <c r="D18" s="2">
        <f>Prehlad!J52</f>
        <v>0</v>
      </c>
      <c r="E18" s="73">
        <f>Prehlad!L52</f>
        <v>26.45628</v>
      </c>
      <c r="F18" s="74">
        <f>Prehlad!N52</f>
        <v>0</v>
      </c>
      <c r="G18" s="74">
        <f>Prehlad!W52</f>
        <v>399.536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showGridLines="0" tabSelected="1" workbookViewId="0">
      <selection activeCell="D11" sqref="D11"/>
    </sheetView>
  </sheetViews>
  <sheetFormatPr defaultColWidth="9.109375" defaultRowHeight="13.2"/>
  <cols>
    <col min="1" max="1" width="0.6640625" style="3" customWidth="1"/>
    <col min="2" max="2" width="3.6640625" style="3" customWidth="1"/>
    <col min="3" max="3" width="6.88671875" style="3" customWidth="1"/>
    <col min="4" max="6" width="14" style="3" customWidth="1"/>
    <col min="7" max="7" width="3.88671875" style="3" customWidth="1"/>
    <col min="8" max="8" width="22.6640625" style="3" customWidth="1"/>
    <col min="9" max="9" width="14" style="3" customWidth="1"/>
    <col min="10" max="10" width="4.33203125" style="3" customWidth="1"/>
    <col min="11" max="11" width="19.6640625" style="3" customWidth="1"/>
    <col min="12" max="12" width="9.6640625" style="3" customWidth="1"/>
    <col min="13" max="13" width="14" style="3" customWidth="1"/>
    <col min="14" max="14" width="0.6640625" style="3" customWidth="1"/>
    <col min="15" max="15" width="1.44140625" style="3" customWidth="1"/>
    <col min="16" max="23" width="9.109375" style="3"/>
    <col min="24" max="25" width="5.6640625" style="3" customWidth="1"/>
    <col min="26" max="26" width="6.5546875" style="3" customWidth="1"/>
    <col min="27" max="27" width="21.44140625" style="3" customWidth="1"/>
    <col min="28" max="28" width="4.33203125" style="3" customWidth="1"/>
    <col min="29" max="29" width="8.33203125" style="3" customWidth="1"/>
    <col min="30" max="30" width="8.6640625" style="3" customWidth="1"/>
    <col min="31" max="1024" width="9.109375" style="3"/>
  </cols>
  <sheetData>
    <row r="1" spans="2:30" ht="28.5" customHeight="1">
      <c r="B1" s="4" t="s">
        <v>121</v>
      </c>
      <c r="C1" s="4"/>
      <c r="D1" s="4"/>
      <c r="E1" s="4"/>
      <c r="F1" s="4"/>
      <c r="G1" s="4"/>
      <c r="H1" s="5" t="str">
        <f>CONCATENATE(AA2," ",AB2," ",AC2," ",AD2)</f>
        <v xml:space="preserve">Krycí list rozpočtu v EUR  </v>
      </c>
      <c r="I1" s="4"/>
      <c r="J1" s="4"/>
      <c r="K1" s="4"/>
      <c r="L1" s="4"/>
      <c r="M1" s="4"/>
      <c r="Z1" s="69" t="s">
        <v>3</v>
      </c>
      <c r="AA1" s="69" t="s">
        <v>4</v>
      </c>
      <c r="AB1" s="69" t="s">
        <v>5</v>
      </c>
      <c r="AC1" s="69" t="s">
        <v>6</v>
      </c>
      <c r="AD1" s="69" t="s">
        <v>7</v>
      </c>
    </row>
    <row r="2" spans="2:30" ht="18" customHeight="1">
      <c r="B2" s="6" t="s">
        <v>122</v>
      </c>
      <c r="C2" s="7"/>
      <c r="D2" s="7"/>
      <c r="E2" s="7"/>
      <c r="F2" s="7"/>
      <c r="G2" s="8" t="s">
        <v>70</v>
      </c>
      <c r="H2" s="7"/>
      <c r="I2" s="7"/>
      <c r="J2" s="8" t="s">
        <v>71</v>
      </c>
      <c r="K2" s="7"/>
      <c r="L2" s="7"/>
      <c r="M2" s="50"/>
      <c r="Z2" s="69" t="s">
        <v>10</v>
      </c>
      <c r="AA2" s="70" t="s">
        <v>72</v>
      </c>
      <c r="AB2" s="70" t="s">
        <v>12</v>
      </c>
      <c r="AC2" s="70"/>
      <c r="AD2" s="71"/>
    </row>
    <row r="3" spans="2:30" ht="18" customHeight="1">
      <c r="B3" s="9" t="s">
        <v>123</v>
      </c>
      <c r="C3" s="10"/>
      <c r="D3" s="10"/>
      <c r="E3" s="10"/>
      <c r="F3" s="10"/>
      <c r="G3" s="11" t="s">
        <v>124</v>
      </c>
      <c r="H3" s="10"/>
      <c r="I3" s="10"/>
      <c r="J3" s="11" t="s">
        <v>73</v>
      </c>
      <c r="K3" s="10" t="s">
        <v>125</v>
      </c>
      <c r="L3" s="10"/>
      <c r="M3" s="51"/>
      <c r="Z3" s="69" t="s">
        <v>13</v>
      </c>
      <c r="AA3" s="70" t="s">
        <v>74</v>
      </c>
      <c r="AB3" s="70" t="s">
        <v>12</v>
      </c>
      <c r="AC3" s="70" t="s">
        <v>15</v>
      </c>
      <c r="AD3" s="71" t="s">
        <v>16</v>
      </c>
    </row>
    <row r="4" spans="2:30" ht="18" customHeight="1">
      <c r="B4" s="12"/>
      <c r="C4" s="13"/>
      <c r="D4" s="13"/>
      <c r="E4" s="13"/>
      <c r="F4" s="13"/>
      <c r="G4" s="14"/>
      <c r="H4" s="13"/>
      <c r="I4" s="13"/>
      <c r="J4" s="14" t="s">
        <v>75</v>
      </c>
      <c r="K4" s="13" t="s">
        <v>126</v>
      </c>
      <c r="L4" s="13" t="s">
        <v>76</v>
      </c>
      <c r="M4" s="52"/>
      <c r="Z4" s="69" t="s">
        <v>17</v>
      </c>
      <c r="AA4" s="70" t="s">
        <v>77</v>
      </c>
      <c r="AB4" s="70" t="s">
        <v>12</v>
      </c>
      <c r="AC4" s="70"/>
      <c r="AD4" s="71"/>
    </row>
    <row r="5" spans="2:30" ht="18" customHeight="1">
      <c r="B5" s="6" t="s">
        <v>78</v>
      </c>
      <c r="C5" s="7"/>
      <c r="D5" s="7"/>
      <c r="E5" s="7"/>
      <c r="F5" s="7"/>
      <c r="G5" s="15"/>
      <c r="H5" s="7"/>
      <c r="I5" s="7"/>
      <c r="J5" s="7" t="s">
        <v>79</v>
      </c>
      <c r="K5" s="7"/>
      <c r="L5" s="7" t="s">
        <v>80</v>
      </c>
      <c r="M5" s="50"/>
      <c r="Z5" s="69" t="s">
        <v>19</v>
      </c>
      <c r="AA5" s="70" t="s">
        <v>74</v>
      </c>
      <c r="AB5" s="70" t="s">
        <v>12</v>
      </c>
      <c r="AC5" s="70" t="s">
        <v>15</v>
      </c>
      <c r="AD5" s="71" t="s">
        <v>16</v>
      </c>
    </row>
    <row r="6" spans="2:30" ht="18" customHeight="1">
      <c r="B6" s="9" t="s">
        <v>81</v>
      </c>
      <c r="C6" s="10"/>
      <c r="D6" s="10" t="s">
        <v>127</v>
      </c>
      <c r="E6" s="10"/>
      <c r="F6" s="10"/>
      <c r="G6" s="16" t="s">
        <v>128</v>
      </c>
      <c r="H6" s="10"/>
      <c r="I6" s="10"/>
      <c r="J6" s="10" t="s">
        <v>79</v>
      </c>
      <c r="K6" s="10"/>
      <c r="L6" s="10" t="s">
        <v>80</v>
      </c>
      <c r="M6" s="51"/>
    </row>
    <row r="7" spans="2:30" ht="18" customHeight="1">
      <c r="B7" s="12" t="s">
        <v>82</v>
      </c>
      <c r="C7" s="13"/>
      <c r="D7" s="13" t="s">
        <v>129</v>
      </c>
      <c r="E7" s="13"/>
      <c r="F7" s="13"/>
      <c r="G7" s="17" t="s">
        <v>128</v>
      </c>
      <c r="H7" s="13"/>
      <c r="I7" s="13"/>
      <c r="J7" s="13" t="s">
        <v>79</v>
      </c>
      <c r="K7" s="13">
        <v>34635114</v>
      </c>
      <c r="L7" s="13" t="s">
        <v>80</v>
      </c>
      <c r="M7" s="52">
        <v>1121157631</v>
      </c>
    </row>
    <row r="8" spans="2:30" ht="18" customHeight="1">
      <c r="B8" s="18"/>
      <c r="C8" s="19"/>
      <c r="D8" s="20"/>
      <c r="E8" s="21"/>
      <c r="F8" s="22">
        <f>IF(B8&lt;&gt;0,ROUND($M$26/B8,0),0)</f>
        <v>0</v>
      </c>
      <c r="G8" s="15"/>
      <c r="H8" s="19"/>
      <c r="I8" s="22">
        <f>IF(G8&lt;&gt;0,ROUND($M$26/G8,0),0)</f>
        <v>0</v>
      </c>
      <c r="J8" s="8"/>
      <c r="K8" s="19"/>
      <c r="L8" s="21"/>
      <c r="M8" s="53">
        <f>IF(J8&lt;&gt;0,ROUND($M$26/J8,0),0)</f>
        <v>0</v>
      </c>
    </row>
    <row r="9" spans="2:30" ht="18" customHeight="1">
      <c r="B9" s="23"/>
      <c r="C9" s="24"/>
      <c r="D9" s="25"/>
      <c r="E9" s="26"/>
      <c r="F9" s="27">
        <f>IF(B9&lt;&gt;0,ROUND($M$26/B9,0),0)</f>
        <v>0</v>
      </c>
      <c r="G9" s="28"/>
      <c r="H9" s="24"/>
      <c r="I9" s="27">
        <f>IF(G9&lt;&gt;0,ROUND($M$26/G9,0),0)</f>
        <v>0</v>
      </c>
      <c r="J9" s="28"/>
      <c r="K9" s="24"/>
      <c r="L9" s="26"/>
      <c r="M9" s="54">
        <f>IF(J9&lt;&gt;0,ROUND($M$26/J9,0),0)</f>
        <v>0</v>
      </c>
    </row>
    <row r="10" spans="2:30" ht="18" customHeight="1">
      <c r="B10" s="29" t="s">
        <v>83</v>
      </c>
      <c r="C10" s="30" t="s">
        <v>84</v>
      </c>
      <c r="D10" s="31" t="s">
        <v>28</v>
      </c>
      <c r="E10" s="31" t="s">
        <v>85</v>
      </c>
      <c r="F10" s="32" t="s">
        <v>86</v>
      </c>
      <c r="G10" s="29" t="s">
        <v>87</v>
      </c>
      <c r="H10" s="148" t="s">
        <v>88</v>
      </c>
      <c r="I10" s="148"/>
      <c r="J10" s="29" t="s">
        <v>89</v>
      </c>
      <c r="K10" s="148" t="s">
        <v>90</v>
      </c>
      <c r="L10" s="148"/>
      <c r="M10" s="148"/>
    </row>
    <row r="11" spans="2:30" ht="18" customHeight="1">
      <c r="B11" s="33">
        <v>1</v>
      </c>
      <c r="C11" s="34" t="s">
        <v>91</v>
      </c>
      <c r="D11" s="129">
        <f>Prehlad!H50</f>
        <v>0</v>
      </c>
      <c r="E11" s="129">
        <f>Prehlad!I50</f>
        <v>0</v>
      </c>
      <c r="F11" s="130">
        <f>D11+E11</f>
        <v>0</v>
      </c>
      <c r="G11" s="33">
        <v>6</v>
      </c>
      <c r="H11" s="34" t="s">
        <v>130</v>
      </c>
      <c r="I11" s="130">
        <v>0</v>
      </c>
      <c r="J11" s="33">
        <v>11</v>
      </c>
      <c r="K11" s="55" t="s">
        <v>133</v>
      </c>
      <c r="L11" s="56">
        <v>0</v>
      </c>
      <c r="M11" s="130">
        <f>ROUND(((D11+E11+D12+E12+D13)*L11),2)</f>
        <v>0</v>
      </c>
    </row>
    <row r="12" spans="2:30" ht="18" customHeight="1">
      <c r="B12" s="35">
        <v>2</v>
      </c>
      <c r="C12" s="36" t="s">
        <v>92</v>
      </c>
      <c r="D12" s="131"/>
      <c r="E12" s="131"/>
      <c r="F12" s="130">
        <f>D12+E12</f>
        <v>0</v>
      </c>
      <c r="G12" s="35">
        <v>7</v>
      </c>
      <c r="H12" s="36" t="s">
        <v>131</v>
      </c>
      <c r="I12" s="132">
        <v>0</v>
      </c>
      <c r="J12" s="35">
        <v>12</v>
      </c>
      <c r="K12" s="57" t="s">
        <v>134</v>
      </c>
      <c r="L12" s="58">
        <v>0</v>
      </c>
      <c r="M12" s="132">
        <f>ROUND(((D11+E11+D12+E12+D13)*L12),2)</f>
        <v>0</v>
      </c>
    </row>
    <row r="13" spans="2:30" ht="18" customHeight="1">
      <c r="B13" s="35">
        <v>3</v>
      </c>
      <c r="C13" s="36" t="s">
        <v>93</v>
      </c>
      <c r="D13" s="131"/>
      <c r="E13" s="131"/>
      <c r="F13" s="130">
        <f>D13+E13</f>
        <v>0</v>
      </c>
      <c r="G13" s="35">
        <v>8</v>
      </c>
      <c r="H13" s="36" t="s">
        <v>132</v>
      </c>
      <c r="I13" s="132">
        <v>0</v>
      </c>
      <c r="J13" s="35">
        <v>13</v>
      </c>
      <c r="K13" s="57" t="s">
        <v>135</v>
      </c>
      <c r="L13" s="58">
        <v>0</v>
      </c>
      <c r="M13" s="132">
        <f>ROUND(((D11+E11+D12+E12+D13)*L13),2)</f>
        <v>0</v>
      </c>
    </row>
    <row r="14" spans="2:30" ht="18" customHeight="1">
      <c r="B14" s="35">
        <v>4</v>
      </c>
      <c r="C14" s="36" t="s">
        <v>94</v>
      </c>
      <c r="D14" s="131"/>
      <c r="E14" s="131"/>
      <c r="F14" s="133">
        <f>D14+E14</f>
        <v>0</v>
      </c>
      <c r="G14" s="35">
        <v>9</v>
      </c>
      <c r="H14" s="36" t="s">
        <v>0</v>
      </c>
      <c r="I14" s="132">
        <v>0</v>
      </c>
      <c r="J14" s="35">
        <v>14</v>
      </c>
      <c r="K14" s="57" t="s">
        <v>0</v>
      </c>
      <c r="L14" s="58">
        <v>0</v>
      </c>
      <c r="M14" s="132">
        <f>ROUND(((D11+E11+D12+E12+D13+E13)*L14),2)</f>
        <v>0</v>
      </c>
    </row>
    <row r="15" spans="2:30" ht="18" customHeight="1">
      <c r="B15" s="37">
        <v>5</v>
      </c>
      <c r="C15" s="38" t="s">
        <v>95</v>
      </c>
      <c r="D15" s="134">
        <f>SUM(D11:D14)</f>
        <v>0</v>
      </c>
      <c r="E15" s="135">
        <f>SUM(E11:E14)</f>
        <v>0</v>
      </c>
      <c r="F15" s="136">
        <f>SUM(F11:F14)</f>
        <v>0</v>
      </c>
      <c r="G15" s="39">
        <v>10</v>
      </c>
      <c r="H15" s="40" t="s">
        <v>96</v>
      </c>
      <c r="I15" s="136">
        <f>SUM(I11:I14)</f>
        <v>0</v>
      </c>
      <c r="J15" s="37">
        <v>15</v>
      </c>
      <c r="K15" s="59"/>
      <c r="L15" s="60" t="s">
        <v>97</v>
      </c>
      <c r="M15" s="136">
        <f>SUM(M11:M14)</f>
        <v>0</v>
      </c>
    </row>
    <row r="16" spans="2:30" ht="18" customHeight="1">
      <c r="B16" s="147" t="s">
        <v>98</v>
      </c>
      <c r="C16" s="147"/>
      <c r="D16" s="147"/>
      <c r="E16" s="147"/>
      <c r="F16" s="41"/>
      <c r="G16" s="149" t="s">
        <v>99</v>
      </c>
      <c r="H16" s="149"/>
      <c r="I16" s="149"/>
      <c r="J16" s="29" t="s">
        <v>100</v>
      </c>
      <c r="K16" s="148" t="s">
        <v>101</v>
      </c>
      <c r="L16" s="148"/>
      <c r="M16" s="148"/>
    </row>
    <row r="17" spans="2:13" ht="18" customHeight="1">
      <c r="B17" s="42"/>
      <c r="C17" s="43" t="s">
        <v>102</v>
      </c>
      <c r="D17" s="43"/>
      <c r="E17" s="43" t="s">
        <v>103</v>
      </c>
      <c r="F17" s="44"/>
      <c r="G17" s="42"/>
      <c r="H17" s="4"/>
      <c r="I17" s="61"/>
      <c r="J17" s="35">
        <v>16</v>
      </c>
      <c r="K17" s="57" t="s">
        <v>104</v>
      </c>
      <c r="L17" s="62"/>
      <c r="M17" s="132">
        <v>0</v>
      </c>
    </row>
    <row r="18" spans="2:13" ht="18" customHeight="1">
      <c r="B18" s="45"/>
      <c r="C18" s="4" t="s">
        <v>105</v>
      </c>
      <c r="D18" s="4"/>
      <c r="E18" s="4"/>
      <c r="F18" s="46"/>
      <c r="G18" s="45"/>
      <c r="H18" s="4" t="s">
        <v>102</v>
      </c>
      <c r="I18" s="61"/>
      <c r="J18" s="35">
        <v>17</v>
      </c>
      <c r="K18" s="57" t="s">
        <v>136</v>
      </c>
      <c r="L18" s="62"/>
      <c r="M18" s="132">
        <v>0</v>
      </c>
    </row>
    <row r="19" spans="2:13" ht="18" customHeight="1">
      <c r="B19" s="45"/>
      <c r="C19" s="4"/>
      <c r="D19" s="4"/>
      <c r="E19" s="4"/>
      <c r="F19" s="46"/>
      <c r="G19" s="45"/>
      <c r="H19" s="47"/>
      <c r="I19" s="61"/>
      <c r="J19" s="35">
        <v>18</v>
      </c>
      <c r="K19" s="57" t="s">
        <v>137</v>
      </c>
      <c r="L19" s="62"/>
      <c r="M19" s="132">
        <v>0</v>
      </c>
    </row>
    <row r="20" spans="2:13" ht="18" customHeight="1">
      <c r="B20" s="45"/>
      <c r="C20" s="4"/>
      <c r="D20" s="4"/>
      <c r="E20" s="4"/>
      <c r="F20" s="46"/>
      <c r="G20" s="45"/>
      <c r="H20" s="43" t="s">
        <v>103</v>
      </c>
      <c r="I20" s="61"/>
      <c r="J20" s="35">
        <v>19</v>
      </c>
      <c r="K20" s="57" t="s">
        <v>0</v>
      </c>
      <c r="L20" s="62"/>
      <c r="M20" s="132">
        <v>0</v>
      </c>
    </row>
    <row r="21" spans="2:13" ht="18" customHeight="1">
      <c r="B21" s="42"/>
      <c r="C21" s="4"/>
      <c r="D21" s="4"/>
      <c r="E21" s="4"/>
      <c r="F21" s="4"/>
      <c r="G21" s="42"/>
      <c r="H21" s="4" t="s">
        <v>105</v>
      </c>
      <c r="I21" s="61"/>
      <c r="J21" s="37">
        <v>20</v>
      </c>
      <c r="K21" s="59"/>
      <c r="L21" s="60" t="s">
        <v>106</v>
      </c>
      <c r="M21" s="136">
        <f>SUM(M17:M20)</f>
        <v>0</v>
      </c>
    </row>
    <row r="22" spans="2:13" ht="18" customHeight="1">
      <c r="B22" s="147" t="s">
        <v>107</v>
      </c>
      <c r="C22" s="147"/>
      <c r="D22" s="147"/>
      <c r="E22" s="147"/>
      <c r="F22" s="41"/>
      <c r="G22" s="42"/>
      <c r="H22" s="4"/>
      <c r="I22" s="61"/>
      <c r="J22" s="29" t="s">
        <v>108</v>
      </c>
      <c r="K22" s="148" t="s">
        <v>109</v>
      </c>
      <c r="L22" s="148"/>
      <c r="M22" s="148"/>
    </row>
    <row r="23" spans="2:13" ht="18" customHeight="1">
      <c r="B23" s="42"/>
      <c r="C23" s="43" t="s">
        <v>102</v>
      </c>
      <c r="D23" s="43"/>
      <c r="E23" s="43" t="s">
        <v>103</v>
      </c>
      <c r="F23" s="44"/>
      <c r="G23" s="42"/>
      <c r="H23" s="4"/>
      <c r="I23" s="61"/>
      <c r="J23" s="33">
        <v>21</v>
      </c>
      <c r="K23" s="55"/>
      <c r="L23" s="63" t="s">
        <v>110</v>
      </c>
      <c r="M23" s="130">
        <f>ROUND(F15,2)+I15+M15+M21</f>
        <v>0</v>
      </c>
    </row>
    <row r="24" spans="2:13" ht="18" customHeight="1">
      <c r="B24" s="45"/>
      <c r="C24" s="4" t="s">
        <v>105</v>
      </c>
      <c r="D24" s="4"/>
      <c r="E24" s="4"/>
      <c r="F24" s="46"/>
      <c r="G24" s="42"/>
      <c r="H24" s="4"/>
      <c r="I24" s="61"/>
      <c r="J24" s="35">
        <v>22</v>
      </c>
      <c r="K24" s="57" t="s">
        <v>138</v>
      </c>
      <c r="L24" s="137">
        <f>M23-L25</f>
        <v>0</v>
      </c>
      <c r="M24" s="132">
        <f>ROUND((L24*20)/100,2)</f>
        <v>0</v>
      </c>
    </row>
    <row r="25" spans="2:13" ht="18" customHeight="1">
      <c r="B25" s="45"/>
      <c r="C25" s="4"/>
      <c r="D25" s="4"/>
      <c r="E25" s="4"/>
      <c r="F25" s="46"/>
      <c r="G25" s="42"/>
      <c r="H25" s="4"/>
      <c r="I25" s="61"/>
      <c r="J25" s="35">
        <v>23</v>
      </c>
      <c r="K25" s="57" t="s">
        <v>139</v>
      </c>
      <c r="L25" s="137">
        <f>SUMIF(Prehlad!O11:O9999,0,Prehlad!J11:J9999)</f>
        <v>0</v>
      </c>
      <c r="M25" s="132">
        <f>ROUND((L25*0)/100,1)</f>
        <v>0</v>
      </c>
    </row>
    <row r="26" spans="2:13" ht="18" customHeight="1">
      <c r="B26" s="45"/>
      <c r="C26" s="4"/>
      <c r="D26" s="4"/>
      <c r="E26" s="4"/>
      <c r="F26" s="46"/>
      <c r="G26" s="42"/>
      <c r="H26" s="4"/>
      <c r="I26" s="61"/>
      <c r="J26" s="37">
        <v>24</v>
      </c>
      <c r="K26" s="59"/>
      <c r="L26" s="60" t="s">
        <v>111</v>
      </c>
      <c r="M26" s="136">
        <f>M23+M24+M25</f>
        <v>0</v>
      </c>
    </row>
    <row r="27" spans="2:13" ht="17.100000000000001" customHeight="1">
      <c r="B27" s="48"/>
      <c r="C27" s="49"/>
      <c r="D27" s="49"/>
      <c r="E27" s="49"/>
      <c r="F27" s="49"/>
      <c r="G27" s="48"/>
      <c r="H27" s="49"/>
      <c r="I27" s="64"/>
      <c r="J27" s="65" t="s">
        <v>112</v>
      </c>
      <c r="K27" s="66" t="s">
        <v>140</v>
      </c>
      <c r="L27" s="67"/>
      <c r="M27" s="68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jan</cp:lastModifiedBy>
  <cp:revision>2</cp:revision>
  <cp:lastPrinted>2019-05-20T14:23:00Z</cp:lastPrinted>
  <dcterms:created xsi:type="dcterms:W3CDTF">1999-04-06T07:39:00Z</dcterms:created>
  <dcterms:modified xsi:type="dcterms:W3CDTF">2024-04-02T17:36:18Z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