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280" windowHeight="7260" activeTab="4"/>
  </bookViews>
  <sheets>
    <sheet name="Rekapitulácia" sheetId="1" r:id="rId1"/>
    <sheet name="Krycí list stavby" sheetId="2" r:id="rId2"/>
    <sheet name="Kryci_list 17303" sheetId="3" r:id="rId3"/>
    <sheet name="Rekap 17303" sheetId="4" r:id="rId4"/>
    <sheet name="SO 17303" sheetId="5" r:id="rId5"/>
  </sheets>
  <definedNames>
    <definedName name="_xlnm.Print_Titles" localSheetId="3">'Rekap 17303'!$9:$9</definedName>
    <definedName name="_xlnm.Print_Titles" localSheetId="4">'SO 17303'!$8:$8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30" i="2"/>
  <c r="J29" i="2"/>
  <c r="I30" i="2"/>
  <c r="I29" i="2"/>
  <c r="J24" i="2"/>
  <c r="F24" i="2"/>
  <c r="J23" i="2"/>
  <c r="F23" i="2"/>
  <c r="J22" i="2"/>
  <c r="F22" i="2"/>
  <c r="J31" i="2"/>
  <c r="J28" i="2"/>
  <c r="J20" i="2"/>
  <c r="J18" i="2"/>
  <c r="J17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J15" i="2"/>
  <c r="G11" i="1"/>
  <c r="B10" i="1"/>
  <c r="G10" i="1"/>
  <c r="G9" i="1"/>
  <c r="B9" i="1"/>
  <c r="G8" i="1"/>
  <c r="F8" i="1"/>
  <c r="E8" i="1"/>
  <c r="D8" i="1"/>
  <c r="C8" i="1"/>
  <c r="B8" i="1"/>
  <c r="G7" i="1"/>
  <c r="C7" i="1"/>
  <c r="E7" i="1"/>
  <c r="J17" i="3"/>
  <c r="K7" i="1"/>
  <c r="B7" i="1"/>
  <c r="J30" i="3"/>
  <c r="I30" i="3"/>
  <c r="Y85" i="5"/>
  <c r="Z85" i="5"/>
  <c r="K81" i="5"/>
  <c r="J81" i="5"/>
  <c r="V81" i="5"/>
  <c r="S81" i="5"/>
  <c r="M81" i="5"/>
  <c r="L81" i="5"/>
  <c r="G82" i="5" s="1"/>
  <c r="I81" i="5"/>
  <c r="K80" i="5"/>
  <c r="J80" i="5"/>
  <c r="V80" i="5"/>
  <c r="V82" i="5" s="1"/>
  <c r="F24" i="4" s="1"/>
  <c r="S80" i="5"/>
  <c r="M80" i="5"/>
  <c r="L80" i="5"/>
  <c r="I80" i="5"/>
  <c r="K79" i="5"/>
  <c r="J79" i="5"/>
  <c r="V79" i="5"/>
  <c r="S79" i="5"/>
  <c r="S82" i="5" s="1"/>
  <c r="E24" i="4" s="1"/>
  <c r="M79" i="5"/>
  <c r="H82" i="5" s="1"/>
  <c r="L79" i="5"/>
  <c r="L82" i="5" s="1"/>
  <c r="B24" i="4" s="1"/>
  <c r="I79" i="5"/>
  <c r="I82" i="5" s="1"/>
  <c r="D24" i="4" s="1"/>
  <c r="S76" i="5"/>
  <c r="S84" i="5" s="1"/>
  <c r="E25" i="4" s="1"/>
  <c r="K75" i="5"/>
  <c r="J75" i="5"/>
  <c r="V75" i="5"/>
  <c r="V76" i="5" s="1"/>
  <c r="S75" i="5"/>
  <c r="M75" i="5"/>
  <c r="L75" i="5"/>
  <c r="G76" i="5" s="1"/>
  <c r="I75" i="5"/>
  <c r="S69" i="5"/>
  <c r="E19" i="4" s="1"/>
  <c r="M69" i="5"/>
  <c r="C19" i="4" s="1"/>
  <c r="K68" i="5"/>
  <c r="J68" i="5"/>
  <c r="V68" i="5"/>
  <c r="V69" i="5" s="1"/>
  <c r="F19" i="4" s="1"/>
  <c r="S68" i="5"/>
  <c r="M68" i="5"/>
  <c r="H69" i="5" s="1"/>
  <c r="L68" i="5"/>
  <c r="L69" i="5" s="1"/>
  <c r="B19" i="4" s="1"/>
  <c r="I68" i="5"/>
  <c r="I69" i="5" s="1"/>
  <c r="D19" i="4" s="1"/>
  <c r="K64" i="5"/>
  <c r="J64" i="5"/>
  <c r="V64" i="5"/>
  <c r="V65" i="5" s="1"/>
  <c r="F18" i="4" s="1"/>
  <c r="S64" i="5"/>
  <c r="M64" i="5"/>
  <c r="L64" i="5"/>
  <c r="I64" i="5"/>
  <c r="K63" i="5"/>
  <c r="J63" i="5"/>
  <c r="V63" i="5"/>
  <c r="S63" i="5"/>
  <c r="M63" i="5"/>
  <c r="L63" i="5"/>
  <c r="I63" i="5"/>
  <c r="K62" i="5"/>
  <c r="J62" i="5"/>
  <c r="V62" i="5"/>
  <c r="S62" i="5"/>
  <c r="M62" i="5"/>
  <c r="H65" i="5" s="1"/>
  <c r="L62" i="5"/>
  <c r="I62" i="5"/>
  <c r="K61" i="5"/>
  <c r="J61" i="5"/>
  <c r="V61" i="5"/>
  <c r="S61" i="5"/>
  <c r="S65" i="5" s="1"/>
  <c r="E18" i="4" s="1"/>
  <c r="M61" i="5"/>
  <c r="M65" i="5" s="1"/>
  <c r="C18" i="4" s="1"/>
  <c r="L61" i="5"/>
  <c r="L65" i="5" s="1"/>
  <c r="B18" i="4" s="1"/>
  <c r="I61" i="5"/>
  <c r="I65" i="5" s="1"/>
  <c r="D18" i="4" s="1"/>
  <c r="K57" i="5"/>
  <c r="J57" i="5"/>
  <c r="V57" i="5"/>
  <c r="S57" i="5"/>
  <c r="M57" i="5"/>
  <c r="L57" i="5"/>
  <c r="I57" i="5"/>
  <c r="K56" i="5"/>
  <c r="J56" i="5"/>
  <c r="V56" i="5"/>
  <c r="S56" i="5"/>
  <c r="M56" i="5"/>
  <c r="L56" i="5"/>
  <c r="I56" i="5"/>
  <c r="K55" i="5"/>
  <c r="J55" i="5"/>
  <c r="V55" i="5"/>
  <c r="S55" i="5"/>
  <c r="M55" i="5"/>
  <c r="L55" i="5"/>
  <c r="I55" i="5"/>
  <c r="K54" i="5"/>
  <c r="J54" i="5"/>
  <c r="V54" i="5"/>
  <c r="S54" i="5"/>
  <c r="M54" i="5"/>
  <c r="L54" i="5"/>
  <c r="I54" i="5"/>
  <c r="K53" i="5"/>
  <c r="J53" i="5"/>
  <c r="V53" i="5"/>
  <c r="S53" i="5"/>
  <c r="M53" i="5"/>
  <c r="L53" i="5"/>
  <c r="I53" i="5"/>
  <c r="K52" i="5"/>
  <c r="J52" i="5"/>
  <c r="V52" i="5"/>
  <c r="S52" i="5"/>
  <c r="M52" i="5"/>
  <c r="L52" i="5"/>
  <c r="I52" i="5"/>
  <c r="K51" i="5"/>
  <c r="J51" i="5"/>
  <c r="V51" i="5"/>
  <c r="S51" i="5"/>
  <c r="M51" i="5"/>
  <c r="H58" i="5" s="1"/>
  <c r="L51" i="5"/>
  <c r="I51" i="5"/>
  <c r="K50" i="5"/>
  <c r="J50" i="5"/>
  <c r="V50" i="5"/>
  <c r="S50" i="5"/>
  <c r="M50" i="5"/>
  <c r="L50" i="5"/>
  <c r="L58" i="5" s="1"/>
  <c r="B17" i="4" s="1"/>
  <c r="I50" i="5"/>
  <c r="K49" i="5"/>
  <c r="J49" i="5"/>
  <c r="V49" i="5"/>
  <c r="V58" i="5" s="1"/>
  <c r="F17" i="4" s="1"/>
  <c r="S49" i="5"/>
  <c r="S58" i="5" s="1"/>
  <c r="E17" i="4" s="1"/>
  <c r="M49" i="5"/>
  <c r="M58" i="5" s="1"/>
  <c r="C17" i="4" s="1"/>
  <c r="L49" i="5"/>
  <c r="G58" i="5" s="1"/>
  <c r="I49" i="5"/>
  <c r="I58" i="5" s="1"/>
  <c r="D17" i="4" s="1"/>
  <c r="K45" i="5"/>
  <c r="J45" i="5"/>
  <c r="V45" i="5"/>
  <c r="S45" i="5"/>
  <c r="M45" i="5"/>
  <c r="L45" i="5"/>
  <c r="I45" i="5"/>
  <c r="K44" i="5"/>
  <c r="J44" i="5"/>
  <c r="V44" i="5"/>
  <c r="S44" i="5"/>
  <c r="M44" i="5"/>
  <c r="L44" i="5"/>
  <c r="I44" i="5"/>
  <c r="K43" i="5"/>
  <c r="J43" i="5"/>
  <c r="V43" i="5"/>
  <c r="S43" i="5"/>
  <c r="M43" i="5"/>
  <c r="L43" i="5"/>
  <c r="I43" i="5"/>
  <c r="K42" i="5"/>
  <c r="J42" i="5"/>
  <c r="V42" i="5"/>
  <c r="S42" i="5"/>
  <c r="M42" i="5"/>
  <c r="L42" i="5"/>
  <c r="I42" i="5"/>
  <c r="K41" i="5"/>
  <c r="J41" i="5"/>
  <c r="V41" i="5"/>
  <c r="S41" i="5"/>
  <c r="M41" i="5"/>
  <c r="L41" i="5"/>
  <c r="I41" i="5"/>
  <c r="K40" i="5"/>
  <c r="J40" i="5"/>
  <c r="V40" i="5"/>
  <c r="S40" i="5"/>
  <c r="M40" i="5"/>
  <c r="L40" i="5"/>
  <c r="I40" i="5"/>
  <c r="K39" i="5"/>
  <c r="J39" i="5"/>
  <c r="V39" i="5"/>
  <c r="S39" i="5"/>
  <c r="M39" i="5"/>
  <c r="L39" i="5"/>
  <c r="I39" i="5"/>
  <c r="K38" i="5"/>
  <c r="J38" i="5"/>
  <c r="V38" i="5"/>
  <c r="S38" i="5"/>
  <c r="M38" i="5"/>
  <c r="L38" i="5"/>
  <c r="I38" i="5"/>
  <c r="I46" i="5" s="1"/>
  <c r="D16" i="4" s="1"/>
  <c r="K37" i="5"/>
  <c r="J37" i="5"/>
  <c r="V37" i="5"/>
  <c r="S37" i="5"/>
  <c r="M37" i="5"/>
  <c r="L37" i="5"/>
  <c r="I37" i="5"/>
  <c r="K36" i="5"/>
  <c r="J36" i="5"/>
  <c r="V36" i="5"/>
  <c r="V46" i="5" s="1"/>
  <c r="F16" i="4" s="1"/>
  <c r="S36" i="5"/>
  <c r="S46" i="5" s="1"/>
  <c r="E16" i="4" s="1"/>
  <c r="M36" i="5"/>
  <c r="H46" i="5" s="1"/>
  <c r="L36" i="5"/>
  <c r="G46" i="5" s="1"/>
  <c r="I36" i="5"/>
  <c r="K32" i="5"/>
  <c r="J32" i="5"/>
  <c r="V32" i="5"/>
  <c r="S32" i="5"/>
  <c r="M32" i="5"/>
  <c r="L32" i="5"/>
  <c r="I32" i="5"/>
  <c r="K31" i="5"/>
  <c r="J31" i="5"/>
  <c r="V31" i="5"/>
  <c r="S31" i="5"/>
  <c r="M31" i="5"/>
  <c r="L31" i="5"/>
  <c r="I31" i="5"/>
  <c r="K30" i="5"/>
  <c r="J30" i="5"/>
  <c r="V30" i="5"/>
  <c r="S30" i="5"/>
  <c r="M30" i="5"/>
  <c r="L30" i="5"/>
  <c r="I30" i="5"/>
  <c r="K29" i="5"/>
  <c r="J29" i="5"/>
  <c r="V29" i="5"/>
  <c r="S29" i="5"/>
  <c r="M29" i="5"/>
  <c r="M33" i="5" s="1"/>
  <c r="C15" i="4" s="1"/>
  <c r="L29" i="5"/>
  <c r="I29" i="5"/>
  <c r="K28" i="5"/>
  <c r="J28" i="5"/>
  <c r="V28" i="5"/>
  <c r="S28" i="5"/>
  <c r="M28" i="5"/>
  <c r="L28" i="5"/>
  <c r="L33" i="5" s="1"/>
  <c r="B15" i="4" s="1"/>
  <c r="I28" i="5"/>
  <c r="K27" i="5"/>
  <c r="J27" i="5"/>
  <c r="V27" i="5"/>
  <c r="S27" i="5"/>
  <c r="M27" i="5"/>
  <c r="L27" i="5"/>
  <c r="I27" i="5"/>
  <c r="K20" i="5"/>
  <c r="J20" i="5"/>
  <c r="V20" i="5"/>
  <c r="S20" i="5"/>
  <c r="M20" i="5"/>
  <c r="L20" i="5"/>
  <c r="I20" i="5"/>
  <c r="K19" i="5"/>
  <c r="J19" i="5"/>
  <c r="V19" i="5"/>
  <c r="S19" i="5"/>
  <c r="M19" i="5"/>
  <c r="L19" i="5"/>
  <c r="I19" i="5"/>
  <c r="K18" i="5"/>
  <c r="J18" i="5"/>
  <c r="V18" i="5"/>
  <c r="S18" i="5"/>
  <c r="M18" i="5"/>
  <c r="L18" i="5"/>
  <c r="I18" i="5"/>
  <c r="K17" i="5"/>
  <c r="J17" i="5"/>
  <c r="V17" i="5"/>
  <c r="S17" i="5"/>
  <c r="M17" i="5"/>
  <c r="L17" i="5"/>
  <c r="I17" i="5"/>
  <c r="K16" i="5"/>
  <c r="J16" i="5"/>
  <c r="V16" i="5"/>
  <c r="S16" i="5"/>
  <c r="M16" i="5"/>
  <c r="L16" i="5"/>
  <c r="I16" i="5"/>
  <c r="K15" i="5"/>
  <c r="J15" i="5"/>
  <c r="V15" i="5"/>
  <c r="S15" i="5"/>
  <c r="M15" i="5"/>
  <c r="L15" i="5"/>
  <c r="I15" i="5"/>
  <c r="K14" i="5"/>
  <c r="J14" i="5"/>
  <c r="V14" i="5"/>
  <c r="S14" i="5"/>
  <c r="M14" i="5"/>
  <c r="L14" i="5"/>
  <c r="I14" i="5"/>
  <c r="K13" i="5"/>
  <c r="J13" i="5"/>
  <c r="V13" i="5"/>
  <c r="S13" i="5"/>
  <c r="M13" i="5"/>
  <c r="L13" i="5"/>
  <c r="I13" i="5"/>
  <c r="K12" i="5"/>
  <c r="J12" i="5"/>
  <c r="V12" i="5"/>
  <c r="S12" i="5"/>
  <c r="M12" i="5"/>
  <c r="L12" i="5"/>
  <c r="I12" i="5"/>
  <c r="K11" i="5"/>
  <c r="K85" i="5" s="1"/>
  <c r="J11" i="5"/>
  <c r="V11" i="5"/>
  <c r="S11" i="5"/>
  <c r="M11" i="5"/>
  <c r="L11" i="5"/>
  <c r="I11" i="5"/>
  <c r="J20" i="3"/>
  <c r="G71" i="5" l="1"/>
  <c r="I71" i="5"/>
  <c r="D20" i="4" s="1"/>
  <c r="F16" i="3" s="1"/>
  <c r="V84" i="5"/>
  <c r="F25" i="4" s="1"/>
  <c r="F23" i="4"/>
  <c r="H21" i="5"/>
  <c r="M23" i="5"/>
  <c r="C12" i="4" s="1"/>
  <c r="E15" i="3" s="1"/>
  <c r="L21" i="5"/>
  <c r="B11" i="4" s="1"/>
  <c r="V21" i="5"/>
  <c r="F11" i="4" s="1"/>
  <c r="V23" i="5"/>
  <c r="F12" i="4" s="1"/>
  <c r="G33" i="5"/>
  <c r="L46" i="5"/>
  <c r="B16" i="4" s="1"/>
  <c r="G69" i="5"/>
  <c r="L71" i="5"/>
  <c r="B20" i="4" s="1"/>
  <c r="I76" i="5"/>
  <c r="D23" i="4" s="1"/>
  <c r="H76" i="5"/>
  <c r="I21" i="5"/>
  <c r="D11" i="4" s="1"/>
  <c r="M21" i="5"/>
  <c r="C11" i="4" s="1"/>
  <c r="S21" i="5"/>
  <c r="E11" i="4" s="1"/>
  <c r="H23" i="5"/>
  <c r="S23" i="5"/>
  <c r="E12" i="4" s="1"/>
  <c r="I33" i="5"/>
  <c r="D15" i="4" s="1"/>
  <c r="H33" i="5"/>
  <c r="M46" i="5"/>
  <c r="C16" i="4" s="1"/>
  <c r="G65" i="5"/>
  <c r="L76" i="5"/>
  <c r="B23" i="4" s="1"/>
  <c r="M82" i="5"/>
  <c r="C24" i="4" s="1"/>
  <c r="M84" i="5"/>
  <c r="C25" i="4" s="1"/>
  <c r="E17" i="3" s="1"/>
  <c r="G21" i="5"/>
  <c r="V33" i="5"/>
  <c r="F15" i="4" s="1"/>
  <c r="M76" i="5"/>
  <c r="C23" i="4" s="1"/>
  <c r="E23" i="4"/>
  <c r="G84" i="5"/>
  <c r="S33" i="5"/>
  <c r="E15" i="4" s="1"/>
  <c r="D16" i="3"/>
  <c r="I85" i="5" l="1"/>
  <c r="D27" i="4" s="1"/>
  <c r="L23" i="5"/>
  <c r="B12" i="4" s="1"/>
  <c r="D15" i="3" s="1"/>
  <c r="I23" i="5"/>
  <c r="D12" i="4" s="1"/>
  <c r="F15" i="3" s="1"/>
  <c r="L84" i="5"/>
  <c r="B25" i="4" s="1"/>
  <c r="D17" i="3" s="1"/>
  <c r="G23" i="5"/>
  <c r="I84" i="5"/>
  <c r="D25" i="4" s="1"/>
  <c r="F17" i="3" s="1"/>
  <c r="H84" i="5"/>
  <c r="S71" i="5"/>
  <c r="E20" i="4" s="1"/>
  <c r="M71" i="5"/>
  <c r="C20" i="4" s="1"/>
  <c r="E16" i="3" s="1"/>
  <c r="S85" i="5"/>
  <c r="E27" i="4" s="1"/>
  <c r="V71" i="5"/>
  <c r="F20" i="4" s="1"/>
  <c r="V85" i="5"/>
  <c r="F27" i="4" s="1"/>
  <c r="H71" i="5"/>
  <c r="J22" i="3"/>
  <c r="J24" i="3"/>
  <c r="F22" i="3"/>
  <c r="F24" i="3"/>
  <c r="F20" i="3"/>
  <c r="F23" i="3"/>
  <c r="J23" i="3"/>
  <c r="M85" i="5" l="1"/>
  <c r="C27" i="4" s="1"/>
  <c r="H85" i="5"/>
  <c r="G85" i="5"/>
  <c r="L85" i="5"/>
  <c r="B27" i="4" s="1"/>
  <c r="J26" i="3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<sst xmlns="http://schemas.openxmlformats.org/spreadsheetml/2006/main" count="393" uniqueCount="216">
  <si>
    <t>Rekapitulácia rozpočtu</t>
  </si>
  <si>
    <t>Stavba Modernizácia strechy kravína na dvore v Kluknave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</si>
  <si>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</si>
  <si>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</si>
  <si>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</si>
  <si>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</si>
  <si>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</si>
  <si>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</si>
  <si>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</si>
  <si>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</si>
  <si>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Ostatné náklady stavby</t>
  </si>
  <si>
    <t>Cena</t>
  </si>
  <si>
    <t>SO 01 - kravín</t>
  </si>
  <si>
    <t>Krycí list rozpočtu</t>
  </si>
  <si>
    <t xml:space="preserve">Miesto:  </t>
  </si>
  <si>
    <t>Objekt SO 01 - kravín</t>
  </si>
  <si>
    <t xml:space="preserve">Ks: </t>
  </si>
  <si>
    <t xml:space="preserve">Zákazka: </t>
  </si>
  <si>
    <t xml:space="preserve">Spracoval: </t>
  </si>
  <si>
    <t xml:space="preserve">Dňa </t>
  </si>
  <si>
    <t>Odberateľ: Poľnohosp. družstvo v Kluknave, okr. Gelnica</t>
  </si>
  <si>
    <t>Projektant: Agro Ateliér s.r.o.,  Prešov</t>
  </si>
  <si>
    <t xml:space="preserve">Dodávateľ: </t>
  </si>
  <si>
    <t>IČO: 00204111</t>
  </si>
  <si>
    <t>DIČ: 2020501923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</si>
  <si>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</si>
  <si>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</si>
  <si>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</si>
  <si>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</si>
  <si>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</si>
  <si>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</si>
  <si>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</si>
  <si>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</si>
  <si>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</si>
  <si>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</si>
  <si>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</si>
  <si>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činnos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</si>
  <si>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</si>
  <si>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</si>
  <si>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</si>
  <si>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</si>
  <si>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</si>
  <si>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</si>
  <si>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</si>
  <si>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</si>
  <si>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</si>
  <si>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</si>
  <si>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</si>
  <si>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</si>
  <si>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</si>
  <si>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</si>
  <si>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</si>
  <si>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</si>
  <si>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</si>
  <si>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</si>
  <si>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</si>
  <si>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</si>
  <si>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</si>
  <si>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</si>
  <si>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</si>
  <si>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</si>
  <si>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</si>
  <si>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</si>
  <si>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Sutina (T)</t>
  </si>
  <si>
    <t>Prehľad rozpočtových nákladov</t>
  </si>
  <si>
    <t>Práce HSV</t>
  </si>
  <si>
    <t>OSTATNÉ PRÁCE - BÚRANIE</t>
  </si>
  <si>
    <t>Práce PSV</t>
  </si>
  <si>
    <t>KONŠTRUKCIE TESÁRSKE</t>
  </si>
  <si>
    <t>KONŠTRUKCIE KLAMPIARSKE</t>
  </si>
  <si>
    <t>KRYTINY TVRDÉ</t>
  </si>
  <si>
    <t>KOVOVÉ DOPLNKOVÉ KONŠTRUKCIE</t>
  </si>
  <si>
    <t>NÁTERY</t>
  </si>
  <si>
    <t>Montážne práce</t>
  </si>
  <si>
    <t>M-21 ELEKTROMONTÁŽE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</si>
  <si>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</si>
  <si>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</si>
  <si>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</si>
  <si>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</si>
  <si>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</si>
  <si>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</si>
  <si>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</si>
  <si>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</si>
  <si>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</si>
  <si>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</si>
  <si>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</si>
  <si>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</si>
  <si>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>Zákazka Modernizácia strechy kravína na dvore v Kluknave</t>
  </si>
  <si>
    <t>91</t>
  </si>
  <si>
    <t>764/B 1</t>
  </si>
  <si>
    <t xml:space="preserve"> 764351836</t>
  </si>
  <si>
    <t>Demontáž žľabov hákov, so sklonom do 30°  0,00009t</t>
  </si>
  <si>
    <t>kus</t>
  </si>
  <si>
    <t xml:space="preserve"> 764352810</t>
  </si>
  <si>
    <t>Demontáž žľabov pododkvapových polkruhových so sklonom do 30° rš 330 mm   0,0033t</t>
  </si>
  <si>
    <t>m</t>
  </si>
  <si>
    <t xml:space="preserve"> 764359810</t>
  </si>
  <si>
    <t>Demontáž žľabov kotlíka kónického, so sklonom do 30°     0,0011t</t>
  </si>
  <si>
    <t xml:space="preserve"> 764454802</t>
  </si>
  <si>
    <t>Demontáž odpadových rúr alebo ich častí rúr kruhových, s priemerom 120 mm       0,00285t</t>
  </si>
  <si>
    <t xml:space="preserve"> 13/B 1</t>
  </si>
  <si>
    <t xml:space="preserve"> 979082111</t>
  </si>
  <si>
    <t>Vnútrostavenisková doprava sutiny a vybúraných hmôt do 10 m</t>
  </si>
  <si>
    <t>t</t>
  </si>
  <si>
    <t xml:space="preserve"> 979082121</t>
  </si>
  <si>
    <t>Vnútrostavenisková doprava sutiny a vybúraných hmôt za každých ďalších 5 m</t>
  </si>
  <si>
    <t>762/B 1</t>
  </si>
  <si>
    <t xml:space="preserve"> 762342812</t>
  </si>
  <si>
    <t>Demontáž latovania striech so sklonom do 60 st. pri osovej vzdialenosti lát do 0,5 m    0.005t</t>
  </si>
  <si>
    <t>m2</t>
  </si>
  <si>
    <t>767/B 1</t>
  </si>
  <si>
    <t xml:space="preserve"> 767392802</t>
  </si>
  <si>
    <t>Demontáž krytín striech z plechov skrutkovaných</t>
  </si>
  <si>
    <t xml:space="preserve"> 764392851</t>
  </si>
  <si>
    <t>Demontáž úžľabia so sklonom do 45° rš 500 mm rš 660 mm 0,00377t</t>
  </si>
  <si>
    <t>M</t>
  </si>
  <si>
    <t xml:space="preserve"> 764393830</t>
  </si>
  <si>
    <t>Demontáž hrebeňa so sklonom do 30st. rš 250 a 400 mm,  -0,00197t</t>
  </si>
  <si>
    <t>762</t>
  </si>
  <si>
    <t>762/A 1</t>
  </si>
  <si>
    <t xml:space="preserve"> 762341210</t>
  </si>
  <si>
    <t>Montáž debnenia a latovania striech rovných z dosiek hrubých na zraz hr. do 32 m</t>
  </si>
  <si>
    <t xml:space="preserve"> 762342203</t>
  </si>
  <si>
    <t>Montáž debnenia a latovania striech pri vzdialenosti lát nad 220 do 360 mm</t>
  </si>
  <si>
    <t>S/S80</t>
  </si>
  <si>
    <t xml:space="preserve"> 6051010200</t>
  </si>
  <si>
    <t>Rezivo SM/JD, dosky</t>
  </si>
  <si>
    <t>m3</t>
  </si>
  <si>
    <t>Rezivo SM/JD, lata 50 x 50mm</t>
  </si>
  <si>
    <t xml:space="preserve"> 762395000</t>
  </si>
  <si>
    <t>Spojovacie a ochranné prostriedky svorky, dosky, klince, pásová oceľ, skrutky, impregnácia</t>
  </si>
  <si>
    <t xml:space="preserve"> 998762202</t>
  </si>
  <si>
    <t>Presun hmôt pre konštrukcie tesárske v objektoch výšky do 12 m</t>
  </si>
  <si>
    <t xml:space="preserve"> %</t>
  </si>
  <si>
    <t>764</t>
  </si>
  <si>
    <t>764/A 6</t>
  </si>
  <si>
    <t xml:space="preserve"> 764171455</t>
  </si>
  <si>
    <t>Hrebeň z LP plechu, r.š. 660mm</t>
  </si>
  <si>
    <t>764/A 1</t>
  </si>
  <si>
    <t xml:space="preserve"> 764343211_12</t>
  </si>
  <si>
    <t>Ostatné prvky kusové z LP plechu lemovanie rúr na streche od 30°, D 305mm</t>
  </si>
  <si>
    <t>KUS</t>
  </si>
  <si>
    <t xml:space="preserve"> 764352203_1</t>
  </si>
  <si>
    <t>Klampiarske konštrukcie - žľaby z LP- plechu polkruhové podokapné, rš.330 mm, d=160mm, vrátane hákov, dilatácií</t>
  </si>
  <si>
    <t xml:space="preserve"> 764173652_1</t>
  </si>
  <si>
    <t>Prechod rôznych sklonov striech z PL plechu, r.š.600mm, sklonu nad 30° do 45°</t>
  </si>
  <si>
    <t xml:space="preserve"> 764359212_1</t>
  </si>
  <si>
    <t>Klampiarske konštrukcie - kotlík kónický pre rúry o priemere do 125 mm, z poplastovaného plechu</t>
  </si>
  <si>
    <t xml:space="preserve"> 764454203_1</t>
  </si>
  <si>
    <t>Klampiarske konštrukcie - odpadové rúry kruhové, z LP  plechu o priem.120mm, vrátane zderí, manžiet, kolien, prech. kus</t>
  </si>
  <si>
    <t xml:space="preserve"> 764171446</t>
  </si>
  <si>
    <t>Úžľabie z LP plechu, r.š. 750mm</t>
  </si>
  <si>
    <t xml:space="preserve"> 764171434</t>
  </si>
  <si>
    <t>Záveterná lišta z LP plechu r.š. 500mm</t>
  </si>
  <si>
    <t xml:space="preserve"> 764331240_1</t>
  </si>
  <si>
    <t>Lemovanie z LP plechu, na strechách, r.š. 400mm</t>
  </si>
  <si>
    <t>764/A 7</t>
  </si>
  <si>
    <t xml:space="preserve"> 998764201</t>
  </si>
  <si>
    <t>Presun hmôt pre konštrukcie klampiarske v objektoch výšky do 6 m</t>
  </si>
  <si>
    <t>765</t>
  </si>
  <si>
    <t xml:space="preserve"> 979089201</t>
  </si>
  <si>
    <t>Poplatok za skládku odpadov zo stavieb a demolácií - bitúmenové zmesi obsahujúce uhoľný decht kategórie "N" - nebezpečné 17 03 01</t>
  </si>
  <si>
    <t xml:space="preserve"> 979081111</t>
  </si>
  <si>
    <t>Odvoz sutiny a vybúraných hmôt na skládku do 1 km</t>
  </si>
  <si>
    <t>765/B 1</t>
  </si>
  <si>
    <t xml:space="preserve"> 765383831</t>
  </si>
  <si>
    <t>Demontáž krytiny ONDULIN vlnovky na latovaní do sute (odborne spôsobilá osoba)</t>
  </si>
  <si>
    <t xml:space="preserve"> 765383841</t>
  </si>
  <si>
    <t>Demontáž krytiny ONDULIN vlnovky na latovaní do sute,  prípl.za sklon 30-45 stup.</t>
  </si>
  <si>
    <t xml:space="preserve"> 765388814</t>
  </si>
  <si>
    <t>Demontáž krytiny ONDULINE vlnitej, hrebeň a nárožia do sute</t>
  </si>
  <si>
    <t xml:space="preserve"> 979081121</t>
  </si>
  <si>
    <t>Odvoz sutiny a vybúraných hmôt na skládku za každý ďalší 1 km</t>
  </si>
  <si>
    <t>765/A 1</t>
  </si>
  <si>
    <t xml:space="preserve"> 998765201</t>
  </si>
  <si>
    <t>Presun hmôt pre tvrdé krytiny v objektoch výšky do 6 m</t>
  </si>
  <si>
    <t>767</t>
  </si>
  <si>
    <t>767/A 1</t>
  </si>
  <si>
    <t xml:space="preserve"> 767392112</t>
  </si>
  <si>
    <t>Montáž krytiny striech plechom tvarovaným skrutkovaním</t>
  </si>
  <si>
    <t>S/S50</t>
  </si>
  <si>
    <t xml:space="preserve"> 5535866080</t>
  </si>
  <si>
    <t>Spojovací a tesniací materiál materiál</t>
  </si>
  <si>
    <t>767/A 3</t>
  </si>
  <si>
    <t xml:space="preserve"> 998767201</t>
  </si>
  <si>
    <t>Presun hmôt pre kovové stavebné doplnkové konštrukcie v objektoch výšky do 6 m</t>
  </si>
  <si>
    <t>S/S10</t>
  </si>
  <si>
    <t xml:space="preserve"> 138101010702</t>
  </si>
  <si>
    <t>Trapézový plech T 50, hrúbka 0,6 mm, lakoplastový</t>
  </si>
  <si>
    <t xml:space="preserve">M2      </t>
  </si>
  <si>
    <t>783</t>
  </si>
  <si>
    <t>783/A 1</t>
  </si>
  <si>
    <t xml:space="preserve"> 783782203</t>
  </si>
  <si>
    <t>Nátery tesárskych konštrukcií povrchová impregnácia Lastanoxom Q</t>
  </si>
  <si>
    <t>921</t>
  </si>
  <si>
    <t>921/M21</t>
  </si>
  <si>
    <t xml:space="preserve"> 210 - 005</t>
  </si>
  <si>
    <t>ELI - demontáž, manipulácia a spätná montáž dielov BLZ, vr. úpravy kotvenia prvkov a výmeny poškodených častí (cca. 70%)</t>
  </si>
  <si>
    <t>924</t>
  </si>
  <si>
    <t>924/M24</t>
  </si>
  <si>
    <t xml:space="preserve"> 240011735</t>
  </si>
  <si>
    <t>Montáž ventilátora strešného  veľkosť: 305</t>
  </si>
  <si>
    <t>S/S40</t>
  </si>
  <si>
    <t xml:space="preserve"> 429115010902</t>
  </si>
  <si>
    <t>Ventilačná turbína, hliníková, samoťažná, pr. 305mm, vr. systemových doplnkov</t>
  </si>
  <si>
    <t xml:space="preserve">KUS     </t>
  </si>
  <si>
    <t>S/S20</t>
  </si>
  <si>
    <t xml:space="preserve"> 283115010106</t>
  </si>
  <si>
    <t>Odvetracie potrubie PZ, pre samoťažné hlavice, pr. 305mm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</si>
  <si>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</si>
  <si>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</si>
  <si>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</si>
  <si>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</si>
  <si>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</si>
  <si>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</si>
  <si>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 xml:space="preserve">Kompletačná činnosť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</si>
</sst>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8"/>
      <color theme="1"/>
      <name val="Arial CE"/>
      <charset val="238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10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4" fillId="0" borderId="3" xfId="0" applyFont="1" applyFill="1" applyBorder="1"/>
    <xf numFmtId="0" fontId="6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164" fontId="4" fillId="0" borderId="8" xfId="0" applyNumberFormat="1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22" xfId="0" applyFont="1" applyFill="1" applyBorder="1"/>
    <xf numFmtId="0" fontId="4" fillId="0" borderId="24" xfId="0" applyFont="1" applyFill="1" applyBorder="1"/>
    <xf numFmtId="164" fontId="4" fillId="0" borderId="25" xfId="0" applyNumberFormat="1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8" fillId="0" borderId="15" xfId="0" applyFont="1" applyFill="1" applyBorder="1"/>
    <xf numFmtId="0" fontId="8" fillId="0" borderId="10" xfId="0" applyFont="1" applyFill="1" applyBorder="1"/>
    <xf numFmtId="0" fontId="8" fillId="0" borderId="7" xfId="0" applyFont="1" applyFill="1" applyBorder="1"/>
    <xf numFmtId="0" fontId="9" fillId="0" borderId="28" xfId="0" applyFont="1" applyFill="1" applyBorder="1" applyAlignment="1">
      <alignment wrapText="1"/>
    </xf>
    <xf numFmtId="0" fontId="9" fillId="0" borderId="29" xfId="0" applyFont="1" applyFill="1" applyBorder="1" applyAlignment="1">
      <alignment wrapText="1"/>
    </xf>
    <xf numFmtId="0" fontId="9" fillId="0" borderId="30" xfId="0" applyFont="1" applyFill="1" applyBorder="1" applyAlignment="1">
      <alignment wrapText="1"/>
    </xf>
    <xf numFmtId="0" fontId="7" fillId="0" borderId="19" xfId="0" applyFont="1" applyFill="1" applyBorder="1"/>
    <xf numFmtId="0" fontId="7" fillId="0" borderId="15" xfId="0" applyFont="1" applyFill="1" applyBorder="1"/>
    <xf numFmtId="0" fontId="7" fillId="0" borderId="7" xfId="0" applyFont="1" applyFill="1" applyBorder="1"/>
    <xf numFmtId="0" fontId="7" fillId="0" borderId="24" xfId="0" applyFont="1" applyFill="1" applyBorder="1"/>
    <xf numFmtId="0" fontId="4" fillId="0" borderId="31" xfId="0" applyFont="1" applyFill="1" applyBorder="1"/>
    <xf numFmtId="0" fontId="4" fillId="0" borderId="32" xfId="0" applyFont="1" applyFill="1" applyBorder="1"/>
    <xf numFmtId="0" fontId="4" fillId="0" borderId="25" xfId="0" applyFont="1" applyFill="1" applyBorder="1"/>
    <xf numFmtId="0" fontId="4" fillId="0" borderId="33" xfId="0" applyFont="1" applyFill="1" applyBorder="1"/>
    <xf numFmtId="0" fontId="4" fillId="0" borderId="34" xfId="0" applyFont="1" applyFill="1" applyBorder="1"/>
    <xf numFmtId="0" fontId="4" fillId="0" borderId="35" xfId="0" applyFont="1" applyFill="1" applyBorder="1"/>
    <xf numFmtId="0" fontId="4" fillId="0" borderId="36" xfId="0" applyFont="1" applyFill="1" applyBorder="1"/>
    <xf numFmtId="0" fontId="4" fillId="0" borderId="37" xfId="0" applyFont="1" applyFill="1" applyBorder="1"/>
    <xf numFmtId="0" fontId="4" fillId="0" borderId="29" xfId="0" applyFont="1" applyFill="1" applyBorder="1" applyAlignment="1">
      <alignment wrapText="1"/>
    </xf>
    <xf numFmtId="0" fontId="4" fillId="0" borderId="30" xfId="0" applyFont="1" applyFill="1" applyBorder="1" applyAlignment="1">
      <alignment wrapText="1"/>
    </xf>
    <xf numFmtId="0" fontId="4" fillId="0" borderId="39" xfId="0" applyFont="1" applyFill="1" applyBorder="1" applyAlignment="1">
      <alignment wrapText="1"/>
    </xf>
    <xf numFmtId="0" fontId="4" fillId="0" borderId="40" xfId="0" applyFont="1" applyFill="1" applyBorder="1" applyAlignment="1">
      <alignment wrapText="1"/>
    </xf>
    <xf numFmtId="0" fontId="7" fillId="0" borderId="28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7" fillId="0" borderId="31" xfId="0" applyFont="1" applyFill="1" applyBorder="1"/>
    <xf numFmtId="0" fontId="7" fillId="0" borderId="8" xfId="0" applyFont="1" applyFill="1" applyBorder="1"/>
    <xf numFmtId="0" fontId="10" fillId="0" borderId="14" xfId="0" applyFont="1" applyFill="1" applyBorder="1"/>
    <xf numFmtId="0" fontId="10" fillId="0" borderId="14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2" xfId="0" applyFont="1" applyFill="1" applyBorder="1"/>
    <xf numFmtId="0" fontId="7" fillId="0" borderId="10" xfId="0" applyFont="1" applyFill="1" applyBorder="1"/>
    <xf numFmtId="0" fontId="7" fillId="0" borderId="25" xfId="0" applyFont="1" applyFill="1" applyBorder="1"/>
    <xf numFmtId="0" fontId="7" fillId="0" borderId="44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164" fontId="4" fillId="0" borderId="19" xfId="0" applyNumberFormat="1" applyFont="1" applyFill="1" applyBorder="1"/>
    <xf numFmtId="0" fontId="7" fillId="0" borderId="45" xfId="0" applyFont="1" applyFill="1" applyBorder="1"/>
    <xf numFmtId="0" fontId="7" fillId="0" borderId="0" xfId="0" applyFont="1" applyFill="1" applyBorder="1"/>
    <xf numFmtId="0" fontId="7" fillId="0" borderId="46" xfId="0" applyFont="1" applyFill="1" applyBorder="1"/>
    <xf numFmtId="0" fontId="7" fillId="0" borderId="47" xfId="0" applyFont="1" applyFill="1" applyBorder="1"/>
    <xf numFmtId="164" fontId="4" fillId="0" borderId="48" xfId="0" applyNumberFormat="1" applyFont="1" applyFill="1" applyBorder="1"/>
    <xf numFmtId="164" fontId="7" fillId="0" borderId="50" xfId="0" applyNumberFormat="1" applyFont="1" applyFill="1" applyBorder="1"/>
    <xf numFmtId="164" fontId="7" fillId="0" borderId="52" xfId="0" applyNumberFormat="1" applyFont="1" applyFill="1" applyBorder="1"/>
    <xf numFmtId="164" fontId="4" fillId="0" borderId="53" xfId="0" applyNumberFormat="1" applyFont="1" applyFill="1" applyBorder="1"/>
    <xf numFmtId="164" fontId="7" fillId="0" borderId="46" xfId="0" applyNumberFormat="1" applyFont="1" applyFill="1" applyBorder="1"/>
    <xf numFmtId="0" fontId="4" fillId="0" borderId="54" xfId="0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4" fillId="0" borderId="57" xfId="0" applyFont="1" applyFill="1" applyBorder="1"/>
    <xf numFmtId="164" fontId="4" fillId="0" borderId="20" xfId="0" applyNumberFormat="1" applyFont="1" applyFill="1" applyBorder="1"/>
    <xf numFmtId="164" fontId="7" fillId="0" borderId="0" xfId="0" applyNumberFormat="1" applyFont="1" applyFill="1" applyBorder="1"/>
    <xf numFmtId="164" fontId="4" fillId="0" borderId="46" xfId="0" applyNumberFormat="1" applyFont="1" applyFill="1" applyBorder="1"/>
    <xf numFmtId="164" fontId="7" fillId="0" borderId="60" xfId="0" applyNumberFormat="1" applyFont="1" applyFill="1" applyBorder="1"/>
    <xf numFmtId="164" fontId="4" fillId="0" borderId="60" xfId="0" applyNumberFormat="1" applyFont="1" applyFill="1" applyBorder="1"/>
    <xf numFmtId="0" fontId="7" fillId="0" borderId="62" xfId="0" applyFont="1" applyFill="1" applyBorder="1"/>
    <xf numFmtId="0" fontId="7" fillId="0" borderId="63" xfId="0" applyFont="1" applyFill="1" applyBorder="1"/>
    <xf numFmtId="0" fontId="7" fillId="0" borderId="64" xfId="0" applyFont="1" applyFill="1" applyBorder="1"/>
    <xf numFmtId="164" fontId="7" fillId="0" borderId="51" xfId="0" applyNumberFormat="1" applyFont="1" applyFill="1" applyBorder="1"/>
    <xf numFmtId="164" fontId="7" fillId="0" borderId="49" xfId="0" applyNumberFormat="1" applyFont="1" applyFill="1" applyBorder="1"/>
    <xf numFmtId="0" fontId="7" fillId="0" borderId="43" xfId="0" applyFont="1" applyFill="1" applyBorder="1" applyAlignment="1">
      <alignment horizontal="center"/>
    </xf>
    <xf numFmtId="0" fontId="7" fillId="0" borderId="65" xfId="0" applyFont="1" applyFill="1" applyBorder="1"/>
    <xf numFmtId="0" fontId="7" fillId="0" borderId="69" xfId="0" applyFont="1" applyFill="1" applyBorder="1" applyAlignment="1">
      <alignment horizontal="center"/>
    </xf>
    <xf numFmtId="0" fontId="7" fillId="0" borderId="70" xfId="0" applyFont="1" applyFill="1" applyBorder="1"/>
    <xf numFmtId="0" fontId="7" fillId="0" borderId="71" xfId="0" applyFont="1" applyFill="1" applyBorder="1"/>
    <xf numFmtId="0" fontId="7" fillId="0" borderId="72" xfId="0" applyFont="1" applyFill="1" applyBorder="1"/>
    <xf numFmtId="164" fontId="7" fillId="0" borderId="66" xfId="0" applyNumberFormat="1" applyFont="1" applyFill="1" applyBorder="1"/>
    <xf numFmtId="164" fontId="7" fillId="0" borderId="67" xfId="0" applyNumberFormat="1" applyFont="1" applyFill="1" applyBorder="1"/>
    <xf numFmtId="164" fontId="7" fillId="0" borderId="68" xfId="0" applyNumberFormat="1" applyFont="1" applyFill="1" applyBorder="1"/>
    <xf numFmtId="164" fontId="4" fillId="0" borderId="73" xfId="0" applyNumberFormat="1" applyFont="1" applyFill="1" applyBorder="1"/>
    <xf numFmtId="164" fontId="10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13" xfId="0" applyFont="1" applyFill="1" applyBorder="1"/>
    <xf numFmtId="0" fontId="4" fillId="0" borderId="76" xfId="0" applyFont="1" applyFill="1" applyBorder="1"/>
    <xf numFmtId="0" fontId="4" fillId="0" borderId="77" xfId="0" applyFont="1" applyFill="1" applyBorder="1"/>
    <xf numFmtId="0" fontId="7" fillId="0" borderId="9" xfId="0" applyFont="1" applyFill="1" applyBorder="1"/>
    <xf numFmtId="164" fontId="7" fillId="0" borderId="65" xfId="0" applyNumberFormat="1" applyFont="1" applyFill="1" applyBorder="1"/>
    <xf numFmtId="164" fontId="10" fillId="0" borderId="78" xfId="0" applyNumberFormat="1" applyFont="1" applyFill="1" applyBorder="1"/>
    <xf numFmtId="164" fontId="10" fillId="0" borderId="79" xfId="0" applyNumberFormat="1" applyFont="1" applyFill="1" applyBorder="1"/>
    <xf numFmtId="0" fontId="4" fillId="0" borderId="41" xfId="0" applyFont="1" applyFill="1" applyBorder="1" applyAlignment="1">
      <alignment horizontal="center"/>
    </xf>
    <xf numFmtId="0" fontId="10" fillId="0" borderId="8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4" fillId="0" borderId="23" xfId="0" applyNumberFormat="1" applyFont="1" applyFill="1" applyBorder="1"/>
    <xf numFmtId="164" fontId="4" fillId="0" borderId="21" xfId="0" applyNumberFormat="1" applyFont="1" applyFill="1" applyBorder="1"/>
    <xf numFmtId="0" fontId="4" fillId="0" borderId="0" xfId="0" applyFont="1" applyFill="1" applyBorder="1"/>
    <xf numFmtId="164" fontId="7" fillId="0" borderId="81" xfId="0" applyNumberFormat="1" applyFont="1" applyFill="1" applyBorder="1"/>
    <xf numFmtId="164" fontId="7" fillId="0" borderId="82" xfId="0" applyNumberFormat="1" applyFont="1" applyFill="1" applyBorder="1"/>
    <xf numFmtId="164" fontId="4" fillId="0" borderId="81" xfId="0" applyNumberFormat="1" applyFont="1" applyFill="1" applyBorder="1"/>
    <xf numFmtId="0" fontId="4" fillId="0" borderId="83" xfId="0" applyFont="1" applyFill="1" applyBorder="1"/>
    <xf numFmtId="164" fontId="7" fillId="0" borderId="84" xfId="0" applyNumberFormat="1" applyFont="1" applyFill="1" applyBorder="1"/>
    <xf numFmtId="0" fontId="4" fillId="0" borderId="85" xfId="0" applyFont="1" applyFill="1" applyBorder="1"/>
    <xf numFmtId="0" fontId="4" fillId="0" borderId="46" xfId="0" applyFont="1" applyFill="1" applyBorder="1"/>
    <xf numFmtId="164" fontId="4" fillId="0" borderId="82" xfId="0" applyNumberFormat="1" applyFont="1" applyFill="1" applyBorder="1"/>
    <xf numFmtId="0" fontId="4" fillId="0" borderId="60" xfId="0" applyFont="1" applyFill="1" applyBorder="1"/>
    <xf numFmtId="0" fontId="7" fillId="0" borderId="60" xfId="0" applyFont="1" applyFill="1" applyBorder="1"/>
    <xf numFmtId="0" fontId="4" fillId="0" borderId="86" xfId="0" applyFont="1" applyFill="1" applyBorder="1"/>
    <xf numFmtId="164" fontId="4" fillId="0" borderId="87" xfId="0" applyNumberFormat="1" applyFont="1" applyFill="1" applyBorder="1"/>
    <xf numFmtId="164" fontId="10" fillId="0" borderId="88" xfId="0" applyNumberFormat="1" applyFont="1" applyFill="1" applyBorder="1"/>
    <xf numFmtId="0" fontId="4" fillId="0" borderId="90" xfId="0" applyFont="1" applyFill="1" applyBorder="1"/>
    <xf numFmtId="0" fontId="4" fillId="0" borderId="91" xfId="0" applyFont="1" applyFill="1" applyBorder="1"/>
    <xf numFmtId="0" fontId="4" fillId="0" borderId="92" xfId="0" applyFont="1" applyFill="1" applyBorder="1"/>
    <xf numFmtId="0" fontId="4" fillId="0" borderId="93" xfId="0" applyFont="1" applyFill="1" applyBorder="1"/>
    <xf numFmtId="0" fontId="4" fillId="0" borderId="94" xfId="0" applyFont="1" applyFill="1" applyBorder="1"/>
    <xf numFmtId="0" fontId="4" fillId="0" borderId="59" xfId="0" applyFont="1" applyFill="1" applyBorder="1"/>
    <xf numFmtId="0" fontId="4" fillId="0" borderId="61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89" xfId="0" applyFont="1" applyFill="1" applyBorder="1"/>
    <xf numFmtId="0" fontId="3" fillId="0" borderId="0" xfId="0" applyFont="1"/>
    <xf numFmtId="0" fontId="10" fillId="0" borderId="4" xfId="0" applyFont="1" applyBorder="1" applyAlignment="1">
      <alignment wrapText="1"/>
    </xf>
    <xf numFmtId="0" fontId="4" fillId="0" borderId="9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10" fillId="2" borderId="3" xfId="0" applyFont="1" applyFill="1" applyBorder="1" applyAlignment="1">
      <alignment horizontal="center"/>
    </xf>
    <xf numFmtId="0" fontId="10" fillId="0" borderId="70" xfId="0" applyFont="1" applyBorder="1"/>
    <xf numFmtId="0" fontId="7" fillId="0" borderId="70" xfId="0" applyFont="1" applyBorder="1"/>
    <xf numFmtId="0" fontId="7" fillId="0" borderId="0" xfId="0" applyFont="1"/>
    <xf numFmtId="0" fontId="10" fillId="0" borderId="0" xfId="0" applyFont="1"/>
    <xf numFmtId="165" fontId="10" fillId="0" borderId="0" xfId="0" applyNumberFormat="1" applyFont="1"/>
    <xf numFmtId="165" fontId="0" fillId="0" borderId="0" xfId="0" applyNumberFormat="1"/>
    <xf numFmtId="164" fontId="10" fillId="0" borderId="0" xfId="0" applyNumberFormat="1" applyFont="1"/>
    <xf numFmtId="164" fontId="0" fillId="0" borderId="0" xfId="0" applyNumberFormat="1"/>
    <xf numFmtId="0" fontId="12" fillId="0" borderId="0" xfId="0" applyFont="1"/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90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/>
    <xf numFmtId="166" fontId="4" fillId="0" borderId="0" xfId="0" applyNumberFormat="1" applyFont="1"/>
    <xf numFmtId="164" fontId="4" fillId="0" borderId="0" xfId="0" applyNumberFormat="1" applyFont="1"/>
    <xf numFmtId="0" fontId="10" fillId="2" borderId="70" xfId="0" applyFont="1" applyFill="1" applyBorder="1" applyAlignment="1">
      <alignment horizontal="center"/>
    </xf>
    <xf numFmtId="49" fontId="7" fillId="0" borderId="70" xfId="0" applyNumberFormat="1" applyFont="1" applyBorder="1"/>
    <xf numFmtId="166" fontId="7" fillId="0" borderId="70" xfId="0" applyNumberFormat="1" applyFont="1" applyBorder="1"/>
    <xf numFmtId="164" fontId="7" fillId="0" borderId="70" xfId="0" applyNumberFormat="1" applyFont="1" applyBorder="1"/>
    <xf numFmtId="166" fontId="7" fillId="0" borderId="0" xfId="0" applyNumberFormat="1" applyFont="1"/>
    <xf numFmtId="164" fontId="7" fillId="0" borderId="0" xfId="0" applyNumberFormat="1" applyFont="1"/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166" fontId="10" fillId="0" borderId="0" xfId="0" applyNumberFormat="1" applyFont="1"/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left" wrapText="1"/>
    </xf>
    <xf numFmtId="164" fontId="16" fillId="3" borderId="2" xfId="0" applyNumberFormat="1" applyFont="1" applyFill="1" applyBorder="1" applyAlignment="1">
      <alignment wrapText="1"/>
    </xf>
    <xf numFmtId="166" fontId="16" fillId="0" borderId="0" xfId="0" applyNumberFormat="1" applyFont="1"/>
    <xf numFmtId="0" fontId="18" fillId="0" borderId="70" xfId="0" applyFont="1" applyBorder="1"/>
    <xf numFmtId="164" fontId="18" fillId="0" borderId="70" xfId="0" applyNumberFormat="1" applyFont="1" applyBorder="1"/>
    <xf numFmtId="166" fontId="18" fillId="0" borderId="70" xfId="0" applyNumberFormat="1" applyFont="1" applyBorder="1"/>
    <xf numFmtId="0" fontId="19" fillId="0" borderId="70" xfId="0" applyFont="1" applyBorder="1"/>
    <xf numFmtId="0" fontId="10" fillId="0" borderId="2" xfId="0" applyFont="1" applyFill="1" applyBorder="1"/>
    <xf numFmtId="0" fontId="10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/>
    <xf numFmtId="164" fontId="5" fillId="0" borderId="1" xfId="0" applyNumberFormat="1" applyFont="1" applyFill="1" applyBorder="1"/>
    <xf numFmtId="0" fontId="1" fillId="0" borderId="1" xfId="0" applyFont="1" applyFill="1" applyBorder="1"/>
    <xf numFmtId="0" fontId="7" fillId="0" borderId="50" xfId="0" applyFont="1" applyFill="1" applyBorder="1"/>
    <xf numFmtId="0" fontId="10" fillId="0" borderId="5" xfId="0" applyFont="1" applyFill="1" applyBorder="1"/>
    <xf numFmtId="164" fontId="10" fillId="0" borderId="5" xfId="0" applyNumberFormat="1" applyFont="1" applyFill="1" applyBorder="1"/>
    <xf numFmtId="0" fontId="10" fillId="0" borderId="58" xfId="0" applyFont="1" applyFill="1" applyBorder="1"/>
    <xf numFmtId="164" fontId="10" fillId="0" borderId="58" xfId="0" applyNumberFormat="1" applyFont="1" applyFill="1" applyBorder="1"/>
    <xf numFmtId="0" fontId="8" fillId="0" borderId="28" xfId="0" applyFont="1" applyFill="1" applyBorder="1" applyAlignment="1">
      <alignment wrapText="1"/>
    </xf>
    <xf numFmtId="0" fontId="8" fillId="0" borderId="29" xfId="0" applyFont="1" applyFill="1" applyBorder="1" applyAlignment="1">
      <alignment wrapText="1"/>
    </xf>
    <xf numFmtId="0" fontId="8" fillId="0" borderId="30" xfId="0" applyFont="1" applyFill="1" applyBorder="1" applyAlignment="1">
      <alignment wrapText="1"/>
    </xf>
    <xf numFmtId="0" fontId="4" fillId="0" borderId="62" xfId="0" applyFont="1" applyFill="1" applyBorder="1"/>
    <xf numFmtId="164" fontId="4" fillId="0" borderId="95" xfId="0" applyNumberFormat="1" applyFont="1" applyFill="1" applyBorder="1"/>
    <xf numFmtId="0" fontId="7" fillId="0" borderId="96" xfId="0" applyFont="1" applyFill="1" applyBorder="1" applyAlignment="1">
      <alignment horizontal="center"/>
    </xf>
    <xf numFmtId="0" fontId="7" fillId="0" borderId="97" xfId="0" applyFont="1" applyFill="1" applyBorder="1" applyAlignment="1">
      <alignment horizontal="center"/>
    </xf>
    <xf numFmtId="0" fontId="4" fillId="0" borderId="78" xfId="0" applyFont="1" applyFill="1" applyBorder="1"/>
    <xf numFmtId="0" fontId="4" fillId="0" borderId="98" xfId="0" applyFont="1" applyFill="1" applyBorder="1"/>
    <xf numFmtId="164" fontId="4" fillId="0" borderId="99" xfId="0" applyNumberFormat="1" applyFont="1" applyFill="1" applyBorder="1"/>
    <xf numFmtId="164" fontId="10" fillId="0" borderId="100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/>
  </sheetViews>
  <sheetFormatPr defaultColWidth="0" defaultRowHeight="15" zeroHeight="1" x14ac:dyDescent="0.25"/>
  <cols>
    <col min="1" max="1" width="35.7109375" customWidth="1"/>
    <col min="2" max="3" width="15.7109375" customWidth="1"/>
    <col min="4" max="5" width="8.7109375" customWidth="1"/>
    <col min="6" max="6" width="16.7109375" customWidth="1"/>
    <col min="7" max="7" width="15.7109375" customWidth="1"/>
    <col min="8" max="8" width="3.7109375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5" t="s">
        <v>0</v>
      </c>
      <c r="B2" s="3"/>
      <c r="C2" s="3"/>
      <c r="D2" s="3"/>
      <c r="E2" s="3"/>
      <c r="F2" s="196" t="s">
        <v>2</v>
      </c>
      <c r="G2" s="196"/>
    </row>
    <row r="3" spans="1:26" x14ac:dyDescent="0.25">
      <c r="A3" s="197" t="s">
        <v>1</v>
      </c>
      <c r="B3" s="197"/>
      <c r="C3" s="197"/>
      <c r="D3" s="197"/>
      <c r="E3" s="197"/>
      <c r="F3" s="198" t="s">
        <v>3</v>
      </c>
      <c r="G3" s="198" t="s">
        <v>4</v>
      </c>
    </row>
    <row r="4" spans="1:26" x14ac:dyDescent="0.25">
      <c r="A4" s="197"/>
      <c r="B4" s="197"/>
      <c r="C4" s="197"/>
      <c r="D4" s="197"/>
      <c r="E4" s="197"/>
      <c r="F4" s="199">
        <v>0.2</v>
      </c>
      <c r="G4" s="19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200" t="s">
        <v>5</v>
      </c>
      <c r="B6" s="200" t="s">
        <v>6</v>
      </c>
      <c r="C6" s="200" t="s">
        <v>7</v>
      </c>
      <c r="D6" s="200" t="s">
        <v>8</v>
      </c>
      <c r="E6" s="200" t="s">
        <v>9</v>
      </c>
      <c r="F6" s="200" t="s">
        <v>10</v>
      </c>
      <c r="G6" s="200" t="s">
        <v>11</v>
      </c>
    </row>
    <row r="7" spans="1:26" x14ac:dyDescent="0.25">
      <c r="A7" s="204" t="s">
        <v>12</v>
      </c>
      <c r="B7" s="69">
        <f>'SO 17303'!I85-Rekapitulácia!D7-Rekapitulácia!F7</f>
        <v>0</v>
      </c>
      <c r="C7" s="69">
        <f>'Kryci_list 17303'!J26</f>
        <v>0</v>
      </c>
      <c r="D7" s="69"/>
      <c r="E7" s="69">
        <f>'Kryci_list 17303'!J17</f>
        <v>0</v>
      </c>
      <c r="F7" s="69"/>
      <c r="G7" s="69">
        <f>B7+C7+D7+E7+F7</f>
        <v>0</v>
      </c>
      <c r="K7">
        <f>'SO 17303'!K85</f>
        <v>0</v>
      </c>
      <c r="Q7">
        <v>30.126000000000001</v>
      </c>
    </row>
    <row r="8" spans="1:26" x14ac:dyDescent="0.25">
      <c r="A8" s="207" t="s">
        <v>209</v>
      </c>
      <c r="B8" s="208">
        <f>SUM(B7:B7)</f>
        <v>0</v>
      </c>
      <c r="C8" s="208">
        <f>SUM(C7:C7)</f>
        <v>0</v>
      </c>
      <c r="D8" s="208">
        <f>SUM(D7:D7)</f>
        <v>0</v>
      </c>
      <c r="E8" s="208">
        <f>SUM(E7:E7)</f>
        <v>0</v>
      </c>
      <c r="F8" s="208">
        <f>SUM(F7:F7)</f>
        <v>0</v>
      </c>
      <c r="G8" s="208">
        <f>SUM(G7:G7)-SUM(Z7:Z7)</f>
        <v>0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spans="1:26" x14ac:dyDescent="0.25">
      <c r="A9" s="205" t="s">
        <v>210</v>
      </c>
      <c r="B9" s="206">
        <f>G8-SUM(Rekapitulácia!K7:'Rekapitulácia'!K7)*1</f>
        <v>0</v>
      </c>
      <c r="C9" s="206"/>
      <c r="D9" s="206"/>
      <c r="E9" s="206"/>
      <c r="F9" s="206"/>
      <c r="G9" s="206">
        <f>ROUND(((ROUND(B9,2)*20)/100),2)*1</f>
        <v>0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26" x14ac:dyDescent="0.25">
      <c r="A10" s="160" t="s">
        <v>211</v>
      </c>
      <c r="B10" s="201">
        <f>(G8-B9)</f>
        <v>0</v>
      </c>
      <c r="C10" s="201"/>
      <c r="D10" s="201"/>
      <c r="E10" s="201"/>
      <c r="F10" s="201"/>
      <c r="G10" s="201">
        <f>ROUND(((ROUND(B10,2)*0)/100),2)</f>
        <v>0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x14ac:dyDescent="0.25">
      <c r="A11" s="160" t="s">
        <v>212</v>
      </c>
      <c r="B11" s="201"/>
      <c r="C11" s="201"/>
      <c r="D11" s="201"/>
      <c r="E11" s="201"/>
      <c r="F11" s="201"/>
      <c r="G11" s="201">
        <f>SUM(G8:G10)</f>
        <v>0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x14ac:dyDescent="0.25">
      <c r="A12" s="4"/>
      <c r="B12" s="202"/>
      <c r="C12" s="202"/>
      <c r="D12" s="202"/>
      <c r="E12" s="202"/>
      <c r="F12" s="202"/>
      <c r="G12" s="202"/>
    </row>
    <row r="13" spans="1:26" x14ac:dyDescent="0.25">
      <c r="A13" s="4"/>
      <c r="B13" s="202"/>
      <c r="C13" s="202"/>
      <c r="D13" s="202"/>
      <c r="E13" s="202"/>
      <c r="F13" s="202"/>
      <c r="G13" s="202"/>
    </row>
    <row r="14" spans="1:26" x14ac:dyDescent="0.25">
      <c r="A14" s="203"/>
      <c r="B14" s="203"/>
      <c r="C14" s="203"/>
      <c r="D14" s="203"/>
      <c r="E14" s="203"/>
      <c r="F14" s="203"/>
      <c r="G14" s="203"/>
    </row>
    <row r="15" spans="1:26" x14ac:dyDescent="0.25">
      <c r="A15" s="203"/>
      <c r="B15" s="203"/>
      <c r="C15" s="203"/>
      <c r="D15" s="203"/>
      <c r="E15" s="203"/>
      <c r="F15" s="203"/>
      <c r="G15" s="203"/>
    </row>
    <row r="16" spans="1:26" x14ac:dyDescent="0.25">
      <c r="A16" s="203"/>
      <c r="B16" s="203"/>
      <c r="C16" s="203"/>
      <c r="D16" s="203"/>
      <c r="E16" s="203"/>
      <c r="F16" s="203"/>
      <c r="G16" s="203"/>
    </row>
    <row r="17" spans="1:7" x14ac:dyDescent="0.25">
      <c r="A17" s="203"/>
      <c r="B17" s="203"/>
      <c r="C17" s="203"/>
      <c r="D17" s="203"/>
      <c r="E17" s="203"/>
      <c r="F17" s="203"/>
      <c r="G17" s="203"/>
    </row>
    <row r="18" spans="1:7" x14ac:dyDescent="0.25">
      <c r="A18" s="203"/>
      <c r="B18" s="203"/>
      <c r="C18" s="203"/>
      <c r="D18" s="203"/>
      <c r="E18" s="203"/>
      <c r="F18" s="203"/>
      <c r="G18" s="203"/>
    </row>
    <row r="19" spans="1:7" x14ac:dyDescent="0.25">
      <c r="A19" s="203"/>
      <c r="B19" s="203"/>
      <c r="C19" s="203"/>
      <c r="D19" s="203"/>
      <c r="E19" s="203"/>
      <c r="F19" s="203"/>
      <c r="G19" s="203"/>
    </row>
    <row r="20" spans="1:7" x14ac:dyDescent="0.25">
      <c r="A20" s="203"/>
      <c r="B20" s="203"/>
      <c r="C20" s="203"/>
      <c r="D20" s="203"/>
      <c r="E20" s="203"/>
      <c r="F20" s="203"/>
      <c r="G20" s="203"/>
    </row>
    <row r="21" spans="1:7" x14ac:dyDescent="0.25">
      <c r="A21" s="203"/>
      <c r="B21" s="203"/>
      <c r="C21" s="203"/>
      <c r="D21" s="203"/>
      <c r="E21" s="203"/>
      <c r="F21" s="203"/>
      <c r="G21" s="203"/>
    </row>
    <row r="22" spans="1:7" x14ac:dyDescent="0.25">
      <c r="A22" s="203"/>
      <c r="B22" s="203"/>
      <c r="C22" s="203"/>
      <c r="D22" s="203"/>
      <c r="E22" s="203"/>
      <c r="F22" s="203"/>
      <c r="G22" s="203"/>
    </row>
    <row r="23" spans="1:7" x14ac:dyDescent="0.25">
      <c r="A23" s="203"/>
      <c r="B23" s="203"/>
      <c r="C23" s="203"/>
      <c r="D23" s="203"/>
      <c r="E23" s="203"/>
      <c r="F23" s="203"/>
      <c r="G23" s="203"/>
    </row>
    <row r="24" spans="1:7" x14ac:dyDescent="0.25">
      <c r="A24" s="203"/>
      <c r="B24" s="203"/>
      <c r="C24" s="203"/>
      <c r="D24" s="203"/>
      <c r="E24" s="203"/>
      <c r="F24" s="203"/>
      <c r="G24" s="203"/>
    </row>
    <row r="25" spans="1:7" x14ac:dyDescent="0.25">
      <c r="A25" s="203"/>
      <c r="B25" s="203"/>
      <c r="C25" s="203"/>
      <c r="D25" s="203"/>
      <c r="E25" s="203"/>
      <c r="F25" s="203"/>
      <c r="G25" s="203"/>
    </row>
    <row r="26" spans="1:7" x14ac:dyDescent="0.25">
      <c r="A26" s="203"/>
      <c r="B26" s="203"/>
      <c r="C26" s="203"/>
      <c r="D26" s="203"/>
      <c r="E26" s="203"/>
      <c r="F26" s="203"/>
      <c r="G26" s="203"/>
    </row>
    <row r="27" spans="1:7" x14ac:dyDescent="0.25">
      <c r="A27" s="203"/>
      <c r="B27" s="203"/>
      <c r="C27" s="203"/>
      <c r="D27" s="203"/>
      <c r="E27" s="203"/>
      <c r="F27" s="203"/>
      <c r="G27" s="203"/>
    </row>
    <row r="28" spans="1:7" x14ac:dyDescent="0.25">
      <c r="A28" s="203"/>
      <c r="B28" s="203"/>
      <c r="C28" s="203"/>
      <c r="D28" s="203"/>
      <c r="E28" s="203"/>
      <c r="F28" s="203"/>
      <c r="G28" s="203"/>
    </row>
    <row r="29" spans="1:7" x14ac:dyDescent="0.25">
      <c r="A29" s="203"/>
      <c r="B29" s="203"/>
      <c r="C29" s="203"/>
      <c r="D29" s="203"/>
      <c r="E29" s="203"/>
      <c r="F29" s="203"/>
      <c r="G29" s="203"/>
    </row>
    <row r="30" spans="1:7" x14ac:dyDescent="0.25">
      <c r="A30" s="203"/>
      <c r="B30" s="203"/>
      <c r="C30" s="203"/>
      <c r="D30" s="203"/>
      <c r="E30" s="203"/>
      <c r="F30" s="203"/>
      <c r="G30" s="203"/>
    </row>
    <row r="31" spans="1:7" x14ac:dyDescent="0.25">
      <c r="A31" s="203"/>
      <c r="B31" s="203"/>
      <c r="C31" s="203"/>
      <c r="D31" s="203"/>
      <c r="E31" s="203"/>
      <c r="F31" s="203"/>
      <c r="G31" s="203"/>
    </row>
    <row r="32" spans="1:7" x14ac:dyDescent="0.25">
      <c r="A32" s="203"/>
      <c r="B32" s="203"/>
      <c r="C32" s="203"/>
      <c r="D32" s="203"/>
      <c r="E32" s="203"/>
      <c r="F32" s="203"/>
      <c r="G32" s="203"/>
    </row>
    <row r="33" spans="1:7" x14ac:dyDescent="0.25">
      <c r="A33" s="203"/>
      <c r="B33" s="203"/>
      <c r="C33" s="203"/>
      <c r="D33" s="203"/>
      <c r="E33" s="203"/>
      <c r="F33" s="203"/>
      <c r="G33" s="203"/>
    </row>
    <row r="34" spans="1:7" x14ac:dyDescent="0.25"/>
    <row r="35" spans="1:7" x14ac:dyDescent="0.25"/>
    <row r="36" spans="1:7" x14ac:dyDescent="0.25"/>
    <row r="37" spans="1:7" x14ac:dyDescent="0.25"/>
    <row r="38" spans="1:7" x14ac:dyDescent="0.25"/>
    <row r="39" spans="1:7" hidden="1" x14ac:dyDescent="0.25"/>
    <row r="40" spans="1:7" hidden="1" x14ac:dyDescent="0.25"/>
    <row r="41" spans="1:7" hidden="1" x14ac:dyDescent="0.25"/>
    <row r="42" spans="1:7" hidden="1" x14ac:dyDescent="0.25"/>
    <row r="43" spans="1:7" hidden="1" x14ac:dyDescent="0.25"/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6"/>
      <c r="C1" s="6"/>
      <c r="D1" s="6"/>
      <c r="E1" s="6"/>
      <c r="F1" s="7" t="s">
        <v>213</v>
      </c>
      <c r="G1" s="6"/>
      <c r="H1" s="6"/>
      <c r="I1" s="6"/>
      <c r="J1" s="6"/>
      <c r="W1">
        <v>30.126000000000001</v>
      </c>
    </row>
    <row r="2" spans="1:23" ht="30" customHeight="1" thickTop="1" x14ac:dyDescent="0.25">
      <c r="A2" s="8"/>
      <c r="B2" s="209" t="s">
        <v>1</v>
      </c>
      <c r="C2" s="210"/>
      <c r="D2" s="210"/>
      <c r="E2" s="210"/>
      <c r="F2" s="210"/>
      <c r="G2" s="210"/>
      <c r="H2" s="210"/>
      <c r="I2" s="210"/>
      <c r="J2" s="211"/>
    </row>
    <row r="3" spans="1:23" ht="18" customHeight="1" x14ac:dyDescent="0.25">
      <c r="A3" s="8"/>
      <c r="B3" s="17"/>
      <c r="C3" s="14"/>
      <c r="D3" s="11"/>
      <c r="E3" s="11"/>
      <c r="F3" s="11"/>
      <c r="G3" s="11"/>
      <c r="H3" s="11"/>
      <c r="I3" s="34" t="s">
        <v>14</v>
      </c>
      <c r="J3" s="24"/>
    </row>
    <row r="4" spans="1:23" ht="18" customHeight="1" x14ac:dyDescent="0.25">
      <c r="A4" s="8"/>
      <c r="B4" s="17"/>
      <c r="C4" s="14"/>
      <c r="D4" s="11"/>
      <c r="E4" s="11"/>
      <c r="F4" s="11"/>
      <c r="G4" s="11"/>
      <c r="H4" s="11"/>
      <c r="I4" s="34" t="s">
        <v>16</v>
      </c>
      <c r="J4" s="24"/>
    </row>
    <row r="5" spans="1:23" ht="18" customHeight="1" thickBot="1" x14ac:dyDescent="0.3">
      <c r="A5" s="8"/>
      <c r="B5" s="35" t="s">
        <v>17</v>
      </c>
      <c r="C5" s="14"/>
      <c r="D5" s="11"/>
      <c r="E5" s="11"/>
      <c r="F5" s="36" t="s">
        <v>18</v>
      </c>
      <c r="G5" s="11"/>
      <c r="H5" s="11"/>
      <c r="I5" s="34" t="s">
        <v>19</v>
      </c>
      <c r="J5" s="37"/>
    </row>
    <row r="6" spans="1:23" ht="20.100000000000001" customHeight="1" thickTop="1" x14ac:dyDescent="0.25">
      <c r="A6" s="8"/>
      <c r="B6" s="50" t="s">
        <v>20</v>
      </c>
      <c r="C6" s="46"/>
      <c r="D6" s="46"/>
      <c r="E6" s="46"/>
      <c r="F6" s="46"/>
      <c r="G6" s="46"/>
      <c r="H6" s="46"/>
      <c r="I6" s="46"/>
      <c r="J6" s="47"/>
    </row>
    <row r="7" spans="1:23" ht="18" customHeight="1" x14ac:dyDescent="0.25">
      <c r="A7" s="8"/>
      <c r="B7" s="52" t="s">
        <v>23</v>
      </c>
      <c r="C7" s="39"/>
      <c r="D7" s="12"/>
      <c r="E7" s="12"/>
      <c r="F7" s="12"/>
      <c r="G7" s="53" t="s">
        <v>24</v>
      </c>
      <c r="H7" s="12"/>
      <c r="I7" s="22"/>
      <c r="J7" s="40"/>
    </row>
    <row r="8" spans="1:23" ht="20.100000000000001" customHeight="1" x14ac:dyDescent="0.25">
      <c r="A8" s="8"/>
      <c r="B8" s="51" t="s">
        <v>21</v>
      </c>
      <c r="C8" s="48"/>
      <c r="D8" s="48"/>
      <c r="E8" s="48"/>
      <c r="F8" s="48"/>
      <c r="G8" s="48"/>
      <c r="H8" s="48"/>
      <c r="I8" s="48"/>
      <c r="J8" s="49"/>
    </row>
    <row r="9" spans="1:23" ht="18" customHeight="1" x14ac:dyDescent="0.25">
      <c r="A9" s="8"/>
      <c r="B9" s="35" t="s">
        <v>25</v>
      </c>
      <c r="C9" s="14"/>
      <c r="D9" s="11"/>
      <c r="E9" s="11"/>
      <c r="F9" s="11"/>
      <c r="G9" s="36" t="s">
        <v>26</v>
      </c>
      <c r="H9" s="11"/>
      <c r="I9" s="21"/>
      <c r="J9" s="24"/>
    </row>
    <row r="10" spans="1:23" ht="20.100000000000001" customHeight="1" x14ac:dyDescent="0.25">
      <c r="A10" s="8"/>
      <c r="B10" s="51" t="s">
        <v>22</v>
      </c>
      <c r="C10" s="48"/>
      <c r="D10" s="48"/>
      <c r="E10" s="48"/>
      <c r="F10" s="48"/>
      <c r="G10" s="48"/>
      <c r="H10" s="48"/>
      <c r="I10" s="48"/>
      <c r="J10" s="49"/>
    </row>
    <row r="11" spans="1:23" ht="18" customHeight="1" thickBot="1" x14ac:dyDescent="0.3">
      <c r="A11" s="8"/>
      <c r="B11" s="35" t="s">
        <v>25</v>
      </c>
      <c r="C11" s="14"/>
      <c r="D11" s="11"/>
      <c r="E11" s="11"/>
      <c r="F11" s="11"/>
      <c r="G11" s="36" t="s">
        <v>26</v>
      </c>
      <c r="H11" s="11"/>
      <c r="I11" s="21"/>
      <c r="J11" s="24"/>
    </row>
    <row r="12" spans="1:23" ht="18" customHeight="1" thickTop="1" x14ac:dyDescent="0.25">
      <c r="A12" s="8"/>
      <c r="B12" s="41"/>
      <c r="C12" s="42"/>
      <c r="D12" s="43"/>
      <c r="E12" s="43"/>
      <c r="F12" s="43"/>
      <c r="G12" s="43"/>
      <c r="H12" s="43"/>
      <c r="I12" s="44"/>
      <c r="J12" s="45"/>
    </row>
    <row r="13" spans="1:23" ht="18" customHeight="1" thickBot="1" x14ac:dyDescent="0.3">
      <c r="A13" s="8"/>
      <c r="B13" s="38"/>
      <c r="C13" s="39"/>
      <c r="D13" s="12"/>
      <c r="E13" s="12"/>
      <c r="F13" s="12"/>
      <c r="G13" s="12"/>
      <c r="H13" s="12"/>
      <c r="I13" s="22"/>
      <c r="J13" s="40"/>
    </row>
    <row r="14" spans="1:23" ht="18" customHeight="1" thickTop="1" thickBot="1" x14ac:dyDescent="0.3">
      <c r="A14" s="8"/>
      <c r="B14" s="55" t="s">
        <v>27</v>
      </c>
      <c r="C14" s="212"/>
      <c r="D14" s="83" t="s">
        <v>55</v>
      </c>
      <c r="E14" s="84" t="s">
        <v>56</v>
      </c>
      <c r="F14" s="82" t="s">
        <v>57</v>
      </c>
      <c r="G14" s="54" t="s">
        <v>34</v>
      </c>
      <c r="H14" s="42"/>
      <c r="I14" s="44"/>
      <c r="J14" s="45"/>
    </row>
    <row r="15" spans="1:23" ht="18" customHeight="1" thickTop="1" x14ac:dyDescent="0.25">
      <c r="A15" s="8"/>
      <c r="B15" s="89">
        <v>1</v>
      </c>
      <c r="C15" s="90" t="s">
        <v>28</v>
      </c>
      <c r="D15" s="91">
        <f>'Kryci_list 17303'!D15</f>
        <v>0</v>
      </c>
      <c r="E15" s="92">
        <f>'Kryci_list 17303'!E15</f>
        <v>0</v>
      </c>
      <c r="F15" s="90">
        <f>'Kryci_list 17303'!F15</f>
        <v>0</v>
      </c>
      <c r="G15" s="214">
        <v>7</v>
      </c>
      <c r="H15" s="58" t="s">
        <v>10</v>
      </c>
      <c r="I15" s="22"/>
      <c r="J15" s="60">
        <f>'Kryci_list 17303'!J15</f>
        <v>0</v>
      </c>
    </row>
    <row r="16" spans="1:23" ht="18" customHeight="1" x14ac:dyDescent="0.25">
      <c r="A16" s="8"/>
      <c r="B16" s="87">
        <v>2</v>
      </c>
      <c r="C16" s="88" t="s">
        <v>29</v>
      </c>
      <c r="D16" s="93">
        <f>'Kryci_list 17303'!D16</f>
        <v>0</v>
      </c>
      <c r="E16" s="94">
        <f>'Kryci_list 17303'!E16</f>
        <v>0</v>
      </c>
      <c r="F16" s="103">
        <f>'Kryci_list 17303'!F16</f>
        <v>0</v>
      </c>
      <c r="G16" s="106"/>
      <c r="H16" s="118"/>
      <c r="I16" s="120"/>
      <c r="J16" s="113"/>
    </row>
    <row r="17" spans="1:10" ht="18" customHeight="1" x14ac:dyDescent="0.25">
      <c r="A17" s="8"/>
      <c r="B17" s="62">
        <v>3</v>
      </c>
      <c r="C17" s="65" t="s">
        <v>30</v>
      </c>
      <c r="D17" s="85">
        <f>'Kryci_list 17303'!D17</f>
        <v>0</v>
      </c>
      <c r="E17" s="86">
        <f>'Kryci_list 17303'!E17</f>
        <v>0</v>
      </c>
      <c r="F17" s="78">
        <f>'Kryci_list 17303'!F17</f>
        <v>0</v>
      </c>
      <c r="G17" s="56">
        <v>8</v>
      </c>
      <c r="H17" s="66" t="s">
        <v>215</v>
      </c>
      <c r="I17" s="120"/>
      <c r="J17" s="113">
        <f>Rekapitulácia!E8</f>
        <v>0</v>
      </c>
    </row>
    <row r="18" spans="1:10" ht="18" customHeight="1" x14ac:dyDescent="0.25">
      <c r="A18" s="8"/>
      <c r="B18" s="56">
        <v>4</v>
      </c>
      <c r="C18" s="66" t="s">
        <v>214</v>
      </c>
      <c r="D18" s="70">
        <f>'Kryci_list 17303'!D18</f>
        <v>0</v>
      </c>
      <c r="E18" s="69">
        <f>'Kryci_list 17303'!E18</f>
        <v>0</v>
      </c>
      <c r="F18" s="72">
        <f>'Kryci_list 17303'!F18</f>
        <v>0</v>
      </c>
      <c r="G18" s="56">
        <v>9</v>
      </c>
      <c r="H18" s="66" t="s">
        <v>37</v>
      </c>
      <c r="I18" s="120"/>
      <c r="J18" s="113">
        <f>Rekapitulácia!D8</f>
        <v>0</v>
      </c>
    </row>
    <row r="19" spans="1:10" ht="18" customHeight="1" x14ac:dyDescent="0.25">
      <c r="A19" s="8"/>
      <c r="B19" s="56">
        <v>5</v>
      </c>
      <c r="C19" s="66" t="s">
        <v>32</v>
      </c>
      <c r="D19" s="70">
        <f>'Kryci_list 17303'!D19</f>
        <v>0</v>
      </c>
      <c r="E19" s="69">
        <f>'Kryci_list 17303'!E19</f>
        <v>0</v>
      </c>
      <c r="F19" s="72">
        <f>'Kryci_list 17303'!F19</f>
        <v>0</v>
      </c>
      <c r="G19" s="106"/>
      <c r="H19" s="118"/>
      <c r="I19" s="120"/>
      <c r="J19" s="119"/>
    </row>
    <row r="20" spans="1:10" ht="18" customHeight="1" thickBot="1" x14ac:dyDescent="0.3">
      <c r="A20" s="8"/>
      <c r="B20" s="56">
        <v>6</v>
      </c>
      <c r="C20" s="67" t="s">
        <v>33</v>
      </c>
      <c r="D20" s="71"/>
      <c r="E20" s="213"/>
      <c r="F20" s="104">
        <f>SUM(F15:F19)</f>
        <v>0</v>
      </c>
      <c r="G20" s="56">
        <v>10</v>
      </c>
      <c r="H20" s="66" t="s">
        <v>33</v>
      </c>
      <c r="I20" s="122"/>
      <c r="J20" s="97">
        <f>SUM(J16:J19)</f>
        <v>0</v>
      </c>
    </row>
    <row r="21" spans="1:10" ht="18" customHeight="1" thickTop="1" x14ac:dyDescent="0.25">
      <c r="A21" s="8"/>
      <c r="B21" s="61" t="s">
        <v>45</v>
      </c>
      <c r="C21" s="64" t="s">
        <v>7</v>
      </c>
      <c r="D21" s="68"/>
      <c r="E21" s="13"/>
      <c r="F21" s="96"/>
      <c r="G21" s="61" t="s">
        <v>51</v>
      </c>
      <c r="H21" s="57" t="s">
        <v>7</v>
      </c>
      <c r="I21" s="22"/>
      <c r="J21" s="123"/>
    </row>
    <row r="22" spans="1:10" ht="18" customHeight="1" x14ac:dyDescent="0.25">
      <c r="A22" s="8"/>
      <c r="B22" s="62">
        <v>11</v>
      </c>
      <c r="C22" s="58" t="s">
        <v>46</v>
      </c>
      <c r="D22" s="77"/>
      <c r="E22" s="81"/>
      <c r="F22" s="78">
        <f>'Kryci_list 17303'!F22</f>
        <v>0</v>
      </c>
      <c r="G22" s="62">
        <v>16</v>
      </c>
      <c r="H22" s="65" t="s">
        <v>52</v>
      </c>
      <c r="I22" s="120"/>
      <c r="J22" s="112">
        <f>'Kryci_list 17303'!J22</f>
        <v>0</v>
      </c>
    </row>
    <row r="23" spans="1:10" ht="18" customHeight="1" x14ac:dyDescent="0.25">
      <c r="A23" s="8"/>
      <c r="B23" s="56">
        <v>12</v>
      </c>
      <c r="C23" s="59" t="s">
        <v>47</v>
      </c>
      <c r="D23" s="63"/>
      <c r="E23" s="81"/>
      <c r="F23" s="72">
        <f>'Kryci_list 17303'!F23</f>
        <v>0</v>
      </c>
      <c r="G23" s="56">
        <v>17</v>
      </c>
      <c r="H23" s="66" t="s">
        <v>53</v>
      </c>
      <c r="I23" s="120"/>
      <c r="J23" s="113">
        <f>'Kryci_list 17303'!J23</f>
        <v>0</v>
      </c>
    </row>
    <row r="24" spans="1:10" ht="18" customHeight="1" x14ac:dyDescent="0.25">
      <c r="A24" s="8"/>
      <c r="B24" s="56">
        <v>13</v>
      </c>
      <c r="C24" s="59" t="s">
        <v>48</v>
      </c>
      <c r="D24" s="63"/>
      <c r="E24" s="81"/>
      <c r="F24" s="72">
        <f>'Kryci_list 17303'!F24</f>
        <v>0</v>
      </c>
      <c r="G24" s="56">
        <v>18</v>
      </c>
      <c r="H24" s="66" t="s">
        <v>54</v>
      </c>
      <c r="I24" s="120"/>
      <c r="J24" s="113">
        <f>'Kryci_list 17303'!J24</f>
        <v>0</v>
      </c>
    </row>
    <row r="25" spans="1:10" ht="18" customHeight="1" x14ac:dyDescent="0.25">
      <c r="A25" s="8"/>
      <c r="B25" s="56">
        <v>14</v>
      </c>
      <c r="C25" s="14"/>
      <c r="D25" s="63"/>
      <c r="E25" s="81"/>
      <c r="F25" s="79"/>
      <c r="G25" s="56">
        <v>19</v>
      </c>
      <c r="H25" s="118"/>
      <c r="I25" s="120"/>
      <c r="J25" s="113"/>
    </row>
    <row r="26" spans="1:10" ht="18" customHeight="1" thickBot="1" x14ac:dyDescent="0.3">
      <c r="A26" s="8"/>
      <c r="B26" s="56">
        <v>15</v>
      </c>
      <c r="C26" s="59"/>
      <c r="D26" s="63"/>
      <c r="E26" s="63"/>
      <c r="F26" s="105"/>
      <c r="G26" s="56">
        <v>20</v>
      </c>
      <c r="H26" s="66" t="s">
        <v>33</v>
      </c>
      <c r="I26" s="122"/>
      <c r="J26" s="97">
        <f>SUM(J22:J25)+SUM(F22:F25)</f>
        <v>0</v>
      </c>
    </row>
    <row r="27" spans="1:10" ht="18" customHeight="1" thickTop="1" x14ac:dyDescent="0.25">
      <c r="A27" s="8"/>
      <c r="B27" s="99"/>
      <c r="C27" s="134" t="s">
        <v>60</v>
      </c>
      <c r="D27" s="127"/>
      <c r="E27" s="100"/>
      <c r="F27" s="23"/>
      <c r="G27" s="107" t="s">
        <v>38</v>
      </c>
      <c r="H27" s="102" t="s">
        <v>39</v>
      </c>
      <c r="I27" s="22"/>
      <c r="J27" s="25"/>
    </row>
    <row r="28" spans="1:10" ht="18" customHeight="1" x14ac:dyDescent="0.25">
      <c r="A28" s="8"/>
      <c r="B28" s="20"/>
      <c r="C28" s="125"/>
      <c r="D28" s="128"/>
      <c r="E28" s="16"/>
      <c r="F28" s="8"/>
      <c r="G28" s="87">
        <v>21</v>
      </c>
      <c r="H28" s="88" t="s">
        <v>40</v>
      </c>
      <c r="I28" s="115"/>
      <c r="J28" s="95">
        <f>F20+J20+F26+J26</f>
        <v>0</v>
      </c>
    </row>
    <row r="29" spans="1:10" ht="18" customHeight="1" x14ac:dyDescent="0.25">
      <c r="A29" s="8"/>
      <c r="B29" s="73"/>
      <c r="C29" s="126"/>
      <c r="D29" s="129"/>
      <c r="E29" s="16"/>
      <c r="F29" s="8"/>
      <c r="G29" s="62">
        <v>22</v>
      </c>
      <c r="H29" s="65" t="s">
        <v>41</v>
      </c>
      <c r="I29" s="116">
        <f>Rekapitulácia!B9</f>
        <v>0</v>
      </c>
      <c r="J29" s="112">
        <f>ROUND(((ROUND(I29,2)*20)/100),2)*1</f>
        <v>0</v>
      </c>
    </row>
    <row r="30" spans="1:10" ht="18" customHeight="1" x14ac:dyDescent="0.25">
      <c r="A30" s="8"/>
      <c r="B30" s="17"/>
      <c r="C30" s="118"/>
      <c r="D30" s="120"/>
      <c r="E30" s="16"/>
      <c r="F30" s="8"/>
      <c r="G30" s="56">
        <v>23</v>
      </c>
      <c r="H30" s="66" t="s">
        <v>42</v>
      </c>
      <c r="I30" s="80">
        <f>Rekapitulácia!B10</f>
        <v>0</v>
      </c>
      <c r="J30" s="113">
        <f>ROUND(((ROUND(I30,2)*0)/100),2)</f>
        <v>0</v>
      </c>
    </row>
    <row r="31" spans="1:10" ht="18" customHeight="1" x14ac:dyDescent="0.25">
      <c r="A31" s="8"/>
      <c r="B31" s="18"/>
      <c r="C31" s="130"/>
      <c r="D31" s="131"/>
      <c r="E31" s="16"/>
      <c r="F31" s="8"/>
      <c r="G31" s="56">
        <v>24</v>
      </c>
      <c r="H31" s="66" t="s">
        <v>43</v>
      </c>
      <c r="I31" s="21"/>
      <c r="J31" s="219">
        <f>SUM(J28:J30)</f>
        <v>0</v>
      </c>
    </row>
    <row r="32" spans="1:10" ht="18" customHeight="1" thickBot="1" x14ac:dyDescent="0.3">
      <c r="A32" s="8"/>
      <c r="B32" s="38"/>
      <c r="C32" s="111"/>
      <c r="D32" s="117"/>
      <c r="E32" s="74"/>
      <c r="F32" s="75"/>
      <c r="G32" s="215" t="s">
        <v>44</v>
      </c>
      <c r="H32" s="216"/>
      <c r="I32" s="217"/>
      <c r="J32" s="218"/>
    </row>
    <row r="33" spans="1:10" ht="18" customHeight="1" thickTop="1" x14ac:dyDescent="0.25">
      <c r="A33" s="8"/>
      <c r="B33" s="99"/>
      <c r="C33" s="100"/>
      <c r="D33" s="132" t="s">
        <v>58</v>
      </c>
      <c r="E33" s="10"/>
      <c r="F33" s="10"/>
      <c r="G33" s="9"/>
      <c r="H33" s="132" t="s">
        <v>59</v>
      </c>
      <c r="I33" s="23"/>
      <c r="J33" s="26"/>
    </row>
    <row r="34" spans="1:10" ht="18" customHeight="1" x14ac:dyDescent="0.25">
      <c r="A34" s="8"/>
      <c r="B34" s="19"/>
      <c r="C34" s="15"/>
      <c r="D34" s="9"/>
      <c r="E34" s="9"/>
      <c r="F34" s="9"/>
      <c r="G34" s="9"/>
      <c r="H34" s="9"/>
      <c r="I34" s="23"/>
      <c r="J34" s="26"/>
    </row>
    <row r="35" spans="1:10" ht="18" customHeight="1" x14ac:dyDescent="0.25">
      <c r="A35" s="8"/>
      <c r="B35" s="20"/>
      <c r="C35" s="16"/>
      <c r="D35" s="3"/>
      <c r="E35" s="3"/>
      <c r="F35" s="3"/>
      <c r="G35" s="3"/>
      <c r="H35" s="3"/>
      <c r="I35" s="8"/>
      <c r="J35" s="27"/>
    </row>
    <row r="36" spans="1:10" ht="18" customHeight="1" x14ac:dyDescent="0.25">
      <c r="A36" s="8"/>
      <c r="B36" s="20"/>
      <c r="C36" s="16"/>
      <c r="D36" s="3"/>
      <c r="E36" s="3"/>
      <c r="F36" s="3"/>
      <c r="G36" s="3"/>
      <c r="H36" s="3"/>
      <c r="I36" s="8"/>
      <c r="J36" s="27"/>
    </row>
    <row r="37" spans="1:10" ht="18" customHeight="1" x14ac:dyDescent="0.25">
      <c r="A37" s="8"/>
      <c r="B37" s="20"/>
      <c r="C37" s="16"/>
      <c r="D37" s="3"/>
      <c r="E37" s="3"/>
      <c r="F37" s="3"/>
      <c r="G37" s="3"/>
      <c r="H37" s="3"/>
      <c r="I37" s="8"/>
      <c r="J37" s="27"/>
    </row>
    <row r="38" spans="1:10" ht="18" customHeight="1" x14ac:dyDescent="0.25">
      <c r="A38" s="8"/>
      <c r="B38" s="20"/>
      <c r="C38" s="16"/>
      <c r="D38" s="3"/>
      <c r="E38" s="3"/>
      <c r="F38" s="3"/>
      <c r="G38" s="3"/>
      <c r="H38" s="3"/>
      <c r="I38" s="8"/>
      <c r="J38" s="27"/>
    </row>
    <row r="39" spans="1:10" ht="18" customHeight="1" x14ac:dyDescent="0.25">
      <c r="A39" s="8"/>
      <c r="B39" s="20"/>
      <c r="C39" s="16"/>
      <c r="D39" s="3"/>
      <c r="E39" s="3"/>
      <c r="F39" s="3"/>
      <c r="G39" s="3"/>
      <c r="H39" s="3"/>
      <c r="I39" s="8"/>
      <c r="J39" s="27"/>
    </row>
    <row r="40" spans="1:10" ht="18" customHeight="1" thickBot="1" x14ac:dyDescent="0.3">
      <c r="A40" s="8"/>
      <c r="B40" s="73"/>
      <c r="C40" s="74"/>
      <c r="D40" s="6"/>
      <c r="E40" s="6"/>
      <c r="F40" s="6"/>
      <c r="G40" s="6"/>
      <c r="H40" s="6"/>
      <c r="I40" s="75"/>
      <c r="J40" s="76"/>
    </row>
    <row r="41" spans="1:10" ht="15.75" thickTop="1" x14ac:dyDescent="0.25">
      <c r="A41" s="8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hidden="1" x14ac:dyDescent="0.25"/>
    <row r="48" spans="1:10" hidden="1" x14ac:dyDescent="0.25"/>
    <row r="49" hidden="1" x14ac:dyDescent="0.25"/>
    <row r="50" hidden="1" x14ac:dyDescent="0.25"/>
    <row r="51" hidden="1" x14ac:dyDescent="0.25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6"/>
      <c r="C1" s="6"/>
      <c r="D1" s="6"/>
      <c r="E1" s="6"/>
      <c r="F1" s="7" t="s">
        <v>13</v>
      </c>
      <c r="G1" s="6"/>
      <c r="H1" s="6"/>
      <c r="I1" s="6"/>
      <c r="J1" s="6"/>
      <c r="W1">
        <v>30.126000000000001</v>
      </c>
    </row>
    <row r="2" spans="1:23" ht="30" customHeight="1" thickTop="1" x14ac:dyDescent="0.25">
      <c r="A2" s="8"/>
      <c r="B2" s="31" t="s">
        <v>1</v>
      </c>
      <c r="C2" s="32"/>
      <c r="D2" s="32"/>
      <c r="E2" s="32"/>
      <c r="F2" s="32"/>
      <c r="G2" s="32"/>
      <c r="H2" s="32"/>
      <c r="I2" s="32"/>
      <c r="J2" s="33"/>
    </row>
    <row r="3" spans="1:23" ht="18" customHeight="1" x14ac:dyDescent="0.25">
      <c r="A3" s="8"/>
      <c r="B3" s="28" t="s">
        <v>15</v>
      </c>
      <c r="C3" s="29"/>
      <c r="D3" s="30"/>
      <c r="E3" s="30"/>
      <c r="F3" s="30"/>
      <c r="G3" s="11"/>
      <c r="H3" s="11"/>
      <c r="I3" s="34" t="s">
        <v>14</v>
      </c>
      <c r="J3" s="24"/>
    </row>
    <row r="4" spans="1:23" ht="18" customHeight="1" x14ac:dyDescent="0.25">
      <c r="A4" s="8"/>
      <c r="B4" s="17"/>
      <c r="C4" s="14"/>
      <c r="D4" s="11"/>
      <c r="E4" s="11"/>
      <c r="F4" s="11"/>
      <c r="G4" s="11"/>
      <c r="H4" s="11"/>
      <c r="I4" s="34" t="s">
        <v>16</v>
      </c>
      <c r="J4" s="24"/>
    </row>
    <row r="5" spans="1:23" ht="18" customHeight="1" thickBot="1" x14ac:dyDescent="0.3">
      <c r="A5" s="8"/>
      <c r="B5" s="35" t="s">
        <v>17</v>
      </c>
      <c r="C5" s="14"/>
      <c r="D5" s="11"/>
      <c r="E5" s="11"/>
      <c r="F5" s="36" t="s">
        <v>18</v>
      </c>
      <c r="G5" s="11"/>
      <c r="H5" s="11"/>
      <c r="I5" s="34" t="s">
        <v>19</v>
      </c>
      <c r="J5" s="37"/>
    </row>
    <row r="6" spans="1:23" ht="20.100000000000001" customHeight="1" thickTop="1" x14ac:dyDescent="0.25">
      <c r="A6" s="8"/>
      <c r="B6" s="50" t="s">
        <v>20</v>
      </c>
      <c r="C6" s="46"/>
      <c r="D6" s="46"/>
      <c r="E6" s="46"/>
      <c r="F6" s="46"/>
      <c r="G6" s="46"/>
      <c r="H6" s="46"/>
      <c r="I6" s="46"/>
      <c r="J6" s="47"/>
    </row>
    <row r="7" spans="1:23" ht="18" customHeight="1" x14ac:dyDescent="0.25">
      <c r="A7" s="8"/>
      <c r="B7" s="52" t="s">
        <v>23</v>
      </c>
      <c r="C7" s="39"/>
      <c r="D7" s="12"/>
      <c r="E7" s="12"/>
      <c r="F7" s="12"/>
      <c r="G7" s="53" t="s">
        <v>24</v>
      </c>
      <c r="H7" s="12"/>
      <c r="I7" s="22"/>
      <c r="J7" s="40"/>
    </row>
    <row r="8" spans="1:23" ht="20.100000000000001" customHeight="1" x14ac:dyDescent="0.25">
      <c r="A8" s="8"/>
      <c r="B8" s="51" t="s">
        <v>21</v>
      </c>
      <c r="C8" s="48"/>
      <c r="D8" s="48"/>
      <c r="E8" s="48"/>
      <c r="F8" s="48"/>
      <c r="G8" s="48"/>
      <c r="H8" s="48"/>
      <c r="I8" s="48"/>
      <c r="J8" s="49"/>
    </row>
    <row r="9" spans="1:23" ht="18" customHeight="1" x14ac:dyDescent="0.25">
      <c r="A9" s="8"/>
      <c r="B9" s="35" t="s">
        <v>25</v>
      </c>
      <c r="C9" s="14"/>
      <c r="D9" s="11"/>
      <c r="E9" s="11"/>
      <c r="F9" s="11"/>
      <c r="G9" s="36" t="s">
        <v>26</v>
      </c>
      <c r="H9" s="11"/>
      <c r="I9" s="21"/>
      <c r="J9" s="24"/>
    </row>
    <row r="10" spans="1:23" ht="20.100000000000001" customHeight="1" x14ac:dyDescent="0.25">
      <c r="A10" s="8"/>
      <c r="B10" s="51" t="s">
        <v>22</v>
      </c>
      <c r="C10" s="48"/>
      <c r="D10" s="48"/>
      <c r="E10" s="48"/>
      <c r="F10" s="48"/>
      <c r="G10" s="48"/>
      <c r="H10" s="48"/>
      <c r="I10" s="48"/>
      <c r="J10" s="49"/>
    </row>
    <row r="11" spans="1:23" ht="18" customHeight="1" thickBot="1" x14ac:dyDescent="0.3">
      <c r="A11" s="8"/>
      <c r="B11" s="35" t="s">
        <v>25</v>
      </c>
      <c r="C11" s="14"/>
      <c r="D11" s="11"/>
      <c r="E11" s="11"/>
      <c r="F11" s="11"/>
      <c r="G11" s="36" t="s">
        <v>26</v>
      </c>
      <c r="H11" s="11"/>
      <c r="I11" s="21"/>
      <c r="J11" s="24"/>
    </row>
    <row r="12" spans="1:23" ht="18" customHeight="1" thickTop="1" x14ac:dyDescent="0.25">
      <c r="A12" s="8"/>
      <c r="B12" s="41"/>
      <c r="C12" s="42"/>
      <c r="D12" s="43"/>
      <c r="E12" s="43"/>
      <c r="F12" s="43"/>
      <c r="G12" s="43"/>
      <c r="H12" s="43"/>
      <c r="I12" s="44"/>
      <c r="J12" s="45"/>
    </row>
    <row r="13" spans="1:23" ht="18" customHeight="1" thickBot="1" x14ac:dyDescent="0.3">
      <c r="A13" s="8"/>
      <c r="B13" s="38"/>
      <c r="C13" s="39"/>
      <c r="D13" s="12"/>
      <c r="E13" s="12"/>
      <c r="F13" s="12"/>
      <c r="G13" s="12"/>
      <c r="H13" s="12"/>
      <c r="I13" s="22"/>
      <c r="J13" s="40"/>
    </row>
    <row r="14" spans="1:23" ht="18" customHeight="1" thickTop="1" x14ac:dyDescent="0.25">
      <c r="A14" s="8"/>
      <c r="B14" s="55" t="s">
        <v>27</v>
      </c>
      <c r="C14" s="82" t="s">
        <v>6</v>
      </c>
      <c r="D14" s="83" t="s">
        <v>55</v>
      </c>
      <c r="E14" s="84" t="s">
        <v>56</v>
      </c>
      <c r="F14" s="82" t="s">
        <v>57</v>
      </c>
      <c r="G14" s="55" t="s">
        <v>34</v>
      </c>
      <c r="H14" s="42"/>
      <c r="I14" s="44"/>
      <c r="J14" s="45"/>
    </row>
    <row r="15" spans="1:23" ht="18" customHeight="1" x14ac:dyDescent="0.25">
      <c r="A15" s="8"/>
      <c r="B15" s="89">
        <v>1</v>
      </c>
      <c r="C15" s="90" t="s">
        <v>28</v>
      </c>
      <c r="D15" s="91">
        <f>'Rekap 17303'!B12</f>
        <v>0</v>
      </c>
      <c r="E15" s="92">
        <f>'Rekap 17303'!C12</f>
        <v>0</v>
      </c>
      <c r="F15" s="90">
        <f>'Rekap 17303'!D12</f>
        <v>0</v>
      </c>
      <c r="G15" s="56">
        <v>7</v>
      </c>
      <c r="H15" s="58" t="s">
        <v>35</v>
      </c>
      <c r="I15" s="22"/>
      <c r="J15" s="60">
        <v>0</v>
      </c>
    </row>
    <row r="16" spans="1:23" ht="18" customHeight="1" x14ac:dyDescent="0.25">
      <c r="A16" s="8"/>
      <c r="B16" s="87">
        <v>2</v>
      </c>
      <c r="C16" s="88" t="s">
        <v>29</v>
      </c>
      <c r="D16" s="93">
        <f>'Rekap 17303'!B20</f>
        <v>0</v>
      </c>
      <c r="E16" s="94">
        <f>'Rekap 17303'!C20</f>
        <v>0</v>
      </c>
      <c r="F16" s="103">
        <f>'Rekap 17303'!D20</f>
        <v>0</v>
      </c>
      <c r="G16" s="106"/>
      <c r="H16" s="118"/>
      <c r="I16" s="120"/>
      <c r="J16" s="113"/>
    </row>
    <row r="17" spans="1:26" ht="18" customHeight="1" x14ac:dyDescent="0.25">
      <c r="A17" s="8"/>
      <c r="B17" s="62">
        <v>3</v>
      </c>
      <c r="C17" s="65" t="s">
        <v>30</v>
      </c>
      <c r="D17" s="85">
        <f>'Rekap 17303'!B25</f>
        <v>0</v>
      </c>
      <c r="E17" s="86">
        <f>'Rekap 17303'!C25</f>
        <v>0</v>
      </c>
      <c r="F17" s="78">
        <f>'Rekap 17303'!D25</f>
        <v>0</v>
      </c>
      <c r="G17" s="56">
        <v>8</v>
      </c>
      <c r="H17" s="66" t="s">
        <v>36</v>
      </c>
      <c r="I17" s="120"/>
      <c r="J17" s="113">
        <f>'SO 17303'!Z85</f>
        <v>0</v>
      </c>
    </row>
    <row r="18" spans="1:26" ht="18" customHeight="1" x14ac:dyDescent="0.25">
      <c r="A18" s="8"/>
      <c r="B18" s="56">
        <v>4</v>
      </c>
      <c r="C18" s="66" t="s">
        <v>31</v>
      </c>
      <c r="D18" s="70"/>
      <c r="E18" s="69"/>
      <c r="F18" s="72"/>
      <c r="G18" s="56">
        <v>9</v>
      </c>
      <c r="H18" s="66" t="s">
        <v>37</v>
      </c>
      <c r="I18" s="120"/>
      <c r="J18" s="113">
        <v>0</v>
      </c>
    </row>
    <row r="19" spans="1:26" ht="18" customHeight="1" x14ac:dyDescent="0.25">
      <c r="A19" s="8"/>
      <c r="B19" s="56">
        <v>5</v>
      </c>
      <c r="C19" s="66" t="s">
        <v>32</v>
      </c>
      <c r="D19" s="70"/>
      <c r="E19" s="69"/>
      <c r="F19" s="72"/>
      <c r="G19" s="106"/>
      <c r="H19" s="118"/>
      <c r="I19" s="120"/>
      <c r="J19" s="119"/>
    </row>
    <row r="20" spans="1:26" ht="18" customHeight="1" thickBot="1" x14ac:dyDescent="0.3">
      <c r="A20" s="8"/>
      <c r="B20" s="56">
        <v>6</v>
      </c>
      <c r="C20" s="67" t="s">
        <v>33</v>
      </c>
      <c r="D20" s="71"/>
      <c r="E20" s="98"/>
      <c r="F20" s="104">
        <f>SUM(F15:F19)</f>
        <v>0</v>
      </c>
      <c r="G20" s="56">
        <v>10</v>
      </c>
      <c r="H20" s="66" t="s">
        <v>33</v>
      </c>
      <c r="I20" s="122"/>
      <c r="J20" s="97">
        <f>SUM(J15:J19)</f>
        <v>0</v>
      </c>
    </row>
    <row r="21" spans="1:26" ht="18" customHeight="1" thickTop="1" x14ac:dyDescent="0.25">
      <c r="A21" s="8"/>
      <c r="B21" s="61" t="s">
        <v>45</v>
      </c>
      <c r="C21" s="64" t="s">
        <v>7</v>
      </c>
      <c r="D21" s="68"/>
      <c r="E21" s="13"/>
      <c r="F21" s="96"/>
      <c r="G21" s="61" t="s">
        <v>51</v>
      </c>
      <c r="H21" s="57" t="s">
        <v>7</v>
      </c>
      <c r="I21" s="22"/>
      <c r="J21" s="123"/>
    </row>
    <row r="22" spans="1:26" ht="18" customHeight="1" x14ac:dyDescent="0.25">
      <c r="A22" s="8"/>
      <c r="B22" s="62">
        <v>11</v>
      </c>
      <c r="C22" s="58" t="s">
        <v>46</v>
      </c>
      <c r="D22" s="77"/>
      <c r="E22" s="80" t="s">
        <v>49</v>
      </c>
      <c r="F22" s="78">
        <f>((F15*U22*0)+(F16*V22*0)+(F17*W22*0))/100</f>
        <v>0</v>
      </c>
      <c r="G22" s="62">
        <v>16</v>
      </c>
      <c r="H22" s="65" t="s">
        <v>52</v>
      </c>
      <c r="I22" s="121" t="s">
        <v>49</v>
      </c>
      <c r="J22" s="112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8"/>
      <c r="B23" s="56">
        <v>12</v>
      </c>
      <c r="C23" s="59" t="s">
        <v>47</v>
      </c>
      <c r="D23" s="63"/>
      <c r="E23" s="80" t="s">
        <v>50</v>
      </c>
      <c r="F23" s="72">
        <f>((F15*U23*0)+(F16*V23*0)+(F17*W23*0))/100</f>
        <v>0</v>
      </c>
      <c r="G23" s="56">
        <v>17</v>
      </c>
      <c r="H23" s="66" t="s">
        <v>53</v>
      </c>
      <c r="I23" s="121" t="s">
        <v>49</v>
      </c>
      <c r="J23" s="113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8"/>
      <c r="B24" s="56">
        <v>13</v>
      </c>
      <c r="C24" s="59" t="s">
        <v>48</v>
      </c>
      <c r="D24" s="63"/>
      <c r="E24" s="80" t="s">
        <v>49</v>
      </c>
      <c r="F24" s="72">
        <f>((F15*U24*0)+(F16*V24*0)+(F17*W24*0))/100</f>
        <v>0</v>
      </c>
      <c r="G24" s="56">
        <v>18</v>
      </c>
      <c r="H24" s="66" t="s">
        <v>54</v>
      </c>
      <c r="I24" s="121" t="s">
        <v>50</v>
      </c>
      <c r="J24" s="113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8"/>
      <c r="B25" s="56">
        <v>14</v>
      </c>
      <c r="C25" s="14"/>
      <c r="D25" s="63"/>
      <c r="E25" s="81"/>
      <c r="F25" s="79"/>
      <c r="G25" s="56">
        <v>19</v>
      </c>
      <c r="H25" s="118"/>
      <c r="I25" s="120"/>
      <c r="J25" s="119"/>
    </row>
    <row r="26" spans="1:26" ht="18" customHeight="1" thickBot="1" x14ac:dyDescent="0.3">
      <c r="A26" s="8"/>
      <c r="B26" s="56">
        <v>15</v>
      </c>
      <c r="C26" s="59"/>
      <c r="D26" s="63"/>
      <c r="E26" s="63"/>
      <c r="F26" s="105"/>
      <c r="G26" s="56">
        <v>20</v>
      </c>
      <c r="H26" s="66" t="s">
        <v>33</v>
      </c>
      <c r="I26" s="122"/>
      <c r="J26" s="97">
        <f>SUM(J22:J25)+SUM(F22:F25)</f>
        <v>0</v>
      </c>
    </row>
    <row r="27" spans="1:26" ht="18" customHeight="1" thickTop="1" x14ac:dyDescent="0.25">
      <c r="A27" s="8"/>
      <c r="B27" s="99"/>
      <c r="C27" s="134" t="s">
        <v>60</v>
      </c>
      <c r="D27" s="127"/>
      <c r="E27" s="100"/>
      <c r="F27" s="23"/>
      <c r="G27" s="107" t="s">
        <v>38</v>
      </c>
      <c r="H27" s="102" t="s">
        <v>39</v>
      </c>
      <c r="I27" s="22"/>
      <c r="J27" s="25"/>
    </row>
    <row r="28" spans="1:26" ht="18" customHeight="1" x14ac:dyDescent="0.25">
      <c r="A28" s="8"/>
      <c r="B28" s="20"/>
      <c r="C28" s="125"/>
      <c r="D28" s="128"/>
      <c r="E28" s="16"/>
      <c r="F28" s="8"/>
      <c r="G28" s="87">
        <v>21</v>
      </c>
      <c r="H28" s="88" t="s">
        <v>40</v>
      </c>
      <c r="I28" s="115"/>
      <c r="J28" s="95">
        <f>F20+J20+F26+J26</f>
        <v>0</v>
      </c>
    </row>
    <row r="29" spans="1:26" ht="18" customHeight="1" x14ac:dyDescent="0.25">
      <c r="A29" s="8"/>
      <c r="B29" s="73"/>
      <c r="C29" s="126"/>
      <c r="D29" s="129"/>
      <c r="E29" s="16"/>
      <c r="F29" s="8"/>
      <c r="G29" s="62">
        <v>22</v>
      </c>
      <c r="H29" s="65" t="s">
        <v>41</v>
      </c>
      <c r="I29" s="116">
        <f>J28-SUM('SO 17303'!K9:'SO 17303'!K84)</f>
        <v>0</v>
      </c>
      <c r="J29" s="112">
        <f>ROUND(((ROUND(I29,2)*20)*1/100),2)</f>
        <v>0</v>
      </c>
    </row>
    <row r="30" spans="1:26" ht="18" customHeight="1" x14ac:dyDescent="0.25">
      <c r="A30" s="8"/>
      <c r="B30" s="17"/>
      <c r="C30" s="118"/>
      <c r="D30" s="120"/>
      <c r="E30" s="16"/>
      <c r="F30" s="8"/>
      <c r="G30" s="56">
        <v>23</v>
      </c>
      <c r="H30" s="66" t="s">
        <v>42</v>
      </c>
      <c r="I30" s="80">
        <f>SUM('SO 17303'!K9:'SO 17303'!K84)</f>
        <v>0</v>
      </c>
      <c r="J30" s="113">
        <f>ROUND(((ROUND(I30,2)*0)/100),2)</f>
        <v>0</v>
      </c>
    </row>
    <row r="31" spans="1:26" ht="18" customHeight="1" x14ac:dyDescent="0.25">
      <c r="A31" s="8"/>
      <c r="B31" s="18"/>
      <c r="C31" s="130"/>
      <c r="D31" s="131"/>
      <c r="E31" s="16"/>
      <c r="F31" s="8"/>
      <c r="G31" s="87">
        <v>24</v>
      </c>
      <c r="H31" s="88" t="s">
        <v>43</v>
      </c>
      <c r="I31" s="110"/>
      <c r="J31" s="124">
        <f>SUM(J28:J30)</f>
        <v>0</v>
      </c>
    </row>
    <row r="32" spans="1:26" ht="18" customHeight="1" thickBot="1" x14ac:dyDescent="0.3">
      <c r="A32" s="8"/>
      <c r="B32" s="38"/>
      <c r="C32" s="111"/>
      <c r="D32" s="117"/>
      <c r="E32" s="74"/>
      <c r="F32" s="75"/>
      <c r="G32" s="62" t="s">
        <v>44</v>
      </c>
      <c r="H32" s="111"/>
      <c r="I32" s="117"/>
      <c r="J32" s="114"/>
    </row>
    <row r="33" spans="1:10" ht="18" customHeight="1" thickTop="1" x14ac:dyDescent="0.25">
      <c r="A33" s="8"/>
      <c r="B33" s="99"/>
      <c r="C33" s="100"/>
      <c r="D33" s="132" t="s">
        <v>58</v>
      </c>
      <c r="E33" s="10"/>
      <c r="F33" s="101"/>
      <c r="G33" s="108">
        <v>26</v>
      </c>
      <c r="H33" s="133" t="s">
        <v>59</v>
      </c>
      <c r="I33" s="23"/>
      <c r="J33" s="109"/>
    </row>
    <row r="34" spans="1:10" ht="18" customHeight="1" x14ac:dyDescent="0.25">
      <c r="A34" s="8"/>
      <c r="B34" s="19"/>
      <c r="C34" s="15"/>
      <c r="D34" s="9"/>
      <c r="E34" s="9"/>
      <c r="F34" s="9"/>
      <c r="G34" s="9"/>
      <c r="H34" s="9"/>
      <c r="I34" s="23"/>
      <c r="J34" s="26"/>
    </row>
    <row r="35" spans="1:10" ht="18" customHeight="1" x14ac:dyDescent="0.25">
      <c r="A35" s="8"/>
      <c r="B35" s="20"/>
      <c r="C35" s="16"/>
      <c r="D35" s="3"/>
      <c r="E35" s="3"/>
      <c r="F35" s="3"/>
      <c r="G35" s="3"/>
      <c r="H35" s="3"/>
      <c r="I35" s="8"/>
      <c r="J35" s="27"/>
    </row>
    <row r="36" spans="1:10" ht="18" customHeight="1" x14ac:dyDescent="0.25">
      <c r="A36" s="8"/>
      <c r="B36" s="20"/>
      <c r="C36" s="16"/>
      <c r="D36" s="3"/>
      <c r="E36" s="3"/>
      <c r="F36" s="3"/>
      <c r="G36" s="3"/>
      <c r="H36" s="3"/>
      <c r="I36" s="8"/>
      <c r="J36" s="27"/>
    </row>
    <row r="37" spans="1:10" ht="18" customHeight="1" x14ac:dyDescent="0.25">
      <c r="A37" s="8"/>
      <c r="B37" s="20"/>
      <c r="C37" s="16"/>
      <c r="D37" s="3"/>
      <c r="E37" s="3"/>
      <c r="F37" s="3"/>
      <c r="G37" s="3"/>
      <c r="H37" s="3"/>
      <c r="I37" s="8"/>
      <c r="J37" s="27"/>
    </row>
    <row r="38" spans="1:10" ht="18" customHeight="1" x14ac:dyDescent="0.25">
      <c r="A38" s="8"/>
      <c r="B38" s="20"/>
      <c r="C38" s="16"/>
      <c r="D38" s="3"/>
      <c r="E38" s="3"/>
      <c r="F38" s="3"/>
      <c r="G38" s="3"/>
      <c r="H38" s="3"/>
      <c r="I38" s="8"/>
      <c r="J38" s="27"/>
    </row>
    <row r="39" spans="1:10" ht="18" customHeight="1" x14ac:dyDescent="0.25">
      <c r="A39" s="8"/>
      <c r="B39" s="20"/>
      <c r="C39" s="16"/>
      <c r="D39" s="3"/>
      <c r="E39" s="3"/>
      <c r="F39" s="3"/>
      <c r="G39" s="3"/>
      <c r="H39" s="3"/>
      <c r="I39" s="8"/>
      <c r="J39" s="27"/>
    </row>
    <row r="40" spans="1:10" ht="18" customHeight="1" thickBot="1" x14ac:dyDescent="0.3">
      <c r="A40" s="8"/>
      <c r="B40" s="73"/>
      <c r="C40" s="74"/>
      <c r="D40" s="6"/>
      <c r="E40" s="6"/>
      <c r="F40" s="6"/>
      <c r="G40" s="6"/>
      <c r="H40" s="6"/>
      <c r="I40" s="75"/>
      <c r="J40" s="76"/>
    </row>
    <row r="41" spans="1:10" ht="15.75" thickTop="1" x14ac:dyDescent="0.25">
      <c r="A41" s="8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hidden="1" x14ac:dyDescent="0.25"/>
    <row r="48" spans="1:10" hidden="1" x14ac:dyDescent="0.25"/>
    <row r="49" hidden="1" x14ac:dyDescent="0.25"/>
    <row r="50" hidden="1" x14ac:dyDescent="0.25"/>
    <row r="51" hidden="1" x14ac:dyDescent="0.25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workbookViewId="0">
      <selection sqref="A1:D1"/>
    </sheetView>
  </sheetViews>
  <sheetFormatPr defaultColWidth="0" defaultRowHeight="15" zeroHeight="1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 x14ac:dyDescent="0.25">
      <c r="A1" s="136" t="s">
        <v>20</v>
      </c>
      <c r="B1" s="137"/>
      <c r="C1" s="137"/>
      <c r="D1" s="138"/>
      <c r="E1" s="139" t="s">
        <v>18</v>
      </c>
      <c r="F1" s="140"/>
      <c r="W1">
        <v>30.126000000000001</v>
      </c>
    </row>
    <row r="2" spans="1:26" ht="20.100000000000001" customHeight="1" x14ac:dyDescent="0.25">
      <c r="A2" s="136" t="s">
        <v>21</v>
      </c>
      <c r="B2" s="137"/>
      <c r="C2" s="137"/>
      <c r="D2" s="138"/>
      <c r="E2" s="139" t="s">
        <v>16</v>
      </c>
      <c r="F2" s="140"/>
    </row>
    <row r="3" spans="1:26" ht="20.100000000000001" customHeight="1" x14ac:dyDescent="0.25">
      <c r="A3" s="136" t="s">
        <v>22</v>
      </c>
      <c r="B3" s="137"/>
      <c r="C3" s="137"/>
      <c r="D3" s="138"/>
      <c r="E3" s="139"/>
      <c r="F3" s="140"/>
    </row>
    <row r="4" spans="1:26" x14ac:dyDescent="0.25">
      <c r="A4" s="141" t="s">
        <v>1</v>
      </c>
      <c r="B4" s="142"/>
      <c r="C4" s="142"/>
      <c r="D4" s="142"/>
      <c r="E4" s="142"/>
      <c r="F4" s="142"/>
    </row>
    <row r="5" spans="1:26" x14ac:dyDescent="0.25">
      <c r="A5" s="141" t="s">
        <v>15</v>
      </c>
      <c r="B5" s="142"/>
      <c r="C5" s="142"/>
      <c r="D5" s="142"/>
      <c r="E5" s="142"/>
      <c r="F5" s="142"/>
    </row>
    <row r="6" spans="1:26" x14ac:dyDescent="0.25">
      <c r="A6" s="142"/>
      <c r="B6" s="142"/>
      <c r="C6" s="142"/>
      <c r="D6" s="142"/>
      <c r="E6" s="142"/>
      <c r="F6" s="142"/>
    </row>
    <row r="7" spans="1:26" x14ac:dyDescent="0.25">
      <c r="A7" s="142"/>
      <c r="B7" s="142"/>
      <c r="C7" s="142"/>
      <c r="D7" s="142"/>
      <c r="E7" s="142"/>
      <c r="F7" s="142"/>
    </row>
    <row r="8" spans="1:26" x14ac:dyDescent="0.25">
      <c r="A8" s="143" t="s">
        <v>64</v>
      </c>
      <c r="B8" s="142"/>
      <c r="C8" s="142"/>
      <c r="D8" s="142"/>
      <c r="E8" s="142"/>
      <c r="F8" s="142"/>
    </row>
    <row r="9" spans="1:26" x14ac:dyDescent="0.25">
      <c r="A9" s="144" t="s">
        <v>61</v>
      </c>
      <c r="B9" s="144" t="s">
        <v>55</v>
      </c>
      <c r="C9" s="144" t="s">
        <v>56</v>
      </c>
      <c r="D9" s="144" t="s">
        <v>33</v>
      </c>
      <c r="E9" s="144" t="s">
        <v>62</v>
      </c>
      <c r="F9" s="144" t="s">
        <v>63</v>
      </c>
    </row>
    <row r="10" spans="1:26" x14ac:dyDescent="0.25">
      <c r="A10" s="145" t="s">
        <v>65</v>
      </c>
      <c r="B10" s="145"/>
      <c r="C10" s="146"/>
      <c r="D10" s="146"/>
      <c r="E10" s="146"/>
      <c r="F10" s="14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x14ac:dyDescent="0.25">
      <c r="A11" s="147" t="s">
        <v>66</v>
      </c>
      <c r="B11" s="147">
        <f>'SO 17303'!L21</f>
        <v>0</v>
      </c>
      <c r="C11" s="147">
        <f>'SO 17303'!M21</f>
        <v>0</v>
      </c>
      <c r="D11" s="147">
        <f>'SO 17303'!I21</f>
        <v>0</v>
      </c>
      <c r="E11" s="147">
        <f>'SO 17303'!S21</f>
        <v>0</v>
      </c>
      <c r="F11" s="147">
        <f>'SO 17303'!V21</f>
        <v>8.94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x14ac:dyDescent="0.25">
      <c r="A12" s="148" t="s">
        <v>65</v>
      </c>
      <c r="B12" s="148">
        <f>'SO 17303'!L23</f>
        <v>0</v>
      </c>
      <c r="C12" s="148">
        <f>'SO 17303'!M23</f>
        <v>0</v>
      </c>
      <c r="D12" s="148">
        <f>'SO 17303'!I23</f>
        <v>0</v>
      </c>
      <c r="E12" s="148">
        <f>'SO 17303'!S23</f>
        <v>0</v>
      </c>
      <c r="F12" s="148">
        <f>'SO 17303'!V23</f>
        <v>8.94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6" x14ac:dyDescent="0.25">
      <c r="A13" s="2"/>
      <c r="B13" s="2"/>
      <c r="C13" s="2"/>
      <c r="D13" s="2"/>
      <c r="E13" s="2"/>
      <c r="F13" s="2"/>
    </row>
    <row r="14" spans="1:26" x14ac:dyDescent="0.25">
      <c r="A14" s="148" t="s">
        <v>67</v>
      </c>
      <c r="B14" s="148"/>
      <c r="C14" s="147"/>
      <c r="D14" s="147"/>
      <c r="E14" s="147"/>
      <c r="F14" s="147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</row>
    <row r="15" spans="1:26" x14ac:dyDescent="0.25">
      <c r="A15" s="147" t="s">
        <v>68</v>
      </c>
      <c r="B15" s="147">
        <f>'SO 17303'!L33</f>
        <v>0</v>
      </c>
      <c r="C15" s="147">
        <f>'SO 17303'!M33</f>
        <v>0</v>
      </c>
      <c r="D15" s="147">
        <f>'SO 17303'!I33</f>
        <v>0</v>
      </c>
      <c r="E15" s="147">
        <f>'SO 17303'!S33</f>
        <v>5.99</v>
      </c>
      <c r="F15" s="147">
        <f>'SO 17303'!V33</f>
        <v>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spans="1:26" x14ac:dyDescent="0.25">
      <c r="A16" s="147" t="s">
        <v>69</v>
      </c>
      <c r="B16" s="147">
        <f>'SO 17303'!L46</f>
        <v>0</v>
      </c>
      <c r="C16" s="147">
        <f>'SO 17303'!M46</f>
        <v>0</v>
      </c>
      <c r="D16" s="147">
        <f>'SO 17303'!I46</f>
        <v>0</v>
      </c>
      <c r="E16" s="147">
        <f>'SO 17303'!S46</f>
        <v>1.61</v>
      </c>
      <c r="F16" s="147">
        <f>'SO 17303'!V46</f>
        <v>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</row>
    <row r="17" spans="1:26" x14ac:dyDescent="0.25">
      <c r="A17" s="147" t="s">
        <v>70</v>
      </c>
      <c r="B17" s="147">
        <f>'SO 17303'!L58</f>
        <v>0</v>
      </c>
      <c r="C17" s="147">
        <f>'SO 17303'!M58</f>
        <v>0</v>
      </c>
      <c r="D17" s="147">
        <f>'SO 17303'!I58</f>
        <v>0</v>
      </c>
      <c r="E17" s="147">
        <f>'SO 17303'!S58</f>
        <v>0</v>
      </c>
      <c r="F17" s="147">
        <f>'SO 17303'!V58</f>
        <v>7.09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spans="1:26" x14ac:dyDescent="0.25">
      <c r="A18" s="147" t="s">
        <v>71</v>
      </c>
      <c r="B18" s="147">
        <f>'SO 17303'!L65</f>
        <v>0</v>
      </c>
      <c r="C18" s="147">
        <f>'SO 17303'!M65</f>
        <v>0</v>
      </c>
      <c r="D18" s="147">
        <f>'SO 17303'!I65</f>
        <v>0</v>
      </c>
      <c r="E18" s="147">
        <f>'SO 17303'!S65</f>
        <v>21.76</v>
      </c>
      <c r="F18" s="147">
        <f>'SO 17303'!V65</f>
        <v>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1:26" x14ac:dyDescent="0.25">
      <c r="A19" s="147" t="s">
        <v>72</v>
      </c>
      <c r="B19" s="147">
        <f>'SO 17303'!L69</f>
        <v>0</v>
      </c>
      <c r="C19" s="147">
        <f>'SO 17303'!M69</f>
        <v>0</v>
      </c>
      <c r="D19" s="147">
        <f>'SO 17303'!I69</f>
        <v>0</v>
      </c>
      <c r="E19" s="147">
        <f>'SO 17303'!S69</f>
        <v>0.24</v>
      </c>
      <c r="F19" s="147">
        <f>'SO 17303'!V69</f>
        <v>0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spans="1:26" x14ac:dyDescent="0.25">
      <c r="A20" s="148" t="s">
        <v>67</v>
      </c>
      <c r="B20" s="148">
        <f>'SO 17303'!L71</f>
        <v>0</v>
      </c>
      <c r="C20" s="148">
        <f>'SO 17303'!M71</f>
        <v>0</v>
      </c>
      <c r="D20" s="148">
        <f>'SO 17303'!I71</f>
        <v>0</v>
      </c>
      <c r="E20" s="148">
        <f>'SO 17303'!S71</f>
        <v>29.59</v>
      </c>
      <c r="F20" s="148">
        <f>'SO 17303'!V71</f>
        <v>7.09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spans="1:26" x14ac:dyDescent="0.25">
      <c r="A21" s="2"/>
      <c r="B21" s="2"/>
      <c r="C21" s="2"/>
      <c r="D21" s="2"/>
      <c r="E21" s="2"/>
      <c r="F21" s="2"/>
    </row>
    <row r="22" spans="1:26" x14ac:dyDescent="0.25">
      <c r="A22" s="148" t="s">
        <v>73</v>
      </c>
      <c r="B22" s="148"/>
      <c r="C22" s="147"/>
      <c r="D22" s="147"/>
      <c r="E22" s="147"/>
      <c r="F22" s="147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x14ac:dyDescent="0.25">
      <c r="A23" s="147" t="s">
        <v>74</v>
      </c>
      <c r="B23" s="147">
        <f>'SO 17303'!L76</f>
        <v>0</v>
      </c>
      <c r="C23" s="147">
        <f>'SO 17303'!M76</f>
        <v>0</v>
      </c>
      <c r="D23" s="147">
        <f>'SO 17303'!I76</f>
        <v>0</v>
      </c>
      <c r="E23" s="147">
        <f>'SO 17303'!S76</f>
        <v>0</v>
      </c>
      <c r="F23" s="147">
        <f>'SO 17303'!V76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spans="1:26" x14ac:dyDescent="0.25">
      <c r="A24" s="147" t="s">
        <v>75</v>
      </c>
      <c r="B24" s="147">
        <f>'SO 17303'!L82</f>
        <v>0</v>
      </c>
      <c r="C24" s="147">
        <f>'SO 17303'!M82</f>
        <v>0</v>
      </c>
      <c r="D24" s="147">
        <f>'SO 17303'!I82</f>
        <v>0</v>
      </c>
      <c r="E24" s="147">
        <f>'SO 17303'!S82</f>
        <v>0</v>
      </c>
      <c r="F24" s="147">
        <f>'SO 17303'!V82</f>
        <v>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spans="1:26" x14ac:dyDescent="0.25">
      <c r="A25" s="148" t="s">
        <v>73</v>
      </c>
      <c r="B25" s="148">
        <f>'SO 17303'!L84</f>
        <v>0</v>
      </c>
      <c r="C25" s="148">
        <f>'SO 17303'!M84</f>
        <v>0</v>
      </c>
      <c r="D25" s="148">
        <f>'SO 17303'!I84</f>
        <v>0</v>
      </c>
      <c r="E25" s="148">
        <f>'SO 17303'!S84</f>
        <v>0</v>
      </c>
      <c r="F25" s="148">
        <f>'SO 17303'!V84</f>
        <v>0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spans="1:26" x14ac:dyDescent="0.25">
      <c r="A26" s="2"/>
      <c r="B26" s="2"/>
      <c r="C26" s="2"/>
      <c r="D26" s="2"/>
      <c r="E26" s="2"/>
      <c r="F26" s="2"/>
    </row>
    <row r="27" spans="1:26" x14ac:dyDescent="0.25">
      <c r="A27" s="148" t="s">
        <v>76</v>
      </c>
      <c r="B27" s="151">
        <f>'SO 17303'!L85</f>
        <v>0</v>
      </c>
      <c r="C27" s="151">
        <f>'SO 17303'!M85</f>
        <v>0</v>
      </c>
      <c r="D27" s="151">
        <f>'SO 17303'!I85</f>
        <v>0</v>
      </c>
      <c r="E27" s="149">
        <f>'SO 17303'!S85</f>
        <v>29.59</v>
      </c>
      <c r="F27" s="149">
        <f>'SO 17303'!V85</f>
        <v>16.03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1:26" x14ac:dyDescent="0.25">
      <c r="B28" s="152"/>
      <c r="C28" s="152"/>
      <c r="D28" s="152"/>
      <c r="E28" s="150"/>
      <c r="F28" s="150"/>
    </row>
    <row r="29" spans="1:26" x14ac:dyDescent="0.25">
      <c r="B29" s="152"/>
      <c r="C29" s="152"/>
      <c r="D29" s="152"/>
      <c r="E29" s="150"/>
      <c r="F29" s="150"/>
    </row>
    <row r="30" spans="1:26" x14ac:dyDescent="0.25">
      <c r="B30" s="152"/>
      <c r="C30" s="152"/>
      <c r="D30" s="152"/>
      <c r="E30" s="150"/>
      <c r="F30" s="150"/>
    </row>
    <row r="31" spans="1:26" x14ac:dyDescent="0.25">
      <c r="B31" s="152"/>
      <c r="C31" s="152"/>
      <c r="D31" s="152"/>
      <c r="E31" s="150"/>
      <c r="F31" s="150"/>
    </row>
    <row r="32" spans="1:26" x14ac:dyDescent="0.25">
      <c r="B32" s="152"/>
      <c r="C32" s="152"/>
      <c r="D32" s="152"/>
      <c r="E32" s="150"/>
      <c r="F32" s="150"/>
    </row>
    <row r="33" spans="2:6" x14ac:dyDescent="0.25">
      <c r="B33" s="152"/>
      <c r="C33" s="152"/>
      <c r="D33" s="152"/>
      <c r="E33" s="150"/>
      <c r="F33" s="150"/>
    </row>
    <row r="34" spans="2:6" x14ac:dyDescent="0.25">
      <c r="B34" s="152"/>
      <c r="C34" s="152"/>
      <c r="D34" s="152"/>
      <c r="E34" s="150"/>
      <c r="F34" s="150"/>
    </row>
    <row r="35" spans="2:6" x14ac:dyDescent="0.25">
      <c r="B35" s="152"/>
      <c r="C35" s="152"/>
      <c r="D35" s="152"/>
      <c r="E35" s="150"/>
      <c r="F35" s="150"/>
    </row>
    <row r="36" spans="2:6" x14ac:dyDescent="0.25">
      <c r="B36" s="152"/>
      <c r="C36" s="152"/>
      <c r="D36" s="152"/>
      <c r="E36" s="150"/>
      <c r="F36" s="150"/>
    </row>
    <row r="37" spans="2:6" x14ac:dyDescent="0.25">
      <c r="B37" s="152"/>
      <c r="C37" s="152"/>
      <c r="D37" s="152"/>
      <c r="E37" s="150"/>
      <c r="F37" s="150"/>
    </row>
    <row r="38" spans="2:6" x14ac:dyDescent="0.25">
      <c r="B38" s="152"/>
      <c r="C38" s="152"/>
      <c r="D38" s="152"/>
      <c r="E38" s="150"/>
      <c r="F38" s="150"/>
    </row>
    <row r="39" spans="2:6" x14ac:dyDescent="0.25">
      <c r="B39" s="152"/>
      <c r="C39" s="152"/>
      <c r="D39" s="152"/>
      <c r="E39" s="150"/>
      <c r="F39" s="150"/>
    </row>
    <row r="40" spans="2:6" x14ac:dyDescent="0.25">
      <c r="B40" s="152"/>
      <c r="C40" s="152"/>
      <c r="D40" s="152"/>
      <c r="E40" s="150"/>
      <c r="F40" s="150"/>
    </row>
    <row r="41" spans="2:6" x14ac:dyDescent="0.25">
      <c r="B41" s="152"/>
      <c r="C41" s="152"/>
      <c r="D41" s="152"/>
      <c r="E41" s="150"/>
      <c r="F41" s="150"/>
    </row>
    <row r="42" spans="2:6" x14ac:dyDescent="0.25">
      <c r="B42" s="152"/>
      <c r="C42" s="152"/>
      <c r="D42" s="152"/>
      <c r="E42" s="150"/>
      <c r="F42" s="150"/>
    </row>
    <row r="43" spans="2:6" x14ac:dyDescent="0.25">
      <c r="B43" s="152"/>
      <c r="C43" s="152"/>
      <c r="D43" s="152"/>
      <c r="E43" s="150"/>
      <c r="F43" s="150"/>
    </row>
    <row r="44" spans="2:6" x14ac:dyDescent="0.25">
      <c r="B44" s="152"/>
      <c r="C44" s="152"/>
      <c r="D44" s="152"/>
      <c r="E44" s="150"/>
      <c r="F44" s="150"/>
    </row>
    <row r="45" spans="2:6" x14ac:dyDescent="0.25">
      <c r="B45" s="152"/>
      <c r="C45" s="152"/>
      <c r="D45" s="152"/>
      <c r="E45" s="150"/>
      <c r="F45" s="150"/>
    </row>
    <row r="46" spans="2:6" x14ac:dyDescent="0.25">
      <c r="B46" s="152"/>
      <c r="C46" s="152"/>
      <c r="D46" s="152"/>
      <c r="E46" s="150"/>
      <c r="F46" s="150"/>
    </row>
    <row r="47" spans="2:6" x14ac:dyDescent="0.25">
      <c r="B47" s="152"/>
      <c r="C47" s="152"/>
      <c r="D47" s="152"/>
      <c r="E47" s="150"/>
      <c r="F47" s="150"/>
    </row>
    <row r="48" spans="2:6" x14ac:dyDescent="0.25">
      <c r="B48" s="152"/>
      <c r="C48" s="152"/>
      <c r="D48" s="152"/>
      <c r="E48" s="150"/>
      <c r="F48" s="150"/>
    </row>
    <row r="49" spans="2:6" x14ac:dyDescent="0.25">
      <c r="B49" s="152"/>
      <c r="C49" s="152"/>
      <c r="D49" s="152"/>
      <c r="E49" s="150"/>
      <c r="F49" s="150"/>
    </row>
    <row r="50" spans="2:6" x14ac:dyDescent="0.25">
      <c r="B50" s="152"/>
      <c r="C50" s="152"/>
      <c r="D50" s="152"/>
      <c r="E50" s="150"/>
      <c r="F50" s="150"/>
    </row>
    <row r="51" spans="2:6" x14ac:dyDescent="0.25">
      <c r="B51" s="152"/>
      <c r="C51" s="152"/>
      <c r="D51" s="152"/>
      <c r="E51" s="150"/>
      <c r="F51" s="150"/>
    </row>
    <row r="52" spans="2:6" x14ac:dyDescent="0.25">
      <c r="B52" s="152"/>
      <c r="C52" s="152"/>
      <c r="D52" s="152"/>
      <c r="E52" s="150"/>
      <c r="F52" s="150"/>
    </row>
    <row r="53" spans="2:6" x14ac:dyDescent="0.25">
      <c r="B53" s="152"/>
      <c r="C53" s="152"/>
      <c r="D53" s="152"/>
      <c r="E53" s="150"/>
      <c r="F53" s="150"/>
    </row>
    <row r="54" spans="2:6" x14ac:dyDescent="0.25">
      <c r="B54" s="152"/>
      <c r="C54" s="152"/>
      <c r="D54" s="152"/>
      <c r="E54" s="150"/>
      <c r="F54" s="150"/>
    </row>
    <row r="55" spans="2:6" x14ac:dyDescent="0.25"/>
    <row r="56" spans="2:6" x14ac:dyDescent="0.25"/>
    <row r="57" spans="2:6" x14ac:dyDescent="0.25"/>
    <row r="58" spans="2:6" x14ac:dyDescent="0.25"/>
    <row r="59" spans="2:6" x14ac:dyDescent="0.25"/>
    <row r="60" spans="2:6" hidden="1" x14ac:dyDescent="0.25"/>
    <row r="61" spans="2:6" hidden="1" x14ac:dyDescent="0.25"/>
    <row r="62" spans="2:6" hidden="1" x14ac:dyDescent="0.25"/>
    <row r="63" spans="2:6" hidden="1" x14ac:dyDescent="0.25"/>
    <row r="64" spans="2:6" hidden="1" x14ac:dyDescent="0.25"/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6"/>
      <c r="B1" s="159" t="s">
        <v>20</v>
      </c>
      <c r="C1" s="157"/>
      <c r="D1" s="157"/>
      <c r="E1" s="157"/>
      <c r="F1" s="157"/>
      <c r="G1" s="157"/>
      <c r="H1" s="158"/>
      <c r="I1" s="161" t="s">
        <v>18</v>
      </c>
      <c r="J1" s="156"/>
      <c r="K1" s="3"/>
      <c r="L1" s="3"/>
      <c r="M1" s="3"/>
      <c r="N1" s="3"/>
      <c r="O1" s="3"/>
      <c r="P1" s="160"/>
      <c r="Q1" s="2"/>
      <c r="R1" s="2"/>
      <c r="S1" s="3"/>
      <c r="V1" s="3"/>
      <c r="W1">
        <v>30.126000000000001</v>
      </c>
    </row>
    <row r="2" spans="1:26" ht="20.100000000000001" customHeight="1" x14ac:dyDescent="0.25">
      <c r="A2" s="156"/>
      <c r="B2" s="159" t="s">
        <v>21</v>
      </c>
      <c r="C2" s="157"/>
      <c r="D2" s="157"/>
      <c r="E2" s="157"/>
      <c r="F2" s="157"/>
      <c r="G2" s="157"/>
      <c r="H2" s="158"/>
      <c r="I2" s="161" t="s">
        <v>16</v>
      </c>
      <c r="J2" s="156"/>
      <c r="K2" s="3"/>
      <c r="L2" s="3"/>
      <c r="M2" s="3"/>
      <c r="N2" s="3"/>
      <c r="O2" s="3"/>
      <c r="P2" s="160"/>
      <c r="Q2" s="2"/>
      <c r="R2" s="2"/>
      <c r="S2" s="3"/>
      <c r="V2" s="3"/>
    </row>
    <row r="3" spans="1:26" ht="20.100000000000001" customHeight="1" x14ac:dyDescent="0.25">
      <c r="A3" s="156"/>
      <c r="B3" s="159" t="s">
        <v>22</v>
      </c>
      <c r="C3" s="157"/>
      <c r="D3" s="157"/>
      <c r="E3" s="157"/>
      <c r="F3" s="157"/>
      <c r="G3" s="157"/>
      <c r="H3" s="158"/>
      <c r="I3" s="161"/>
      <c r="J3" s="156"/>
      <c r="K3" s="3"/>
      <c r="L3" s="3"/>
      <c r="M3" s="3"/>
      <c r="N3" s="3"/>
      <c r="O3" s="3"/>
      <c r="P3" s="160"/>
      <c r="Q3" s="2"/>
      <c r="R3" s="2"/>
      <c r="S3" s="3"/>
      <c r="V3" s="3"/>
    </row>
    <row r="4" spans="1:26" x14ac:dyDescent="0.25">
      <c r="A4" s="3"/>
      <c r="B4" s="160" t="s">
        <v>87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3"/>
      <c r="V4" s="3"/>
    </row>
    <row r="5" spans="1:26" x14ac:dyDescent="0.25">
      <c r="A5" s="3"/>
      <c r="B5" s="162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3"/>
      <c r="V6" s="3"/>
    </row>
    <row r="7" spans="1:26" x14ac:dyDescent="0.25">
      <c r="A7" s="6"/>
      <c r="B7" s="7" t="s">
        <v>64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2"/>
      <c r="R7" s="2"/>
      <c r="S7" s="6"/>
      <c r="V7" s="6"/>
    </row>
    <row r="8" spans="1:26" ht="15.75" x14ac:dyDescent="0.25">
      <c r="A8" s="165" t="s">
        <v>77</v>
      </c>
      <c r="B8" s="165" t="s">
        <v>78</v>
      </c>
      <c r="C8" s="165" t="s">
        <v>79</v>
      </c>
      <c r="D8" s="165" t="s">
        <v>80</v>
      </c>
      <c r="E8" s="165" t="s">
        <v>81</v>
      </c>
      <c r="F8" s="165" t="s">
        <v>82</v>
      </c>
      <c r="G8" s="165" t="s">
        <v>55</v>
      </c>
      <c r="H8" s="165" t="s">
        <v>56</v>
      </c>
      <c r="I8" s="165" t="s">
        <v>83</v>
      </c>
      <c r="J8" s="165"/>
      <c r="K8" s="165"/>
      <c r="L8" s="165"/>
      <c r="M8" s="165"/>
      <c r="N8" s="165"/>
      <c r="O8" s="165"/>
      <c r="P8" s="165" t="s">
        <v>84</v>
      </c>
      <c r="Q8" s="154"/>
      <c r="R8" s="154"/>
      <c r="S8" s="165" t="s">
        <v>85</v>
      </c>
      <c r="T8" s="155"/>
      <c r="U8" s="155"/>
      <c r="V8" s="165" t="s">
        <v>86</v>
      </c>
      <c r="W8" s="153"/>
      <c r="X8" s="153"/>
      <c r="Y8" s="153"/>
      <c r="Z8" s="153"/>
    </row>
    <row r="9" spans="1:26" x14ac:dyDescent="0.25">
      <c r="A9" s="146"/>
      <c r="B9" s="146"/>
      <c r="C9" s="166"/>
      <c r="D9" s="145" t="s">
        <v>65</v>
      </c>
      <c r="E9" s="146"/>
      <c r="F9" s="167"/>
      <c r="G9" s="168"/>
      <c r="H9" s="168"/>
      <c r="I9" s="168"/>
      <c r="J9" s="146"/>
      <c r="K9" s="146"/>
      <c r="L9" s="146"/>
      <c r="M9" s="146"/>
      <c r="N9" s="146"/>
      <c r="O9" s="146"/>
      <c r="P9" s="146"/>
      <c r="Q9" s="147"/>
      <c r="R9" s="147"/>
      <c r="S9" s="146"/>
      <c r="T9" s="135"/>
      <c r="U9" s="135"/>
      <c r="V9" s="146"/>
      <c r="W9" s="135"/>
      <c r="X9" s="135"/>
      <c r="Y9" s="135"/>
      <c r="Z9" s="135"/>
    </row>
    <row r="10" spans="1:26" x14ac:dyDescent="0.25">
      <c r="A10" s="147"/>
      <c r="B10" s="147"/>
      <c r="C10" s="172" t="s">
        <v>88</v>
      </c>
      <c r="D10" s="171" t="s">
        <v>66</v>
      </c>
      <c r="E10" s="147"/>
      <c r="F10" s="169"/>
      <c r="G10" s="170"/>
      <c r="H10" s="170"/>
      <c r="I10" s="170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35"/>
      <c r="U10" s="135"/>
      <c r="V10" s="147"/>
      <c r="W10" s="135"/>
      <c r="X10" s="135"/>
      <c r="Y10" s="135"/>
      <c r="Z10" s="135"/>
    </row>
    <row r="11" spans="1:26" ht="24.95" customHeight="1" x14ac:dyDescent="0.25">
      <c r="A11" s="178"/>
      <c r="B11" s="173" t="s">
        <v>89</v>
      </c>
      <c r="C11" s="179" t="s">
        <v>90</v>
      </c>
      <c r="D11" s="173" t="s">
        <v>91</v>
      </c>
      <c r="E11" s="173" t="s">
        <v>92</v>
      </c>
      <c r="F11" s="174">
        <v>90</v>
      </c>
      <c r="G11" s="180"/>
      <c r="H11" s="180"/>
      <c r="I11" s="175">
        <f>ROUND(F11*(G11+H11),2)</f>
        <v>0</v>
      </c>
      <c r="J11" s="173">
        <f>ROUND(F11*(N11),2)</f>
        <v>0</v>
      </c>
      <c r="K11" s="176">
        <f>ROUND(F11*(O11),2)</f>
        <v>0</v>
      </c>
      <c r="L11" s="176">
        <f>ROUND(F11*(G11),2)</f>
        <v>0</v>
      </c>
      <c r="M11" s="176">
        <f>ROUND(F11*(H11),2)</f>
        <v>0</v>
      </c>
      <c r="N11" s="176">
        <v>0</v>
      </c>
      <c r="O11" s="176"/>
      <c r="P11" s="181">
        <v>0</v>
      </c>
      <c r="Q11" s="181"/>
      <c r="R11" s="181">
        <v>0</v>
      </c>
      <c r="S11" s="181">
        <f>ROUND(F11*(P11),3)</f>
        <v>0</v>
      </c>
      <c r="T11" s="177"/>
      <c r="U11" s="177"/>
      <c r="V11" s="181">
        <f>ROUND(F11*(X11),3)</f>
        <v>0.9</v>
      </c>
      <c r="X11">
        <v>0.01</v>
      </c>
      <c r="Z11">
        <v>0</v>
      </c>
    </row>
    <row r="12" spans="1:26" ht="24.95" customHeight="1" x14ac:dyDescent="0.25">
      <c r="A12" s="178"/>
      <c r="B12" s="173" t="s">
        <v>89</v>
      </c>
      <c r="C12" s="179" t="s">
        <v>93</v>
      </c>
      <c r="D12" s="173" t="s">
        <v>94</v>
      </c>
      <c r="E12" s="173" t="s">
        <v>95</v>
      </c>
      <c r="F12" s="174">
        <v>85.6</v>
      </c>
      <c r="G12" s="180"/>
      <c r="H12" s="180"/>
      <c r="I12" s="175">
        <f>ROUND(F12*(G12+H12),2)</f>
        <v>0</v>
      </c>
      <c r="J12" s="173">
        <f>ROUND(F12*(N12),2)</f>
        <v>0</v>
      </c>
      <c r="K12" s="176">
        <f>ROUND(F12*(O12),2)</f>
        <v>0</v>
      </c>
      <c r="L12" s="176">
        <f>ROUND(F12*(G12),2)</f>
        <v>0</v>
      </c>
      <c r="M12" s="176">
        <f>ROUND(F12*(H12),2)</f>
        <v>0</v>
      </c>
      <c r="N12" s="176">
        <v>0</v>
      </c>
      <c r="O12" s="176"/>
      <c r="P12" s="181">
        <v>0</v>
      </c>
      <c r="Q12" s="181"/>
      <c r="R12" s="181">
        <v>0</v>
      </c>
      <c r="S12" s="181">
        <f>ROUND(F12*(P12),3)</f>
        <v>0</v>
      </c>
      <c r="T12" s="177"/>
      <c r="U12" s="177"/>
      <c r="V12" s="181">
        <f>ROUND(F12*(X12),3)</f>
        <v>0.28799999999999998</v>
      </c>
      <c r="X12">
        <v>3.3600000000000001E-3</v>
      </c>
      <c r="Z12">
        <v>0</v>
      </c>
    </row>
    <row r="13" spans="1:26" ht="24.95" customHeight="1" x14ac:dyDescent="0.25">
      <c r="A13" s="178"/>
      <c r="B13" s="173" t="s">
        <v>89</v>
      </c>
      <c r="C13" s="179" t="s">
        <v>96</v>
      </c>
      <c r="D13" s="173" t="s">
        <v>97</v>
      </c>
      <c r="E13" s="173" t="s">
        <v>92</v>
      </c>
      <c r="F13" s="174">
        <v>6</v>
      </c>
      <c r="G13" s="180"/>
      <c r="H13" s="180"/>
      <c r="I13" s="175">
        <f>ROUND(F13*(G13+H13),2)</f>
        <v>0</v>
      </c>
      <c r="J13" s="173">
        <f>ROUND(F13*(N13),2)</f>
        <v>0</v>
      </c>
      <c r="K13" s="176">
        <f>ROUND(F13*(O13),2)</f>
        <v>0</v>
      </c>
      <c r="L13" s="176">
        <f>ROUND(F13*(G13),2)</f>
        <v>0</v>
      </c>
      <c r="M13" s="176">
        <f>ROUND(F13*(H13),2)</f>
        <v>0</v>
      </c>
      <c r="N13" s="176">
        <v>0</v>
      </c>
      <c r="O13" s="176"/>
      <c r="P13" s="181">
        <v>0</v>
      </c>
      <c r="Q13" s="181"/>
      <c r="R13" s="181">
        <v>0</v>
      </c>
      <c r="S13" s="181">
        <f>ROUND(F13*(P13),3)</f>
        <v>0</v>
      </c>
      <c r="T13" s="177"/>
      <c r="U13" s="177"/>
      <c r="V13" s="181">
        <f>ROUND(F13*(X13),3)</f>
        <v>7.0000000000000001E-3</v>
      </c>
      <c r="X13">
        <v>1.15E-3</v>
      </c>
      <c r="Z13">
        <v>0</v>
      </c>
    </row>
    <row r="14" spans="1:26" ht="24.95" customHeight="1" x14ac:dyDescent="0.25">
      <c r="A14" s="178"/>
      <c r="B14" s="173" t="s">
        <v>89</v>
      </c>
      <c r="C14" s="179" t="s">
        <v>98</v>
      </c>
      <c r="D14" s="173" t="s">
        <v>99</v>
      </c>
      <c r="E14" s="173" t="s">
        <v>95</v>
      </c>
      <c r="F14" s="174">
        <v>24</v>
      </c>
      <c r="G14" s="180"/>
      <c r="H14" s="180"/>
      <c r="I14" s="175">
        <f>ROUND(F14*(G14+H14),2)</f>
        <v>0</v>
      </c>
      <c r="J14" s="173">
        <f>ROUND(F14*(N14),2)</f>
        <v>0</v>
      </c>
      <c r="K14" s="176">
        <f>ROUND(F14*(O14),2)</f>
        <v>0</v>
      </c>
      <c r="L14" s="176">
        <f>ROUND(F14*(G14),2)</f>
        <v>0</v>
      </c>
      <c r="M14" s="176">
        <f>ROUND(F14*(H14),2)</f>
        <v>0</v>
      </c>
      <c r="N14" s="176">
        <v>0</v>
      </c>
      <c r="O14" s="176"/>
      <c r="P14" s="181">
        <v>0</v>
      </c>
      <c r="Q14" s="181"/>
      <c r="R14" s="181">
        <v>0</v>
      </c>
      <c r="S14" s="181">
        <f>ROUND(F14*(P14),3)</f>
        <v>0</v>
      </c>
      <c r="T14" s="177"/>
      <c r="U14" s="177"/>
      <c r="V14" s="181">
        <f>ROUND(F14*(X14),3)</f>
        <v>6.8000000000000005E-2</v>
      </c>
      <c r="X14">
        <v>2.8500000000000001E-3</v>
      </c>
      <c r="Z14">
        <v>0</v>
      </c>
    </row>
    <row r="15" spans="1:26" ht="24.95" customHeight="1" x14ac:dyDescent="0.25">
      <c r="A15" s="178"/>
      <c r="B15" s="173" t="s">
        <v>100</v>
      </c>
      <c r="C15" s="179" t="s">
        <v>101</v>
      </c>
      <c r="D15" s="173" t="s">
        <v>102</v>
      </c>
      <c r="E15" s="173" t="s">
        <v>103</v>
      </c>
      <c r="F15" s="174">
        <v>8.9354165000000005</v>
      </c>
      <c r="G15" s="180"/>
      <c r="H15" s="180"/>
      <c r="I15" s="175">
        <f>ROUND(F15*(G15+H15),2)</f>
        <v>0</v>
      </c>
      <c r="J15" s="173">
        <f>ROUND(F15*(N15),2)</f>
        <v>0</v>
      </c>
      <c r="K15" s="176">
        <f>ROUND(F15*(O15),2)</f>
        <v>0</v>
      </c>
      <c r="L15" s="176">
        <f>ROUND(F15*(G15),2)</f>
        <v>0</v>
      </c>
      <c r="M15" s="176">
        <f>ROUND(F15*(H15),2)</f>
        <v>0</v>
      </c>
      <c r="N15" s="176">
        <v>0</v>
      </c>
      <c r="O15" s="176"/>
      <c r="P15" s="181">
        <v>0</v>
      </c>
      <c r="Q15" s="181"/>
      <c r="R15" s="181">
        <v>0</v>
      </c>
      <c r="S15" s="181">
        <f>ROUND(F15*(P15),3)</f>
        <v>0</v>
      </c>
      <c r="T15" s="177"/>
      <c r="U15" s="177"/>
      <c r="V15" s="181">
        <f>ROUND(F15*(X15),3)</f>
        <v>0</v>
      </c>
      <c r="X15">
        <v>0</v>
      </c>
      <c r="Z15">
        <v>0</v>
      </c>
    </row>
    <row r="16" spans="1:26" ht="24.95" customHeight="1" x14ac:dyDescent="0.25">
      <c r="A16" s="178"/>
      <c r="B16" s="173" t="s">
        <v>100</v>
      </c>
      <c r="C16" s="179" t="s">
        <v>104</v>
      </c>
      <c r="D16" s="173" t="s">
        <v>105</v>
      </c>
      <c r="E16" s="173" t="s">
        <v>103</v>
      </c>
      <c r="F16" s="174">
        <v>71.48</v>
      </c>
      <c r="G16" s="180"/>
      <c r="H16" s="180"/>
      <c r="I16" s="175">
        <f>ROUND(F16*(G16+H16),2)</f>
        <v>0</v>
      </c>
      <c r="J16" s="173">
        <f>ROUND(F16*(N16),2)</f>
        <v>0</v>
      </c>
      <c r="K16" s="176">
        <f>ROUND(F16*(O16),2)</f>
        <v>0</v>
      </c>
      <c r="L16" s="176">
        <f>ROUND(F16*(G16),2)</f>
        <v>0</v>
      </c>
      <c r="M16" s="176">
        <f>ROUND(F16*(H16),2)</f>
        <v>0</v>
      </c>
      <c r="N16" s="176">
        <v>0</v>
      </c>
      <c r="O16" s="176"/>
      <c r="P16" s="181">
        <v>0</v>
      </c>
      <c r="Q16" s="181"/>
      <c r="R16" s="181">
        <v>0</v>
      </c>
      <c r="S16" s="181">
        <f>ROUND(F16*(P16),3)</f>
        <v>0</v>
      </c>
      <c r="T16" s="177"/>
      <c r="U16" s="177"/>
      <c r="V16" s="181">
        <f>ROUND(F16*(X16),3)</f>
        <v>0</v>
      </c>
      <c r="X16">
        <v>0</v>
      </c>
      <c r="Z16">
        <v>0</v>
      </c>
    </row>
    <row r="17" spans="1:26" ht="24.95" customHeight="1" x14ac:dyDescent="0.25">
      <c r="A17" s="178"/>
      <c r="B17" s="173" t="s">
        <v>106</v>
      </c>
      <c r="C17" s="179" t="s">
        <v>107</v>
      </c>
      <c r="D17" s="173" t="s">
        <v>108</v>
      </c>
      <c r="E17" s="173" t="s">
        <v>109</v>
      </c>
      <c r="F17" s="174">
        <v>1261.896</v>
      </c>
      <c r="G17" s="180"/>
      <c r="H17" s="180"/>
      <c r="I17" s="175">
        <f>ROUND(F17*(G17+H17),2)</f>
        <v>0</v>
      </c>
      <c r="J17" s="173">
        <f>ROUND(F17*(N17),2)</f>
        <v>0</v>
      </c>
      <c r="K17" s="176">
        <f>ROUND(F17*(O17),2)</f>
        <v>0</v>
      </c>
      <c r="L17" s="176">
        <f>ROUND(F17*(G17),2)</f>
        <v>0</v>
      </c>
      <c r="M17" s="176">
        <f>ROUND(F17*(H17),2)</f>
        <v>0</v>
      </c>
      <c r="N17" s="176">
        <v>0</v>
      </c>
      <c r="O17" s="176"/>
      <c r="P17" s="181">
        <v>0</v>
      </c>
      <c r="Q17" s="181"/>
      <c r="R17" s="181">
        <v>0</v>
      </c>
      <c r="S17" s="181">
        <f>ROUND(F17*(P17),3)</f>
        <v>0</v>
      </c>
      <c r="T17" s="177"/>
      <c r="U17" s="177"/>
      <c r="V17" s="181">
        <f>ROUND(F17*(X17),3)</f>
        <v>6.3090000000000002</v>
      </c>
      <c r="X17">
        <v>5.0000000000000001E-3</v>
      </c>
      <c r="Z17">
        <v>0</v>
      </c>
    </row>
    <row r="18" spans="1:26" ht="24.95" customHeight="1" x14ac:dyDescent="0.25">
      <c r="A18" s="178"/>
      <c r="B18" s="173" t="s">
        <v>110</v>
      </c>
      <c r="C18" s="179" t="s">
        <v>111</v>
      </c>
      <c r="D18" s="173" t="s">
        <v>112</v>
      </c>
      <c r="E18" s="173" t="s">
        <v>109</v>
      </c>
      <c r="F18" s="174">
        <v>169.41149999999999</v>
      </c>
      <c r="G18" s="180"/>
      <c r="H18" s="180"/>
      <c r="I18" s="175">
        <f>ROUND(F18*(G18+H18),2)</f>
        <v>0</v>
      </c>
      <c r="J18" s="173">
        <f>ROUND(F18*(N18),2)</f>
        <v>0</v>
      </c>
      <c r="K18" s="176">
        <f>ROUND(F18*(O18),2)</f>
        <v>0</v>
      </c>
      <c r="L18" s="176">
        <f>ROUND(F18*(G18),2)</f>
        <v>0</v>
      </c>
      <c r="M18" s="176">
        <f>ROUND(F18*(H18),2)</f>
        <v>0</v>
      </c>
      <c r="N18" s="176">
        <v>0</v>
      </c>
      <c r="O18" s="176"/>
      <c r="P18" s="181">
        <v>0</v>
      </c>
      <c r="Q18" s="181"/>
      <c r="R18" s="181">
        <v>0</v>
      </c>
      <c r="S18" s="181">
        <f>ROUND(F18*(P18),3)</f>
        <v>0</v>
      </c>
      <c r="T18" s="177"/>
      <c r="U18" s="177"/>
      <c r="V18" s="181">
        <f>ROUND(F18*(X18),3)</f>
        <v>1.1859999999999999</v>
      </c>
      <c r="X18">
        <v>7.0000000000000001E-3</v>
      </c>
      <c r="Z18">
        <v>0</v>
      </c>
    </row>
    <row r="19" spans="1:26" ht="24.95" customHeight="1" x14ac:dyDescent="0.25">
      <c r="A19" s="178"/>
      <c r="B19" s="173" t="s">
        <v>89</v>
      </c>
      <c r="C19" s="179" t="s">
        <v>113</v>
      </c>
      <c r="D19" s="173" t="s">
        <v>114</v>
      </c>
      <c r="E19" s="173" t="s">
        <v>115</v>
      </c>
      <c r="F19" s="174">
        <v>42</v>
      </c>
      <c r="G19" s="180"/>
      <c r="H19" s="180"/>
      <c r="I19" s="175">
        <f>ROUND(F19*(G19+H19),2)</f>
        <v>0</v>
      </c>
      <c r="J19" s="173">
        <f>ROUND(F19*(N19),2)</f>
        <v>0</v>
      </c>
      <c r="K19" s="176">
        <f>ROUND(F19*(O19),2)</f>
        <v>0</v>
      </c>
      <c r="L19" s="176">
        <f>ROUND(F19*(G19),2)</f>
        <v>0</v>
      </c>
      <c r="M19" s="176">
        <f>ROUND(F19*(H19),2)</f>
        <v>0</v>
      </c>
      <c r="N19" s="176">
        <v>0</v>
      </c>
      <c r="O19" s="176"/>
      <c r="P19" s="181">
        <v>0</v>
      </c>
      <c r="Q19" s="181"/>
      <c r="R19" s="181">
        <v>0</v>
      </c>
      <c r="S19" s="181">
        <f>ROUND(F19*(P19),3)</f>
        <v>0</v>
      </c>
      <c r="T19" s="177"/>
      <c r="U19" s="177"/>
      <c r="V19" s="181">
        <f>ROUND(F19*(X19),3)</f>
        <v>0.158</v>
      </c>
      <c r="X19">
        <v>3.7699999999999999E-3</v>
      </c>
      <c r="Z19">
        <v>0</v>
      </c>
    </row>
    <row r="20" spans="1:26" ht="24.95" customHeight="1" x14ac:dyDescent="0.25">
      <c r="A20" s="178"/>
      <c r="B20" s="173" t="s">
        <v>89</v>
      </c>
      <c r="C20" s="179" t="s">
        <v>116</v>
      </c>
      <c r="D20" s="173" t="s">
        <v>117</v>
      </c>
      <c r="E20" s="173" t="s">
        <v>95</v>
      </c>
      <c r="F20" s="174">
        <v>9.4</v>
      </c>
      <c r="G20" s="180"/>
      <c r="H20" s="180"/>
      <c r="I20" s="175">
        <f>ROUND(F20*(G20+H20),2)</f>
        <v>0</v>
      </c>
      <c r="J20" s="173">
        <f>ROUND(F20*(N20),2)</f>
        <v>0</v>
      </c>
      <c r="K20" s="176">
        <f>ROUND(F20*(O20),2)</f>
        <v>0</v>
      </c>
      <c r="L20" s="176">
        <f>ROUND(F20*(G20),2)</f>
        <v>0</v>
      </c>
      <c r="M20" s="176">
        <f>ROUND(F20*(H20),2)</f>
        <v>0</v>
      </c>
      <c r="N20" s="176">
        <v>0</v>
      </c>
      <c r="O20" s="176"/>
      <c r="P20" s="181">
        <v>0</v>
      </c>
      <c r="Q20" s="181"/>
      <c r="R20" s="181">
        <v>0</v>
      </c>
      <c r="S20" s="181">
        <f>ROUND(F20*(P20),3)</f>
        <v>0</v>
      </c>
      <c r="T20" s="177"/>
      <c r="U20" s="177"/>
      <c r="V20" s="181">
        <f>ROUND(F20*(X20),3)</f>
        <v>1.9E-2</v>
      </c>
      <c r="X20">
        <v>2E-3</v>
      </c>
      <c r="Z20">
        <v>0</v>
      </c>
    </row>
    <row r="21" spans="1:26" x14ac:dyDescent="0.25">
      <c r="A21" s="147"/>
      <c r="B21" s="147"/>
      <c r="C21" s="172" t="s">
        <v>88</v>
      </c>
      <c r="D21" s="171" t="s">
        <v>66</v>
      </c>
      <c r="E21" s="147"/>
      <c r="F21" s="169"/>
      <c r="G21" s="151">
        <f>ROUND((SUM(L10:L20))/1,2)</f>
        <v>0</v>
      </c>
      <c r="H21" s="151">
        <f>ROUND((SUM(M10:M20))/1,2)</f>
        <v>0</v>
      </c>
      <c r="I21" s="151">
        <f>ROUND((SUM(I10:I20))/1,2)</f>
        <v>0</v>
      </c>
      <c r="J21" s="147"/>
      <c r="K21" s="147"/>
      <c r="L21" s="147">
        <f>ROUND((SUM(L10:L20))/1,2)</f>
        <v>0</v>
      </c>
      <c r="M21" s="147">
        <f>ROUND((SUM(M10:M20))/1,2)</f>
        <v>0</v>
      </c>
      <c r="N21" s="147"/>
      <c r="O21" s="147"/>
      <c r="P21" s="182"/>
      <c r="Q21" s="147"/>
      <c r="R21" s="147"/>
      <c r="S21" s="182">
        <f>ROUND((SUM(S10:S20))/1,2)</f>
        <v>0</v>
      </c>
      <c r="T21" s="135"/>
      <c r="U21" s="135"/>
      <c r="V21" s="182">
        <f>ROUND((SUM(V10:V20))/1,2)</f>
        <v>8.94</v>
      </c>
      <c r="W21" s="135"/>
      <c r="X21" s="135"/>
      <c r="Y21" s="135"/>
      <c r="Z21" s="135"/>
    </row>
    <row r="22" spans="1:26" x14ac:dyDescent="0.25">
      <c r="A22" s="2"/>
      <c r="B22" s="2"/>
      <c r="C22" s="2"/>
      <c r="D22" s="2"/>
      <c r="E22" s="2"/>
      <c r="F22" s="163"/>
      <c r="G22" s="164"/>
      <c r="H22" s="164"/>
      <c r="I22" s="164"/>
      <c r="J22" s="2"/>
      <c r="K22" s="2"/>
      <c r="L22" s="2"/>
      <c r="M22" s="2"/>
      <c r="N22" s="2"/>
      <c r="O22" s="2"/>
      <c r="P22" s="2"/>
      <c r="Q22" s="2"/>
      <c r="R22" s="2"/>
      <c r="S22" s="2"/>
      <c r="V22" s="2"/>
    </row>
    <row r="23" spans="1:26" x14ac:dyDescent="0.25">
      <c r="A23" s="147"/>
      <c r="B23" s="147"/>
      <c r="C23" s="147"/>
      <c r="D23" s="148" t="s">
        <v>65</v>
      </c>
      <c r="E23" s="147"/>
      <c r="F23" s="169"/>
      <c r="G23" s="151">
        <f>ROUND((SUM(L9:L22))/2,2)</f>
        <v>0</v>
      </c>
      <c r="H23" s="151">
        <f>ROUND((SUM(M9:M22))/2,2)</f>
        <v>0</v>
      </c>
      <c r="I23" s="151">
        <f>ROUND((SUM(I9:I22))/2,2)</f>
        <v>0</v>
      </c>
      <c r="J23" s="170"/>
      <c r="K23" s="147"/>
      <c r="L23" s="170">
        <f>ROUND((SUM(L9:L22))/2,2)</f>
        <v>0</v>
      </c>
      <c r="M23" s="170">
        <f>ROUND((SUM(M9:M22))/2,2)</f>
        <v>0</v>
      </c>
      <c r="N23" s="147"/>
      <c r="O23" s="147"/>
      <c r="P23" s="182"/>
      <c r="Q23" s="147"/>
      <c r="R23" s="147"/>
      <c r="S23" s="182">
        <f>ROUND((SUM(S9:S22))/2,2)</f>
        <v>0</v>
      </c>
      <c r="T23" s="135"/>
      <c r="U23" s="135"/>
      <c r="V23" s="182">
        <f>ROUND((SUM(V9:V22))/2,2)</f>
        <v>8.94</v>
      </c>
    </row>
    <row r="24" spans="1:26" x14ac:dyDescent="0.25">
      <c r="A24" s="2"/>
      <c r="B24" s="2"/>
      <c r="C24" s="2"/>
      <c r="D24" s="2"/>
      <c r="E24" s="2"/>
      <c r="F24" s="163"/>
      <c r="G24" s="164"/>
      <c r="H24" s="164"/>
      <c r="I24" s="164"/>
      <c r="J24" s="2"/>
      <c r="K24" s="2"/>
      <c r="L24" s="2"/>
      <c r="M24" s="2"/>
      <c r="N24" s="2"/>
      <c r="O24" s="2"/>
      <c r="P24" s="2"/>
      <c r="Q24" s="2"/>
      <c r="R24" s="2"/>
      <c r="S24" s="2"/>
      <c r="V24" s="2"/>
    </row>
    <row r="25" spans="1:26" x14ac:dyDescent="0.25">
      <c r="A25" s="147"/>
      <c r="B25" s="147"/>
      <c r="C25" s="147"/>
      <c r="D25" s="148" t="s">
        <v>67</v>
      </c>
      <c r="E25" s="147"/>
      <c r="F25" s="169"/>
      <c r="G25" s="170"/>
      <c r="H25" s="170"/>
      <c r="I25" s="170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35"/>
      <c r="U25" s="135"/>
      <c r="V25" s="147"/>
      <c r="W25" s="135"/>
      <c r="X25" s="135"/>
      <c r="Y25" s="135"/>
      <c r="Z25" s="135"/>
    </row>
    <row r="26" spans="1:26" x14ac:dyDescent="0.25">
      <c r="A26" s="147"/>
      <c r="B26" s="147"/>
      <c r="C26" s="172" t="s">
        <v>118</v>
      </c>
      <c r="D26" s="171" t="s">
        <v>68</v>
      </c>
      <c r="E26" s="147"/>
      <c r="F26" s="169"/>
      <c r="G26" s="170"/>
      <c r="H26" s="170"/>
      <c r="I26" s="170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35"/>
      <c r="U26" s="135"/>
      <c r="V26" s="147"/>
      <c r="W26" s="135"/>
      <c r="X26" s="135"/>
      <c r="Y26" s="135"/>
      <c r="Z26" s="135"/>
    </row>
    <row r="27" spans="1:26" ht="24.95" customHeight="1" x14ac:dyDescent="0.25">
      <c r="A27" s="178"/>
      <c r="B27" s="173" t="s">
        <v>119</v>
      </c>
      <c r="C27" s="179" t="s">
        <v>120</v>
      </c>
      <c r="D27" s="173" t="s">
        <v>121</v>
      </c>
      <c r="E27" s="173" t="s">
        <v>109</v>
      </c>
      <c r="F27" s="174">
        <v>42</v>
      </c>
      <c r="G27" s="180"/>
      <c r="H27" s="180"/>
      <c r="I27" s="175">
        <f>ROUND(F27*(G27+H27),2)</f>
        <v>0</v>
      </c>
      <c r="J27" s="173">
        <f>ROUND(F27*(N27),2)</f>
        <v>0</v>
      </c>
      <c r="K27" s="176">
        <f>ROUND(F27*(O27),2)</f>
        <v>0</v>
      </c>
      <c r="L27" s="176">
        <f>ROUND(F27*(G27),2)</f>
        <v>0</v>
      </c>
      <c r="M27" s="176">
        <f>ROUND(F27*(H27),2)</f>
        <v>0</v>
      </c>
      <c r="N27" s="176">
        <v>0</v>
      </c>
      <c r="O27" s="176"/>
      <c r="P27" s="181">
        <v>0</v>
      </c>
      <c r="Q27" s="181"/>
      <c r="R27" s="181">
        <v>0</v>
      </c>
      <c r="S27" s="181">
        <f>ROUND(F27*(P27),3)</f>
        <v>0</v>
      </c>
      <c r="T27" s="177"/>
      <c r="U27" s="177"/>
      <c r="V27" s="181">
        <f>ROUND(F27*(X27),3)</f>
        <v>0</v>
      </c>
      <c r="X27">
        <v>0</v>
      </c>
      <c r="Z27">
        <v>0</v>
      </c>
    </row>
    <row r="28" spans="1:26" ht="24.95" customHeight="1" x14ac:dyDescent="0.25">
      <c r="A28" s="178"/>
      <c r="B28" s="173" t="s">
        <v>119</v>
      </c>
      <c r="C28" s="179" t="s">
        <v>122</v>
      </c>
      <c r="D28" s="173" t="s">
        <v>123</v>
      </c>
      <c r="E28" s="173" t="s">
        <v>109</v>
      </c>
      <c r="F28" s="174">
        <v>1261.896</v>
      </c>
      <c r="G28" s="180"/>
      <c r="H28" s="180"/>
      <c r="I28" s="175">
        <f>ROUND(F28*(G28+H28),2)</f>
        <v>0</v>
      </c>
      <c r="J28" s="173">
        <f>ROUND(F28*(N28),2)</f>
        <v>0</v>
      </c>
      <c r="K28" s="176">
        <f>ROUND(F28*(O28),2)</f>
        <v>0</v>
      </c>
      <c r="L28" s="176">
        <f>ROUND(F28*(G28),2)</f>
        <v>0</v>
      </c>
      <c r="M28" s="176">
        <f>ROUND(F28*(H28),2)</f>
        <v>0</v>
      </c>
      <c r="N28" s="176">
        <v>0</v>
      </c>
      <c r="O28" s="176"/>
      <c r="P28" s="181">
        <v>0</v>
      </c>
      <c r="Q28" s="181"/>
      <c r="R28" s="181">
        <v>0</v>
      </c>
      <c r="S28" s="181">
        <f>ROUND(F28*(P28),3)</f>
        <v>0</v>
      </c>
      <c r="T28" s="177"/>
      <c r="U28" s="177"/>
      <c r="V28" s="181">
        <f>ROUND(F28*(X28),3)</f>
        <v>0</v>
      </c>
      <c r="X28">
        <v>0</v>
      </c>
      <c r="Z28">
        <v>0</v>
      </c>
    </row>
    <row r="29" spans="1:26" ht="24.95" customHeight="1" x14ac:dyDescent="0.25">
      <c r="A29" s="188"/>
      <c r="B29" s="183" t="s">
        <v>124</v>
      </c>
      <c r="C29" s="189" t="s">
        <v>125</v>
      </c>
      <c r="D29" s="183" t="s">
        <v>126</v>
      </c>
      <c r="E29" s="183" t="s">
        <v>127</v>
      </c>
      <c r="F29" s="184">
        <v>1.2075</v>
      </c>
      <c r="G29" s="190"/>
      <c r="H29" s="190"/>
      <c r="I29" s="185">
        <f>ROUND(F29*(G29+H29),2)</f>
        <v>0</v>
      </c>
      <c r="J29" s="183">
        <f>ROUND(F29*(N29),2)</f>
        <v>0</v>
      </c>
      <c r="K29" s="186">
        <f>ROUND(F29*(O29),2)</f>
        <v>0</v>
      </c>
      <c r="L29" s="186">
        <f>ROUND(F29*(G29),2)</f>
        <v>0</v>
      </c>
      <c r="M29" s="186">
        <f>ROUND(F29*(H29),2)</f>
        <v>0</v>
      </c>
      <c r="N29" s="186">
        <v>0</v>
      </c>
      <c r="O29" s="186"/>
      <c r="P29" s="191">
        <v>0.55000000000000004</v>
      </c>
      <c r="Q29" s="191"/>
      <c r="R29" s="191">
        <v>0.55000000000000004</v>
      </c>
      <c r="S29" s="191">
        <f>ROUND(F29*(P29),3)</f>
        <v>0.66400000000000003</v>
      </c>
      <c r="T29" s="187"/>
      <c r="U29" s="187"/>
      <c r="V29" s="191">
        <f>ROUND(F29*(X29),3)</f>
        <v>0</v>
      </c>
      <c r="X29">
        <v>0</v>
      </c>
      <c r="Z29">
        <v>0</v>
      </c>
    </row>
    <row r="30" spans="1:26" ht="24.95" customHeight="1" x14ac:dyDescent="0.25">
      <c r="A30" s="188"/>
      <c r="B30" s="183" t="s">
        <v>124</v>
      </c>
      <c r="C30" s="189" t="s">
        <v>125</v>
      </c>
      <c r="D30" s="183" t="s">
        <v>128</v>
      </c>
      <c r="E30" s="183" t="s">
        <v>127</v>
      </c>
      <c r="F30" s="184">
        <v>9.3006250000000001</v>
      </c>
      <c r="G30" s="190"/>
      <c r="H30" s="190"/>
      <c r="I30" s="185">
        <f>ROUND(F30*(G30+H30),2)</f>
        <v>0</v>
      </c>
      <c r="J30" s="183">
        <f>ROUND(F30*(N30),2)</f>
        <v>0</v>
      </c>
      <c r="K30" s="186">
        <f>ROUND(F30*(O30),2)</f>
        <v>0</v>
      </c>
      <c r="L30" s="186">
        <f>ROUND(F30*(G30),2)</f>
        <v>0</v>
      </c>
      <c r="M30" s="186">
        <f>ROUND(F30*(H30),2)</f>
        <v>0</v>
      </c>
      <c r="N30" s="186">
        <v>0</v>
      </c>
      <c r="O30" s="186"/>
      <c r="P30" s="191">
        <v>0.55000000000000004</v>
      </c>
      <c r="Q30" s="191"/>
      <c r="R30" s="191">
        <v>0.55000000000000004</v>
      </c>
      <c r="S30" s="191">
        <f>ROUND(F30*(P30),3)</f>
        <v>5.1150000000000002</v>
      </c>
      <c r="T30" s="187"/>
      <c r="U30" s="187"/>
      <c r="V30" s="191">
        <f>ROUND(F30*(X30),3)</f>
        <v>0</v>
      </c>
      <c r="X30">
        <v>0</v>
      </c>
      <c r="Z30">
        <v>0</v>
      </c>
    </row>
    <row r="31" spans="1:26" ht="24.95" customHeight="1" x14ac:dyDescent="0.25">
      <c r="A31" s="178"/>
      <c r="B31" s="173" t="s">
        <v>119</v>
      </c>
      <c r="C31" s="179" t="s">
        <v>129</v>
      </c>
      <c r="D31" s="173" t="s">
        <v>130</v>
      </c>
      <c r="E31" s="173" t="s">
        <v>127</v>
      </c>
      <c r="F31" s="174">
        <v>9.1374999999999993</v>
      </c>
      <c r="G31" s="180"/>
      <c r="H31" s="180"/>
      <c r="I31" s="175">
        <f>ROUND(F31*(G31+H31),2)</f>
        <v>0</v>
      </c>
      <c r="J31" s="173">
        <f>ROUND(F31*(N31),2)</f>
        <v>0</v>
      </c>
      <c r="K31" s="176">
        <f>ROUND(F31*(O31),2)</f>
        <v>0</v>
      </c>
      <c r="L31" s="176">
        <f>ROUND(F31*(G31),2)</f>
        <v>0</v>
      </c>
      <c r="M31" s="176">
        <f>ROUND(F31*(H31),2)</f>
        <v>0</v>
      </c>
      <c r="N31" s="176">
        <v>0</v>
      </c>
      <c r="O31" s="176"/>
      <c r="P31" s="181">
        <v>2.3099999999999999E-2</v>
      </c>
      <c r="Q31" s="181"/>
      <c r="R31" s="181">
        <v>2.3099999999999999E-2</v>
      </c>
      <c r="S31" s="181">
        <f>ROUND(F31*(P31),3)</f>
        <v>0.21099999999999999</v>
      </c>
      <c r="T31" s="177"/>
      <c r="U31" s="177"/>
      <c r="V31" s="181">
        <f>ROUND(F31*(X31),3)</f>
        <v>0</v>
      </c>
      <c r="X31">
        <v>0</v>
      </c>
      <c r="Z31">
        <v>0</v>
      </c>
    </row>
    <row r="32" spans="1:26" ht="24.95" customHeight="1" x14ac:dyDescent="0.25">
      <c r="A32" s="178"/>
      <c r="B32" s="173" t="s">
        <v>119</v>
      </c>
      <c r="C32" s="179" t="s">
        <v>131</v>
      </c>
      <c r="D32" s="173" t="s">
        <v>132</v>
      </c>
      <c r="E32" s="173" t="s">
        <v>133</v>
      </c>
      <c r="F32" s="174">
        <v>5.6890040304405494</v>
      </c>
      <c r="G32" s="180"/>
      <c r="H32" s="180"/>
      <c r="I32" s="175">
        <f>ROUND(F32*(G32+H32),2)</f>
        <v>0</v>
      </c>
      <c r="J32" s="173">
        <f>ROUND(F32*(N32),2)</f>
        <v>0</v>
      </c>
      <c r="K32" s="176">
        <f>ROUND(F32*(O32),2)</f>
        <v>0</v>
      </c>
      <c r="L32" s="176">
        <f>ROUND(F32*(G32),2)</f>
        <v>0</v>
      </c>
      <c r="M32" s="176">
        <f>ROUND(F32*(H32),2)</f>
        <v>0</v>
      </c>
      <c r="N32" s="176">
        <v>0</v>
      </c>
      <c r="O32" s="176"/>
      <c r="P32" s="181">
        <v>0</v>
      </c>
      <c r="Q32" s="181"/>
      <c r="R32" s="181">
        <v>0</v>
      </c>
      <c r="S32" s="181">
        <f>ROUND(F32*(P32),3)</f>
        <v>0</v>
      </c>
      <c r="T32" s="177"/>
      <c r="U32" s="177"/>
      <c r="V32" s="181">
        <f>ROUND(F32*(X32),3)</f>
        <v>0</v>
      </c>
      <c r="X32">
        <v>0</v>
      </c>
      <c r="Z32">
        <v>0</v>
      </c>
    </row>
    <row r="33" spans="1:26" x14ac:dyDescent="0.25">
      <c r="A33" s="147"/>
      <c r="B33" s="147"/>
      <c r="C33" s="172" t="s">
        <v>118</v>
      </c>
      <c r="D33" s="171" t="s">
        <v>68</v>
      </c>
      <c r="E33" s="147"/>
      <c r="F33" s="169"/>
      <c r="G33" s="151">
        <f>ROUND((SUM(L26:L32))/1,2)</f>
        <v>0</v>
      </c>
      <c r="H33" s="151">
        <f>ROUND((SUM(M26:M32))/1,2)</f>
        <v>0</v>
      </c>
      <c r="I33" s="151">
        <f>ROUND((SUM(I26:I32))/1,2)</f>
        <v>0</v>
      </c>
      <c r="J33" s="147"/>
      <c r="K33" s="147"/>
      <c r="L33" s="147">
        <f>ROUND((SUM(L26:L32))/1,2)</f>
        <v>0</v>
      </c>
      <c r="M33" s="147">
        <f>ROUND((SUM(M26:M32))/1,2)</f>
        <v>0</v>
      </c>
      <c r="N33" s="147"/>
      <c r="O33" s="147"/>
      <c r="P33" s="182"/>
      <c r="Q33" s="147"/>
      <c r="R33" s="147"/>
      <c r="S33" s="182">
        <f>ROUND((SUM(S26:S32))/1,2)</f>
        <v>5.99</v>
      </c>
      <c r="T33" s="135"/>
      <c r="U33" s="135"/>
      <c r="V33" s="182">
        <f>ROUND((SUM(V26:V32))/1,2)</f>
        <v>0</v>
      </c>
      <c r="W33" s="135"/>
      <c r="X33" s="135"/>
      <c r="Y33" s="135"/>
      <c r="Z33" s="135"/>
    </row>
    <row r="34" spans="1:26" x14ac:dyDescent="0.25">
      <c r="A34" s="2"/>
      <c r="B34" s="2"/>
      <c r="C34" s="2"/>
      <c r="D34" s="2"/>
      <c r="E34" s="2"/>
      <c r="F34" s="163"/>
      <c r="G34" s="164"/>
      <c r="H34" s="164"/>
      <c r="I34" s="164"/>
      <c r="J34" s="2"/>
      <c r="K34" s="2"/>
      <c r="L34" s="2"/>
      <c r="M34" s="2"/>
      <c r="N34" s="2"/>
      <c r="O34" s="2"/>
      <c r="P34" s="2"/>
      <c r="Q34" s="2"/>
      <c r="R34" s="2"/>
      <c r="S34" s="2"/>
      <c r="V34" s="2"/>
    </row>
    <row r="35" spans="1:26" x14ac:dyDescent="0.25">
      <c r="A35" s="147"/>
      <c r="B35" s="147"/>
      <c r="C35" s="172" t="s">
        <v>134</v>
      </c>
      <c r="D35" s="171" t="s">
        <v>69</v>
      </c>
      <c r="E35" s="147"/>
      <c r="F35" s="169"/>
      <c r="G35" s="170"/>
      <c r="H35" s="170"/>
      <c r="I35" s="170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35"/>
      <c r="U35" s="135"/>
      <c r="V35" s="147"/>
      <c r="W35" s="135"/>
      <c r="X35" s="135"/>
      <c r="Y35" s="135"/>
      <c r="Z35" s="135"/>
    </row>
    <row r="36" spans="1:26" ht="24.95" customHeight="1" x14ac:dyDescent="0.25">
      <c r="A36" s="178"/>
      <c r="B36" s="173" t="s">
        <v>135</v>
      </c>
      <c r="C36" s="179" t="s">
        <v>136</v>
      </c>
      <c r="D36" s="173" t="s">
        <v>137</v>
      </c>
      <c r="E36" s="173" t="s">
        <v>95</v>
      </c>
      <c r="F36" s="174">
        <v>92.8</v>
      </c>
      <c r="G36" s="180"/>
      <c r="H36" s="180"/>
      <c r="I36" s="175">
        <f>ROUND(F36*(G36+H36),2)</f>
        <v>0</v>
      </c>
      <c r="J36" s="173">
        <f>ROUND(F36*(N36),2)</f>
        <v>0</v>
      </c>
      <c r="K36" s="176">
        <f>ROUND(F36*(O36),2)</f>
        <v>0</v>
      </c>
      <c r="L36" s="176">
        <f>ROUND(F36*(G36),2)</f>
        <v>0</v>
      </c>
      <c r="M36" s="176">
        <f>ROUND(F36*(H36),2)</f>
        <v>0</v>
      </c>
      <c r="N36" s="176">
        <v>0</v>
      </c>
      <c r="O36" s="176"/>
      <c r="P36" s="181">
        <v>6.6800000000000002E-3</v>
      </c>
      <c r="Q36" s="181"/>
      <c r="R36" s="181">
        <v>6.6800000000000002E-3</v>
      </c>
      <c r="S36" s="181">
        <f>ROUND(F36*(P36),3)</f>
        <v>0.62</v>
      </c>
      <c r="T36" s="177"/>
      <c r="U36" s="177"/>
      <c r="V36" s="181">
        <f>ROUND(F36*(X36),3)</f>
        <v>0</v>
      </c>
      <c r="X36">
        <v>0</v>
      </c>
      <c r="Z36">
        <v>0</v>
      </c>
    </row>
    <row r="37" spans="1:26" ht="24.95" customHeight="1" x14ac:dyDescent="0.25">
      <c r="A37" s="178"/>
      <c r="B37" s="173" t="s">
        <v>138</v>
      </c>
      <c r="C37" s="179" t="s">
        <v>139</v>
      </c>
      <c r="D37" s="173" t="s">
        <v>140</v>
      </c>
      <c r="E37" s="173" t="s">
        <v>141</v>
      </c>
      <c r="F37" s="174">
        <v>5</v>
      </c>
      <c r="G37" s="180"/>
      <c r="H37" s="180"/>
      <c r="I37" s="175">
        <f>ROUND(F37*(G37+H37),2)</f>
        <v>0</v>
      </c>
      <c r="J37" s="173">
        <f>ROUND(F37*(N37),2)</f>
        <v>0</v>
      </c>
      <c r="K37" s="176">
        <f>ROUND(F37*(O37),2)</f>
        <v>0</v>
      </c>
      <c r="L37" s="176">
        <f>ROUND(F37*(G37),2)</f>
        <v>0</v>
      </c>
      <c r="M37" s="176">
        <f>ROUND(F37*(H37),2)</f>
        <v>0</v>
      </c>
      <c r="N37" s="176">
        <v>0</v>
      </c>
      <c r="O37" s="176"/>
      <c r="P37" s="181">
        <v>5.8576879999999998E-3</v>
      </c>
      <c r="Q37" s="181"/>
      <c r="R37" s="181">
        <v>5.8576879999999998E-3</v>
      </c>
      <c r="S37" s="181">
        <f>ROUND(F37*(P37),3)</f>
        <v>2.9000000000000001E-2</v>
      </c>
      <c r="T37" s="177"/>
      <c r="U37" s="177"/>
      <c r="V37" s="181">
        <f>ROUND(F37*(X37),3)</f>
        <v>0</v>
      </c>
      <c r="X37">
        <v>0</v>
      </c>
      <c r="Z37">
        <v>0</v>
      </c>
    </row>
    <row r="38" spans="1:26" ht="35.1" customHeight="1" x14ac:dyDescent="0.25">
      <c r="A38" s="178"/>
      <c r="B38" s="173" t="s">
        <v>138</v>
      </c>
      <c r="C38" s="179" t="s">
        <v>142</v>
      </c>
      <c r="D38" s="173" t="s">
        <v>143</v>
      </c>
      <c r="E38" s="173" t="s">
        <v>115</v>
      </c>
      <c r="F38" s="174">
        <v>85.6</v>
      </c>
      <c r="G38" s="180"/>
      <c r="H38" s="180"/>
      <c r="I38" s="175">
        <f>ROUND(F38*(G38+H38),2)</f>
        <v>0</v>
      </c>
      <c r="J38" s="173">
        <f>ROUND(F38*(N38),2)</f>
        <v>0</v>
      </c>
      <c r="K38" s="176">
        <f>ROUND(F38*(O38),2)</f>
        <v>0</v>
      </c>
      <c r="L38" s="176">
        <f>ROUND(F38*(G38),2)</f>
        <v>0</v>
      </c>
      <c r="M38" s="176">
        <f>ROUND(F38*(H38),2)</f>
        <v>0</v>
      </c>
      <c r="N38" s="176">
        <v>0</v>
      </c>
      <c r="O38" s="176"/>
      <c r="P38" s="181">
        <v>3.0753667200000001E-3</v>
      </c>
      <c r="Q38" s="181"/>
      <c r="R38" s="181">
        <v>3.0753667200000001E-3</v>
      </c>
      <c r="S38" s="181">
        <f>ROUND(F38*(P38),3)</f>
        <v>0.26300000000000001</v>
      </c>
      <c r="T38" s="177"/>
      <c r="U38" s="177"/>
      <c r="V38" s="181">
        <f>ROUND(F38*(X38),3)</f>
        <v>0</v>
      </c>
      <c r="X38">
        <v>0</v>
      </c>
      <c r="Z38">
        <v>0</v>
      </c>
    </row>
    <row r="39" spans="1:26" ht="24.95" customHeight="1" x14ac:dyDescent="0.25">
      <c r="A39" s="178"/>
      <c r="B39" s="173" t="s">
        <v>135</v>
      </c>
      <c r="C39" s="179" t="s">
        <v>144</v>
      </c>
      <c r="D39" s="173" t="s">
        <v>145</v>
      </c>
      <c r="E39" s="173" t="s">
        <v>95</v>
      </c>
      <c r="F39" s="174">
        <v>66.900000000000006</v>
      </c>
      <c r="G39" s="180"/>
      <c r="H39" s="180"/>
      <c r="I39" s="175">
        <f>ROUND(F39*(G39+H39),2)</f>
        <v>0</v>
      </c>
      <c r="J39" s="173">
        <f>ROUND(F39*(N39),2)</f>
        <v>0</v>
      </c>
      <c r="K39" s="176">
        <f>ROUND(F39*(O39),2)</f>
        <v>0</v>
      </c>
      <c r="L39" s="176">
        <f>ROUND(F39*(G39),2)</f>
        <v>0</v>
      </c>
      <c r="M39" s="176">
        <f>ROUND(F39*(H39),2)</f>
        <v>0</v>
      </c>
      <c r="N39" s="176">
        <v>0</v>
      </c>
      <c r="O39" s="176"/>
      <c r="P39" s="181">
        <v>0</v>
      </c>
      <c r="Q39" s="181"/>
      <c r="R39" s="181">
        <v>0</v>
      </c>
      <c r="S39" s="181">
        <f>ROUND(F39*(P39),3)</f>
        <v>0</v>
      </c>
      <c r="T39" s="177"/>
      <c r="U39" s="177"/>
      <c r="V39" s="181">
        <f>ROUND(F39*(X39),3)</f>
        <v>0</v>
      </c>
      <c r="X39">
        <v>0</v>
      </c>
      <c r="Z39">
        <v>0</v>
      </c>
    </row>
    <row r="40" spans="1:26" ht="24.95" customHeight="1" x14ac:dyDescent="0.25">
      <c r="A40" s="178"/>
      <c r="B40" s="173" t="s">
        <v>138</v>
      </c>
      <c r="C40" s="179" t="s">
        <v>146</v>
      </c>
      <c r="D40" s="173" t="s">
        <v>147</v>
      </c>
      <c r="E40" s="173" t="s">
        <v>141</v>
      </c>
      <c r="F40" s="174">
        <v>6</v>
      </c>
      <c r="G40" s="180"/>
      <c r="H40" s="180"/>
      <c r="I40" s="175">
        <f>ROUND(F40*(G40+H40),2)</f>
        <v>0</v>
      </c>
      <c r="J40" s="173">
        <f>ROUND(F40*(N40),2)</f>
        <v>0</v>
      </c>
      <c r="K40" s="176">
        <f>ROUND(F40*(O40),2)</f>
        <v>0</v>
      </c>
      <c r="L40" s="176">
        <f>ROUND(F40*(G40),2)</f>
        <v>0</v>
      </c>
      <c r="M40" s="176">
        <f>ROUND(F40*(H40),2)</f>
        <v>0</v>
      </c>
      <c r="N40" s="176">
        <v>0</v>
      </c>
      <c r="O40" s="176"/>
      <c r="P40" s="181">
        <v>1.6525839999999999E-3</v>
      </c>
      <c r="Q40" s="181"/>
      <c r="R40" s="181">
        <v>1.6525839999999999E-3</v>
      </c>
      <c r="S40" s="181">
        <f>ROUND(F40*(P40),3)</f>
        <v>0.01</v>
      </c>
      <c r="T40" s="177"/>
      <c r="U40" s="177"/>
      <c r="V40" s="181">
        <f>ROUND(F40*(X40),3)</f>
        <v>0</v>
      </c>
      <c r="X40">
        <v>0</v>
      </c>
      <c r="Z40">
        <v>0</v>
      </c>
    </row>
    <row r="41" spans="1:26" ht="35.1" customHeight="1" x14ac:dyDescent="0.25">
      <c r="A41" s="178"/>
      <c r="B41" s="173" t="s">
        <v>138</v>
      </c>
      <c r="C41" s="179" t="s">
        <v>148</v>
      </c>
      <c r="D41" s="173" t="s">
        <v>149</v>
      </c>
      <c r="E41" s="173" t="s">
        <v>115</v>
      </c>
      <c r="F41" s="174">
        <v>24</v>
      </c>
      <c r="G41" s="180"/>
      <c r="H41" s="180"/>
      <c r="I41" s="175">
        <f>ROUND(F41*(G41+H41),2)</f>
        <v>0</v>
      </c>
      <c r="J41" s="173">
        <f>ROUND(F41*(N41),2)</f>
        <v>0</v>
      </c>
      <c r="K41" s="176">
        <f>ROUND(F41*(O41),2)</f>
        <v>0</v>
      </c>
      <c r="L41" s="176">
        <f>ROUND(F41*(G41),2)</f>
        <v>0</v>
      </c>
      <c r="M41" s="176">
        <f>ROUND(F41*(H41),2)</f>
        <v>0</v>
      </c>
      <c r="N41" s="176">
        <v>0</v>
      </c>
      <c r="O41" s="176"/>
      <c r="P41" s="181">
        <v>3.09995134E-3</v>
      </c>
      <c r="Q41" s="181"/>
      <c r="R41" s="181">
        <v>3.09995134E-3</v>
      </c>
      <c r="S41" s="181">
        <f>ROUND(F41*(P41),3)</f>
        <v>7.3999999999999996E-2</v>
      </c>
      <c r="T41" s="177"/>
      <c r="U41" s="177"/>
      <c r="V41" s="181">
        <f>ROUND(F41*(X41),3)</f>
        <v>0</v>
      </c>
      <c r="X41">
        <v>0</v>
      </c>
      <c r="Z41">
        <v>0</v>
      </c>
    </row>
    <row r="42" spans="1:26" ht="24.95" customHeight="1" x14ac:dyDescent="0.25">
      <c r="A42" s="178"/>
      <c r="B42" s="173" t="s">
        <v>135</v>
      </c>
      <c r="C42" s="179" t="s">
        <v>150</v>
      </c>
      <c r="D42" s="173" t="s">
        <v>151</v>
      </c>
      <c r="E42" s="173" t="s">
        <v>95</v>
      </c>
      <c r="F42" s="174">
        <v>42</v>
      </c>
      <c r="G42" s="180"/>
      <c r="H42" s="180"/>
      <c r="I42" s="175">
        <f>ROUND(F42*(G42+H42),2)</f>
        <v>0</v>
      </c>
      <c r="J42" s="173">
        <f>ROUND(F42*(N42),2)</f>
        <v>0</v>
      </c>
      <c r="K42" s="176">
        <f>ROUND(F42*(O42),2)</f>
        <v>0</v>
      </c>
      <c r="L42" s="176">
        <f>ROUND(F42*(G42),2)</f>
        <v>0</v>
      </c>
      <c r="M42" s="176">
        <f>ROUND(F42*(H42),2)</f>
        <v>0</v>
      </c>
      <c r="N42" s="176">
        <v>0</v>
      </c>
      <c r="O42" s="176"/>
      <c r="P42" s="181">
        <v>7.4200000000000004E-3</v>
      </c>
      <c r="Q42" s="181"/>
      <c r="R42" s="181">
        <v>7.4200000000000004E-3</v>
      </c>
      <c r="S42" s="181">
        <f>ROUND(F42*(P42),3)</f>
        <v>0.312</v>
      </c>
      <c r="T42" s="177"/>
      <c r="U42" s="177"/>
      <c r="V42" s="181">
        <f>ROUND(F42*(X42),3)</f>
        <v>0</v>
      </c>
      <c r="X42">
        <v>0</v>
      </c>
      <c r="Z42">
        <v>0</v>
      </c>
    </row>
    <row r="43" spans="1:26" ht="24.95" customHeight="1" x14ac:dyDescent="0.25">
      <c r="A43" s="178"/>
      <c r="B43" s="173" t="s">
        <v>135</v>
      </c>
      <c r="C43" s="179" t="s">
        <v>152</v>
      </c>
      <c r="D43" s="173" t="s">
        <v>153</v>
      </c>
      <c r="E43" s="173" t="s">
        <v>95</v>
      </c>
      <c r="F43" s="174">
        <v>58.8</v>
      </c>
      <c r="G43" s="180"/>
      <c r="H43" s="180"/>
      <c r="I43" s="175">
        <f>ROUND(F43*(G43+H43),2)</f>
        <v>0</v>
      </c>
      <c r="J43" s="173">
        <f>ROUND(F43*(N43),2)</f>
        <v>0</v>
      </c>
      <c r="K43" s="176">
        <f>ROUND(F43*(O43),2)</f>
        <v>0</v>
      </c>
      <c r="L43" s="176">
        <f>ROUND(F43*(G43),2)</f>
        <v>0</v>
      </c>
      <c r="M43" s="176">
        <f>ROUND(F43*(H43),2)</f>
        <v>0</v>
      </c>
      <c r="N43" s="176">
        <v>0</v>
      </c>
      <c r="O43" s="176"/>
      <c r="P43" s="181">
        <v>4.7200000000000002E-3</v>
      </c>
      <c r="Q43" s="181"/>
      <c r="R43" s="181">
        <v>4.7200000000000002E-3</v>
      </c>
      <c r="S43" s="181">
        <f>ROUND(F43*(P43),3)</f>
        <v>0.27800000000000002</v>
      </c>
      <c r="T43" s="177"/>
      <c r="U43" s="177"/>
      <c r="V43" s="181">
        <f>ROUND(F43*(X43),3)</f>
        <v>0</v>
      </c>
      <c r="X43">
        <v>0</v>
      </c>
      <c r="Z43">
        <v>0</v>
      </c>
    </row>
    <row r="44" spans="1:26" ht="24.95" customHeight="1" x14ac:dyDescent="0.25">
      <c r="A44" s="178"/>
      <c r="B44" s="173" t="s">
        <v>138</v>
      </c>
      <c r="C44" s="179" t="s">
        <v>154</v>
      </c>
      <c r="D44" s="173" t="s">
        <v>155</v>
      </c>
      <c r="E44" s="173" t="s">
        <v>95</v>
      </c>
      <c r="F44" s="174">
        <v>8</v>
      </c>
      <c r="G44" s="180"/>
      <c r="H44" s="180"/>
      <c r="I44" s="175">
        <f>ROUND(F44*(G44+H44),2)</f>
        <v>0</v>
      </c>
      <c r="J44" s="173">
        <f>ROUND(F44*(N44),2)</f>
        <v>0</v>
      </c>
      <c r="K44" s="176">
        <f>ROUND(F44*(O44),2)</f>
        <v>0</v>
      </c>
      <c r="L44" s="176">
        <f>ROUND(F44*(G44),2)</f>
        <v>0</v>
      </c>
      <c r="M44" s="176">
        <f>ROUND(F44*(H44),2)</f>
        <v>0</v>
      </c>
      <c r="N44" s="176">
        <v>0</v>
      </c>
      <c r="O44" s="176"/>
      <c r="P44" s="181">
        <v>2.3602392000000002E-3</v>
      </c>
      <c r="Q44" s="181"/>
      <c r="R44" s="181">
        <v>2.3602392000000002E-3</v>
      </c>
      <c r="S44" s="181">
        <f>ROUND(F44*(P44),3)</f>
        <v>1.9E-2</v>
      </c>
      <c r="T44" s="177"/>
      <c r="U44" s="177"/>
      <c r="V44" s="181">
        <f>ROUND(F44*(X44),3)</f>
        <v>0</v>
      </c>
      <c r="X44">
        <v>0</v>
      </c>
      <c r="Z44">
        <v>0</v>
      </c>
    </row>
    <row r="45" spans="1:26" ht="24.95" customHeight="1" x14ac:dyDescent="0.25">
      <c r="A45" s="178"/>
      <c r="B45" s="173" t="s">
        <v>156</v>
      </c>
      <c r="C45" s="179" t="s">
        <v>157</v>
      </c>
      <c r="D45" s="173" t="s">
        <v>158</v>
      </c>
      <c r="E45" s="173" t="s">
        <v>133</v>
      </c>
      <c r="F45" s="174">
        <v>2.2974823969086797</v>
      </c>
      <c r="G45" s="180"/>
      <c r="H45" s="180"/>
      <c r="I45" s="175">
        <f>ROUND(F45*(G45+H45),2)</f>
        <v>0</v>
      </c>
      <c r="J45" s="173">
        <f>ROUND(F45*(N45),2)</f>
        <v>0</v>
      </c>
      <c r="K45" s="176">
        <f>ROUND(F45*(O45),2)</f>
        <v>0</v>
      </c>
      <c r="L45" s="176">
        <f>ROUND(F45*(G45),2)</f>
        <v>0</v>
      </c>
      <c r="M45" s="176">
        <f>ROUND(F45*(H45),2)</f>
        <v>0</v>
      </c>
      <c r="N45" s="176">
        <v>0</v>
      </c>
      <c r="O45" s="176"/>
      <c r="P45" s="181">
        <v>0</v>
      </c>
      <c r="Q45" s="181"/>
      <c r="R45" s="181">
        <v>0</v>
      </c>
      <c r="S45" s="181">
        <f>ROUND(F45*(P45),3)</f>
        <v>0</v>
      </c>
      <c r="T45" s="177"/>
      <c r="U45" s="177"/>
      <c r="V45" s="181">
        <f>ROUND(F45*(X45),3)</f>
        <v>0</v>
      </c>
      <c r="X45">
        <v>0</v>
      </c>
      <c r="Z45">
        <v>0</v>
      </c>
    </row>
    <row r="46" spans="1:26" x14ac:dyDescent="0.25">
      <c r="A46" s="147"/>
      <c r="B46" s="147"/>
      <c r="C46" s="172" t="s">
        <v>134</v>
      </c>
      <c r="D46" s="171" t="s">
        <v>69</v>
      </c>
      <c r="E46" s="147"/>
      <c r="F46" s="169"/>
      <c r="G46" s="151">
        <f>ROUND((SUM(L35:L45))/1,2)</f>
        <v>0</v>
      </c>
      <c r="H46" s="151">
        <f>ROUND((SUM(M35:M45))/1,2)</f>
        <v>0</v>
      </c>
      <c r="I46" s="151">
        <f>ROUND((SUM(I35:I45))/1,2)</f>
        <v>0</v>
      </c>
      <c r="J46" s="147"/>
      <c r="K46" s="147"/>
      <c r="L46" s="147">
        <f>ROUND((SUM(L35:L45))/1,2)</f>
        <v>0</v>
      </c>
      <c r="M46" s="147">
        <f>ROUND((SUM(M35:M45))/1,2)</f>
        <v>0</v>
      </c>
      <c r="N46" s="147"/>
      <c r="O46" s="147"/>
      <c r="P46" s="182"/>
      <c r="Q46" s="147"/>
      <c r="R46" s="147"/>
      <c r="S46" s="182">
        <f>ROUND((SUM(S35:S45))/1,2)</f>
        <v>1.61</v>
      </c>
      <c r="T46" s="135"/>
      <c r="U46" s="135"/>
      <c r="V46" s="182">
        <f>ROUND((SUM(V35:V45))/1,2)</f>
        <v>0</v>
      </c>
      <c r="W46" s="135"/>
      <c r="X46" s="135"/>
      <c r="Y46" s="135"/>
      <c r="Z46" s="135"/>
    </row>
    <row r="47" spans="1:26" x14ac:dyDescent="0.25">
      <c r="A47" s="2"/>
      <c r="B47" s="2"/>
      <c r="C47" s="2"/>
      <c r="D47" s="2"/>
      <c r="E47" s="2"/>
      <c r="F47" s="163"/>
      <c r="G47" s="164"/>
      <c r="H47" s="164"/>
      <c r="I47" s="164"/>
      <c r="J47" s="2"/>
      <c r="K47" s="2"/>
      <c r="L47" s="2"/>
      <c r="M47" s="2"/>
      <c r="N47" s="2"/>
      <c r="O47" s="2"/>
      <c r="P47" s="2"/>
      <c r="Q47" s="2"/>
      <c r="R47" s="2"/>
      <c r="S47" s="2"/>
      <c r="V47" s="2"/>
    </row>
    <row r="48" spans="1:26" x14ac:dyDescent="0.25">
      <c r="A48" s="147"/>
      <c r="B48" s="147"/>
      <c r="C48" s="172" t="s">
        <v>159</v>
      </c>
      <c r="D48" s="171" t="s">
        <v>70</v>
      </c>
      <c r="E48" s="147"/>
      <c r="F48" s="169"/>
      <c r="G48" s="170"/>
      <c r="H48" s="170"/>
      <c r="I48" s="170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35"/>
      <c r="U48" s="135"/>
      <c r="V48" s="147"/>
      <c r="W48" s="135"/>
      <c r="X48" s="135"/>
      <c r="Y48" s="135"/>
      <c r="Z48" s="135"/>
    </row>
    <row r="49" spans="1:26" ht="35.1" customHeight="1" x14ac:dyDescent="0.25">
      <c r="A49" s="178"/>
      <c r="B49" s="173" t="s">
        <v>100</v>
      </c>
      <c r="C49" s="179" t="s">
        <v>160</v>
      </c>
      <c r="D49" s="173" t="s">
        <v>161</v>
      </c>
      <c r="E49" s="173" t="s">
        <v>103</v>
      </c>
      <c r="F49" s="174">
        <v>7.0913807999999996</v>
      </c>
      <c r="G49" s="180"/>
      <c r="H49" s="180"/>
      <c r="I49" s="175">
        <f>ROUND(F49*(G49+H49),2)</f>
        <v>0</v>
      </c>
      <c r="J49" s="173">
        <f>ROUND(F49*(N49),2)</f>
        <v>0</v>
      </c>
      <c r="K49" s="176">
        <f>ROUND(F49*(O49),2)</f>
        <v>0</v>
      </c>
      <c r="L49" s="176">
        <f>ROUND(F49*(G49),2)</f>
        <v>0</v>
      </c>
      <c r="M49" s="176">
        <f>ROUND(F49*(H49),2)</f>
        <v>0</v>
      </c>
      <c r="N49" s="176">
        <v>0</v>
      </c>
      <c r="O49" s="176"/>
      <c r="P49" s="181">
        <v>0</v>
      </c>
      <c r="Q49" s="181"/>
      <c r="R49" s="181">
        <v>0</v>
      </c>
      <c r="S49" s="181">
        <f>ROUND(F49*(P49),3)</f>
        <v>0</v>
      </c>
      <c r="T49" s="177"/>
      <c r="U49" s="177"/>
      <c r="V49" s="181">
        <f>ROUND(F49*(X49),3)</f>
        <v>0</v>
      </c>
      <c r="X49">
        <v>0</v>
      </c>
      <c r="Z49">
        <v>0</v>
      </c>
    </row>
    <row r="50" spans="1:26" ht="24.95" customHeight="1" x14ac:dyDescent="0.25">
      <c r="A50" s="178"/>
      <c r="B50" s="173" t="s">
        <v>100</v>
      </c>
      <c r="C50" s="179" t="s">
        <v>101</v>
      </c>
      <c r="D50" s="173" t="s">
        <v>102</v>
      </c>
      <c r="E50" s="173" t="s">
        <v>103</v>
      </c>
      <c r="F50" s="174">
        <v>7.0910000000000002</v>
      </c>
      <c r="G50" s="180"/>
      <c r="H50" s="180"/>
      <c r="I50" s="175">
        <f>ROUND(F50*(G50+H50),2)</f>
        <v>0</v>
      </c>
      <c r="J50" s="173">
        <f>ROUND(F50*(N50),2)</f>
        <v>0</v>
      </c>
      <c r="K50" s="176">
        <f>ROUND(F50*(O50),2)</f>
        <v>0</v>
      </c>
      <c r="L50" s="176">
        <f>ROUND(F50*(G50),2)</f>
        <v>0</v>
      </c>
      <c r="M50" s="176">
        <f>ROUND(F50*(H50),2)</f>
        <v>0</v>
      </c>
      <c r="N50" s="176">
        <v>0</v>
      </c>
      <c r="O50" s="176"/>
      <c r="P50" s="181">
        <v>0</v>
      </c>
      <c r="Q50" s="181"/>
      <c r="R50" s="181">
        <v>0</v>
      </c>
      <c r="S50" s="181">
        <f>ROUND(F50*(P50),3)</f>
        <v>0</v>
      </c>
      <c r="T50" s="177"/>
      <c r="U50" s="177"/>
      <c r="V50" s="181">
        <f>ROUND(F50*(X50),3)</f>
        <v>0</v>
      </c>
      <c r="X50">
        <v>0</v>
      </c>
      <c r="Z50">
        <v>0</v>
      </c>
    </row>
    <row r="51" spans="1:26" ht="24.95" customHeight="1" x14ac:dyDescent="0.25">
      <c r="A51" s="178"/>
      <c r="B51" s="173" t="s">
        <v>100</v>
      </c>
      <c r="C51" s="179" t="s">
        <v>104</v>
      </c>
      <c r="D51" s="173" t="s">
        <v>105</v>
      </c>
      <c r="E51" s="173" t="s">
        <v>103</v>
      </c>
      <c r="F51" s="174">
        <v>35.454999999999998</v>
      </c>
      <c r="G51" s="180"/>
      <c r="H51" s="180"/>
      <c r="I51" s="175">
        <f>ROUND(F51*(G51+H51),2)</f>
        <v>0</v>
      </c>
      <c r="J51" s="173">
        <f>ROUND(F51*(N51),2)</f>
        <v>0</v>
      </c>
      <c r="K51" s="176">
        <f>ROUND(F51*(O51),2)</f>
        <v>0</v>
      </c>
      <c r="L51" s="176">
        <f>ROUND(F51*(G51),2)</f>
        <v>0</v>
      </c>
      <c r="M51" s="176">
        <f>ROUND(F51*(H51),2)</f>
        <v>0</v>
      </c>
      <c r="N51" s="176">
        <v>0</v>
      </c>
      <c r="O51" s="176"/>
      <c r="P51" s="181">
        <v>0</v>
      </c>
      <c r="Q51" s="181"/>
      <c r="R51" s="181">
        <v>0</v>
      </c>
      <c r="S51" s="181">
        <f>ROUND(F51*(P51),3)</f>
        <v>0</v>
      </c>
      <c r="T51" s="177"/>
      <c r="U51" s="177"/>
      <c r="V51" s="181">
        <f>ROUND(F51*(X51),3)</f>
        <v>0</v>
      </c>
      <c r="X51">
        <v>0</v>
      </c>
      <c r="Z51">
        <v>0</v>
      </c>
    </row>
    <row r="52" spans="1:26" ht="24.95" customHeight="1" x14ac:dyDescent="0.25">
      <c r="A52" s="178"/>
      <c r="B52" s="173" t="s">
        <v>100</v>
      </c>
      <c r="C52" s="179" t="s">
        <v>162</v>
      </c>
      <c r="D52" s="173" t="s">
        <v>163</v>
      </c>
      <c r="E52" s="173" t="s">
        <v>103</v>
      </c>
      <c r="F52" s="174">
        <v>7.0910000000000002</v>
      </c>
      <c r="G52" s="180"/>
      <c r="H52" s="180"/>
      <c r="I52" s="175">
        <f>ROUND(F52*(G52+H52),2)</f>
        <v>0</v>
      </c>
      <c r="J52" s="173">
        <f>ROUND(F52*(N52),2)</f>
        <v>0</v>
      </c>
      <c r="K52" s="176">
        <f>ROUND(F52*(O52),2)</f>
        <v>0</v>
      </c>
      <c r="L52" s="176">
        <f>ROUND(F52*(G52),2)</f>
        <v>0</v>
      </c>
      <c r="M52" s="176">
        <f>ROUND(F52*(H52),2)</f>
        <v>0</v>
      </c>
      <c r="N52" s="176">
        <v>0</v>
      </c>
      <c r="O52" s="176"/>
      <c r="P52" s="181">
        <v>0</v>
      </c>
      <c r="Q52" s="181"/>
      <c r="R52" s="181">
        <v>0</v>
      </c>
      <c r="S52" s="181">
        <f>ROUND(F52*(P52),3)</f>
        <v>0</v>
      </c>
      <c r="T52" s="177"/>
      <c r="U52" s="177"/>
      <c r="V52" s="181">
        <f>ROUND(F52*(X52),3)</f>
        <v>0</v>
      </c>
      <c r="X52">
        <v>0</v>
      </c>
      <c r="Z52">
        <v>0</v>
      </c>
    </row>
    <row r="53" spans="1:26" ht="24.95" customHeight="1" x14ac:dyDescent="0.25">
      <c r="A53" s="178"/>
      <c r="B53" s="173" t="s">
        <v>164</v>
      </c>
      <c r="C53" s="179" t="s">
        <v>165</v>
      </c>
      <c r="D53" s="173" t="s">
        <v>166</v>
      </c>
      <c r="E53" s="173" t="s">
        <v>109</v>
      </c>
      <c r="F53" s="174">
        <v>1092.4845</v>
      </c>
      <c r="G53" s="180"/>
      <c r="H53" s="180"/>
      <c r="I53" s="175">
        <f>ROUND(F53*(G53+H53),2)</f>
        <v>0</v>
      </c>
      <c r="J53" s="173">
        <f>ROUND(F53*(N53),2)</f>
        <v>0</v>
      </c>
      <c r="K53" s="176">
        <f>ROUND(F53*(O53),2)</f>
        <v>0</v>
      </c>
      <c r="L53" s="176">
        <f>ROUND(F53*(G53),2)</f>
        <v>0</v>
      </c>
      <c r="M53" s="176">
        <f>ROUND(F53*(H53),2)</f>
        <v>0</v>
      </c>
      <c r="N53" s="176">
        <v>0</v>
      </c>
      <c r="O53" s="176"/>
      <c r="P53" s="181">
        <v>0</v>
      </c>
      <c r="Q53" s="181"/>
      <c r="R53" s="181">
        <v>0</v>
      </c>
      <c r="S53" s="181">
        <f>ROUND(F53*(P53),3)</f>
        <v>0</v>
      </c>
      <c r="T53" s="177"/>
      <c r="U53" s="177"/>
      <c r="V53" s="181">
        <f>ROUND(F53*(X53),3)</f>
        <v>6.992</v>
      </c>
      <c r="X53">
        <v>6.4000000000000003E-3</v>
      </c>
      <c r="Z53">
        <v>0</v>
      </c>
    </row>
    <row r="54" spans="1:26" ht="24.95" customHeight="1" x14ac:dyDescent="0.25">
      <c r="A54" s="178"/>
      <c r="B54" s="173" t="s">
        <v>164</v>
      </c>
      <c r="C54" s="179" t="s">
        <v>167</v>
      </c>
      <c r="D54" s="173" t="s">
        <v>168</v>
      </c>
      <c r="E54" s="173" t="s">
        <v>109</v>
      </c>
      <c r="F54" s="174">
        <v>1092.4845</v>
      </c>
      <c r="G54" s="180"/>
      <c r="H54" s="180"/>
      <c r="I54" s="175">
        <f>ROUND(F54*(G54+H54),2)</f>
        <v>0</v>
      </c>
      <c r="J54" s="173">
        <f>ROUND(F54*(N54),2)</f>
        <v>0</v>
      </c>
      <c r="K54" s="176">
        <f>ROUND(F54*(O54),2)</f>
        <v>0</v>
      </c>
      <c r="L54" s="176">
        <f>ROUND(F54*(G54),2)</f>
        <v>0</v>
      </c>
      <c r="M54" s="176">
        <f>ROUND(F54*(H54),2)</f>
        <v>0</v>
      </c>
      <c r="N54" s="176">
        <v>0</v>
      </c>
      <c r="O54" s="176"/>
      <c r="P54" s="181">
        <v>0</v>
      </c>
      <c r="Q54" s="181"/>
      <c r="R54" s="181">
        <v>0</v>
      </c>
      <c r="S54" s="181">
        <f>ROUND(F54*(P54),3)</f>
        <v>0</v>
      </c>
      <c r="T54" s="177"/>
      <c r="U54" s="177"/>
      <c r="V54" s="181">
        <f>ROUND(F54*(X54),3)</f>
        <v>0</v>
      </c>
      <c r="X54">
        <v>0</v>
      </c>
      <c r="Z54">
        <v>0</v>
      </c>
    </row>
    <row r="55" spans="1:26" ht="24.95" customHeight="1" x14ac:dyDescent="0.25">
      <c r="A55" s="178"/>
      <c r="B55" s="173" t="s">
        <v>164</v>
      </c>
      <c r="C55" s="179" t="s">
        <v>169</v>
      </c>
      <c r="D55" s="173" t="s">
        <v>170</v>
      </c>
      <c r="E55" s="173" t="s">
        <v>95</v>
      </c>
      <c r="F55" s="174">
        <v>82.9</v>
      </c>
      <c r="G55" s="180"/>
      <c r="H55" s="180"/>
      <c r="I55" s="175">
        <f>ROUND(F55*(G55+H55),2)</f>
        <v>0</v>
      </c>
      <c r="J55" s="173">
        <f>ROUND(F55*(N55),2)</f>
        <v>0</v>
      </c>
      <c r="K55" s="176">
        <f>ROUND(F55*(O55),2)</f>
        <v>0</v>
      </c>
      <c r="L55" s="176">
        <f>ROUND(F55*(G55),2)</f>
        <v>0</v>
      </c>
      <c r="M55" s="176">
        <f>ROUND(F55*(H55),2)</f>
        <v>0</v>
      </c>
      <c r="N55" s="176">
        <v>0</v>
      </c>
      <c r="O55" s="176"/>
      <c r="P55" s="181">
        <v>0</v>
      </c>
      <c r="Q55" s="181"/>
      <c r="R55" s="181">
        <v>0</v>
      </c>
      <c r="S55" s="181">
        <f>ROUND(F55*(P55),3)</f>
        <v>0</v>
      </c>
      <c r="T55" s="177"/>
      <c r="U55" s="177"/>
      <c r="V55" s="181">
        <f>ROUND(F55*(X55),3)</f>
        <v>9.9000000000000005E-2</v>
      </c>
      <c r="X55">
        <v>1.1999999999999999E-3</v>
      </c>
      <c r="Z55">
        <v>0</v>
      </c>
    </row>
    <row r="56" spans="1:26" ht="24.95" customHeight="1" x14ac:dyDescent="0.25">
      <c r="A56" s="178"/>
      <c r="B56" s="173" t="s">
        <v>100</v>
      </c>
      <c r="C56" s="179" t="s">
        <v>171</v>
      </c>
      <c r="D56" s="173" t="s">
        <v>172</v>
      </c>
      <c r="E56" s="173" t="s">
        <v>103</v>
      </c>
      <c r="F56" s="174">
        <v>397.096</v>
      </c>
      <c r="G56" s="180"/>
      <c r="H56" s="180"/>
      <c r="I56" s="175">
        <f>ROUND(F56*(G56+H56),2)</f>
        <v>0</v>
      </c>
      <c r="J56" s="173">
        <f>ROUND(F56*(N56),2)</f>
        <v>0</v>
      </c>
      <c r="K56" s="176">
        <f>ROUND(F56*(O56),2)</f>
        <v>0</v>
      </c>
      <c r="L56" s="176">
        <f>ROUND(F56*(G56),2)</f>
        <v>0</v>
      </c>
      <c r="M56" s="176">
        <f>ROUND(F56*(H56),2)</f>
        <v>0</v>
      </c>
      <c r="N56" s="176">
        <v>0</v>
      </c>
      <c r="O56" s="176"/>
      <c r="P56" s="181">
        <v>0</v>
      </c>
      <c r="Q56" s="181"/>
      <c r="R56" s="181">
        <v>0</v>
      </c>
      <c r="S56" s="181">
        <f>ROUND(F56*(P56),3)</f>
        <v>0</v>
      </c>
      <c r="T56" s="177"/>
      <c r="U56" s="177"/>
      <c r="V56" s="181">
        <f>ROUND(F56*(X56),3)</f>
        <v>0</v>
      </c>
      <c r="X56">
        <v>0</v>
      </c>
      <c r="Z56">
        <v>0</v>
      </c>
    </row>
    <row r="57" spans="1:26" ht="24.95" customHeight="1" x14ac:dyDescent="0.25">
      <c r="A57" s="178"/>
      <c r="B57" s="173" t="s">
        <v>173</v>
      </c>
      <c r="C57" s="179" t="s">
        <v>174</v>
      </c>
      <c r="D57" s="173" t="s">
        <v>175</v>
      </c>
      <c r="E57" s="173" t="s">
        <v>133</v>
      </c>
      <c r="F57" s="174">
        <v>7.0018511143883702</v>
      </c>
      <c r="G57" s="180"/>
      <c r="H57" s="180"/>
      <c r="I57" s="175">
        <f>ROUND(F57*(G57+H57),2)</f>
        <v>0</v>
      </c>
      <c r="J57" s="173">
        <f>ROUND(F57*(N57),2)</f>
        <v>0</v>
      </c>
      <c r="K57" s="176">
        <f>ROUND(F57*(O57),2)</f>
        <v>0</v>
      </c>
      <c r="L57" s="176">
        <f>ROUND(F57*(G57),2)</f>
        <v>0</v>
      </c>
      <c r="M57" s="176">
        <f>ROUND(F57*(H57),2)</f>
        <v>0</v>
      </c>
      <c r="N57" s="176">
        <v>0</v>
      </c>
      <c r="O57" s="176"/>
      <c r="P57" s="181">
        <v>0</v>
      </c>
      <c r="Q57" s="181"/>
      <c r="R57" s="181">
        <v>0</v>
      </c>
      <c r="S57" s="181">
        <f>ROUND(F57*(P57),3)</f>
        <v>0</v>
      </c>
      <c r="T57" s="177"/>
      <c r="U57" s="177"/>
      <c r="V57" s="181">
        <f>ROUND(F57*(X57),3)</f>
        <v>0</v>
      </c>
      <c r="X57">
        <v>0</v>
      </c>
      <c r="Z57">
        <v>0</v>
      </c>
    </row>
    <row r="58" spans="1:26" x14ac:dyDescent="0.25">
      <c r="A58" s="147"/>
      <c r="B58" s="147"/>
      <c r="C58" s="172" t="s">
        <v>159</v>
      </c>
      <c r="D58" s="171" t="s">
        <v>70</v>
      </c>
      <c r="E58" s="147"/>
      <c r="F58" s="169"/>
      <c r="G58" s="151">
        <f>ROUND((SUM(L48:L57))/1,2)</f>
        <v>0</v>
      </c>
      <c r="H58" s="151">
        <f>ROUND((SUM(M48:M57))/1,2)</f>
        <v>0</v>
      </c>
      <c r="I58" s="151">
        <f>ROUND((SUM(I48:I57))/1,2)</f>
        <v>0</v>
      </c>
      <c r="J58" s="147"/>
      <c r="K58" s="147"/>
      <c r="L58" s="147">
        <f>ROUND((SUM(L48:L57))/1,2)</f>
        <v>0</v>
      </c>
      <c r="M58" s="147">
        <f>ROUND((SUM(M48:M57))/1,2)</f>
        <v>0</v>
      </c>
      <c r="N58" s="147"/>
      <c r="O58" s="147"/>
      <c r="P58" s="182"/>
      <c r="Q58" s="147"/>
      <c r="R58" s="147"/>
      <c r="S58" s="182">
        <f>ROUND((SUM(S48:S57))/1,2)</f>
        <v>0</v>
      </c>
      <c r="T58" s="135"/>
      <c r="U58" s="135"/>
      <c r="V58" s="182">
        <f>ROUND((SUM(V48:V57))/1,2)</f>
        <v>7.09</v>
      </c>
      <c r="W58" s="135"/>
      <c r="X58" s="135"/>
      <c r="Y58" s="135"/>
      <c r="Z58" s="135"/>
    </row>
    <row r="59" spans="1:26" x14ac:dyDescent="0.25">
      <c r="A59" s="2"/>
      <c r="B59" s="2"/>
      <c r="C59" s="2"/>
      <c r="D59" s="2"/>
      <c r="E59" s="2"/>
      <c r="F59" s="163"/>
      <c r="G59" s="164"/>
      <c r="H59" s="164"/>
      <c r="I59" s="164"/>
      <c r="J59" s="2"/>
      <c r="K59" s="2"/>
      <c r="L59" s="2"/>
      <c r="M59" s="2"/>
      <c r="N59" s="2"/>
      <c r="O59" s="2"/>
      <c r="P59" s="2"/>
      <c r="Q59" s="2"/>
      <c r="R59" s="2"/>
      <c r="S59" s="2"/>
      <c r="V59" s="2"/>
    </row>
    <row r="60" spans="1:26" x14ac:dyDescent="0.25">
      <c r="A60" s="147"/>
      <c r="B60" s="147"/>
      <c r="C60" s="172" t="s">
        <v>176</v>
      </c>
      <c r="D60" s="171" t="s">
        <v>71</v>
      </c>
      <c r="E60" s="147"/>
      <c r="F60" s="169"/>
      <c r="G60" s="170"/>
      <c r="H60" s="170"/>
      <c r="I60" s="170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35"/>
      <c r="U60" s="135"/>
      <c r="V60" s="147"/>
      <c r="W60" s="135"/>
      <c r="X60" s="135"/>
      <c r="Y60" s="135"/>
      <c r="Z60" s="135"/>
    </row>
    <row r="61" spans="1:26" ht="24.95" customHeight="1" x14ac:dyDescent="0.25">
      <c r="A61" s="178"/>
      <c r="B61" s="173" t="s">
        <v>177</v>
      </c>
      <c r="C61" s="179" t="s">
        <v>178</v>
      </c>
      <c r="D61" s="173" t="s">
        <v>179</v>
      </c>
      <c r="E61" s="173" t="s">
        <v>109</v>
      </c>
      <c r="F61" s="174">
        <v>1261.896</v>
      </c>
      <c r="G61" s="180"/>
      <c r="H61" s="180"/>
      <c r="I61" s="175">
        <f>ROUND(F61*(G61+H61),2)</f>
        <v>0</v>
      </c>
      <c r="J61" s="173">
        <f>ROUND(F61*(N61),2)</f>
        <v>0</v>
      </c>
      <c r="K61" s="176">
        <f>ROUND(F61*(O61),2)</f>
        <v>0</v>
      </c>
      <c r="L61" s="176">
        <f>ROUND(F61*(G61),2)</f>
        <v>0</v>
      </c>
      <c r="M61" s="176">
        <f>ROUND(F61*(H61),2)</f>
        <v>0</v>
      </c>
      <c r="N61" s="176">
        <v>0</v>
      </c>
      <c r="O61" s="176"/>
      <c r="P61" s="181">
        <v>1.4E-3</v>
      </c>
      <c r="Q61" s="181"/>
      <c r="R61" s="181">
        <v>1.4E-3</v>
      </c>
      <c r="S61" s="181">
        <f>ROUND(F61*(P61),3)</f>
        <v>1.7669999999999999</v>
      </c>
      <c r="T61" s="177"/>
      <c r="U61" s="177"/>
      <c r="V61" s="181">
        <f>ROUND(F61*(X61),3)</f>
        <v>0</v>
      </c>
      <c r="X61">
        <v>0</v>
      </c>
      <c r="Z61">
        <v>0</v>
      </c>
    </row>
    <row r="62" spans="1:26" ht="24.95" customHeight="1" x14ac:dyDescent="0.25">
      <c r="A62" s="188"/>
      <c r="B62" s="183" t="s">
        <v>180</v>
      </c>
      <c r="C62" s="189" t="s">
        <v>181</v>
      </c>
      <c r="D62" s="183" t="s">
        <v>182</v>
      </c>
      <c r="E62" s="183" t="s">
        <v>109</v>
      </c>
      <c r="F62" s="184">
        <v>1261.896</v>
      </c>
      <c r="G62" s="190"/>
      <c r="H62" s="190"/>
      <c r="I62" s="185">
        <f>ROUND(F62*(G62+H62),2)</f>
        <v>0</v>
      </c>
      <c r="J62" s="183">
        <f>ROUND(F62*(N62),2)</f>
        <v>0</v>
      </c>
      <c r="K62" s="186">
        <f>ROUND(F62*(O62),2)</f>
        <v>0</v>
      </c>
      <c r="L62" s="186">
        <f>ROUND(F62*(G62),2)</f>
        <v>0</v>
      </c>
      <c r="M62" s="186">
        <f>ROUND(F62*(H62),2)</f>
        <v>0</v>
      </c>
      <c r="N62" s="186">
        <v>0</v>
      </c>
      <c r="O62" s="186"/>
      <c r="P62" s="191">
        <v>1.584E-2</v>
      </c>
      <c r="Q62" s="191"/>
      <c r="R62" s="191">
        <v>1.584E-2</v>
      </c>
      <c r="S62" s="191">
        <f>ROUND(F62*(P62),3)</f>
        <v>19.988</v>
      </c>
      <c r="T62" s="187"/>
      <c r="U62" s="187"/>
      <c r="V62" s="191">
        <f>ROUND(F62*(X62),3)</f>
        <v>0</v>
      </c>
      <c r="X62">
        <v>0</v>
      </c>
      <c r="Z62">
        <v>0</v>
      </c>
    </row>
    <row r="63" spans="1:26" ht="24.95" customHeight="1" x14ac:dyDescent="0.25">
      <c r="A63" s="178"/>
      <c r="B63" s="173" t="s">
        <v>183</v>
      </c>
      <c r="C63" s="179" t="s">
        <v>184</v>
      </c>
      <c r="D63" s="173" t="s">
        <v>185</v>
      </c>
      <c r="E63" s="173" t="s">
        <v>133</v>
      </c>
      <c r="F63" s="174">
        <v>1.0940392366231799</v>
      </c>
      <c r="G63" s="180"/>
      <c r="H63" s="180"/>
      <c r="I63" s="175">
        <f>ROUND(F63*(G63+H63),2)</f>
        <v>0</v>
      </c>
      <c r="J63" s="173">
        <f>ROUND(F63*(N63),2)</f>
        <v>0</v>
      </c>
      <c r="K63" s="176">
        <f>ROUND(F63*(O63),2)</f>
        <v>0</v>
      </c>
      <c r="L63" s="176">
        <f>ROUND(F63*(G63),2)</f>
        <v>0</v>
      </c>
      <c r="M63" s="176">
        <f>ROUND(F63*(H63),2)</f>
        <v>0</v>
      </c>
      <c r="N63" s="176">
        <v>0</v>
      </c>
      <c r="O63" s="176"/>
      <c r="P63" s="181">
        <v>0</v>
      </c>
      <c r="Q63" s="181"/>
      <c r="R63" s="181">
        <v>0</v>
      </c>
      <c r="S63" s="181">
        <f>ROUND(F63*(P63),3)</f>
        <v>0</v>
      </c>
      <c r="T63" s="177"/>
      <c r="U63" s="177"/>
      <c r="V63" s="181">
        <f>ROUND(F63*(X63),3)</f>
        <v>0</v>
      </c>
      <c r="X63">
        <v>0</v>
      </c>
      <c r="Z63">
        <v>0</v>
      </c>
    </row>
    <row r="64" spans="1:26" ht="24.95" customHeight="1" x14ac:dyDescent="0.25">
      <c r="A64" s="188"/>
      <c r="B64" s="183" t="s">
        <v>186</v>
      </c>
      <c r="C64" s="189" t="s">
        <v>187</v>
      </c>
      <c r="D64" s="183" t="s">
        <v>188</v>
      </c>
      <c r="E64" s="183" t="s">
        <v>189</v>
      </c>
      <c r="F64" s="184">
        <v>1362.8476800000001</v>
      </c>
      <c r="G64" s="190"/>
      <c r="H64" s="190"/>
      <c r="I64" s="185">
        <f>ROUND(F64*(G64+H64),2)</f>
        <v>0</v>
      </c>
      <c r="J64" s="183">
        <f>ROUND(F64*(N64),2)</f>
        <v>0</v>
      </c>
      <c r="K64" s="186">
        <f>ROUND(F64*(O64),2)</f>
        <v>0</v>
      </c>
      <c r="L64" s="186">
        <f>ROUND(F64*(G64),2)</f>
        <v>0</v>
      </c>
      <c r="M64" s="186">
        <f>ROUND(F64*(H64),2)</f>
        <v>0</v>
      </c>
      <c r="N64" s="186">
        <v>0</v>
      </c>
      <c r="O64" s="186"/>
      <c r="P64" s="191">
        <v>0</v>
      </c>
      <c r="Q64" s="191"/>
      <c r="R64" s="191">
        <v>0</v>
      </c>
      <c r="S64" s="191">
        <f>ROUND(F64*(P64),3)</f>
        <v>0</v>
      </c>
      <c r="T64" s="187"/>
      <c r="U64" s="187"/>
      <c r="V64" s="191">
        <f>ROUND(F64*(X64),3)</f>
        <v>0</v>
      </c>
      <c r="X64">
        <v>0</v>
      </c>
      <c r="Z64">
        <v>0</v>
      </c>
    </row>
    <row r="65" spans="1:26" x14ac:dyDescent="0.25">
      <c r="A65" s="147"/>
      <c r="B65" s="147"/>
      <c r="C65" s="172" t="s">
        <v>176</v>
      </c>
      <c r="D65" s="171" t="s">
        <v>71</v>
      </c>
      <c r="E65" s="147"/>
      <c r="F65" s="169"/>
      <c r="G65" s="151">
        <f>ROUND((SUM(L60:L64))/1,2)</f>
        <v>0</v>
      </c>
      <c r="H65" s="151">
        <f>ROUND((SUM(M60:M64))/1,2)</f>
        <v>0</v>
      </c>
      <c r="I65" s="151">
        <f>ROUND((SUM(I60:I64))/1,2)</f>
        <v>0</v>
      </c>
      <c r="J65" s="147"/>
      <c r="K65" s="147"/>
      <c r="L65" s="147">
        <f>ROUND((SUM(L60:L64))/1,2)</f>
        <v>0</v>
      </c>
      <c r="M65" s="147">
        <f>ROUND((SUM(M60:M64))/1,2)</f>
        <v>0</v>
      </c>
      <c r="N65" s="147"/>
      <c r="O65" s="147"/>
      <c r="P65" s="182"/>
      <c r="Q65" s="147"/>
      <c r="R65" s="147"/>
      <c r="S65" s="182">
        <f>ROUND((SUM(S60:S64))/1,2)</f>
        <v>21.76</v>
      </c>
      <c r="T65" s="135"/>
      <c r="U65" s="135"/>
      <c r="V65" s="182">
        <f>ROUND((SUM(V60:V64))/1,2)</f>
        <v>0</v>
      </c>
      <c r="W65" s="135"/>
      <c r="X65" s="135"/>
      <c r="Y65" s="135"/>
      <c r="Z65" s="135"/>
    </row>
    <row r="66" spans="1:26" x14ac:dyDescent="0.25">
      <c r="A66" s="2"/>
      <c r="B66" s="2"/>
      <c r="C66" s="2"/>
      <c r="D66" s="2"/>
      <c r="E66" s="2"/>
      <c r="F66" s="163"/>
      <c r="G66" s="164"/>
      <c r="H66" s="164"/>
      <c r="I66" s="164"/>
      <c r="J66" s="2"/>
      <c r="K66" s="2"/>
      <c r="L66" s="2"/>
      <c r="M66" s="2"/>
      <c r="N66" s="2"/>
      <c r="O66" s="2"/>
      <c r="P66" s="2"/>
      <c r="Q66" s="2"/>
      <c r="R66" s="2"/>
      <c r="S66" s="2"/>
      <c r="V66" s="2"/>
    </row>
    <row r="67" spans="1:26" x14ac:dyDescent="0.25">
      <c r="A67" s="147"/>
      <c r="B67" s="147"/>
      <c r="C67" s="172" t="s">
        <v>190</v>
      </c>
      <c r="D67" s="171" t="s">
        <v>72</v>
      </c>
      <c r="E67" s="147"/>
      <c r="F67" s="169"/>
      <c r="G67" s="170"/>
      <c r="H67" s="170"/>
      <c r="I67" s="170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35"/>
      <c r="U67" s="135"/>
      <c r="V67" s="147"/>
      <c r="W67" s="135"/>
      <c r="X67" s="135"/>
      <c r="Y67" s="135"/>
      <c r="Z67" s="135"/>
    </row>
    <row r="68" spans="1:26" ht="24.95" customHeight="1" x14ac:dyDescent="0.25">
      <c r="A68" s="178"/>
      <c r="B68" s="173" t="s">
        <v>191</v>
      </c>
      <c r="C68" s="179" t="s">
        <v>192</v>
      </c>
      <c r="D68" s="173" t="s">
        <v>193</v>
      </c>
      <c r="E68" s="173" t="s">
        <v>109</v>
      </c>
      <c r="F68" s="174">
        <v>735.2</v>
      </c>
      <c r="G68" s="180"/>
      <c r="H68" s="180"/>
      <c r="I68" s="175">
        <f>ROUND(F68*(G68+H68),2)</f>
        <v>0</v>
      </c>
      <c r="J68" s="173">
        <f>ROUND(F68*(N68),2)</f>
        <v>0</v>
      </c>
      <c r="K68" s="176">
        <f>ROUND(F68*(O68),2)</f>
        <v>0</v>
      </c>
      <c r="L68" s="176">
        <f>ROUND(F68*(G68),2)</f>
        <v>0</v>
      </c>
      <c r="M68" s="176">
        <f>ROUND(F68*(H68),2)</f>
        <v>0</v>
      </c>
      <c r="N68" s="176">
        <v>0</v>
      </c>
      <c r="O68" s="176"/>
      <c r="P68" s="181">
        <v>3.2000000000000003E-4</v>
      </c>
      <c r="Q68" s="181"/>
      <c r="R68" s="181">
        <v>3.2000000000000003E-4</v>
      </c>
      <c r="S68" s="181">
        <f>ROUND(F68*(P68),3)</f>
        <v>0.23499999999999999</v>
      </c>
      <c r="T68" s="177"/>
      <c r="U68" s="177"/>
      <c r="V68" s="181">
        <f>ROUND(F68*(X68),3)</f>
        <v>0</v>
      </c>
      <c r="X68">
        <v>0</v>
      </c>
      <c r="Z68">
        <v>0</v>
      </c>
    </row>
    <row r="69" spans="1:26" x14ac:dyDescent="0.25">
      <c r="A69" s="147"/>
      <c r="B69" s="147"/>
      <c r="C69" s="172" t="s">
        <v>190</v>
      </c>
      <c r="D69" s="171" t="s">
        <v>72</v>
      </c>
      <c r="E69" s="147"/>
      <c r="F69" s="169"/>
      <c r="G69" s="151">
        <f>ROUND((SUM(L67:L68))/1,2)</f>
        <v>0</v>
      </c>
      <c r="H69" s="151">
        <f>ROUND((SUM(M67:M68))/1,2)</f>
        <v>0</v>
      </c>
      <c r="I69" s="151">
        <f>ROUND((SUM(I67:I68))/1,2)</f>
        <v>0</v>
      </c>
      <c r="J69" s="147"/>
      <c r="K69" s="147"/>
      <c r="L69" s="147">
        <f>ROUND((SUM(L67:L68))/1,2)</f>
        <v>0</v>
      </c>
      <c r="M69" s="147">
        <f>ROUND((SUM(M67:M68))/1,2)</f>
        <v>0</v>
      </c>
      <c r="N69" s="147"/>
      <c r="O69" s="147"/>
      <c r="P69" s="182"/>
      <c r="Q69" s="147"/>
      <c r="R69" s="147"/>
      <c r="S69" s="182">
        <f>ROUND((SUM(S67:S68))/1,2)</f>
        <v>0.24</v>
      </c>
      <c r="T69" s="135"/>
      <c r="U69" s="135"/>
      <c r="V69" s="182">
        <f>ROUND((SUM(V67:V68))/1,2)</f>
        <v>0</v>
      </c>
      <c r="W69" s="135"/>
      <c r="X69" s="135"/>
      <c r="Y69" s="135"/>
      <c r="Z69" s="135"/>
    </row>
    <row r="70" spans="1:26" x14ac:dyDescent="0.25">
      <c r="A70" s="2"/>
      <c r="B70" s="2"/>
      <c r="C70" s="2"/>
      <c r="D70" s="2"/>
      <c r="E70" s="2"/>
      <c r="F70" s="163"/>
      <c r="G70" s="164"/>
      <c r="H70" s="164"/>
      <c r="I70" s="164"/>
      <c r="J70" s="2"/>
      <c r="K70" s="2"/>
      <c r="L70" s="2"/>
      <c r="M70" s="2"/>
      <c r="N70" s="2"/>
      <c r="O70" s="2"/>
      <c r="P70" s="2"/>
      <c r="Q70" s="2"/>
      <c r="R70" s="2"/>
      <c r="S70" s="2"/>
      <c r="V70" s="2"/>
    </row>
    <row r="71" spans="1:26" x14ac:dyDescent="0.25">
      <c r="A71" s="147"/>
      <c r="B71" s="147"/>
      <c r="C71" s="147"/>
      <c r="D71" s="148" t="s">
        <v>67</v>
      </c>
      <c r="E71" s="147"/>
      <c r="F71" s="169"/>
      <c r="G71" s="151">
        <f>ROUND((SUM(L25:L70))/2,2)</f>
        <v>0</v>
      </c>
      <c r="H71" s="151">
        <f>ROUND((SUM(M25:M70))/2,2)</f>
        <v>0</v>
      </c>
      <c r="I71" s="151">
        <f>ROUND((SUM(I25:I70))/2,2)</f>
        <v>0</v>
      </c>
      <c r="J71" s="170"/>
      <c r="K71" s="147"/>
      <c r="L71" s="170">
        <f>ROUND((SUM(L25:L70))/2,2)</f>
        <v>0</v>
      </c>
      <c r="M71" s="170">
        <f>ROUND((SUM(M25:M70))/2,2)</f>
        <v>0</v>
      </c>
      <c r="N71" s="147"/>
      <c r="O71" s="147"/>
      <c r="P71" s="182"/>
      <c r="Q71" s="147"/>
      <c r="R71" s="147"/>
      <c r="S71" s="182">
        <f>ROUND((SUM(S25:S70))/2,2)</f>
        <v>29.59</v>
      </c>
      <c r="T71" s="135"/>
      <c r="U71" s="135"/>
      <c r="V71" s="182">
        <f>ROUND((SUM(V25:V70))/2,2)</f>
        <v>7.09</v>
      </c>
    </row>
    <row r="72" spans="1:26" x14ac:dyDescent="0.25">
      <c r="A72" s="2"/>
      <c r="B72" s="2"/>
      <c r="C72" s="2"/>
      <c r="D72" s="2"/>
      <c r="E72" s="2"/>
      <c r="F72" s="163"/>
      <c r="G72" s="164"/>
      <c r="H72" s="164"/>
      <c r="I72" s="164"/>
      <c r="J72" s="2"/>
      <c r="K72" s="2"/>
      <c r="L72" s="2"/>
      <c r="M72" s="2"/>
      <c r="N72" s="2"/>
      <c r="O72" s="2"/>
      <c r="P72" s="2"/>
      <c r="Q72" s="2"/>
      <c r="R72" s="2"/>
      <c r="S72" s="2"/>
      <c r="V72" s="2"/>
    </row>
    <row r="73" spans="1:26" x14ac:dyDescent="0.25">
      <c r="A73" s="147"/>
      <c r="B73" s="147"/>
      <c r="C73" s="147"/>
      <c r="D73" s="148" t="s">
        <v>73</v>
      </c>
      <c r="E73" s="147"/>
      <c r="F73" s="169"/>
      <c r="G73" s="170"/>
      <c r="H73" s="170"/>
      <c r="I73" s="170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35"/>
      <c r="U73" s="135"/>
      <c r="V73" s="147"/>
      <c r="W73" s="135"/>
      <c r="X73" s="135"/>
      <c r="Y73" s="135"/>
      <c r="Z73" s="135"/>
    </row>
    <row r="74" spans="1:26" x14ac:dyDescent="0.25">
      <c r="A74" s="147"/>
      <c r="B74" s="147"/>
      <c r="C74" s="172" t="s">
        <v>194</v>
      </c>
      <c r="D74" s="171" t="s">
        <v>74</v>
      </c>
      <c r="E74" s="147"/>
      <c r="F74" s="169"/>
      <c r="G74" s="170"/>
      <c r="H74" s="170"/>
      <c r="I74" s="170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35"/>
      <c r="U74" s="135"/>
      <c r="V74" s="147"/>
      <c r="W74" s="135"/>
      <c r="X74" s="135"/>
      <c r="Y74" s="135"/>
      <c r="Z74" s="135"/>
    </row>
    <row r="75" spans="1:26" ht="35.1" customHeight="1" x14ac:dyDescent="0.25">
      <c r="A75" s="178"/>
      <c r="B75" s="173" t="s">
        <v>195</v>
      </c>
      <c r="C75" s="179" t="s">
        <v>196</v>
      </c>
      <c r="D75" s="173" t="s">
        <v>197</v>
      </c>
      <c r="E75" s="173" t="s">
        <v>95</v>
      </c>
      <c r="F75" s="174">
        <v>153</v>
      </c>
      <c r="G75" s="180"/>
      <c r="H75" s="180"/>
      <c r="I75" s="175">
        <f>ROUND(F75*(G75+H75),2)</f>
        <v>0</v>
      </c>
      <c r="J75" s="173">
        <f>ROUND(F75*(N75),2)</f>
        <v>0</v>
      </c>
      <c r="K75" s="176">
        <f>ROUND(F75*(O75),2)</f>
        <v>0</v>
      </c>
      <c r="L75" s="176">
        <f>ROUND(F75*(G75),2)</f>
        <v>0</v>
      </c>
      <c r="M75" s="176">
        <f>ROUND(F75*(H75),2)</f>
        <v>0</v>
      </c>
      <c r="N75" s="176">
        <v>0</v>
      </c>
      <c r="O75" s="176"/>
      <c r="P75" s="181">
        <v>0</v>
      </c>
      <c r="Q75" s="181"/>
      <c r="R75" s="181">
        <v>0</v>
      </c>
      <c r="S75" s="181">
        <f>ROUND(F75*(P75),3)</f>
        <v>0</v>
      </c>
      <c r="T75" s="177"/>
      <c r="U75" s="177"/>
      <c r="V75" s="181">
        <f>ROUND(F75*(X75),3)</f>
        <v>0</v>
      </c>
      <c r="X75">
        <v>0</v>
      </c>
      <c r="Z75">
        <v>0</v>
      </c>
    </row>
    <row r="76" spans="1:26" x14ac:dyDescent="0.25">
      <c r="A76" s="147"/>
      <c r="B76" s="147"/>
      <c r="C76" s="172" t="s">
        <v>194</v>
      </c>
      <c r="D76" s="171" t="s">
        <v>74</v>
      </c>
      <c r="E76" s="147"/>
      <c r="F76" s="169"/>
      <c r="G76" s="151">
        <f>ROUND((SUM(L74:L75))/1,2)</f>
        <v>0</v>
      </c>
      <c r="H76" s="151">
        <f>ROUND((SUM(M74:M75))/1,2)</f>
        <v>0</v>
      </c>
      <c r="I76" s="151">
        <f>ROUND((SUM(I74:I75))/1,2)</f>
        <v>0</v>
      </c>
      <c r="J76" s="147"/>
      <c r="K76" s="147"/>
      <c r="L76" s="147">
        <f>ROUND((SUM(L74:L75))/1,2)</f>
        <v>0</v>
      </c>
      <c r="M76" s="147">
        <f>ROUND((SUM(M74:M75))/1,2)</f>
        <v>0</v>
      </c>
      <c r="N76" s="147"/>
      <c r="O76" s="147"/>
      <c r="P76" s="182"/>
      <c r="Q76" s="147"/>
      <c r="R76" s="147"/>
      <c r="S76" s="182">
        <f>ROUND((SUM(S74:S75))/1,2)</f>
        <v>0</v>
      </c>
      <c r="T76" s="135"/>
      <c r="U76" s="135"/>
      <c r="V76" s="182">
        <f>ROUND((SUM(V74:V75))/1,2)</f>
        <v>0</v>
      </c>
      <c r="W76" s="135"/>
      <c r="X76" s="135"/>
      <c r="Y76" s="135"/>
      <c r="Z76" s="135"/>
    </row>
    <row r="77" spans="1:26" x14ac:dyDescent="0.25">
      <c r="A77" s="2"/>
      <c r="B77" s="2"/>
      <c r="C77" s="2"/>
      <c r="D77" s="2"/>
      <c r="E77" s="2"/>
      <c r="F77" s="163"/>
      <c r="G77" s="164"/>
      <c r="H77" s="164"/>
      <c r="I77" s="164"/>
      <c r="J77" s="2"/>
      <c r="K77" s="2"/>
      <c r="L77" s="2"/>
      <c r="M77" s="2"/>
      <c r="N77" s="2"/>
      <c r="O77" s="2"/>
      <c r="P77" s="2"/>
      <c r="Q77" s="2"/>
      <c r="R77" s="2"/>
      <c r="S77" s="2"/>
      <c r="V77" s="2"/>
    </row>
    <row r="78" spans="1:26" x14ac:dyDescent="0.25">
      <c r="A78" s="147"/>
      <c r="B78" s="147"/>
      <c r="C78" s="172" t="s">
        <v>198</v>
      </c>
      <c r="D78" s="171" t="s">
        <v>75</v>
      </c>
      <c r="E78" s="147"/>
      <c r="F78" s="169"/>
      <c r="G78" s="170"/>
      <c r="H78" s="170"/>
      <c r="I78" s="170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35"/>
      <c r="U78" s="135"/>
      <c r="V78" s="147"/>
      <c r="W78" s="135"/>
      <c r="X78" s="135"/>
      <c r="Y78" s="135"/>
      <c r="Z78" s="135"/>
    </row>
    <row r="79" spans="1:26" ht="24.95" customHeight="1" x14ac:dyDescent="0.25">
      <c r="A79" s="178"/>
      <c r="B79" s="173" t="s">
        <v>199</v>
      </c>
      <c r="C79" s="179" t="s">
        <v>200</v>
      </c>
      <c r="D79" s="173" t="s">
        <v>201</v>
      </c>
      <c r="E79" s="173" t="s">
        <v>92</v>
      </c>
      <c r="F79" s="174">
        <v>5</v>
      </c>
      <c r="G79" s="180"/>
      <c r="H79" s="180"/>
      <c r="I79" s="175">
        <f>ROUND(F79*(G79+H79),2)</f>
        <v>0</v>
      </c>
      <c r="J79" s="173">
        <f>ROUND(F79*(N79),2)</f>
        <v>0</v>
      </c>
      <c r="K79" s="176">
        <f>ROUND(F79*(O79),2)</f>
        <v>0</v>
      </c>
      <c r="L79" s="176">
        <f>ROUND(F79*(G79),2)</f>
        <v>0</v>
      </c>
      <c r="M79" s="176">
        <f>ROUND(F79*(H79),2)</f>
        <v>0</v>
      </c>
      <c r="N79" s="176">
        <v>0</v>
      </c>
      <c r="O79" s="176"/>
      <c r="P79" s="181">
        <v>0</v>
      </c>
      <c r="Q79" s="181"/>
      <c r="R79" s="181">
        <v>0</v>
      </c>
      <c r="S79" s="181">
        <f>ROUND(F79*(P79),3)</f>
        <v>0</v>
      </c>
      <c r="T79" s="177"/>
      <c r="U79" s="177"/>
      <c r="V79" s="181">
        <f>ROUND(F79*(X79),3)</f>
        <v>0</v>
      </c>
      <c r="X79">
        <v>0</v>
      </c>
      <c r="Z79">
        <v>0</v>
      </c>
    </row>
    <row r="80" spans="1:26" ht="24.95" customHeight="1" x14ac:dyDescent="0.25">
      <c r="A80" s="188"/>
      <c r="B80" s="183" t="s">
        <v>202</v>
      </c>
      <c r="C80" s="189" t="s">
        <v>203</v>
      </c>
      <c r="D80" s="183" t="s">
        <v>204</v>
      </c>
      <c r="E80" s="183" t="s">
        <v>205</v>
      </c>
      <c r="F80" s="184">
        <v>5</v>
      </c>
      <c r="G80" s="190"/>
      <c r="H80" s="190"/>
      <c r="I80" s="185">
        <f>ROUND(F80*(G80+H80),2)</f>
        <v>0</v>
      </c>
      <c r="J80" s="183">
        <f>ROUND(F80*(N80),2)</f>
        <v>0</v>
      </c>
      <c r="K80" s="186">
        <f>ROUND(F80*(O80),2)</f>
        <v>0</v>
      </c>
      <c r="L80" s="186">
        <f>ROUND(F80*(G80),2)</f>
        <v>0</v>
      </c>
      <c r="M80" s="186">
        <f>ROUND(F80*(H80),2)</f>
        <v>0</v>
      </c>
      <c r="N80" s="186">
        <v>0</v>
      </c>
      <c r="O80" s="186"/>
      <c r="P80" s="191">
        <v>0</v>
      </c>
      <c r="Q80" s="191"/>
      <c r="R80" s="191">
        <v>0</v>
      </c>
      <c r="S80" s="191">
        <f>ROUND(F80*(P80),3)</f>
        <v>0</v>
      </c>
      <c r="T80" s="187"/>
      <c r="U80" s="187"/>
      <c r="V80" s="191">
        <f>ROUND(F80*(X80),3)</f>
        <v>0</v>
      </c>
      <c r="X80">
        <v>0</v>
      </c>
      <c r="Z80">
        <v>0</v>
      </c>
    </row>
    <row r="81" spans="1:26" ht="24.95" customHeight="1" x14ac:dyDescent="0.25">
      <c r="A81" s="188"/>
      <c r="B81" s="183" t="s">
        <v>206</v>
      </c>
      <c r="C81" s="189" t="s">
        <v>207</v>
      </c>
      <c r="D81" s="183" t="s">
        <v>208</v>
      </c>
      <c r="E81" s="183" t="s">
        <v>205</v>
      </c>
      <c r="F81" s="184">
        <v>30</v>
      </c>
      <c r="G81" s="190"/>
      <c r="H81" s="190"/>
      <c r="I81" s="185">
        <f>ROUND(F81*(G81+H81),2)</f>
        <v>0</v>
      </c>
      <c r="J81" s="183">
        <f>ROUND(F81*(N81),2)</f>
        <v>0</v>
      </c>
      <c r="K81" s="186">
        <f>ROUND(F81*(O81),2)</f>
        <v>0</v>
      </c>
      <c r="L81" s="186">
        <f>ROUND(F81*(G81),2)</f>
        <v>0</v>
      </c>
      <c r="M81" s="186">
        <f>ROUND(F81*(H81),2)</f>
        <v>0</v>
      </c>
      <c r="N81" s="186">
        <v>0</v>
      </c>
      <c r="O81" s="186"/>
      <c r="P81" s="191">
        <v>0</v>
      </c>
      <c r="Q81" s="191"/>
      <c r="R81" s="191">
        <v>0</v>
      </c>
      <c r="S81" s="191">
        <f>ROUND(F81*(P81),3)</f>
        <v>0</v>
      </c>
      <c r="T81" s="187"/>
      <c r="U81" s="187"/>
      <c r="V81" s="191">
        <f>ROUND(F81*(X81),3)</f>
        <v>0</v>
      </c>
      <c r="X81">
        <v>0</v>
      </c>
      <c r="Z81">
        <v>0</v>
      </c>
    </row>
    <row r="82" spans="1:26" x14ac:dyDescent="0.25">
      <c r="A82" s="147"/>
      <c r="B82" s="147"/>
      <c r="C82" s="172" t="s">
        <v>198</v>
      </c>
      <c r="D82" s="171" t="s">
        <v>75</v>
      </c>
      <c r="E82" s="147"/>
      <c r="F82" s="169"/>
      <c r="G82" s="151">
        <f>ROUND((SUM(L78:L81))/1,2)</f>
        <v>0</v>
      </c>
      <c r="H82" s="151">
        <f>ROUND((SUM(M78:M81))/1,2)</f>
        <v>0</v>
      </c>
      <c r="I82" s="151">
        <f>ROUND((SUM(I78:I81))/1,2)</f>
        <v>0</v>
      </c>
      <c r="J82" s="147"/>
      <c r="K82" s="147"/>
      <c r="L82" s="147">
        <f>ROUND((SUM(L78:L81))/1,2)</f>
        <v>0</v>
      </c>
      <c r="M82" s="147">
        <f>ROUND((SUM(M78:M81))/1,2)</f>
        <v>0</v>
      </c>
      <c r="N82" s="147"/>
      <c r="O82" s="147"/>
      <c r="P82" s="182"/>
      <c r="Q82" s="2"/>
      <c r="R82" s="2"/>
      <c r="S82" s="182">
        <f>ROUND((SUM(S78:S81))/1,2)</f>
        <v>0</v>
      </c>
      <c r="T82" s="1"/>
      <c r="U82" s="1"/>
      <c r="V82" s="182">
        <f>ROUND((SUM(V78:V81))/1,2)</f>
        <v>0</v>
      </c>
    </row>
    <row r="83" spans="1:26" x14ac:dyDescent="0.25">
      <c r="A83" s="2"/>
      <c r="B83" s="2"/>
      <c r="C83" s="2"/>
      <c r="D83" s="2"/>
      <c r="E83" s="2"/>
      <c r="F83" s="163"/>
      <c r="G83" s="164"/>
      <c r="H83" s="164"/>
      <c r="I83" s="164"/>
      <c r="J83" s="2"/>
      <c r="K83" s="2"/>
      <c r="L83" s="2"/>
      <c r="M83" s="2"/>
      <c r="N83" s="2"/>
      <c r="O83" s="2"/>
      <c r="P83" s="2"/>
      <c r="Q83" s="2"/>
      <c r="R83" s="2"/>
      <c r="S83" s="2"/>
      <c r="V83" s="2"/>
    </row>
    <row r="84" spans="1:26" x14ac:dyDescent="0.25">
      <c r="A84" s="147"/>
      <c r="B84" s="147"/>
      <c r="C84" s="147"/>
      <c r="D84" s="148" t="s">
        <v>73</v>
      </c>
      <c r="E84" s="147"/>
      <c r="F84" s="147"/>
      <c r="G84" s="151">
        <f>ROUND((SUM(L73:L83))/2,2)</f>
        <v>0</v>
      </c>
      <c r="H84" s="151">
        <f>ROUND((SUM(M73:M83))/2,2)</f>
        <v>0</v>
      </c>
      <c r="I84" s="151">
        <f>ROUND((SUM(I73:I83))/2,2)</f>
        <v>0</v>
      </c>
      <c r="J84" s="147"/>
      <c r="K84" s="147"/>
      <c r="L84" s="147">
        <f>ROUND((SUM(L73:L83))/2,2)</f>
        <v>0</v>
      </c>
      <c r="M84" s="147">
        <f>ROUND((SUM(M73:M83))/2,2)</f>
        <v>0</v>
      </c>
      <c r="N84" s="147"/>
      <c r="O84" s="147"/>
      <c r="P84" s="182"/>
      <c r="Q84" s="2"/>
      <c r="R84" s="2"/>
      <c r="S84" s="182">
        <f>ROUND((SUM(S73:S83))/2,2)</f>
        <v>0</v>
      </c>
      <c r="V84" s="182">
        <f>ROUND((SUM(V73:V83))/2,2)</f>
        <v>0</v>
      </c>
    </row>
    <row r="85" spans="1:26" x14ac:dyDescent="0.25">
      <c r="A85" s="192"/>
      <c r="B85" s="192"/>
      <c r="C85" s="192"/>
      <c r="D85" s="192" t="s">
        <v>76</v>
      </c>
      <c r="E85" s="192"/>
      <c r="F85" s="192"/>
      <c r="G85" s="193">
        <f>ROUND((SUM(L9:L84))/3,2)</f>
        <v>0</v>
      </c>
      <c r="H85" s="193">
        <f>ROUND((SUM(M9:M84))/3,2)</f>
        <v>0</v>
      </c>
      <c r="I85" s="193">
        <f>ROUND((SUM(I9:I84))/3,2)</f>
        <v>0</v>
      </c>
      <c r="J85" s="192"/>
      <c r="K85" s="193">
        <f>ROUND((SUM(K9:K84))/3,2)</f>
        <v>0</v>
      </c>
      <c r="L85" s="192">
        <f>ROUND((SUM(L9:L84))/3,2)</f>
        <v>0</v>
      </c>
      <c r="M85" s="192">
        <f>ROUND((SUM(M9:M84))/3,2)</f>
        <v>0</v>
      </c>
      <c r="N85" s="192"/>
      <c r="O85" s="192"/>
      <c r="P85" s="194"/>
      <c r="Q85" s="192"/>
      <c r="R85" s="193"/>
      <c r="S85" s="194">
        <f>ROUND((SUM(S9:S84))/3,2)</f>
        <v>29.59</v>
      </c>
      <c r="T85" s="195"/>
      <c r="U85" s="195"/>
      <c r="V85" s="194">
        <f>ROUND((SUM(V9:V84))/3,2)</f>
        <v>16.03</v>
      </c>
      <c r="X85" s="152"/>
      <c r="Y85">
        <f>(SUM(Y9:Y84))</f>
        <v>0</v>
      </c>
      <c r="Z85">
        <f>(SUM(Z9:Z84))</f>
        <v>0</v>
      </c>
    </row>
    <row r="86" spans="1:26" x14ac:dyDescent="0.25"/>
    <row r="87" spans="1:26" x14ac:dyDescent="0.25"/>
    <row r="88" spans="1:26" x14ac:dyDescent="0.25"/>
    <row r="89" spans="1:26" x14ac:dyDescent="0.25"/>
    <row r="90" spans="1:26" x14ac:dyDescent="0.25"/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idden="1" x14ac:dyDescent="0.25"/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Modernizácia strechy kravína na dvore v Kluknave / SO 01 - kravín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17303</vt:lpstr>
      <vt:lpstr>Rekap 17303</vt:lpstr>
      <vt:lpstr>SO 17303</vt:lpstr>
      <vt:lpstr>'Rekap 17303'!Názvy_tlače</vt:lpstr>
      <vt:lpstr>'SO 17303'!Názvy_tlače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2024-04-02T08:48:49Z</dcterms:created>
  <dcterms:modified xsi:type="dcterms:W3CDTF">2024-04-02T08:52:58Z</dcterms:modified>
</cp:coreProperties>
</file>